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lsexec\dlswebsite\MDMSTUF\MRGF\"/>
    </mc:Choice>
  </mc:AlternateContent>
  <xr:revisionPtr revIDLastSave="0" documentId="8_{6B3540F3-CFF7-43BE-B2F1-638D91AF8452}" xr6:coauthVersionLast="47" xr6:coauthVersionMax="47" xr10:uidLastSave="{00000000-0000-0000-0000-000000000000}"/>
  <bookViews>
    <workbookView xWindow="-108" yWindow="-108" windowWidth="23256" windowHeight="12720" tabRatio="857" xr2:uid="{00000000-000D-0000-FFFF-FFFF00000000}"/>
  </bookViews>
  <sheets>
    <sheet name="Introduction" sheetId="1" r:id="rId1"/>
    <sheet name="Overrides" sheetId="2" r:id="rId2"/>
    <sheet name="New Growth" sheetId="3" r:id="rId3"/>
    <sheet name="Levy Limit Base" sheetId="4" r:id="rId4"/>
    <sheet name="GRS" sheetId="5" r:id="rId5"/>
    <sheet name="Local Receipts" sheetId="6" r:id="rId6"/>
    <sheet name="MRGF Calculation" sheetId="7" r:id="rId7"/>
  </sheets>
  <definedNames>
    <definedName name="_xlnm._FilterDatabase" localSheetId="5" hidden="1">'Local Receipts'!$A$8:$K$8</definedName>
    <definedName name="_xlnm._FilterDatabase" localSheetId="6" hidden="1">'MRGF Calculation'!$A$8:$U$359</definedName>
    <definedName name="_Order1" hidden="1">255</definedName>
    <definedName name="_xlnm.Print_Area" localSheetId="4">GRS!$A$1:$J$9</definedName>
    <definedName name="_xlnm.Print_Area" localSheetId="5">'Local Receipts'!$A$1:$U$8</definedName>
    <definedName name="_xlnm.Print_Area" localSheetId="6">'MRGF Calculation'!$A$9:$U$361</definedName>
    <definedName name="_xlnm.Print_Titles" localSheetId="6">'MRGF Calculation'!$1:$8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5" i="6" l="1"/>
  <c r="T357" i="6" l="1"/>
  <c r="O357" i="6"/>
  <c r="K357" i="6"/>
  <c r="K302" i="6"/>
  <c r="O254" i="6"/>
  <c r="K254" i="6"/>
  <c r="M254" i="6"/>
  <c r="K249" i="6"/>
  <c r="T248" i="6"/>
  <c r="O248" i="6"/>
  <c r="K248" i="6"/>
  <c r="K203" i="6"/>
  <c r="U357" i="6" l="1"/>
  <c r="U328" i="6"/>
  <c r="U302" i="6"/>
  <c r="U265" i="6"/>
  <c r="U264" i="6"/>
  <c r="U254" i="6"/>
  <c r="U249" i="6"/>
  <c r="U248" i="6"/>
  <c r="U235" i="6"/>
  <c r="U234" i="6"/>
  <c r="U209" i="6"/>
  <c r="U203" i="6"/>
  <c r="U199" i="6"/>
  <c r="U172" i="6"/>
  <c r="E123" i="6"/>
  <c r="O32" i="6"/>
  <c r="U32" i="4" l="1"/>
  <c r="U107" i="4"/>
  <c r="U118" i="4"/>
  <c r="U123" i="4"/>
  <c r="U130" i="4"/>
  <c r="U136" i="4"/>
  <c r="U146" i="4"/>
  <c r="U172" i="4"/>
  <c r="U199" i="4"/>
  <c r="U209" i="4"/>
  <c r="U234" i="4"/>
  <c r="U235" i="4"/>
  <c r="U328" i="4"/>
  <c r="S360" i="4"/>
  <c r="S359" i="4"/>
  <c r="S358" i="4"/>
  <c r="S357" i="4"/>
  <c r="S356" i="4"/>
  <c r="S355" i="4"/>
  <c r="S354" i="4"/>
  <c r="S353" i="4"/>
  <c r="S352" i="4"/>
  <c r="S351" i="4"/>
  <c r="S350" i="4"/>
  <c r="S349" i="4"/>
  <c r="S348" i="4"/>
  <c r="S347" i="4"/>
  <c r="S346" i="4"/>
  <c r="S345" i="4"/>
  <c r="S344" i="4"/>
  <c r="S343" i="4"/>
  <c r="S342" i="4"/>
  <c r="S341" i="4"/>
  <c r="S340" i="4"/>
  <c r="S339" i="4"/>
  <c r="S338" i="4"/>
  <c r="S337" i="4"/>
  <c r="S336" i="4"/>
  <c r="S335" i="4"/>
  <c r="S334" i="4"/>
  <c r="S333" i="4"/>
  <c r="S332" i="4"/>
  <c r="S331" i="4"/>
  <c r="S330" i="4"/>
  <c r="S329" i="4"/>
  <c r="S328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13" i="4"/>
  <c r="S312" i="4"/>
  <c r="S311" i="4"/>
  <c r="S310" i="4"/>
  <c r="S309" i="4"/>
  <c r="S308" i="4"/>
  <c r="S307" i="4"/>
  <c r="S306" i="4"/>
  <c r="S305" i="4"/>
  <c r="S304" i="4"/>
  <c r="S303" i="4"/>
  <c r="S302" i="4"/>
  <c r="S301" i="4"/>
  <c r="S300" i="4"/>
  <c r="S299" i="4"/>
  <c r="S298" i="4"/>
  <c r="S297" i="4"/>
  <c r="S296" i="4"/>
  <c r="S295" i="4"/>
  <c r="S294" i="4"/>
  <c r="S293" i="4"/>
  <c r="S292" i="4"/>
  <c r="S291" i="4"/>
  <c r="S290" i="4"/>
  <c r="S289" i="4"/>
  <c r="S288" i="4"/>
  <c r="S287" i="4"/>
  <c r="S286" i="4"/>
  <c r="S285" i="4"/>
  <c r="S284" i="4"/>
  <c r="S283" i="4"/>
  <c r="S282" i="4"/>
  <c r="S281" i="4"/>
  <c r="S280" i="4"/>
  <c r="S279" i="4"/>
  <c r="S278" i="4"/>
  <c r="S277" i="4"/>
  <c r="S276" i="4"/>
  <c r="S275" i="4"/>
  <c r="S274" i="4"/>
  <c r="S273" i="4"/>
  <c r="S272" i="4"/>
  <c r="S271" i="4"/>
  <c r="S270" i="4"/>
  <c r="S269" i="4"/>
  <c r="S268" i="4"/>
  <c r="S267" i="4"/>
  <c r="S266" i="4"/>
  <c r="S265" i="4"/>
  <c r="S264" i="4"/>
  <c r="S263" i="4"/>
  <c r="S262" i="4"/>
  <c r="S261" i="4"/>
  <c r="S260" i="4"/>
  <c r="S259" i="4"/>
  <c r="S258" i="4"/>
  <c r="S257" i="4"/>
  <c r="S256" i="4"/>
  <c r="S255" i="4"/>
  <c r="S254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362" i="4" s="1"/>
  <c r="D12" i="4"/>
  <c r="D11" i="4"/>
  <c r="D10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C362" i="4"/>
  <c r="E362" i="4"/>
  <c r="AA362" i="2"/>
  <c r="F362" i="4" l="1"/>
  <c r="F363" i="4"/>
  <c r="W360" i="3" l="1"/>
  <c r="V360" i="3"/>
  <c r="U360" i="3"/>
  <c r="T360" i="3"/>
  <c r="Z360" i="3" s="1"/>
  <c r="S360" i="3"/>
  <c r="Y360" i="3" s="1"/>
  <c r="W359" i="3"/>
  <c r="V359" i="3"/>
  <c r="U359" i="3"/>
  <c r="T359" i="3"/>
  <c r="Z359" i="3" s="1"/>
  <c r="S359" i="3"/>
  <c r="W358" i="3"/>
  <c r="V358" i="3"/>
  <c r="U358" i="3"/>
  <c r="T358" i="3"/>
  <c r="S358" i="3"/>
  <c r="Y358" i="3" s="1"/>
  <c r="W357" i="3"/>
  <c r="V357" i="3"/>
  <c r="U357" i="3"/>
  <c r="T357" i="3"/>
  <c r="Z357" i="3" s="1"/>
  <c r="S357" i="3"/>
  <c r="Y357" i="3" s="1"/>
  <c r="W356" i="3"/>
  <c r="V356" i="3"/>
  <c r="U356" i="3"/>
  <c r="T356" i="3"/>
  <c r="Z356" i="3" s="1"/>
  <c r="S356" i="3"/>
  <c r="W355" i="3"/>
  <c r="V355" i="3"/>
  <c r="U355" i="3"/>
  <c r="T355" i="3"/>
  <c r="Z355" i="3" s="1"/>
  <c r="S355" i="3"/>
  <c r="Y355" i="3" s="1"/>
  <c r="W354" i="3"/>
  <c r="V354" i="3"/>
  <c r="U354" i="3"/>
  <c r="T354" i="3"/>
  <c r="Z354" i="3" s="1"/>
  <c r="S354" i="3"/>
  <c r="Y354" i="3" s="1"/>
  <c r="W353" i="3"/>
  <c r="V353" i="3"/>
  <c r="U353" i="3"/>
  <c r="T353" i="3"/>
  <c r="Z353" i="3" s="1"/>
  <c r="S353" i="3"/>
  <c r="Y353" i="3" s="1"/>
  <c r="W352" i="3"/>
  <c r="V352" i="3"/>
  <c r="U352" i="3"/>
  <c r="T352" i="3"/>
  <c r="Z352" i="3" s="1"/>
  <c r="S352" i="3"/>
  <c r="Y352" i="3" s="1"/>
  <c r="W351" i="3"/>
  <c r="V351" i="3"/>
  <c r="U351" i="3"/>
  <c r="T351" i="3"/>
  <c r="Z351" i="3" s="1"/>
  <c r="S351" i="3"/>
  <c r="Y351" i="3" s="1"/>
  <c r="W350" i="3"/>
  <c r="V350" i="3"/>
  <c r="U350" i="3"/>
  <c r="T350" i="3"/>
  <c r="S350" i="3"/>
  <c r="Y350" i="3" s="1"/>
  <c r="W349" i="3"/>
  <c r="V349" i="3"/>
  <c r="U349" i="3"/>
  <c r="T349" i="3"/>
  <c r="Z349" i="3" s="1"/>
  <c r="S349" i="3"/>
  <c r="Y349" i="3" s="1"/>
  <c r="W348" i="3"/>
  <c r="V348" i="3"/>
  <c r="U348" i="3"/>
  <c r="T348" i="3"/>
  <c r="Z348" i="3" s="1"/>
  <c r="S348" i="3"/>
  <c r="Y348" i="3" s="1"/>
  <c r="W347" i="3"/>
  <c r="V347" i="3"/>
  <c r="U347" i="3"/>
  <c r="T347" i="3"/>
  <c r="Z347" i="3" s="1"/>
  <c r="S347" i="3"/>
  <c r="Y347" i="3" s="1"/>
  <c r="W346" i="3"/>
  <c r="V346" i="3"/>
  <c r="U346" i="3"/>
  <c r="T346" i="3"/>
  <c r="Z346" i="3" s="1"/>
  <c r="S346" i="3"/>
  <c r="Y346" i="3" s="1"/>
  <c r="W345" i="3"/>
  <c r="V345" i="3"/>
  <c r="U345" i="3"/>
  <c r="T345" i="3"/>
  <c r="Z345" i="3" s="1"/>
  <c r="S345" i="3"/>
  <c r="Y345" i="3"/>
  <c r="W344" i="3"/>
  <c r="V344" i="3"/>
  <c r="U344" i="3"/>
  <c r="T344" i="3"/>
  <c r="Z344" i="3" s="1"/>
  <c r="S344" i="3"/>
  <c r="Y344" i="3" s="1"/>
  <c r="W343" i="3"/>
  <c r="V343" i="3"/>
  <c r="U343" i="3"/>
  <c r="T343" i="3"/>
  <c r="Z343" i="3" s="1"/>
  <c r="S343" i="3"/>
  <c r="W342" i="3"/>
  <c r="V342" i="3"/>
  <c r="U342" i="3"/>
  <c r="T342" i="3"/>
  <c r="S342" i="3"/>
  <c r="Y342" i="3" s="1"/>
  <c r="W341" i="3"/>
  <c r="V341" i="3"/>
  <c r="U341" i="3"/>
  <c r="T341" i="3"/>
  <c r="Z341" i="3"/>
  <c r="S341" i="3"/>
  <c r="Y341" i="3" s="1"/>
  <c r="W340" i="3"/>
  <c r="V340" i="3"/>
  <c r="U340" i="3"/>
  <c r="T340" i="3"/>
  <c r="Z340" i="3" s="1"/>
  <c r="S340" i="3"/>
  <c r="W339" i="3"/>
  <c r="V339" i="3"/>
  <c r="U339" i="3"/>
  <c r="T339" i="3"/>
  <c r="Z339" i="3" s="1"/>
  <c r="S339" i="3"/>
  <c r="Y339" i="3" s="1"/>
  <c r="W338" i="3"/>
  <c r="V338" i="3"/>
  <c r="U338" i="3"/>
  <c r="T338" i="3"/>
  <c r="Z338" i="3" s="1"/>
  <c r="S338" i="3"/>
  <c r="Y338" i="3" s="1"/>
  <c r="W337" i="3"/>
  <c r="V337" i="3"/>
  <c r="U337" i="3"/>
  <c r="T337" i="3"/>
  <c r="Z337" i="3" s="1"/>
  <c r="S337" i="3"/>
  <c r="Y337" i="3" s="1"/>
  <c r="W336" i="3"/>
  <c r="V336" i="3"/>
  <c r="U336" i="3"/>
  <c r="T336" i="3"/>
  <c r="Z336" i="3" s="1"/>
  <c r="S336" i="3"/>
  <c r="W335" i="3"/>
  <c r="V335" i="3"/>
  <c r="U335" i="3"/>
  <c r="T335" i="3"/>
  <c r="Z335" i="3" s="1"/>
  <c r="S335" i="3"/>
  <c r="W334" i="3"/>
  <c r="V334" i="3"/>
  <c r="U334" i="3"/>
  <c r="T334" i="3"/>
  <c r="S334" i="3"/>
  <c r="Y334" i="3" s="1"/>
  <c r="W333" i="3"/>
  <c r="V333" i="3"/>
  <c r="U333" i="3"/>
  <c r="T333" i="3"/>
  <c r="Z333" i="3" s="1"/>
  <c r="S333" i="3"/>
  <c r="Y333" i="3" s="1"/>
  <c r="W332" i="3"/>
  <c r="V332" i="3"/>
  <c r="U332" i="3"/>
  <c r="T332" i="3"/>
  <c r="Z332" i="3" s="1"/>
  <c r="S332" i="3"/>
  <c r="Y332" i="3" s="1"/>
  <c r="W331" i="3"/>
  <c r="V331" i="3"/>
  <c r="U331" i="3"/>
  <c r="T331" i="3"/>
  <c r="Z331" i="3" s="1"/>
  <c r="S331" i="3"/>
  <c r="Y331" i="3" s="1"/>
  <c r="W330" i="3"/>
  <c r="V330" i="3"/>
  <c r="U330" i="3"/>
  <c r="T330" i="3"/>
  <c r="Z330" i="3" s="1"/>
  <c r="S330" i="3"/>
  <c r="Y330" i="3" s="1"/>
  <c r="W329" i="3"/>
  <c r="V329" i="3"/>
  <c r="U329" i="3"/>
  <c r="T329" i="3"/>
  <c r="Z329" i="3" s="1"/>
  <c r="S329" i="3"/>
  <c r="Y329" i="3" s="1"/>
  <c r="W328" i="3"/>
  <c r="V328" i="3"/>
  <c r="U328" i="3"/>
  <c r="AA328" i="3" s="1"/>
  <c r="T328" i="3"/>
  <c r="Z328" i="3" s="1"/>
  <c r="S328" i="3"/>
  <c r="W327" i="3"/>
  <c r="V327" i="3"/>
  <c r="U327" i="3"/>
  <c r="T327" i="3"/>
  <c r="Z327" i="3" s="1"/>
  <c r="S327" i="3"/>
  <c r="Y327" i="3" s="1"/>
  <c r="W326" i="3"/>
  <c r="V326" i="3"/>
  <c r="U326" i="3"/>
  <c r="T326" i="3"/>
  <c r="S326" i="3"/>
  <c r="Y326" i="3" s="1"/>
  <c r="W325" i="3"/>
  <c r="V325" i="3"/>
  <c r="U325" i="3"/>
  <c r="T325" i="3"/>
  <c r="Z325" i="3" s="1"/>
  <c r="S325" i="3"/>
  <c r="Y325" i="3" s="1"/>
  <c r="W324" i="3"/>
  <c r="V324" i="3"/>
  <c r="U324" i="3"/>
  <c r="T324" i="3"/>
  <c r="Z324" i="3" s="1"/>
  <c r="S324" i="3"/>
  <c r="W323" i="3"/>
  <c r="V323" i="3"/>
  <c r="U323" i="3"/>
  <c r="T323" i="3"/>
  <c r="Z323" i="3" s="1"/>
  <c r="S323" i="3"/>
  <c r="Y323" i="3" s="1"/>
  <c r="W322" i="3"/>
  <c r="V322" i="3"/>
  <c r="U322" i="3"/>
  <c r="T322" i="3"/>
  <c r="Z322" i="3" s="1"/>
  <c r="S322" i="3"/>
  <c r="Y322" i="3" s="1"/>
  <c r="W321" i="3"/>
  <c r="V321" i="3"/>
  <c r="U321" i="3"/>
  <c r="T321" i="3"/>
  <c r="Z321" i="3" s="1"/>
  <c r="S321" i="3"/>
  <c r="Y321" i="3" s="1"/>
  <c r="W320" i="3"/>
  <c r="V320" i="3"/>
  <c r="U320" i="3"/>
  <c r="T320" i="3"/>
  <c r="Z320" i="3" s="1"/>
  <c r="S320" i="3"/>
  <c r="W319" i="3"/>
  <c r="V319" i="3"/>
  <c r="U319" i="3"/>
  <c r="T319" i="3"/>
  <c r="Z319" i="3" s="1"/>
  <c r="S319" i="3"/>
  <c r="Y319" i="3" s="1"/>
  <c r="W318" i="3"/>
  <c r="V318" i="3"/>
  <c r="U318" i="3"/>
  <c r="T318" i="3"/>
  <c r="Z318" i="3" s="1"/>
  <c r="S318" i="3"/>
  <c r="Y318" i="3" s="1"/>
  <c r="W317" i="3"/>
  <c r="V317" i="3"/>
  <c r="U317" i="3"/>
  <c r="T317" i="3"/>
  <c r="Z317" i="3" s="1"/>
  <c r="S317" i="3"/>
  <c r="Y317" i="3" s="1"/>
  <c r="W316" i="3"/>
  <c r="V316" i="3"/>
  <c r="U316" i="3"/>
  <c r="T316" i="3"/>
  <c r="Z316" i="3" s="1"/>
  <c r="S316" i="3"/>
  <c r="Y316" i="3" s="1"/>
  <c r="W315" i="3"/>
  <c r="V315" i="3"/>
  <c r="U315" i="3"/>
  <c r="T315" i="3"/>
  <c r="Z315" i="3" s="1"/>
  <c r="S315" i="3"/>
  <c r="Y315" i="3" s="1"/>
  <c r="W314" i="3"/>
  <c r="V314" i="3"/>
  <c r="U314" i="3"/>
  <c r="T314" i="3"/>
  <c r="Z314" i="3" s="1"/>
  <c r="S314" i="3"/>
  <c r="Y314" i="3" s="1"/>
  <c r="W313" i="3"/>
  <c r="V313" i="3"/>
  <c r="U313" i="3"/>
  <c r="T313" i="3"/>
  <c r="Z313" i="3" s="1"/>
  <c r="S313" i="3"/>
  <c r="Y313" i="3"/>
  <c r="W312" i="3"/>
  <c r="V312" i="3"/>
  <c r="U312" i="3"/>
  <c r="T312" i="3"/>
  <c r="Z312" i="3" s="1"/>
  <c r="S312" i="3"/>
  <c r="Y312" i="3" s="1"/>
  <c r="W311" i="3"/>
  <c r="V311" i="3"/>
  <c r="U311" i="3"/>
  <c r="T311" i="3"/>
  <c r="Z311" i="3" s="1"/>
  <c r="S311" i="3"/>
  <c r="Y311" i="3" s="1"/>
  <c r="W310" i="3"/>
  <c r="V310" i="3"/>
  <c r="U310" i="3"/>
  <c r="T310" i="3"/>
  <c r="Z310" i="3" s="1"/>
  <c r="S310" i="3"/>
  <c r="Y310" i="3"/>
  <c r="W309" i="3"/>
  <c r="V309" i="3"/>
  <c r="U309" i="3"/>
  <c r="T309" i="3"/>
  <c r="Z309" i="3" s="1"/>
  <c r="S309" i="3"/>
  <c r="Y309" i="3" s="1"/>
  <c r="W308" i="3"/>
  <c r="V308" i="3"/>
  <c r="U308" i="3"/>
  <c r="T308" i="3"/>
  <c r="Z308" i="3" s="1"/>
  <c r="S308" i="3"/>
  <c r="Y308" i="3" s="1"/>
  <c r="W307" i="3"/>
  <c r="V307" i="3"/>
  <c r="U307" i="3"/>
  <c r="T307" i="3"/>
  <c r="S307" i="3"/>
  <c r="Y307" i="3" s="1"/>
  <c r="W306" i="3"/>
  <c r="V306" i="3"/>
  <c r="U306" i="3"/>
  <c r="T306" i="3"/>
  <c r="Z306" i="3" s="1"/>
  <c r="S306" i="3"/>
  <c r="Y306" i="3" s="1"/>
  <c r="W305" i="3"/>
  <c r="V305" i="3"/>
  <c r="U305" i="3"/>
  <c r="T305" i="3"/>
  <c r="Z305" i="3" s="1"/>
  <c r="S305" i="3"/>
  <c r="Y305" i="3" s="1"/>
  <c r="W304" i="3"/>
  <c r="V304" i="3"/>
  <c r="U304" i="3"/>
  <c r="T304" i="3"/>
  <c r="Z304" i="3" s="1"/>
  <c r="S304" i="3"/>
  <c r="W303" i="3"/>
  <c r="V303" i="3"/>
  <c r="U303" i="3"/>
  <c r="T303" i="3"/>
  <c r="Z303" i="3" s="1"/>
  <c r="S303" i="3"/>
  <c r="W302" i="3"/>
  <c r="V302" i="3"/>
  <c r="U302" i="3"/>
  <c r="T302" i="3"/>
  <c r="Z302" i="3" s="1"/>
  <c r="S302" i="3"/>
  <c r="Y302" i="3" s="1"/>
  <c r="W301" i="3"/>
  <c r="V301" i="3"/>
  <c r="U301" i="3"/>
  <c r="T301" i="3"/>
  <c r="Z301" i="3" s="1"/>
  <c r="S301" i="3"/>
  <c r="Y301" i="3" s="1"/>
  <c r="W300" i="3"/>
  <c r="V300" i="3"/>
  <c r="U300" i="3"/>
  <c r="T300" i="3"/>
  <c r="Z300" i="3" s="1"/>
  <c r="S300" i="3"/>
  <c r="Y300" i="3" s="1"/>
  <c r="W299" i="3"/>
  <c r="V299" i="3"/>
  <c r="U299" i="3"/>
  <c r="T299" i="3"/>
  <c r="Z299" i="3" s="1"/>
  <c r="S299" i="3"/>
  <c r="Y299" i="3" s="1"/>
  <c r="W298" i="3"/>
  <c r="V298" i="3"/>
  <c r="U298" i="3"/>
  <c r="T298" i="3"/>
  <c r="Z298" i="3" s="1"/>
  <c r="S298" i="3"/>
  <c r="Y298" i="3" s="1"/>
  <c r="W297" i="3"/>
  <c r="V297" i="3"/>
  <c r="U297" i="3"/>
  <c r="T297" i="3"/>
  <c r="Z297" i="3" s="1"/>
  <c r="S297" i="3"/>
  <c r="Y297" i="3" s="1"/>
  <c r="W296" i="3"/>
  <c r="V296" i="3"/>
  <c r="U296" i="3"/>
  <c r="T296" i="3"/>
  <c r="Z296" i="3" s="1"/>
  <c r="S296" i="3"/>
  <c r="W295" i="3"/>
  <c r="V295" i="3"/>
  <c r="U295" i="3"/>
  <c r="T295" i="3"/>
  <c r="Z295" i="3" s="1"/>
  <c r="S295" i="3"/>
  <c r="W294" i="3"/>
  <c r="V294" i="3"/>
  <c r="U294" i="3"/>
  <c r="T294" i="3"/>
  <c r="Z294" i="3" s="1"/>
  <c r="S294" i="3"/>
  <c r="Y294" i="3" s="1"/>
  <c r="W293" i="3"/>
  <c r="V293" i="3"/>
  <c r="U293" i="3"/>
  <c r="T293" i="3"/>
  <c r="Z293" i="3" s="1"/>
  <c r="S293" i="3"/>
  <c r="Y293" i="3" s="1"/>
  <c r="W292" i="3"/>
  <c r="V292" i="3"/>
  <c r="U292" i="3"/>
  <c r="T292" i="3"/>
  <c r="Z292" i="3" s="1"/>
  <c r="S292" i="3"/>
  <c r="Y292" i="3" s="1"/>
  <c r="W291" i="3"/>
  <c r="V291" i="3"/>
  <c r="U291" i="3"/>
  <c r="T291" i="3"/>
  <c r="S291" i="3"/>
  <c r="Y291" i="3" s="1"/>
  <c r="W290" i="3"/>
  <c r="V290" i="3"/>
  <c r="U290" i="3"/>
  <c r="T290" i="3"/>
  <c r="Z290" i="3" s="1"/>
  <c r="S290" i="3"/>
  <c r="Y290" i="3" s="1"/>
  <c r="W289" i="3"/>
  <c r="V289" i="3"/>
  <c r="U289" i="3"/>
  <c r="T289" i="3"/>
  <c r="Z289" i="3" s="1"/>
  <c r="S289" i="3"/>
  <c r="Y289" i="3" s="1"/>
  <c r="W288" i="3"/>
  <c r="V288" i="3"/>
  <c r="U288" i="3"/>
  <c r="T288" i="3"/>
  <c r="Z288" i="3" s="1"/>
  <c r="S288" i="3"/>
  <c r="W287" i="3"/>
  <c r="V287" i="3"/>
  <c r="U287" i="3"/>
  <c r="T287" i="3"/>
  <c r="S287" i="3"/>
  <c r="Y287" i="3" s="1"/>
  <c r="W286" i="3"/>
  <c r="V286" i="3"/>
  <c r="U286" i="3"/>
  <c r="T286" i="3"/>
  <c r="Z286" i="3" s="1"/>
  <c r="S286" i="3"/>
  <c r="Y286" i="3" s="1"/>
  <c r="W285" i="3"/>
  <c r="V285" i="3"/>
  <c r="U285" i="3"/>
  <c r="T285" i="3"/>
  <c r="Z285" i="3" s="1"/>
  <c r="S285" i="3"/>
  <c r="Y285" i="3" s="1"/>
  <c r="W284" i="3"/>
  <c r="V284" i="3"/>
  <c r="U284" i="3"/>
  <c r="T284" i="3"/>
  <c r="Z284" i="3" s="1"/>
  <c r="S284" i="3"/>
  <c r="Y284" i="3" s="1"/>
  <c r="W283" i="3"/>
  <c r="V283" i="3"/>
  <c r="U283" i="3"/>
  <c r="T283" i="3"/>
  <c r="Z283" i="3" s="1"/>
  <c r="S283" i="3"/>
  <c r="Y283" i="3" s="1"/>
  <c r="W282" i="3"/>
  <c r="V282" i="3"/>
  <c r="U282" i="3"/>
  <c r="T282" i="3"/>
  <c r="Z282" i="3" s="1"/>
  <c r="S282" i="3"/>
  <c r="Y282" i="3" s="1"/>
  <c r="W281" i="3"/>
  <c r="V281" i="3"/>
  <c r="U281" i="3"/>
  <c r="T281" i="3"/>
  <c r="Z281" i="3" s="1"/>
  <c r="S281" i="3"/>
  <c r="Y281" i="3" s="1"/>
  <c r="W280" i="3"/>
  <c r="V280" i="3"/>
  <c r="U280" i="3"/>
  <c r="T280" i="3"/>
  <c r="Z280" i="3" s="1"/>
  <c r="S280" i="3"/>
  <c r="Y280" i="3" s="1"/>
  <c r="W279" i="3"/>
  <c r="V279" i="3"/>
  <c r="U279" i="3"/>
  <c r="T279" i="3"/>
  <c r="S279" i="3"/>
  <c r="W278" i="3"/>
  <c r="V278" i="3"/>
  <c r="U278" i="3"/>
  <c r="T278" i="3"/>
  <c r="Z278" i="3" s="1"/>
  <c r="S278" i="3"/>
  <c r="Y278" i="3"/>
  <c r="W277" i="3"/>
  <c r="V277" i="3"/>
  <c r="U277" i="3"/>
  <c r="T277" i="3"/>
  <c r="Z277" i="3" s="1"/>
  <c r="S277" i="3"/>
  <c r="Y277" i="3" s="1"/>
  <c r="W276" i="3"/>
  <c r="V276" i="3"/>
  <c r="U276" i="3"/>
  <c r="T276" i="3"/>
  <c r="Z276" i="3" s="1"/>
  <c r="S276" i="3"/>
  <c r="W275" i="3"/>
  <c r="V275" i="3"/>
  <c r="U275" i="3"/>
  <c r="T275" i="3"/>
  <c r="S275" i="3"/>
  <c r="Y275" i="3" s="1"/>
  <c r="W274" i="3"/>
  <c r="V274" i="3"/>
  <c r="U274" i="3"/>
  <c r="T274" i="3"/>
  <c r="Z274" i="3" s="1"/>
  <c r="S274" i="3"/>
  <c r="Y274" i="3" s="1"/>
  <c r="W273" i="3"/>
  <c r="V273" i="3"/>
  <c r="U273" i="3"/>
  <c r="T273" i="3"/>
  <c r="Z273" i="3" s="1"/>
  <c r="S273" i="3"/>
  <c r="Y273" i="3" s="1"/>
  <c r="W272" i="3"/>
  <c r="V272" i="3"/>
  <c r="U272" i="3"/>
  <c r="T272" i="3"/>
  <c r="Z272" i="3" s="1"/>
  <c r="S272" i="3"/>
  <c r="W271" i="3"/>
  <c r="V271" i="3"/>
  <c r="U271" i="3"/>
  <c r="T271" i="3"/>
  <c r="S271" i="3"/>
  <c r="W270" i="3"/>
  <c r="V270" i="3"/>
  <c r="U270" i="3"/>
  <c r="T270" i="3"/>
  <c r="Z270" i="3" s="1"/>
  <c r="S270" i="3"/>
  <c r="Y270" i="3" s="1"/>
  <c r="W269" i="3"/>
  <c r="V269" i="3"/>
  <c r="U269" i="3"/>
  <c r="T269" i="3"/>
  <c r="Z269" i="3" s="1"/>
  <c r="S269" i="3"/>
  <c r="Y269" i="3" s="1"/>
  <c r="W268" i="3"/>
  <c r="V268" i="3"/>
  <c r="U268" i="3"/>
  <c r="T268" i="3"/>
  <c r="Z268" i="3" s="1"/>
  <c r="S268" i="3"/>
  <c r="Y268" i="3" s="1"/>
  <c r="W267" i="3"/>
  <c r="V267" i="3"/>
  <c r="U267" i="3"/>
  <c r="T267" i="3"/>
  <c r="Z267" i="3" s="1"/>
  <c r="S267" i="3"/>
  <c r="Y267" i="3" s="1"/>
  <c r="W266" i="3"/>
  <c r="V266" i="3"/>
  <c r="U266" i="3"/>
  <c r="T266" i="3"/>
  <c r="Z266" i="3" s="1"/>
  <c r="S266" i="3"/>
  <c r="Y266" i="3" s="1"/>
  <c r="W265" i="3"/>
  <c r="V265" i="3"/>
  <c r="U265" i="3"/>
  <c r="T265" i="3"/>
  <c r="Z265" i="3" s="1"/>
  <c r="S265" i="3"/>
  <c r="Y265" i="3" s="1"/>
  <c r="W264" i="3"/>
  <c r="V264" i="3"/>
  <c r="U264" i="3"/>
  <c r="T264" i="3"/>
  <c r="Z264" i="3" s="1"/>
  <c r="S264" i="3"/>
  <c r="W263" i="3"/>
  <c r="V263" i="3"/>
  <c r="U263" i="3"/>
  <c r="T263" i="3"/>
  <c r="S263" i="3"/>
  <c r="W262" i="3"/>
  <c r="V262" i="3"/>
  <c r="U262" i="3"/>
  <c r="T262" i="3"/>
  <c r="Z262" i="3" s="1"/>
  <c r="S262" i="3"/>
  <c r="Y262" i="3" s="1"/>
  <c r="W261" i="3"/>
  <c r="V261" i="3"/>
  <c r="U261" i="3"/>
  <c r="T261" i="3"/>
  <c r="Z261" i="3" s="1"/>
  <c r="S261" i="3"/>
  <c r="Y261" i="3" s="1"/>
  <c r="W260" i="3"/>
  <c r="V260" i="3"/>
  <c r="U260" i="3"/>
  <c r="T260" i="3"/>
  <c r="Z260" i="3" s="1"/>
  <c r="S260" i="3"/>
  <c r="W259" i="3"/>
  <c r="V259" i="3"/>
  <c r="U259" i="3"/>
  <c r="T259" i="3"/>
  <c r="S259" i="3"/>
  <c r="Y259" i="3" s="1"/>
  <c r="W258" i="3"/>
  <c r="V258" i="3"/>
  <c r="U258" i="3"/>
  <c r="T258" i="3"/>
  <c r="Z258" i="3" s="1"/>
  <c r="S258" i="3"/>
  <c r="Y258" i="3" s="1"/>
  <c r="W257" i="3"/>
  <c r="V257" i="3"/>
  <c r="U257" i="3"/>
  <c r="T257" i="3"/>
  <c r="Z257" i="3" s="1"/>
  <c r="S257" i="3"/>
  <c r="Y257" i="3" s="1"/>
  <c r="W256" i="3"/>
  <c r="V256" i="3"/>
  <c r="U256" i="3"/>
  <c r="T256" i="3"/>
  <c r="Z256" i="3" s="1"/>
  <c r="S256" i="3"/>
  <c r="W255" i="3"/>
  <c r="V255" i="3"/>
  <c r="U255" i="3"/>
  <c r="T255" i="3"/>
  <c r="S255" i="3"/>
  <c r="W254" i="3"/>
  <c r="V254" i="3"/>
  <c r="U254" i="3"/>
  <c r="T254" i="3"/>
  <c r="Z254" i="3" s="1"/>
  <c r="S254" i="3"/>
  <c r="Y254" i="3" s="1"/>
  <c r="W253" i="3"/>
  <c r="V253" i="3"/>
  <c r="U253" i="3"/>
  <c r="T253" i="3"/>
  <c r="Z253" i="3" s="1"/>
  <c r="S253" i="3"/>
  <c r="Y253" i="3" s="1"/>
  <c r="W252" i="3"/>
  <c r="V252" i="3"/>
  <c r="U252" i="3"/>
  <c r="T252" i="3"/>
  <c r="Z252" i="3" s="1"/>
  <c r="S252" i="3"/>
  <c r="Y252" i="3" s="1"/>
  <c r="W251" i="3"/>
  <c r="V251" i="3"/>
  <c r="U251" i="3"/>
  <c r="T251" i="3"/>
  <c r="Z251" i="3" s="1"/>
  <c r="S251" i="3"/>
  <c r="Y251" i="3" s="1"/>
  <c r="W250" i="3"/>
  <c r="V250" i="3"/>
  <c r="U250" i="3"/>
  <c r="T250" i="3"/>
  <c r="Z250" i="3" s="1"/>
  <c r="S250" i="3"/>
  <c r="Y250" i="3" s="1"/>
  <c r="W249" i="3"/>
  <c r="V249" i="3"/>
  <c r="U249" i="3"/>
  <c r="T249" i="3"/>
  <c r="Z249" i="3" s="1"/>
  <c r="S249" i="3"/>
  <c r="Y249" i="3" s="1"/>
  <c r="W248" i="3"/>
  <c r="V248" i="3"/>
  <c r="U248" i="3"/>
  <c r="T248" i="3"/>
  <c r="S248" i="3"/>
  <c r="Y248" i="3" s="1"/>
  <c r="W247" i="3"/>
  <c r="V247" i="3"/>
  <c r="U247" i="3"/>
  <c r="T247" i="3"/>
  <c r="Z247" i="3" s="1"/>
  <c r="S247" i="3"/>
  <c r="Y247" i="3" s="1"/>
  <c r="W246" i="3"/>
  <c r="V246" i="3"/>
  <c r="U246" i="3"/>
  <c r="T246" i="3"/>
  <c r="Z246" i="3" s="1"/>
  <c r="S246" i="3"/>
  <c r="Y246" i="3" s="1"/>
  <c r="W245" i="3"/>
  <c r="V245" i="3"/>
  <c r="U245" i="3"/>
  <c r="T245" i="3"/>
  <c r="Z245" i="3"/>
  <c r="S245" i="3"/>
  <c r="Y245" i="3" s="1"/>
  <c r="W244" i="3"/>
  <c r="V244" i="3"/>
  <c r="U244" i="3"/>
  <c r="T244" i="3"/>
  <c r="Z244" i="3" s="1"/>
  <c r="S244" i="3"/>
  <c r="Y244" i="3" s="1"/>
  <c r="W243" i="3"/>
  <c r="V243" i="3"/>
  <c r="U243" i="3"/>
  <c r="T243" i="3"/>
  <c r="Z243" i="3" s="1"/>
  <c r="S243" i="3"/>
  <c r="Y243" i="3" s="1"/>
  <c r="W242" i="3"/>
  <c r="V242" i="3"/>
  <c r="U242" i="3"/>
  <c r="T242" i="3"/>
  <c r="Z242" i="3" s="1"/>
  <c r="S242" i="3"/>
  <c r="Y242" i="3" s="1"/>
  <c r="W241" i="3"/>
  <c r="V241" i="3"/>
  <c r="U241" i="3"/>
  <c r="T241" i="3"/>
  <c r="Z241" i="3" s="1"/>
  <c r="S241" i="3"/>
  <c r="Y241" i="3" s="1"/>
  <c r="W240" i="3"/>
  <c r="V240" i="3"/>
  <c r="U240" i="3"/>
  <c r="T240" i="3"/>
  <c r="Z240" i="3" s="1"/>
  <c r="S240" i="3"/>
  <c r="Y240" i="3" s="1"/>
  <c r="W239" i="3"/>
  <c r="V239" i="3"/>
  <c r="U239" i="3"/>
  <c r="T239" i="3"/>
  <c r="Z239" i="3" s="1"/>
  <c r="S239" i="3"/>
  <c r="W238" i="3"/>
  <c r="V238" i="3"/>
  <c r="U238" i="3"/>
  <c r="T238" i="3"/>
  <c r="S238" i="3"/>
  <c r="Y238" i="3" s="1"/>
  <c r="W237" i="3"/>
  <c r="V237" i="3"/>
  <c r="U237" i="3"/>
  <c r="T237" i="3"/>
  <c r="Z237" i="3"/>
  <c r="S237" i="3"/>
  <c r="Y237" i="3" s="1"/>
  <c r="W236" i="3"/>
  <c r="V236" i="3"/>
  <c r="U236" i="3"/>
  <c r="T236" i="3"/>
  <c r="Z236" i="3" s="1"/>
  <c r="S236" i="3"/>
  <c r="Y236" i="3" s="1"/>
  <c r="W235" i="3"/>
  <c r="V235" i="3"/>
  <c r="U235" i="3"/>
  <c r="T235" i="3"/>
  <c r="Z235" i="3" s="1"/>
  <c r="S235" i="3"/>
  <c r="W234" i="3"/>
  <c r="V234" i="3"/>
  <c r="U234" i="3"/>
  <c r="T234" i="3"/>
  <c r="Z234" i="3" s="1"/>
  <c r="S234" i="3"/>
  <c r="Y234" i="3" s="1"/>
  <c r="W233" i="3"/>
  <c r="V233" i="3"/>
  <c r="U233" i="3"/>
  <c r="T233" i="3"/>
  <c r="Z233" i="3" s="1"/>
  <c r="S233" i="3"/>
  <c r="Y233" i="3"/>
  <c r="W232" i="3"/>
  <c r="V232" i="3"/>
  <c r="U232" i="3"/>
  <c r="T232" i="3"/>
  <c r="Z232" i="3" s="1"/>
  <c r="S232" i="3"/>
  <c r="Y232" i="3" s="1"/>
  <c r="W231" i="3"/>
  <c r="V231" i="3"/>
  <c r="U231" i="3"/>
  <c r="T231" i="3"/>
  <c r="Z231" i="3" s="1"/>
  <c r="S231" i="3"/>
  <c r="Y231" i="3" s="1"/>
  <c r="W230" i="3"/>
  <c r="V230" i="3"/>
  <c r="U230" i="3"/>
  <c r="T230" i="3"/>
  <c r="Z230" i="3" s="1"/>
  <c r="S230" i="3"/>
  <c r="Y230" i="3" s="1"/>
  <c r="W229" i="3"/>
  <c r="V229" i="3"/>
  <c r="U229" i="3"/>
  <c r="T229" i="3"/>
  <c r="Z229" i="3" s="1"/>
  <c r="S229" i="3"/>
  <c r="Y229" i="3" s="1"/>
  <c r="W228" i="3"/>
  <c r="V228" i="3"/>
  <c r="U228" i="3"/>
  <c r="T228" i="3"/>
  <c r="Z228" i="3" s="1"/>
  <c r="S228" i="3"/>
  <c r="Y228" i="3" s="1"/>
  <c r="W227" i="3"/>
  <c r="V227" i="3"/>
  <c r="U227" i="3"/>
  <c r="T227" i="3"/>
  <c r="Z227" i="3" s="1"/>
  <c r="S227" i="3"/>
  <c r="Y227" i="3" s="1"/>
  <c r="W226" i="3"/>
  <c r="V226" i="3"/>
  <c r="U226" i="3"/>
  <c r="T226" i="3"/>
  <c r="Z226" i="3" s="1"/>
  <c r="S226" i="3"/>
  <c r="Y226" i="3" s="1"/>
  <c r="W225" i="3"/>
  <c r="V225" i="3"/>
  <c r="U225" i="3"/>
  <c r="T225" i="3"/>
  <c r="Z225" i="3" s="1"/>
  <c r="S225" i="3"/>
  <c r="Y225" i="3"/>
  <c r="W224" i="3"/>
  <c r="V224" i="3"/>
  <c r="U224" i="3"/>
  <c r="T224" i="3"/>
  <c r="Z224" i="3" s="1"/>
  <c r="S224" i="3"/>
  <c r="Y224" i="3" s="1"/>
  <c r="W223" i="3"/>
  <c r="V223" i="3"/>
  <c r="U223" i="3"/>
  <c r="T223" i="3"/>
  <c r="Z223" i="3" s="1"/>
  <c r="S223" i="3"/>
  <c r="W222" i="3"/>
  <c r="V222" i="3"/>
  <c r="U222" i="3"/>
  <c r="T222" i="3"/>
  <c r="S222" i="3"/>
  <c r="Y222" i="3" s="1"/>
  <c r="W221" i="3"/>
  <c r="V221" i="3"/>
  <c r="U221" i="3"/>
  <c r="T221" i="3"/>
  <c r="Z221" i="3" s="1"/>
  <c r="S221" i="3"/>
  <c r="Y221" i="3" s="1"/>
  <c r="W220" i="3"/>
  <c r="V220" i="3"/>
  <c r="U220" i="3"/>
  <c r="T220" i="3"/>
  <c r="Z220" i="3" s="1"/>
  <c r="S220" i="3"/>
  <c r="Y220" i="3" s="1"/>
  <c r="W219" i="3"/>
  <c r="V219" i="3"/>
  <c r="U219" i="3"/>
  <c r="T219" i="3"/>
  <c r="Z219" i="3" s="1"/>
  <c r="S219" i="3"/>
  <c r="Y219" i="3" s="1"/>
  <c r="W218" i="3"/>
  <c r="V218" i="3"/>
  <c r="U218" i="3"/>
  <c r="T218" i="3"/>
  <c r="Z218" i="3" s="1"/>
  <c r="S218" i="3"/>
  <c r="Y218" i="3" s="1"/>
  <c r="W217" i="3"/>
  <c r="V217" i="3"/>
  <c r="U217" i="3"/>
  <c r="T217" i="3"/>
  <c r="Z217" i="3" s="1"/>
  <c r="S217" i="3"/>
  <c r="Y217" i="3" s="1"/>
  <c r="W216" i="3"/>
  <c r="V216" i="3"/>
  <c r="U216" i="3"/>
  <c r="T216" i="3"/>
  <c r="Z216" i="3" s="1"/>
  <c r="S216" i="3"/>
  <c r="Y216" i="3" s="1"/>
  <c r="W215" i="3"/>
  <c r="V215" i="3"/>
  <c r="U215" i="3"/>
  <c r="T215" i="3"/>
  <c r="Z215" i="3" s="1"/>
  <c r="S215" i="3"/>
  <c r="Y215" i="3" s="1"/>
  <c r="W214" i="3"/>
  <c r="V214" i="3"/>
  <c r="U214" i="3"/>
  <c r="T214" i="3"/>
  <c r="Z214" i="3" s="1"/>
  <c r="S214" i="3"/>
  <c r="Y214" i="3" s="1"/>
  <c r="W213" i="3"/>
  <c r="V213" i="3"/>
  <c r="U213" i="3"/>
  <c r="T213" i="3"/>
  <c r="Z213" i="3" s="1"/>
  <c r="S213" i="3"/>
  <c r="Y213" i="3" s="1"/>
  <c r="W212" i="3"/>
  <c r="V212" i="3"/>
  <c r="U212" i="3"/>
  <c r="T212" i="3"/>
  <c r="Z212" i="3" s="1"/>
  <c r="S212" i="3"/>
  <c r="Y212" i="3" s="1"/>
  <c r="W211" i="3"/>
  <c r="V211" i="3"/>
  <c r="U211" i="3"/>
  <c r="T211" i="3"/>
  <c r="Z211" i="3" s="1"/>
  <c r="S211" i="3"/>
  <c r="Y211" i="3" s="1"/>
  <c r="W210" i="3"/>
  <c r="V210" i="3"/>
  <c r="U210" i="3"/>
  <c r="T210" i="3"/>
  <c r="Z210" i="3" s="1"/>
  <c r="S210" i="3"/>
  <c r="Y210" i="3" s="1"/>
  <c r="W209" i="3"/>
  <c r="V209" i="3"/>
  <c r="U209" i="3"/>
  <c r="T209" i="3"/>
  <c r="Z209" i="3" s="1"/>
  <c r="S209" i="3"/>
  <c r="Y209" i="3" s="1"/>
  <c r="W208" i="3"/>
  <c r="V208" i="3"/>
  <c r="U208" i="3"/>
  <c r="T208" i="3"/>
  <c r="Z208" i="3" s="1"/>
  <c r="S208" i="3"/>
  <c r="Y208" i="3" s="1"/>
  <c r="W207" i="3"/>
  <c r="V207" i="3"/>
  <c r="U207" i="3"/>
  <c r="T207" i="3"/>
  <c r="Z207" i="3" s="1"/>
  <c r="S207" i="3"/>
  <c r="W206" i="3"/>
  <c r="V206" i="3"/>
  <c r="U206" i="3"/>
  <c r="T206" i="3"/>
  <c r="S206" i="3"/>
  <c r="Y206" i="3" s="1"/>
  <c r="W205" i="3"/>
  <c r="V205" i="3"/>
  <c r="U205" i="3"/>
  <c r="T205" i="3"/>
  <c r="Z205" i="3"/>
  <c r="S205" i="3"/>
  <c r="Y205" i="3" s="1"/>
  <c r="W204" i="3"/>
  <c r="V204" i="3"/>
  <c r="U204" i="3"/>
  <c r="T204" i="3"/>
  <c r="Z204" i="3" s="1"/>
  <c r="S204" i="3"/>
  <c r="Y204" i="3" s="1"/>
  <c r="W203" i="3"/>
  <c r="V203" i="3"/>
  <c r="U203" i="3"/>
  <c r="T203" i="3"/>
  <c r="Z203" i="3" s="1"/>
  <c r="S203" i="3"/>
  <c r="Y203" i="3" s="1"/>
  <c r="W202" i="3"/>
  <c r="V202" i="3"/>
  <c r="U202" i="3"/>
  <c r="T202" i="3"/>
  <c r="Z202" i="3" s="1"/>
  <c r="S202" i="3"/>
  <c r="Y202" i="3" s="1"/>
  <c r="W201" i="3"/>
  <c r="V201" i="3"/>
  <c r="U201" i="3"/>
  <c r="T201" i="3"/>
  <c r="Z201" i="3" s="1"/>
  <c r="S201" i="3"/>
  <c r="Y201" i="3" s="1"/>
  <c r="W200" i="3"/>
  <c r="V200" i="3"/>
  <c r="U200" i="3"/>
  <c r="T200" i="3"/>
  <c r="Z200" i="3" s="1"/>
  <c r="S200" i="3"/>
  <c r="Y200" i="3" s="1"/>
  <c r="W199" i="3"/>
  <c r="AC199" i="3" s="1"/>
  <c r="V199" i="3"/>
  <c r="U199" i="3"/>
  <c r="T199" i="3"/>
  <c r="Z199" i="3" s="1"/>
  <c r="S199" i="3"/>
  <c r="Y199" i="3" s="1"/>
  <c r="W198" i="3"/>
  <c r="V198" i="3"/>
  <c r="U198" i="3"/>
  <c r="T198" i="3"/>
  <c r="Z198" i="3" s="1"/>
  <c r="S198" i="3"/>
  <c r="Y198" i="3" s="1"/>
  <c r="W197" i="3"/>
  <c r="V197" i="3"/>
  <c r="U197" i="3"/>
  <c r="T197" i="3"/>
  <c r="Z197" i="3" s="1"/>
  <c r="S197" i="3"/>
  <c r="Y197" i="3" s="1"/>
  <c r="W196" i="3"/>
  <c r="V196" i="3"/>
  <c r="U196" i="3"/>
  <c r="T196" i="3"/>
  <c r="Z196" i="3" s="1"/>
  <c r="S196" i="3"/>
  <c r="Y196" i="3" s="1"/>
  <c r="W195" i="3"/>
  <c r="V195" i="3"/>
  <c r="U195" i="3"/>
  <c r="T195" i="3"/>
  <c r="Z195" i="3" s="1"/>
  <c r="S195" i="3"/>
  <c r="Y195" i="3" s="1"/>
  <c r="W194" i="3"/>
  <c r="V194" i="3"/>
  <c r="U194" i="3"/>
  <c r="T194" i="3"/>
  <c r="Z194" i="3" s="1"/>
  <c r="S194" i="3"/>
  <c r="Y194" i="3" s="1"/>
  <c r="W193" i="3"/>
  <c r="V193" i="3"/>
  <c r="U193" i="3"/>
  <c r="T193" i="3"/>
  <c r="Z193" i="3" s="1"/>
  <c r="S193" i="3"/>
  <c r="Y193" i="3"/>
  <c r="W192" i="3"/>
  <c r="V192" i="3"/>
  <c r="U192" i="3"/>
  <c r="T192" i="3"/>
  <c r="Z192" i="3" s="1"/>
  <c r="S192" i="3"/>
  <c r="Y192" i="3" s="1"/>
  <c r="W191" i="3"/>
  <c r="V191" i="3"/>
  <c r="U191" i="3"/>
  <c r="T191" i="3"/>
  <c r="Z191" i="3" s="1"/>
  <c r="S191" i="3"/>
  <c r="W190" i="3"/>
  <c r="V190" i="3"/>
  <c r="U190" i="3"/>
  <c r="T190" i="3"/>
  <c r="S190" i="3"/>
  <c r="Y190" i="3" s="1"/>
  <c r="W189" i="3"/>
  <c r="V189" i="3"/>
  <c r="U189" i="3"/>
  <c r="T189" i="3"/>
  <c r="Z189" i="3" s="1"/>
  <c r="S189" i="3"/>
  <c r="Y189" i="3" s="1"/>
  <c r="W188" i="3"/>
  <c r="V188" i="3"/>
  <c r="U188" i="3"/>
  <c r="T188" i="3"/>
  <c r="Z188" i="3" s="1"/>
  <c r="S188" i="3"/>
  <c r="Y188" i="3" s="1"/>
  <c r="W187" i="3"/>
  <c r="V187" i="3"/>
  <c r="U187" i="3"/>
  <c r="T187" i="3"/>
  <c r="Z187" i="3" s="1"/>
  <c r="S187" i="3"/>
  <c r="Y187" i="3" s="1"/>
  <c r="W186" i="3"/>
  <c r="V186" i="3"/>
  <c r="U186" i="3"/>
  <c r="T186" i="3"/>
  <c r="S186" i="3"/>
  <c r="Y186" i="3" s="1"/>
  <c r="W185" i="3"/>
  <c r="V185" i="3"/>
  <c r="U185" i="3"/>
  <c r="T185" i="3"/>
  <c r="Z185" i="3" s="1"/>
  <c r="S185" i="3"/>
  <c r="Y185" i="3" s="1"/>
  <c r="W184" i="3"/>
  <c r="V184" i="3"/>
  <c r="U184" i="3"/>
  <c r="T184" i="3"/>
  <c r="Z184" i="3" s="1"/>
  <c r="S184" i="3"/>
  <c r="Y184" i="3" s="1"/>
  <c r="W183" i="3"/>
  <c r="V183" i="3"/>
  <c r="U183" i="3"/>
  <c r="T183" i="3"/>
  <c r="Z183" i="3" s="1"/>
  <c r="S183" i="3"/>
  <c r="Y183" i="3" s="1"/>
  <c r="W182" i="3"/>
  <c r="V182" i="3"/>
  <c r="U182" i="3"/>
  <c r="T182" i="3"/>
  <c r="Z182" i="3" s="1"/>
  <c r="S182" i="3"/>
  <c r="Y182" i="3" s="1"/>
  <c r="W181" i="3"/>
  <c r="V181" i="3"/>
  <c r="U181" i="3"/>
  <c r="T181" i="3"/>
  <c r="Z181" i="3" s="1"/>
  <c r="S181" i="3"/>
  <c r="Y181" i="3" s="1"/>
  <c r="W180" i="3"/>
  <c r="V180" i="3"/>
  <c r="U180" i="3"/>
  <c r="T180" i="3"/>
  <c r="Z180" i="3" s="1"/>
  <c r="S180" i="3"/>
  <c r="Y180" i="3" s="1"/>
  <c r="W179" i="3"/>
  <c r="V179" i="3"/>
  <c r="U179" i="3"/>
  <c r="T179" i="3"/>
  <c r="Z179" i="3" s="1"/>
  <c r="S179" i="3"/>
  <c r="Y179" i="3" s="1"/>
  <c r="W178" i="3"/>
  <c r="V178" i="3"/>
  <c r="U178" i="3"/>
  <c r="T178" i="3"/>
  <c r="S178" i="3"/>
  <c r="Y178" i="3" s="1"/>
  <c r="W177" i="3"/>
  <c r="V177" i="3"/>
  <c r="U177" i="3"/>
  <c r="T177" i="3"/>
  <c r="Z177" i="3" s="1"/>
  <c r="S177" i="3"/>
  <c r="Y177" i="3" s="1"/>
  <c r="W176" i="3"/>
  <c r="V176" i="3"/>
  <c r="U176" i="3"/>
  <c r="T176" i="3"/>
  <c r="Z176" i="3"/>
  <c r="S176" i="3"/>
  <c r="Y176" i="3" s="1"/>
  <c r="W175" i="3"/>
  <c r="V175" i="3"/>
  <c r="U175" i="3"/>
  <c r="T175" i="3"/>
  <c r="Z175" i="3" s="1"/>
  <c r="S175" i="3"/>
  <c r="W174" i="3"/>
  <c r="V174" i="3"/>
  <c r="U174" i="3"/>
  <c r="T174" i="3"/>
  <c r="S174" i="3"/>
  <c r="Y174" i="3" s="1"/>
  <c r="W173" i="3"/>
  <c r="V173" i="3"/>
  <c r="U173" i="3"/>
  <c r="T173" i="3"/>
  <c r="Z173" i="3" s="1"/>
  <c r="S173" i="3"/>
  <c r="Y173" i="3" s="1"/>
  <c r="W172" i="3"/>
  <c r="V172" i="3"/>
  <c r="U172" i="3"/>
  <c r="T172" i="3"/>
  <c r="Z172" i="3" s="1"/>
  <c r="S172" i="3"/>
  <c r="W171" i="3"/>
  <c r="V171" i="3"/>
  <c r="U171" i="3"/>
  <c r="T171" i="3"/>
  <c r="S171" i="3"/>
  <c r="Y171" i="3" s="1"/>
  <c r="W170" i="3"/>
  <c r="V170" i="3"/>
  <c r="U170" i="3"/>
  <c r="T170" i="3"/>
  <c r="Z170" i="3" s="1"/>
  <c r="S170" i="3"/>
  <c r="Y170" i="3" s="1"/>
  <c r="W169" i="3"/>
  <c r="V169" i="3"/>
  <c r="U169" i="3"/>
  <c r="T169" i="3"/>
  <c r="Z169" i="3" s="1"/>
  <c r="S169" i="3"/>
  <c r="Y169" i="3" s="1"/>
  <c r="W168" i="3"/>
  <c r="V168" i="3"/>
  <c r="U168" i="3"/>
  <c r="T168" i="3"/>
  <c r="Z168" i="3" s="1"/>
  <c r="S168" i="3"/>
  <c r="Y168" i="3" s="1"/>
  <c r="W167" i="3"/>
  <c r="V167" i="3"/>
  <c r="U167" i="3"/>
  <c r="T167" i="3"/>
  <c r="Z167" i="3" s="1"/>
  <c r="S167" i="3"/>
  <c r="Y167" i="3" s="1"/>
  <c r="W166" i="3"/>
  <c r="V166" i="3"/>
  <c r="U166" i="3"/>
  <c r="T166" i="3"/>
  <c r="Z166" i="3" s="1"/>
  <c r="S166" i="3"/>
  <c r="Y166" i="3" s="1"/>
  <c r="W165" i="3"/>
  <c r="V165" i="3"/>
  <c r="U165" i="3"/>
  <c r="T165" i="3"/>
  <c r="Z165" i="3" s="1"/>
  <c r="S165" i="3"/>
  <c r="Y165" i="3" s="1"/>
  <c r="W164" i="3"/>
  <c r="V164" i="3"/>
  <c r="U164" i="3"/>
  <c r="T164" i="3"/>
  <c r="Z164" i="3" s="1"/>
  <c r="S164" i="3"/>
  <c r="Y164" i="3" s="1"/>
  <c r="W163" i="3"/>
  <c r="V163" i="3"/>
  <c r="U163" i="3"/>
  <c r="T163" i="3"/>
  <c r="Z163" i="3" s="1"/>
  <c r="S163" i="3"/>
  <c r="W162" i="3"/>
  <c r="V162" i="3"/>
  <c r="U162" i="3"/>
  <c r="T162" i="3"/>
  <c r="Z162" i="3" s="1"/>
  <c r="S162" i="3"/>
  <c r="Y162" i="3" s="1"/>
  <c r="W161" i="3"/>
  <c r="V161" i="3"/>
  <c r="U161" i="3"/>
  <c r="T161" i="3"/>
  <c r="Z161" i="3" s="1"/>
  <c r="S161" i="3"/>
  <c r="Y161" i="3" s="1"/>
  <c r="W160" i="3"/>
  <c r="V160" i="3"/>
  <c r="U160" i="3"/>
  <c r="T160" i="3"/>
  <c r="Z160" i="3" s="1"/>
  <c r="S160" i="3"/>
  <c r="W159" i="3"/>
  <c r="V159" i="3"/>
  <c r="U159" i="3"/>
  <c r="T159" i="3"/>
  <c r="Z159" i="3" s="1"/>
  <c r="S159" i="3"/>
  <c r="W158" i="3"/>
  <c r="V158" i="3"/>
  <c r="U158" i="3"/>
  <c r="T158" i="3"/>
  <c r="S158" i="3"/>
  <c r="Y158" i="3"/>
  <c r="W157" i="3"/>
  <c r="V157" i="3"/>
  <c r="U157" i="3"/>
  <c r="T157" i="3"/>
  <c r="Z157" i="3" s="1"/>
  <c r="S157" i="3"/>
  <c r="Y157" i="3" s="1"/>
  <c r="W156" i="3"/>
  <c r="V156" i="3"/>
  <c r="U156" i="3"/>
  <c r="T156" i="3"/>
  <c r="Z156" i="3" s="1"/>
  <c r="S156" i="3"/>
  <c r="W155" i="3"/>
  <c r="V155" i="3"/>
  <c r="U155" i="3"/>
  <c r="T155" i="3"/>
  <c r="S155" i="3"/>
  <c r="Y155" i="3" s="1"/>
  <c r="W154" i="3"/>
  <c r="V154" i="3"/>
  <c r="U154" i="3"/>
  <c r="T154" i="3"/>
  <c r="Z154" i="3" s="1"/>
  <c r="S154" i="3"/>
  <c r="Y154" i="3" s="1"/>
  <c r="W153" i="3"/>
  <c r="V153" i="3"/>
  <c r="U153" i="3"/>
  <c r="T153" i="3"/>
  <c r="Z153" i="3" s="1"/>
  <c r="S153" i="3"/>
  <c r="Y153" i="3" s="1"/>
  <c r="W152" i="3"/>
  <c r="V152" i="3"/>
  <c r="U152" i="3"/>
  <c r="T152" i="3"/>
  <c r="Z152" i="3" s="1"/>
  <c r="S152" i="3"/>
  <c r="Y152" i="3" s="1"/>
  <c r="W151" i="3"/>
  <c r="V151" i="3"/>
  <c r="U151" i="3"/>
  <c r="T151" i="3"/>
  <c r="Z151" i="3" s="1"/>
  <c r="S151" i="3"/>
  <c r="Y151" i="3" s="1"/>
  <c r="W150" i="3"/>
  <c r="V150" i="3"/>
  <c r="U150" i="3"/>
  <c r="T150" i="3"/>
  <c r="Z150" i="3" s="1"/>
  <c r="S150" i="3"/>
  <c r="Y150" i="3" s="1"/>
  <c r="W149" i="3"/>
  <c r="V149" i="3"/>
  <c r="U149" i="3"/>
  <c r="T149" i="3"/>
  <c r="Z149" i="3" s="1"/>
  <c r="S149" i="3"/>
  <c r="Y149" i="3" s="1"/>
  <c r="W148" i="3"/>
  <c r="V148" i="3"/>
  <c r="U148" i="3"/>
  <c r="T148" i="3"/>
  <c r="Z148" i="3" s="1"/>
  <c r="S148" i="3"/>
  <c r="Y148" i="3" s="1"/>
  <c r="W147" i="3"/>
  <c r="V147" i="3"/>
  <c r="U147" i="3"/>
  <c r="T147" i="3"/>
  <c r="Z147" i="3" s="1"/>
  <c r="S147" i="3"/>
  <c r="Y147" i="3" s="1"/>
  <c r="W146" i="3"/>
  <c r="V146" i="3"/>
  <c r="U146" i="3"/>
  <c r="T146" i="3"/>
  <c r="S146" i="3"/>
  <c r="Y146" i="3" s="1"/>
  <c r="W145" i="3"/>
  <c r="V145" i="3"/>
  <c r="U145" i="3"/>
  <c r="T145" i="3"/>
  <c r="Z145" i="3" s="1"/>
  <c r="S145" i="3"/>
  <c r="Y145" i="3" s="1"/>
  <c r="W144" i="3"/>
  <c r="V144" i="3"/>
  <c r="U144" i="3"/>
  <c r="T144" i="3"/>
  <c r="Z144" i="3"/>
  <c r="S144" i="3"/>
  <c r="W143" i="3"/>
  <c r="V143" i="3"/>
  <c r="U143" i="3"/>
  <c r="T143" i="3"/>
  <c r="Z143" i="3" s="1"/>
  <c r="S143" i="3"/>
  <c r="W142" i="3"/>
  <c r="V142" i="3"/>
  <c r="U142" i="3"/>
  <c r="T142" i="3"/>
  <c r="S142" i="3"/>
  <c r="Y142" i="3" s="1"/>
  <c r="W141" i="3"/>
  <c r="V141" i="3"/>
  <c r="U141" i="3"/>
  <c r="T141" i="3"/>
  <c r="Z141" i="3" s="1"/>
  <c r="S141" i="3"/>
  <c r="Y141" i="3" s="1"/>
  <c r="W140" i="3"/>
  <c r="V140" i="3"/>
  <c r="U140" i="3"/>
  <c r="T140" i="3"/>
  <c r="Z140" i="3" s="1"/>
  <c r="S140" i="3"/>
  <c r="W139" i="3"/>
  <c r="V139" i="3"/>
  <c r="U139" i="3"/>
  <c r="T139" i="3"/>
  <c r="S139" i="3"/>
  <c r="Y139" i="3" s="1"/>
  <c r="W138" i="3"/>
  <c r="V138" i="3"/>
  <c r="U138" i="3"/>
  <c r="T138" i="3"/>
  <c r="Z138" i="3" s="1"/>
  <c r="S138" i="3"/>
  <c r="Y138" i="3" s="1"/>
  <c r="W137" i="3"/>
  <c r="V137" i="3"/>
  <c r="U137" i="3"/>
  <c r="T137" i="3"/>
  <c r="Z137" i="3" s="1"/>
  <c r="S137" i="3"/>
  <c r="Y137" i="3" s="1"/>
  <c r="W136" i="3"/>
  <c r="V136" i="3"/>
  <c r="U136" i="3"/>
  <c r="T136" i="3"/>
  <c r="Z136" i="3" s="1"/>
  <c r="S136" i="3"/>
  <c r="Y136" i="3" s="1"/>
  <c r="W135" i="3"/>
  <c r="V135" i="3"/>
  <c r="U135" i="3"/>
  <c r="T135" i="3"/>
  <c r="Z135" i="3" s="1"/>
  <c r="S135" i="3"/>
  <c r="Y135" i="3" s="1"/>
  <c r="W134" i="3"/>
  <c r="V134" i="3"/>
  <c r="U134" i="3"/>
  <c r="T134" i="3"/>
  <c r="Z134" i="3" s="1"/>
  <c r="S134" i="3"/>
  <c r="Y134" i="3" s="1"/>
  <c r="W133" i="3"/>
  <c r="V133" i="3"/>
  <c r="U133" i="3"/>
  <c r="T133" i="3"/>
  <c r="Z133" i="3" s="1"/>
  <c r="S133" i="3"/>
  <c r="Y133" i="3" s="1"/>
  <c r="W132" i="3"/>
  <c r="V132" i="3"/>
  <c r="U132" i="3"/>
  <c r="T132" i="3"/>
  <c r="Z132" i="3" s="1"/>
  <c r="S132" i="3"/>
  <c r="Y132" i="3" s="1"/>
  <c r="W131" i="3"/>
  <c r="V131" i="3"/>
  <c r="U131" i="3"/>
  <c r="T131" i="3"/>
  <c r="S131" i="3"/>
  <c r="W130" i="3"/>
  <c r="V130" i="3"/>
  <c r="U130" i="3"/>
  <c r="T130" i="3"/>
  <c r="S130" i="3"/>
  <c r="Y130" i="3" s="1"/>
  <c r="W129" i="3"/>
  <c r="V129" i="3"/>
  <c r="U129" i="3"/>
  <c r="T129" i="3"/>
  <c r="Z129" i="3" s="1"/>
  <c r="S129" i="3"/>
  <c r="Y129" i="3" s="1"/>
  <c r="W128" i="3"/>
  <c r="V128" i="3"/>
  <c r="U128" i="3"/>
  <c r="T128" i="3"/>
  <c r="Z128" i="3" s="1"/>
  <c r="S128" i="3"/>
  <c r="W127" i="3"/>
  <c r="V127" i="3"/>
  <c r="U127" i="3"/>
  <c r="T127" i="3"/>
  <c r="Z127" i="3" s="1"/>
  <c r="S127" i="3"/>
  <c r="W126" i="3"/>
  <c r="V126" i="3"/>
  <c r="U126" i="3"/>
  <c r="T126" i="3"/>
  <c r="S126" i="3"/>
  <c r="Y126" i="3"/>
  <c r="W125" i="3"/>
  <c r="V125" i="3"/>
  <c r="U125" i="3"/>
  <c r="T125" i="3"/>
  <c r="Z125" i="3" s="1"/>
  <c r="S125" i="3"/>
  <c r="Y125" i="3" s="1"/>
  <c r="W124" i="3"/>
  <c r="V124" i="3"/>
  <c r="U124" i="3"/>
  <c r="T124" i="3"/>
  <c r="Z124" i="3" s="1"/>
  <c r="S124" i="3"/>
  <c r="W123" i="3"/>
  <c r="V123" i="3"/>
  <c r="U123" i="3"/>
  <c r="T123" i="3"/>
  <c r="S123" i="3"/>
  <c r="Y123" i="3" s="1"/>
  <c r="W122" i="3"/>
  <c r="V122" i="3"/>
  <c r="U122" i="3"/>
  <c r="T122" i="3"/>
  <c r="Z122" i="3" s="1"/>
  <c r="S122" i="3"/>
  <c r="Y122" i="3" s="1"/>
  <c r="W121" i="3"/>
  <c r="V121" i="3"/>
  <c r="U121" i="3"/>
  <c r="T121" i="3"/>
  <c r="Z121" i="3" s="1"/>
  <c r="S121" i="3"/>
  <c r="Y121" i="3" s="1"/>
  <c r="W120" i="3"/>
  <c r="V120" i="3"/>
  <c r="U120" i="3"/>
  <c r="T120" i="3"/>
  <c r="S120" i="3"/>
  <c r="Y120" i="3" s="1"/>
  <c r="W119" i="3"/>
  <c r="V119" i="3"/>
  <c r="U119" i="3"/>
  <c r="T119" i="3"/>
  <c r="Z119" i="3" s="1"/>
  <c r="S119" i="3"/>
  <c r="Y119" i="3" s="1"/>
  <c r="W118" i="3"/>
  <c r="AC118" i="3" s="1"/>
  <c r="V118" i="3"/>
  <c r="U118" i="3"/>
  <c r="T118" i="3"/>
  <c r="Z118" i="3" s="1"/>
  <c r="S118" i="3"/>
  <c r="Y118" i="3" s="1"/>
  <c r="W117" i="3"/>
  <c r="V117" i="3"/>
  <c r="U117" i="3"/>
  <c r="T117" i="3"/>
  <c r="Z117" i="3" s="1"/>
  <c r="S117" i="3"/>
  <c r="Y117" i="3" s="1"/>
  <c r="W116" i="3"/>
  <c r="V116" i="3"/>
  <c r="U116" i="3"/>
  <c r="T116" i="3"/>
  <c r="Z116" i="3" s="1"/>
  <c r="S116" i="3"/>
  <c r="Y116" i="3" s="1"/>
  <c r="W115" i="3"/>
  <c r="V115" i="3"/>
  <c r="U115" i="3"/>
  <c r="T115" i="3"/>
  <c r="Z115" i="3" s="1"/>
  <c r="S115" i="3"/>
  <c r="W114" i="3"/>
  <c r="V114" i="3"/>
  <c r="U114" i="3"/>
  <c r="T114" i="3"/>
  <c r="S114" i="3"/>
  <c r="Y114" i="3" s="1"/>
  <c r="W113" i="3"/>
  <c r="V113" i="3"/>
  <c r="U113" i="3"/>
  <c r="T113" i="3"/>
  <c r="Z113" i="3" s="1"/>
  <c r="S113" i="3"/>
  <c r="Y113" i="3" s="1"/>
  <c r="W112" i="3"/>
  <c r="V112" i="3"/>
  <c r="U112" i="3"/>
  <c r="T112" i="3"/>
  <c r="Z112" i="3" s="1"/>
  <c r="S112" i="3"/>
  <c r="Y112" i="3" s="1"/>
  <c r="W111" i="3"/>
  <c r="V111" i="3"/>
  <c r="U111" i="3"/>
  <c r="T111" i="3"/>
  <c r="Z111" i="3" s="1"/>
  <c r="S111" i="3"/>
  <c r="Y111" i="3" s="1"/>
  <c r="W110" i="3"/>
  <c r="V110" i="3"/>
  <c r="U110" i="3"/>
  <c r="T110" i="3"/>
  <c r="Z110" i="3" s="1"/>
  <c r="S110" i="3"/>
  <c r="Y110" i="3" s="1"/>
  <c r="W109" i="3"/>
  <c r="V109" i="3"/>
  <c r="U109" i="3"/>
  <c r="T109" i="3"/>
  <c r="Z109" i="3" s="1"/>
  <c r="S109" i="3"/>
  <c r="Y109" i="3"/>
  <c r="W108" i="3"/>
  <c r="V108" i="3"/>
  <c r="U108" i="3"/>
  <c r="T108" i="3"/>
  <c r="Z108" i="3" s="1"/>
  <c r="S108" i="3"/>
  <c r="W107" i="3"/>
  <c r="V107" i="3"/>
  <c r="U107" i="3"/>
  <c r="T107" i="3"/>
  <c r="Z107" i="3" s="1"/>
  <c r="S107" i="3"/>
  <c r="W106" i="3"/>
  <c r="V106" i="3"/>
  <c r="U106" i="3"/>
  <c r="T106" i="3"/>
  <c r="S106" i="3"/>
  <c r="Y106" i="3" s="1"/>
  <c r="W105" i="3"/>
  <c r="V105" i="3"/>
  <c r="U105" i="3"/>
  <c r="T105" i="3"/>
  <c r="Z105" i="3" s="1"/>
  <c r="S105" i="3"/>
  <c r="Y105" i="3" s="1"/>
  <c r="W104" i="3"/>
  <c r="V104" i="3"/>
  <c r="U104" i="3"/>
  <c r="T104" i="3"/>
  <c r="Z104" i="3" s="1"/>
  <c r="S104" i="3"/>
  <c r="W103" i="3"/>
  <c r="V103" i="3"/>
  <c r="U103" i="3"/>
  <c r="T103" i="3"/>
  <c r="Z103" i="3" s="1"/>
  <c r="S103" i="3"/>
  <c r="Y103" i="3" s="1"/>
  <c r="W102" i="3"/>
  <c r="V102" i="3"/>
  <c r="U102" i="3"/>
  <c r="T102" i="3"/>
  <c r="Z102" i="3" s="1"/>
  <c r="S102" i="3"/>
  <c r="Y102" i="3" s="1"/>
  <c r="W101" i="3"/>
  <c r="V101" i="3"/>
  <c r="U101" i="3"/>
  <c r="T101" i="3"/>
  <c r="Z101" i="3" s="1"/>
  <c r="S101" i="3"/>
  <c r="Y101" i="3" s="1"/>
  <c r="W100" i="3"/>
  <c r="V100" i="3"/>
  <c r="U100" i="3"/>
  <c r="T100" i="3"/>
  <c r="Z100" i="3" s="1"/>
  <c r="S100" i="3"/>
  <c r="Y100" i="3" s="1"/>
  <c r="W99" i="3"/>
  <c r="V99" i="3"/>
  <c r="U99" i="3"/>
  <c r="T99" i="3"/>
  <c r="Z99" i="3" s="1"/>
  <c r="S99" i="3"/>
  <c r="W98" i="3"/>
  <c r="V98" i="3"/>
  <c r="U98" i="3"/>
  <c r="T98" i="3"/>
  <c r="Z98" i="3" s="1"/>
  <c r="S98" i="3"/>
  <c r="Y98" i="3" s="1"/>
  <c r="W97" i="3"/>
  <c r="V97" i="3"/>
  <c r="U97" i="3"/>
  <c r="T97" i="3"/>
  <c r="Z97" i="3" s="1"/>
  <c r="S97" i="3"/>
  <c r="Y97" i="3" s="1"/>
  <c r="W96" i="3"/>
  <c r="V96" i="3"/>
  <c r="U96" i="3"/>
  <c r="T96" i="3"/>
  <c r="Z96" i="3" s="1"/>
  <c r="S96" i="3"/>
  <c r="W95" i="3"/>
  <c r="V95" i="3"/>
  <c r="U95" i="3"/>
  <c r="T95" i="3"/>
  <c r="Z95" i="3" s="1"/>
  <c r="S95" i="3"/>
  <c r="Y95" i="3" s="1"/>
  <c r="W94" i="3"/>
  <c r="V94" i="3"/>
  <c r="U94" i="3"/>
  <c r="T94" i="3"/>
  <c r="S94" i="3"/>
  <c r="Y94" i="3" s="1"/>
  <c r="W93" i="3"/>
  <c r="V93" i="3"/>
  <c r="U93" i="3"/>
  <c r="T93" i="3"/>
  <c r="Z93" i="3" s="1"/>
  <c r="S93" i="3"/>
  <c r="Y93" i="3" s="1"/>
  <c r="W92" i="3"/>
  <c r="V92" i="3"/>
  <c r="U92" i="3"/>
  <c r="T92" i="3"/>
  <c r="Z92" i="3" s="1"/>
  <c r="S92" i="3"/>
  <c r="Y92" i="3" s="1"/>
  <c r="W91" i="3"/>
  <c r="V91" i="3"/>
  <c r="U91" i="3"/>
  <c r="T91" i="3"/>
  <c r="S91" i="3"/>
  <c r="W90" i="3"/>
  <c r="V90" i="3"/>
  <c r="U90" i="3"/>
  <c r="T90" i="3"/>
  <c r="S90" i="3"/>
  <c r="Y90" i="3" s="1"/>
  <c r="W89" i="3"/>
  <c r="V89" i="3"/>
  <c r="U89" i="3"/>
  <c r="T89" i="3"/>
  <c r="Z89" i="3"/>
  <c r="S89" i="3"/>
  <c r="Y89" i="3" s="1"/>
  <c r="W88" i="3"/>
  <c r="V88" i="3"/>
  <c r="U88" i="3"/>
  <c r="T88" i="3"/>
  <c r="Z88" i="3" s="1"/>
  <c r="S88" i="3"/>
  <c r="Y88" i="3" s="1"/>
  <c r="W87" i="3"/>
  <c r="V87" i="3"/>
  <c r="U87" i="3"/>
  <c r="T87" i="3"/>
  <c r="Z87" i="3" s="1"/>
  <c r="S87" i="3"/>
  <c r="Y87" i="3" s="1"/>
  <c r="W86" i="3"/>
  <c r="V86" i="3"/>
  <c r="U86" i="3"/>
  <c r="T86" i="3"/>
  <c r="Z86" i="3" s="1"/>
  <c r="S86" i="3"/>
  <c r="Y86" i="3" s="1"/>
  <c r="W85" i="3"/>
  <c r="V85" i="3"/>
  <c r="U85" i="3"/>
  <c r="T85" i="3"/>
  <c r="Z85" i="3" s="1"/>
  <c r="S85" i="3"/>
  <c r="Y85" i="3" s="1"/>
  <c r="W84" i="3"/>
  <c r="V84" i="3"/>
  <c r="U84" i="3"/>
  <c r="T84" i="3"/>
  <c r="Z84" i="3" s="1"/>
  <c r="S84" i="3"/>
  <c r="W83" i="3"/>
  <c r="V83" i="3"/>
  <c r="U83" i="3"/>
  <c r="T83" i="3"/>
  <c r="Z83" i="3" s="1"/>
  <c r="S83" i="3"/>
  <c r="W82" i="3"/>
  <c r="V82" i="3"/>
  <c r="U82" i="3"/>
  <c r="T82" i="3"/>
  <c r="S82" i="3"/>
  <c r="Y82" i="3" s="1"/>
  <c r="W81" i="3"/>
  <c r="V81" i="3"/>
  <c r="U81" i="3"/>
  <c r="T81" i="3"/>
  <c r="Z81" i="3" s="1"/>
  <c r="S81" i="3"/>
  <c r="Y81" i="3" s="1"/>
  <c r="W80" i="3"/>
  <c r="V80" i="3"/>
  <c r="U80" i="3"/>
  <c r="T80" i="3"/>
  <c r="Z80" i="3" s="1"/>
  <c r="S80" i="3"/>
  <c r="Y80" i="3" s="1"/>
  <c r="W79" i="3"/>
  <c r="V79" i="3"/>
  <c r="U79" i="3"/>
  <c r="T79" i="3"/>
  <c r="Z79" i="3" s="1"/>
  <c r="S79" i="3"/>
  <c r="Y79" i="3" s="1"/>
  <c r="W78" i="3"/>
  <c r="V78" i="3"/>
  <c r="U78" i="3"/>
  <c r="T78" i="3"/>
  <c r="Z78" i="3" s="1"/>
  <c r="S78" i="3"/>
  <c r="Y78" i="3" s="1"/>
  <c r="W77" i="3"/>
  <c r="V77" i="3"/>
  <c r="U77" i="3"/>
  <c r="T77" i="3"/>
  <c r="Z77" i="3" s="1"/>
  <c r="S77" i="3"/>
  <c r="Y77" i="3"/>
  <c r="W76" i="3"/>
  <c r="V76" i="3"/>
  <c r="U76" i="3"/>
  <c r="T76" i="3"/>
  <c r="Z76" i="3" s="1"/>
  <c r="S76" i="3"/>
  <c r="Y76" i="3" s="1"/>
  <c r="W75" i="3"/>
  <c r="V75" i="3"/>
  <c r="U75" i="3"/>
  <c r="T75" i="3"/>
  <c r="Z75" i="3" s="1"/>
  <c r="S75" i="3"/>
  <c r="W74" i="3"/>
  <c r="V74" i="3"/>
  <c r="U74" i="3"/>
  <c r="T74" i="3"/>
  <c r="S74" i="3"/>
  <c r="Y74" i="3" s="1"/>
  <c r="W73" i="3"/>
  <c r="V73" i="3"/>
  <c r="U73" i="3"/>
  <c r="T73" i="3"/>
  <c r="Z73" i="3" s="1"/>
  <c r="S73" i="3"/>
  <c r="Y73" i="3" s="1"/>
  <c r="W72" i="3"/>
  <c r="V72" i="3"/>
  <c r="U72" i="3"/>
  <c r="T72" i="3"/>
  <c r="Z72" i="3" s="1"/>
  <c r="S72" i="3"/>
  <c r="W71" i="3"/>
  <c r="V71" i="3"/>
  <c r="U71" i="3"/>
  <c r="T71" i="3"/>
  <c r="Z71" i="3" s="1"/>
  <c r="S71" i="3"/>
  <c r="Y71" i="3" s="1"/>
  <c r="W70" i="3"/>
  <c r="V70" i="3"/>
  <c r="U70" i="3"/>
  <c r="T70" i="3"/>
  <c r="Z70" i="3" s="1"/>
  <c r="S70" i="3"/>
  <c r="Y70" i="3" s="1"/>
  <c r="W69" i="3"/>
  <c r="V69" i="3"/>
  <c r="U69" i="3"/>
  <c r="T69" i="3"/>
  <c r="Z69" i="3" s="1"/>
  <c r="S69" i="3"/>
  <c r="Y69" i="3" s="1"/>
  <c r="W68" i="3"/>
  <c r="V68" i="3"/>
  <c r="U68" i="3"/>
  <c r="T68" i="3"/>
  <c r="Z68" i="3" s="1"/>
  <c r="S68" i="3"/>
  <c r="Y68" i="3" s="1"/>
  <c r="W67" i="3"/>
  <c r="V67" i="3"/>
  <c r="U67" i="3"/>
  <c r="T67" i="3"/>
  <c r="Z67" i="3" s="1"/>
  <c r="S67" i="3"/>
  <c r="W66" i="3"/>
  <c r="V66" i="3"/>
  <c r="U66" i="3"/>
  <c r="T66" i="3"/>
  <c r="Z66" i="3" s="1"/>
  <c r="S66" i="3"/>
  <c r="Y66" i="3" s="1"/>
  <c r="W65" i="3"/>
  <c r="V65" i="3"/>
  <c r="U65" i="3"/>
  <c r="T65" i="3"/>
  <c r="Z65" i="3" s="1"/>
  <c r="S65" i="3"/>
  <c r="Y65" i="3" s="1"/>
  <c r="W64" i="3"/>
  <c r="V64" i="3"/>
  <c r="U64" i="3"/>
  <c r="T64" i="3"/>
  <c r="Z64" i="3" s="1"/>
  <c r="S64" i="3"/>
  <c r="W63" i="3"/>
  <c r="V63" i="3"/>
  <c r="U63" i="3"/>
  <c r="T63" i="3"/>
  <c r="Z63" i="3" s="1"/>
  <c r="S63" i="3"/>
  <c r="Y63" i="3" s="1"/>
  <c r="W62" i="3"/>
  <c r="V62" i="3"/>
  <c r="U62" i="3"/>
  <c r="T62" i="3"/>
  <c r="S62" i="3"/>
  <c r="Y62" i="3" s="1"/>
  <c r="W61" i="3"/>
  <c r="V61" i="3"/>
  <c r="U61" i="3"/>
  <c r="T61" i="3"/>
  <c r="Z61" i="3" s="1"/>
  <c r="S61" i="3"/>
  <c r="Y61" i="3" s="1"/>
  <c r="W60" i="3"/>
  <c r="V60" i="3"/>
  <c r="U60" i="3"/>
  <c r="T60" i="3"/>
  <c r="Z60" i="3" s="1"/>
  <c r="S60" i="3"/>
  <c r="Y60" i="3" s="1"/>
  <c r="W59" i="3"/>
  <c r="V59" i="3"/>
  <c r="U59" i="3"/>
  <c r="T59" i="3"/>
  <c r="Z59" i="3" s="1"/>
  <c r="S59" i="3"/>
  <c r="W58" i="3"/>
  <c r="V58" i="3"/>
  <c r="U58" i="3"/>
  <c r="T58" i="3"/>
  <c r="S58" i="3"/>
  <c r="Y58" i="3" s="1"/>
  <c r="W57" i="3"/>
  <c r="V57" i="3"/>
  <c r="U57" i="3"/>
  <c r="T57" i="3"/>
  <c r="Z57" i="3"/>
  <c r="S57" i="3"/>
  <c r="Y57" i="3" s="1"/>
  <c r="W56" i="3"/>
  <c r="V56" i="3"/>
  <c r="U56" i="3"/>
  <c r="T56" i="3"/>
  <c r="Z56" i="3" s="1"/>
  <c r="S56" i="3"/>
  <c r="Y56" i="3" s="1"/>
  <c r="W55" i="3"/>
  <c r="V55" i="3"/>
  <c r="U55" i="3"/>
  <c r="T55" i="3"/>
  <c r="Z55" i="3" s="1"/>
  <c r="S55" i="3"/>
  <c r="Y55" i="3" s="1"/>
  <c r="W54" i="3"/>
  <c r="V54" i="3"/>
  <c r="U54" i="3"/>
  <c r="T54" i="3"/>
  <c r="Z54" i="3" s="1"/>
  <c r="S54" i="3"/>
  <c r="Y54" i="3" s="1"/>
  <c r="W53" i="3"/>
  <c r="V53" i="3"/>
  <c r="U53" i="3"/>
  <c r="T53" i="3"/>
  <c r="Z53" i="3" s="1"/>
  <c r="S53" i="3"/>
  <c r="W52" i="3"/>
  <c r="V52" i="3"/>
  <c r="U52" i="3"/>
  <c r="T52" i="3"/>
  <c r="Z52" i="3" s="1"/>
  <c r="S52" i="3"/>
  <c r="Y52" i="3" s="1"/>
  <c r="W51" i="3"/>
  <c r="V51" i="3"/>
  <c r="U51" i="3"/>
  <c r="T51" i="3"/>
  <c r="Z51" i="3" s="1"/>
  <c r="S51" i="3"/>
  <c r="Y51" i="3" s="1"/>
  <c r="W50" i="3"/>
  <c r="V50" i="3"/>
  <c r="U50" i="3"/>
  <c r="T50" i="3"/>
  <c r="Z50" i="3" s="1"/>
  <c r="S50" i="3"/>
  <c r="Y50" i="3" s="1"/>
  <c r="W49" i="3"/>
  <c r="V49" i="3"/>
  <c r="U49" i="3"/>
  <c r="T49" i="3"/>
  <c r="Z49" i="3"/>
  <c r="S49" i="3"/>
  <c r="Y49" i="3" s="1"/>
  <c r="W48" i="3"/>
  <c r="V48" i="3"/>
  <c r="U48" i="3"/>
  <c r="T48" i="3"/>
  <c r="Z48" i="3" s="1"/>
  <c r="S48" i="3"/>
  <c r="W47" i="3"/>
  <c r="V47" i="3"/>
  <c r="U47" i="3"/>
  <c r="T47" i="3"/>
  <c r="S47" i="3"/>
  <c r="Y47" i="3" s="1"/>
  <c r="W46" i="3"/>
  <c r="V46" i="3"/>
  <c r="U46" i="3"/>
  <c r="T46" i="3"/>
  <c r="Z46" i="3" s="1"/>
  <c r="S46" i="3"/>
  <c r="Y46" i="3" s="1"/>
  <c r="W45" i="3"/>
  <c r="V45" i="3"/>
  <c r="U45" i="3"/>
  <c r="T45" i="3"/>
  <c r="Z45" i="3" s="1"/>
  <c r="S45" i="3"/>
  <c r="Y45" i="3"/>
  <c r="W44" i="3"/>
  <c r="V44" i="3"/>
  <c r="U44" i="3"/>
  <c r="T44" i="3"/>
  <c r="Z44" i="3" s="1"/>
  <c r="S44" i="3"/>
  <c r="Y44" i="3" s="1"/>
  <c r="W43" i="3"/>
  <c r="V43" i="3"/>
  <c r="U43" i="3"/>
  <c r="T43" i="3"/>
  <c r="Z43" i="3" s="1"/>
  <c r="S43" i="3"/>
  <c r="Y43" i="3" s="1"/>
  <c r="W42" i="3"/>
  <c r="V42" i="3"/>
  <c r="U42" i="3"/>
  <c r="T42" i="3"/>
  <c r="S42" i="3"/>
  <c r="Y42" i="3" s="1"/>
  <c r="W41" i="3"/>
  <c r="V41" i="3"/>
  <c r="U41" i="3"/>
  <c r="T41" i="3"/>
  <c r="Z41" i="3"/>
  <c r="S41" i="3"/>
  <c r="Y41" i="3" s="1"/>
  <c r="W40" i="3"/>
  <c r="V40" i="3"/>
  <c r="U40" i="3"/>
  <c r="T40" i="3"/>
  <c r="Z40" i="3" s="1"/>
  <c r="S40" i="3"/>
  <c r="Y40" i="3" s="1"/>
  <c r="W39" i="3"/>
  <c r="V39" i="3"/>
  <c r="U39" i="3"/>
  <c r="T39" i="3"/>
  <c r="S39" i="3"/>
  <c r="W38" i="3"/>
  <c r="V38" i="3"/>
  <c r="U38" i="3"/>
  <c r="T38" i="3"/>
  <c r="Z38" i="3" s="1"/>
  <c r="S38" i="3"/>
  <c r="Y38" i="3" s="1"/>
  <c r="W37" i="3"/>
  <c r="V37" i="3"/>
  <c r="U37" i="3"/>
  <c r="T37" i="3"/>
  <c r="Z37" i="3" s="1"/>
  <c r="S37" i="3"/>
  <c r="Y37" i="3" s="1"/>
  <c r="W36" i="3"/>
  <c r="V36" i="3"/>
  <c r="U36" i="3"/>
  <c r="T36" i="3"/>
  <c r="Z36" i="3" s="1"/>
  <c r="S36" i="3"/>
  <c r="Y36" i="3" s="1"/>
  <c r="W35" i="3"/>
  <c r="V35" i="3"/>
  <c r="U35" i="3"/>
  <c r="T35" i="3"/>
  <c r="Z35" i="3" s="1"/>
  <c r="S35" i="3"/>
  <c r="Y35" i="3" s="1"/>
  <c r="W34" i="3"/>
  <c r="V34" i="3"/>
  <c r="U34" i="3"/>
  <c r="T34" i="3"/>
  <c r="Z34" i="3" s="1"/>
  <c r="S34" i="3"/>
  <c r="Y34" i="3"/>
  <c r="W33" i="3"/>
  <c r="V33" i="3"/>
  <c r="U33" i="3"/>
  <c r="T33" i="3"/>
  <c r="Z33" i="3" s="1"/>
  <c r="S33" i="3"/>
  <c r="Y33" i="3" s="1"/>
  <c r="W32" i="3"/>
  <c r="V32" i="3"/>
  <c r="U32" i="3"/>
  <c r="T32" i="3"/>
  <c r="Z32" i="3" s="1"/>
  <c r="S32" i="3"/>
  <c r="Y32" i="3" s="1"/>
  <c r="W31" i="3"/>
  <c r="V31" i="3"/>
  <c r="U31" i="3"/>
  <c r="T31" i="3"/>
  <c r="S31" i="3"/>
  <c r="Y31" i="3" s="1"/>
  <c r="W30" i="3"/>
  <c r="V30" i="3"/>
  <c r="U30" i="3"/>
  <c r="T30" i="3"/>
  <c r="S30" i="3"/>
  <c r="Y30" i="3" s="1"/>
  <c r="W29" i="3"/>
  <c r="V29" i="3"/>
  <c r="U29" i="3"/>
  <c r="T29" i="3"/>
  <c r="Z29" i="3" s="1"/>
  <c r="S29" i="3"/>
  <c r="Y29" i="3" s="1"/>
  <c r="W28" i="3"/>
  <c r="V28" i="3"/>
  <c r="U28" i="3"/>
  <c r="T28" i="3"/>
  <c r="Z28" i="3"/>
  <c r="S28" i="3"/>
  <c r="Y28" i="3" s="1"/>
  <c r="W27" i="3"/>
  <c r="V27" i="3"/>
  <c r="U27" i="3"/>
  <c r="T27" i="3"/>
  <c r="Z27" i="3" s="1"/>
  <c r="S27" i="3"/>
  <c r="W26" i="3"/>
  <c r="V26" i="3"/>
  <c r="U26" i="3"/>
  <c r="T26" i="3"/>
  <c r="Z26" i="3" s="1"/>
  <c r="S26" i="3"/>
  <c r="Y26" i="3"/>
  <c r="W25" i="3"/>
  <c r="V25" i="3"/>
  <c r="U25" i="3"/>
  <c r="T25" i="3"/>
  <c r="Z25" i="3" s="1"/>
  <c r="S25" i="3"/>
  <c r="Y25" i="3" s="1"/>
  <c r="W24" i="3"/>
  <c r="V24" i="3"/>
  <c r="U24" i="3"/>
  <c r="T24" i="3"/>
  <c r="Z24" i="3" s="1"/>
  <c r="S24" i="3"/>
  <c r="W23" i="3"/>
  <c r="V23" i="3"/>
  <c r="U23" i="3"/>
  <c r="T23" i="3"/>
  <c r="Z23" i="3" s="1"/>
  <c r="S23" i="3"/>
  <c r="Y23" i="3" s="1"/>
  <c r="W22" i="3"/>
  <c r="V22" i="3"/>
  <c r="U22" i="3"/>
  <c r="T22" i="3"/>
  <c r="Z22" i="3" s="1"/>
  <c r="S22" i="3"/>
  <c r="Y22" i="3" s="1"/>
  <c r="W21" i="3"/>
  <c r="V21" i="3"/>
  <c r="U21" i="3"/>
  <c r="T21" i="3"/>
  <c r="Z21" i="3" s="1"/>
  <c r="S21" i="3"/>
  <c r="W20" i="3"/>
  <c r="V20" i="3"/>
  <c r="U20" i="3"/>
  <c r="T20" i="3"/>
  <c r="Z20" i="3" s="1"/>
  <c r="S20" i="3"/>
  <c r="Y20" i="3" s="1"/>
  <c r="W19" i="3"/>
  <c r="V19" i="3"/>
  <c r="U19" i="3"/>
  <c r="T19" i="3"/>
  <c r="Z19" i="3" s="1"/>
  <c r="S19" i="3"/>
  <c r="Y19" i="3" s="1"/>
  <c r="W18" i="3"/>
  <c r="V18" i="3"/>
  <c r="U18" i="3"/>
  <c r="T18" i="3"/>
  <c r="Z18" i="3" s="1"/>
  <c r="S18" i="3"/>
  <c r="Y18" i="3" s="1"/>
  <c r="W17" i="3"/>
  <c r="V17" i="3"/>
  <c r="U17" i="3"/>
  <c r="T17" i="3"/>
  <c r="Z17" i="3" s="1"/>
  <c r="S17" i="3"/>
  <c r="Y17" i="3"/>
  <c r="W16" i="3"/>
  <c r="V16" i="3"/>
  <c r="U16" i="3"/>
  <c r="T16" i="3"/>
  <c r="Z16" i="3" s="1"/>
  <c r="S16" i="3"/>
  <c r="Y16" i="3" s="1"/>
  <c r="W15" i="3"/>
  <c r="V15" i="3"/>
  <c r="U15" i="3"/>
  <c r="T15" i="3"/>
  <c r="S15" i="3"/>
  <c r="W14" i="3"/>
  <c r="V14" i="3"/>
  <c r="U14" i="3"/>
  <c r="T14" i="3"/>
  <c r="S14" i="3"/>
  <c r="Y14" i="3" s="1"/>
  <c r="W13" i="3"/>
  <c r="V13" i="3"/>
  <c r="U13" i="3"/>
  <c r="T13" i="3"/>
  <c r="Z13" i="3"/>
  <c r="S13" i="3"/>
  <c r="Y13" i="3" s="1"/>
  <c r="W12" i="3"/>
  <c r="V12" i="3"/>
  <c r="U12" i="3"/>
  <c r="T12" i="3"/>
  <c r="Z12" i="3" s="1"/>
  <c r="S12" i="3"/>
  <c r="Y12" i="3" s="1"/>
  <c r="W11" i="3"/>
  <c r="V11" i="3"/>
  <c r="U11" i="3"/>
  <c r="T11" i="3"/>
  <c r="S11" i="3"/>
  <c r="Y11" i="3" s="1"/>
  <c r="W10" i="3"/>
  <c r="V10" i="3"/>
  <c r="U10" i="3"/>
  <c r="T10" i="3"/>
  <c r="Z10" i="3" s="1"/>
  <c r="S10" i="3"/>
  <c r="Y10" i="3" s="1"/>
  <c r="Z362" i="2"/>
  <c r="N362" i="4"/>
  <c r="J360" i="4"/>
  <c r="K360" i="4" s="1"/>
  <c r="J359" i="4"/>
  <c r="J358" i="4"/>
  <c r="K358" i="4" s="1"/>
  <c r="J357" i="4"/>
  <c r="O357" i="4" s="1"/>
  <c r="P357" i="4" s="1"/>
  <c r="J356" i="4"/>
  <c r="K356" i="4" s="1"/>
  <c r="AA356" i="3" s="1"/>
  <c r="J355" i="4"/>
  <c r="K355" i="4" s="1"/>
  <c r="J354" i="4"/>
  <c r="K354" i="4" s="1"/>
  <c r="J353" i="4"/>
  <c r="O353" i="4" s="1"/>
  <c r="J352" i="4"/>
  <c r="K352" i="4" s="1"/>
  <c r="J351" i="4"/>
  <c r="K351" i="4" s="1"/>
  <c r="J350" i="4"/>
  <c r="K350" i="4" s="1"/>
  <c r="J349" i="4"/>
  <c r="J348" i="4"/>
  <c r="K348" i="4" s="1"/>
  <c r="AA348" i="3" s="1"/>
  <c r="J347" i="4"/>
  <c r="K347" i="4" s="1"/>
  <c r="J346" i="4"/>
  <c r="J345" i="4"/>
  <c r="O345" i="4" s="1"/>
  <c r="J343" i="4"/>
  <c r="K343" i="4" s="1"/>
  <c r="J342" i="4"/>
  <c r="K342" i="4" s="1"/>
  <c r="AA342" i="3" s="1"/>
  <c r="J341" i="4"/>
  <c r="O341" i="4" s="1"/>
  <c r="P341" i="4" s="1"/>
  <c r="J340" i="4"/>
  <c r="K340" i="4" s="1"/>
  <c r="J339" i="4"/>
  <c r="J338" i="4"/>
  <c r="J336" i="4"/>
  <c r="O336" i="4" s="1"/>
  <c r="J335" i="4"/>
  <c r="J334" i="4"/>
  <c r="K334" i="4" s="1"/>
  <c r="J333" i="4"/>
  <c r="K333" i="4" s="1"/>
  <c r="J332" i="4"/>
  <c r="K332" i="4" s="1"/>
  <c r="J331" i="4"/>
  <c r="K331" i="4" s="1"/>
  <c r="J330" i="4"/>
  <c r="K330" i="4" s="1"/>
  <c r="J329" i="4"/>
  <c r="J328" i="4"/>
  <c r="K328" i="4" s="1"/>
  <c r="J327" i="4"/>
  <c r="K327" i="4" s="1"/>
  <c r="J325" i="4"/>
  <c r="J324" i="4"/>
  <c r="K324" i="4" s="1"/>
  <c r="J323" i="4"/>
  <c r="J322" i="4"/>
  <c r="J321" i="4"/>
  <c r="O321" i="4" s="1"/>
  <c r="T321" i="4" s="1"/>
  <c r="J320" i="4"/>
  <c r="K320" i="4" s="1"/>
  <c r="J319" i="4"/>
  <c r="J318" i="4"/>
  <c r="J317" i="4"/>
  <c r="J316" i="4"/>
  <c r="J315" i="4"/>
  <c r="J314" i="4"/>
  <c r="J313" i="4"/>
  <c r="J312" i="4"/>
  <c r="K312" i="4" s="1"/>
  <c r="J311" i="4"/>
  <c r="K311" i="4" s="1"/>
  <c r="J310" i="4"/>
  <c r="K310" i="4" s="1"/>
  <c r="J309" i="4"/>
  <c r="J308" i="4"/>
  <c r="K308" i="4" s="1"/>
  <c r="J307" i="4"/>
  <c r="K307" i="4" s="1"/>
  <c r="J306" i="4"/>
  <c r="K306" i="4" s="1"/>
  <c r="J305" i="4"/>
  <c r="K305" i="4" s="1"/>
  <c r="J304" i="4"/>
  <c r="K304" i="4" s="1"/>
  <c r="J303" i="4"/>
  <c r="J302" i="4"/>
  <c r="J301" i="4"/>
  <c r="J300" i="4"/>
  <c r="K300" i="4" s="1"/>
  <c r="J299" i="4"/>
  <c r="J298" i="4"/>
  <c r="K298" i="4" s="1"/>
  <c r="J297" i="4"/>
  <c r="O297" i="4" s="1"/>
  <c r="P297" i="4" s="1"/>
  <c r="J296" i="4"/>
  <c r="J295" i="4"/>
  <c r="J294" i="4"/>
  <c r="J293" i="4"/>
  <c r="K293" i="4" s="1"/>
  <c r="J291" i="4"/>
  <c r="J290" i="4"/>
  <c r="K290" i="4" s="1"/>
  <c r="J289" i="4"/>
  <c r="K289" i="4" s="1"/>
  <c r="J287" i="4"/>
  <c r="J286" i="4"/>
  <c r="K286" i="4" s="1"/>
  <c r="J285" i="4"/>
  <c r="K285" i="4" s="1"/>
  <c r="J284" i="4"/>
  <c r="J283" i="4"/>
  <c r="K283" i="4" s="1"/>
  <c r="J281" i="4"/>
  <c r="J280" i="4"/>
  <c r="K280" i="4" s="1"/>
  <c r="J279" i="4"/>
  <c r="O279" i="4" s="1"/>
  <c r="J278" i="4"/>
  <c r="J277" i="4"/>
  <c r="K277" i="4" s="1"/>
  <c r="J275" i="4"/>
  <c r="J274" i="4"/>
  <c r="J273" i="4"/>
  <c r="J272" i="4"/>
  <c r="K272" i="4" s="1"/>
  <c r="J271" i="4"/>
  <c r="J270" i="4"/>
  <c r="K270" i="4" s="1"/>
  <c r="J268" i="4"/>
  <c r="J267" i="4"/>
  <c r="K267" i="4" s="1"/>
  <c r="J266" i="4"/>
  <c r="O266" i="4" s="1"/>
  <c r="P266" i="4" s="1"/>
  <c r="K266" i="4"/>
  <c r="J263" i="4"/>
  <c r="J262" i="4"/>
  <c r="J261" i="4"/>
  <c r="K261" i="4" s="1"/>
  <c r="J260" i="4"/>
  <c r="J259" i="4"/>
  <c r="O259" i="4" s="1"/>
  <c r="P259" i="4" s="1"/>
  <c r="J258" i="4"/>
  <c r="K258" i="4" s="1"/>
  <c r="J256" i="4"/>
  <c r="J255" i="4"/>
  <c r="J254" i="4"/>
  <c r="K254" i="4" s="1"/>
  <c r="J253" i="4"/>
  <c r="J252" i="4"/>
  <c r="J251" i="4"/>
  <c r="K251" i="4" s="1"/>
  <c r="J248" i="4"/>
  <c r="J247" i="4"/>
  <c r="K247" i="4" s="1"/>
  <c r="J246" i="4"/>
  <c r="J244" i="4"/>
  <c r="J243" i="4"/>
  <c r="K243" i="4" s="1"/>
  <c r="J242" i="4"/>
  <c r="K242" i="4" s="1"/>
  <c r="J240" i="4"/>
  <c r="K240" i="4" s="1"/>
  <c r="J239" i="4"/>
  <c r="K239" i="4" s="1"/>
  <c r="J237" i="4"/>
  <c r="J236" i="4"/>
  <c r="K236" i="4" s="1"/>
  <c r="J235" i="4"/>
  <c r="O235" i="4" s="1"/>
  <c r="P235" i="4" s="1"/>
  <c r="J233" i="4"/>
  <c r="J232" i="4"/>
  <c r="J231" i="4"/>
  <c r="J230" i="4"/>
  <c r="O230" i="4" s="1"/>
  <c r="P230" i="4" s="1"/>
  <c r="J229" i="4"/>
  <c r="K229" i="4" s="1"/>
  <c r="J228" i="4"/>
  <c r="K228" i="4" s="1"/>
  <c r="J227" i="4"/>
  <c r="K227" i="4" s="1"/>
  <c r="J225" i="4"/>
  <c r="J224" i="4"/>
  <c r="K224" i="4" s="1"/>
  <c r="J223" i="4"/>
  <c r="K223" i="4" s="1"/>
  <c r="J222" i="4"/>
  <c r="J221" i="4"/>
  <c r="O221" i="4" s="1"/>
  <c r="J220" i="4"/>
  <c r="K220" i="4" s="1"/>
  <c r="J219" i="4"/>
  <c r="O219" i="4" s="1"/>
  <c r="P219" i="4" s="1"/>
  <c r="J218" i="4"/>
  <c r="K218" i="4" s="1"/>
  <c r="J217" i="4"/>
  <c r="O217" i="4" s="1"/>
  <c r="J216" i="4"/>
  <c r="J215" i="4"/>
  <c r="K215" i="4" s="1"/>
  <c r="J214" i="4"/>
  <c r="J213" i="4"/>
  <c r="J211" i="4"/>
  <c r="K211" i="4" s="1"/>
  <c r="J209" i="4"/>
  <c r="J207" i="4"/>
  <c r="K207" i="4" s="1"/>
  <c r="J206" i="4"/>
  <c r="J204" i="4"/>
  <c r="J203" i="4"/>
  <c r="K203" i="4" s="1"/>
  <c r="J201" i="4"/>
  <c r="K201" i="4" s="1"/>
  <c r="J200" i="4"/>
  <c r="K200" i="4" s="1"/>
  <c r="J199" i="4"/>
  <c r="K199" i="4" s="1"/>
  <c r="AA199" i="3" s="1"/>
  <c r="J198" i="4"/>
  <c r="O198" i="4" s="1"/>
  <c r="T198" i="4" s="1"/>
  <c r="U198" i="4" s="1"/>
  <c r="J196" i="4"/>
  <c r="J195" i="4"/>
  <c r="J193" i="4"/>
  <c r="K193" i="4" s="1"/>
  <c r="J192" i="4"/>
  <c r="K192" i="4" s="1"/>
  <c r="J191" i="4"/>
  <c r="J190" i="4"/>
  <c r="K190" i="4" s="1"/>
  <c r="J188" i="4"/>
  <c r="K188" i="4" s="1"/>
  <c r="J187" i="4"/>
  <c r="O187" i="4" s="1"/>
  <c r="T187" i="4" s="1"/>
  <c r="J186" i="4"/>
  <c r="J185" i="4"/>
  <c r="K185" i="4" s="1"/>
  <c r="J184" i="4"/>
  <c r="O184" i="4" s="1"/>
  <c r="J183" i="4"/>
  <c r="K183" i="4" s="1"/>
  <c r="J182" i="4"/>
  <c r="J180" i="4"/>
  <c r="K180" i="4" s="1"/>
  <c r="J179" i="4"/>
  <c r="J178" i="4"/>
  <c r="O178" i="4" s="1"/>
  <c r="J177" i="4"/>
  <c r="K177" i="4" s="1"/>
  <c r="J176" i="4"/>
  <c r="J175" i="4"/>
  <c r="K175" i="4" s="1"/>
  <c r="J174" i="4"/>
  <c r="K174" i="4" s="1"/>
  <c r="J173" i="4"/>
  <c r="K173" i="4" s="1"/>
  <c r="J172" i="4"/>
  <c r="J171" i="4"/>
  <c r="K171" i="4" s="1"/>
  <c r="J170" i="4"/>
  <c r="K170" i="4" s="1"/>
  <c r="J169" i="4"/>
  <c r="O169" i="4" s="1"/>
  <c r="T169" i="4" s="1"/>
  <c r="U169" i="4" s="1"/>
  <c r="J168" i="4"/>
  <c r="K168" i="4" s="1"/>
  <c r="J167" i="4"/>
  <c r="J165" i="4"/>
  <c r="O165" i="4" s="1"/>
  <c r="K165" i="4"/>
  <c r="J164" i="4"/>
  <c r="O164" i="4" s="1"/>
  <c r="P164" i="4" s="1"/>
  <c r="J163" i="4"/>
  <c r="J162" i="4"/>
  <c r="J161" i="4"/>
  <c r="J160" i="4"/>
  <c r="J159" i="4"/>
  <c r="J158" i="4"/>
  <c r="K158" i="4" s="1"/>
  <c r="J157" i="4"/>
  <c r="O157" i="4" s="1"/>
  <c r="P157" i="4" s="1"/>
  <c r="J156" i="4"/>
  <c r="J155" i="4"/>
  <c r="K155" i="4" s="1"/>
  <c r="AA155" i="3" s="1"/>
  <c r="J154" i="4"/>
  <c r="J153" i="4"/>
  <c r="J152" i="4"/>
  <c r="O152" i="4" s="1"/>
  <c r="T152" i="4" s="1"/>
  <c r="J151" i="4"/>
  <c r="K151" i="4" s="1"/>
  <c r="J150" i="4"/>
  <c r="K150" i="4" s="1"/>
  <c r="J149" i="4"/>
  <c r="J148" i="4"/>
  <c r="J147" i="4"/>
  <c r="O147" i="4" s="1"/>
  <c r="P147" i="4" s="1"/>
  <c r="J146" i="4"/>
  <c r="K146" i="4" s="1"/>
  <c r="J145" i="4"/>
  <c r="K145" i="4" s="1"/>
  <c r="J144" i="4"/>
  <c r="K144" i="4" s="1"/>
  <c r="J143" i="4"/>
  <c r="O143" i="4" s="1"/>
  <c r="J142" i="4"/>
  <c r="O142" i="4" s="1"/>
  <c r="T142" i="4" s="1"/>
  <c r="J141" i="4"/>
  <c r="J140" i="4"/>
  <c r="J139" i="4"/>
  <c r="K139" i="4" s="1"/>
  <c r="J138" i="4"/>
  <c r="K138" i="4" s="1"/>
  <c r="J136" i="4"/>
  <c r="K136" i="4" s="1"/>
  <c r="J135" i="4"/>
  <c r="K135" i="4" s="1"/>
  <c r="J134" i="4"/>
  <c r="K134" i="4" s="1"/>
  <c r="J132" i="4"/>
  <c r="K132" i="4" s="1"/>
  <c r="J131" i="4"/>
  <c r="K131" i="4" s="1"/>
  <c r="J130" i="4"/>
  <c r="K130" i="4" s="1"/>
  <c r="J128" i="4"/>
  <c r="J127" i="4"/>
  <c r="O127" i="4" s="1"/>
  <c r="J125" i="4"/>
  <c r="J123" i="4"/>
  <c r="K123" i="4" s="1"/>
  <c r="J122" i="4"/>
  <c r="O122" i="4" s="1"/>
  <c r="P122" i="4" s="1"/>
  <c r="J121" i="4"/>
  <c r="O121" i="4" s="1"/>
  <c r="T121" i="4" s="1"/>
  <c r="J119" i="4"/>
  <c r="J115" i="4"/>
  <c r="K115" i="4" s="1"/>
  <c r="J114" i="4"/>
  <c r="K114" i="4" s="1"/>
  <c r="J113" i="4"/>
  <c r="K113" i="4" s="1"/>
  <c r="J111" i="4"/>
  <c r="J108" i="4"/>
  <c r="K108" i="4" s="1"/>
  <c r="J107" i="4"/>
  <c r="K107" i="4" s="1"/>
  <c r="J106" i="4"/>
  <c r="J105" i="4"/>
  <c r="O105" i="4" s="1"/>
  <c r="J104" i="4"/>
  <c r="K104" i="4" s="1"/>
  <c r="J103" i="4"/>
  <c r="K103" i="4" s="1"/>
  <c r="J101" i="4"/>
  <c r="J100" i="4"/>
  <c r="O100" i="4" s="1"/>
  <c r="P100" i="4" s="1"/>
  <c r="J99" i="4"/>
  <c r="J97" i="4"/>
  <c r="K97" i="4" s="1"/>
  <c r="J96" i="4"/>
  <c r="O96" i="4" s="1"/>
  <c r="P96" i="4" s="1"/>
  <c r="J95" i="4"/>
  <c r="K95" i="4" s="1"/>
  <c r="AA95" i="3" s="1"/>
  <c r="J94" i="4"/>
  <c r="K94" i="4" s="1"/>
  <c r="J93" i="4"/>
  <c r="O93" i="4" s="1"/>
  <c r="P93" i="4" s="1"/>
  <c r="J92" i="4"/>
  <c r="K92" i="4" s="1"/>
  <c r="J91" i="4"/>
  <c r="K91" i="4" s="1"/>
  <c r="J89" i="4"/>
  <c r="J88" i="4"/>
  <c r="J87" i="4"/>
  <c r="O87" i="4" s="1"/>
  <c r="J86" i="4"/>
  <c r="K86" i="4" s="1"/>
  <c r="J85" i="4"/>
  <c r="O85" i="4" s="1"/>
  <c r="J83" i="4"/>
  <c r="K83" i="4" s="1"/>
  <c r="J82" i="4"/>
  <c r="O82" i="4" s="1"/>
  <c r="J80" i="4"/>
  <c r="O80" i="4" s="1"/>
  <c r="J79" i="4"/>
  <c r="K79" i="4" s="1"/>
  <c r="J78" i="4"/>
  <c r="K78" i="4" s="1"/>
  <c r="J77" i="4"/>
  <c r="K77" i="4" s="1"/>
  <c r="J76" i="4"/>
  <c r="O76" i="4" s="1"/>
  <c r="P76" i="4" s="1"/>
  <c r="J75" i="4"/>
  <c r="K75" i="4" s="1"/>
  <c r="J74" i="4"/>
  <c r="K74" i="4" s="1"/>
  <c r="J73" i="4"/>
  <c r="K73" i="4" s="1"/>
  <c r="J71" i="4"/>
  <c r="O71" i="4" s="1"/>
  <c r="T71" i="4" s="1"/>
  <c r="U71" i="4" s="1"/>
  <c r="J70" i="4"/>
  <c r="K70" i="4" s="1"/>
  <c r="J69" i="4"/>
  <c r="O69" i="4" s="1"/>
  <c r="P69" i="4" s="1"/>
  <c r="J68" i="4"/>
  <c r="O68" i="4" s="1"/>
  <c r="J67" i="4"/>
  <c r="K67" i="4" s="1"/>
  <c r="J66" i="4"/>
  <c r="O66" i="4" s="1"/>
  <c r="J65" i="4"/>
  <c r="K65" i="4" s="1"/>
  <c r="J64" i="4"/>
  <c r="O64" i="4" s="1"/>
  <c r="T64" i="4" s="1"/>
  <c r="J63" i="4"/>
  <c r="K63" i="4" s="1"/>
  <c r="AA63" i="3" s="1"/>
  <c r="J62" i="4"/>
  <c r="O62" i="4" s="1"/>
  <c r="T62" i="4" s="1"/>
  <c r="U62" i="4" s="1"/>
  <c r="J61" i="4"/>
  <c r="K61" i="4" s="1"/>
  <c r="J60" i="4"/>
  <c r="J59" i="4"/>
  <c r="K59" i="4" s="1"/>
  <c r="J58" i="4"/>
  <c r="J57" i="4"/>
  <c r="K57" i="4" s="1"/>
  <c r="J56" i="4"/>
  <c r="J55" i="4"/>
  <c r="K55" i="4" s="1"/>
  <c r="J54" i="4"/>
  <c r="J53" i="4"/>
  <c r="J52" i="4"/>
  <c r="K52" i="4" s="1"/>
  <c r="J51" i="4"/>
  <c r="K51" i="4" s="1"/>
  <c r="J49" i="4"/>
  <c r="J47" i="4"/>
  <c r="J46" i="4"/>
  <c r="K46" i="4" s="1"/>
  <c r="J45" i="4"/>
  <c r="O45" i="4" s="1"/>
  <c r="T45" i="4" s="1"/>
  <c r="U45" i="4" s="1"/>
  <c r="J44" i="4"/>
  <c r="O44" i="4" s="1"/>
  <c r="P44" i="4" s="1"/>
  <c r="J43" i="4"/>
  <c r="J42" i="4"/>
  <c r="J41" i="4"/>
  <c r="K41" i="4" s="1"/>
  <c r="J40" i="4"/>
  <c r="O40" i="4" s="1"/>
  <c r="J39" i="4"/>
  <c r="O39" i="4" s="1"/>
  <c r="T39" i="4" s="1"/>
  <c r="U39" i="4" s="1"/>
  <c r="J38" i="4"/>
  <c r="O38" i="4" s="1"/>
  <c r="J37" i="4"/>
  <c r="J36" i="4"/>
  <c r="O36" i="4" s="1"/>
  <c r="P36" i="4" s="1"/>
  <c r="J35" i="4"/>
  <c r="K35" i="4" s="1"/>
  <c r="J34" i="4"/>
  <c r="K34" i="4" s="1"/>
  <c r="J32" i="4"/>
  <c r="J31" i="4"/>
  <c r="J30" i="4"/>
  <c r="K30" i="4" s="1"/>
  <c r="J29" i="4"/>
  <c r="K29" i="4" s="1"/>
  <c r="J28" i="4"/>
  <c r="O28" i="4" s="1"/>
  <c r="P28" i="4" s="1"/>
  <c r="J27" i="4"/>
  <c r="J26" i="4"/>
  <c r="O26" i="4" s="1"/>
  <c r="T26" i="4" s="1"/>
  <c r="J24" i="4"/>
  <c r="K24" i="4" s="1"/>
  <c r="J23" i="4"/>
  <c r="J22" i="4"/>
  <c r="K22" i="4" s="1"/>
  <c r="J20" i="4"/>
  <c r="O20" i="4" s="1"/>
  <c r="T20" i="4" s="1"/>
  <c r="J19" i="4"/>
  <c r="K19" i="4" s="1"/>
  <c r="J18" i="4"/>
  <c r="K18" i="4" s="1"/>
  <c r="J16" i="4"/>
  <c r="K16" i="4" s="1"/>
  <c r="J15" i="4"/>
  <c r="O15" i="4" s="1"/>
  <c r="P15" i="4" s="1"/>
  <c r="J14" i="4"/>
  <c r="J12" i="4"/>
  <c r="K12" i="4" s="1"/>
  <c r="AA12" i="3" s="1"/>
  <c r="J11" i="4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Q45" i="5"/>
  <c r="R45" i="5" s="1"/>
  <c r="Q46" i="5"/>
  <c r="R46" i="5" s="1"/>
  <c r="Q47" i="5"/>
  <c r="R47" i="5" s="1"/>
  <c r="Q48" i="5"/>
  <c r="R48" i="5" s="1"/>
  <c r="Q49" i="5"/>
  <c r="R49" i="5" s="1"/>
  <c r="Q50" i="5"/>
  <c r="R50" i="5" s="1"/>
  <c r="Q51" i="5"/>
  <c r="R51" i="5" s="1"/>
  <c r="Q52" i="5"/>
  <c r="R52" i="5" s="1"/>
  <c r="Q53" i="5"/>
  <c r="R53" i="5" s="1"/>
  <c r="Q54" i="5"/>
  <c r="R54" i="5" s="1"/>
  <c r="Q55" i="5"/>
  <c r="R55" i="5" s="1"/>
  <c r="Q56" i="5"/>
  <c r="R56" i="5" s="1"/>
  <c r="Q57" i="5"/>
  <c r="R57" i="5" s="1"/>
  <c r="Q58" i="5"/>
  <c r="R58" i="5" s="1"/>
  <c r="Q59" i="5"/>
  <c r="R59" i="5" s="1"/>
  <c r="Q60" i="5"/>
  <c r="R60" i="5" s="1"/>
  <c r="Q61" i="5"/>
  <c r="R61" i="5" s="1"/>
  <c r="Q62" i="5"/>
  <c r="R62" i="5" s="1"/>
  <c r="Q63" i="5"/>
  <c r="R63" i="5" s="1"/>
  <c r="Q64" i="5"/>
  <c r="R64" i="5" s="1"/>
  <c r="Q65" i="5"/>
  <c r="R65" i="5" s="1"/>
  <c r="Q66" i="5"/>
  <c r="R66" i="5" s="1"/>
  <c r="Q67" i="5"/>
  <c r="R67" i="5" s="1"/>
  <c r="Q68" i="5"/>
  <c r="R68" i="5" s="1"/>
  <c r="Q69" i="5"/>
  <c r="R69" i="5" s="1"/>
  <c r="Q70" i="5"/>
  <c r="R70" i="5" s="1"/>
  <c r="Q71" i="5"/>
  <c r="R71" i="5" s="1"/>
  <c r="Q72" i="5"/>
  <c r="R72" i="5" s="1"/>
  <c r="Q73" i="5"/>
  <c r="R73" i="5" s="1"/>
  <c r="Q74" i="5"/>
  <c r="R74" i="5" s="1"/>
  <c r="Q75" i="5"/>
  <c r="R75" i="5" s="1"/>
  <c r="Q76" i="5"/>
  <c r="R76" i="5" s="1"/>
  <c r="Q77" i="5"/>
  <c r="R77" i="5" s="1"/>
  <c r="Q78" i="5"/>
  <c r="R78" i="5" s="1"/>
  <c r="Q79" i="5"/>
  <c r="R79" i="5" s="1"/>
  <c r="Q80" i="5"/>
  <c r="R80" i="5" s="1"/>
  <c r="Q81" i="5"/>
  <c r="R81" i="5" s="1"/>
  <c r="Q82" i="5"/>
  <c r="R82" i="5" s="1"/>
  <c r="Q83" i="5"/>
  <c r="R83" i="5" s="1"/>
  <c r="Q84" i="5"/>
  <c r="R84" i="5" s="1"/>
  <c r="Q85" i="5"/>
  <c r="R85" i="5" s="1"/>
  <c r="Q86" i="5"/>
  <c r="R86" i="5" s="1"/>
  <c r="Q87" i="5"/>
  <c r="R87" i="5" s="1"/>
  <c r="Q88" i="5"/>
  <c r="R88" i="5" s="1"/>
  <c r="Q89" i="5"/>
  <c r="R89" i="5" s="1"/>
  <c r="Q90" i="5"/>
  <c r="R90" i="5" s="1"/>
  <c r="Q91" i="5"/>
  <c r="R91" i="5" s="1"/>
  <c r="Q92" i="5"/>
  <c r="R92" i="5" s="1"/>
  <c r="Q93" i="5"/>
  <c r="R93" i="5" s="1"/>
  <c r="Q94" i="5"/>
  <c r="R94" i="5" s="1"/>
  <c r="Q95" i="5"/>
  <c r="R95" i="5" s="1"/>
  <c r="Q96" i="5"/>
  <c r="R96" i="5" s="1"/>
  <c r="Q97" i="5"/>
  <c r="R97" i="5" s="1"/>
  <c r="Q98" i="5"/>
  <c r="R98" i="5" s="1"/>
  <c r="Q99" i="5"/>
  <c r="R99" i="5" s="1"/>
  <c r="Q100" i="5"/>
  <c r="R100" i="5" s="1"/>
  <c r="Q101" i="5"/>
  <c r="R101" i="5" s="1"/>
  <c r="Q102" i="5"/>
  <c r="R102" i="5" s="1"/>
  <c r="Q103" i="5"/>
  <c r="R103" i="5" s="1"/>
  <c r="Q104" i="5"/>
  <c r="R104" i="5" s="1"/>
  <c r="Q105" i="5"/>
  <c r="R105" i="5" s="1"/>
  <c r="Q106" i="5"/>
  <c r="R106" i="5" s="1"/>
  <c r="Q107" i="5"/>
  <c r="R107" i="5" s="1"/>
  <c r="Q108" i="5"/>
  <c r="R108" i="5" s="1"/>
  <c r="Q109" i="5"/>
  <c r="R109" i="5" s="1"/>
  <c r="Q110" i="5"/>
  <c r="R110" i="5" s="1"/>
  <c r="Q111" i="5"/>
  <c r="R111" i="5" s="1"/>
  <c r="Q112" i="5"/>
  <c r="R112" i="5" s="1"/>
  <c r="Q113" i="5"/>
  <c r="R113" i="5" s="1"/>
  <c r="Q114" i="5"/>
  <c r="R114" i="5" s="1"/>
  <c r="Q115" i="5"/>
  <c r="R115" i="5" s="1"/>
  <c r="Q116" i="5"/>
  <c r="R116" i="5" s="1"/>
  <c r="Q117" i="5"/>
  <c r="R117" i="5" s="1"/>
  <c r="Q118" i="5"/>
  <c r="R118" i="5" s="1"/>
  <c r="Q119" i="5"/>
  <c r="R119" i="5" s="1"/>
  <c r="Q120" i="5"/>
  <c r="R120" i="5" s="1"/>
  <c r="Q121" i="5"/>
  <c r="R121" i="5" s="1"/>
  <c r="Q122" i="5"/>
  <c r="R122" i="5" s="1"/>
  <c r="Q123" i="5"/>
  <c r="R123" i="5" s="1"/>
  <c r="Q124" i="5"/>
  <c r="R124" i="5" s="1"/>
  <c r="Q125" i="5"/>
  <c r="R125" i="5" s="1"/>
  <c r="Q126" i="5"/>
  <c r="R126" i="5" s="1"/>
  <c r="Q127" i="5"/>
  <c r="R127" i="5" s="1"/>
  <c r="Q128" i="5"/>
  <c r="R128" i="5" s="1"/>
  <c r="Q129" i="5"/>
  <c r="R129" i="5" s="1"/>
  <c r="Q130" i="5"/>
  <c r="R130" i="5" s="1"/>
  <c r="Q131" i="5"/>
  <c r="R131" i="5" s="1"/>
  <c r="Q132" i="5"/>
  <c r="R132" i="5" s="1"/>
  <c r="Q133" i="5"/>
  <c r="R133" i="5" s="1"/>
  <c r="Q134" i="5"/>
  <c r="R134" i="5" s="1"/>
  <c r="Q135" i="5"/>
  <c r="R135" i="5" s="1"/>
  <c r="Q136" i="5"/>
  <c r="R136" i="5" s="1"/>
  <c r="Q137" i="5"/>
  <c r="R137" i="5" s="1"/>
  <c r="Q138" i="5"/>
  <c r="R138" i="5" s="1"/>
  <c r="Q139" i="5"/>
  <c r="R139" i="5" s="1"/>
  <c r="Q140" i="5"/>
  <c r="R140" i="5" s="1"/>
  <c r="Q141" i="5"/>
  <c r="R141" i="5" s="1"/>
  <c r="Q142" i="5"/>
  <c r="R142" i="5" s="1"/>
  <c r="Q143" i="5"/>
  <c r="R143" i="5" s="1"/>
  <c r="Q144" i="5"/>
  <c r="R144" i="5" s="1"/>
  <c r="Q145" i="5"/>
  <c r="R145" i="5" s="1"/>
  <c r="Q146" i="5"/>
  <c r="R146" i="5" s="1"/>
  <c r="Q147" i="5"/>
  <c r="R147" i="5" s="1"/>
  <c r="Q148" i="5"/>
  <c r="R148" i="5" s="1"/>
  <c r="Q149" i="5"/>
  <c r="R149" i="5" s="1"/>
  <c r="Q150" i="5"/>
  <c r="R150" i="5" s="1"/>
  <c r="Q151" i="5"/>
  <c r="R151" i="5" s="1"/>
  <c r="Q152" i="5"/>
  <c r="R152" i="5" s="1"/>
  <c r="Q153" i="5"/>
  <c r="R153" i="5" s="1"/>
  <c r="Q154" i="5"/>
  <c r="R154" i="5" s="1"/>
  <c r="Q155" i="5"/>
  <c r="R155" i="5" s="1"/>
  <c r="Q156" i="5"/>
  <c r="R156" i="5" s="1"/>
  <c r="Q157" i="5"/>
  <c r="R157" i="5" s="1"/>
  <c r="Q158" i="5"/>
  <c r="R158" i="5" s="1"/>
  <c r="Q159" i="5"/>
  <c r="R159" i="5" s="1"/>
  <c r="Q160" i="5"/>
  <c r="R160" i="5" s="1"/>
  <c r="Q161" i="5"/>
  <c r="R161" i="5" s="1"/>
  <c r="Q162" i="5"/>
  <c r="R162" i="5" s="1"/>
  <c r="Q163" i="5"/>
  <c r="R163" i="5" s="1"/>
  <c r="Q164" i="5"/>
  <c r="R164" i="5" s="1"/>
  <c r="Q165" i="5"/>
  <c r="R165" i="5" s="1"/>
  <c r="Q166" i="5"/>
  <c r="R166" i="5" s="1"/>
  <c r="Q167" i="5"/>
  <c r="R167" i="5" s="1"/>
  <c r="Q168" i="5"/>
  <c r="R168" i="5" s="1"/>
  <c r="Q169" i="5"/>
  <c r="R169" i="5" s="1"/>
  <c r="Q170" i="5"/>
  <c r="R170" i="5" s="1"/>
  <c r="Q171" i="5"/>
  <c r="R171" i="5" s="1"/>
  <c r="Q172" i="5"/>
  <c r="R172" i="5" s="1"/>
  <c r="Q173" i="5"/>
  <c r="R173" i="5" s="1"/>
  <c r="Q174" i="5"/>
  <c r="R174" i="5" s="1"/>
  <c r="Q175" i="5"/>
  <c r="R175" i="5" s="1"/>
  <c r="Q176" i="5"/>
  <c r="R176" i="5" s="1"/>
  <c r="Q177" i="5"/>
  <c r="R177" i="5" s="1"/>
  <c r="Q178" i="5"/>
  <c r="R178" i="5" s="1"/>
  <c r="Q179" i="5"/>
  <c r="R179" i="5" s="1"/>
  <c r="Q180" i="5"/>
  <c r="R180" i="5" s="1"/>
  <c r="Q181" i="5"/>
  <c r="R181" i="5" s="1"/>
  <c r="Q182" i="5"/>
  <c r="R182" i="5" s="1"/>
  <c r="Q183" i="5"/>
  <c r="R183" i="5" s="1"/>
  <c r="Q184" i="5"/>
  <c r="R184" i="5" s="1"/>
  <c r="Q185" i="5"/>
  <c r="R185" i="5" s="1"/>
  <c r="Q186" i="5"/>
  <c r="R186" i="5" s="1"/>
  <c r="Q187" i="5"/>
  <c r="R187" i="5" s="1"/>
  <c r="Q188" i="5"/>
  <c r="R188" i="5" s="1"/>
  <c r="Q189" i="5"/>
  <c r="R189" i="5" s="1"/>
  <c r="Q190" i="5"/>
  <c r="R190" i="5" s="1"/>
  <c r="Q191" i="5"/>
  <c r="R191" i="5" s="1"/>
  <c r="Q192" i="5"/>
  <c r="R192" i="5" s="1"/>
  <c r="Q193" i="5"/>
  <c r="R193" i="5" s="1"/>
  <c r="Q194" i="5"/>
  <c r="R194" i="5" s="1"/>
  <c r="Q195" i="5"/>
  <c r="R195" i="5" s="1"/>
  <c r="Q196" i="5"/>
  <c r="R196" i="5" s="1"/>
  <c r="Q197" i="5"/>
  <c r="R197" i="5" s="1"/>
  <c r="Q198" i="5"/>
  <c r="R198" i="5" s="1"/>
  <c r="Q199" i="5"/>
  <c r="R199" i="5" s="1"/>
  <c r="Q200" i="5"/>
  <c r="R200" i="5" s="1"/>
  <c r="Q201" i="5"/>
  <c r="R201" i="5" s="1"/>
  <c r="Q202" i="5"/>
  <c r="R202" i="5" s="1"/>
  <c r="Q203" i="5"/>
  <c r="R203" i="5" s="1"/>
  <c r="Q204" i="5"/>
  <c r="R204" i="5" s="1"/>
  <c r="Q205" i="5"/>
  <c r="R205" i="5" s="1"/>
  <c r="Q206" i="5"/>
  <c r="R206" i="5" s="1"/>
  <c r="Q207" i="5"/>
  <c r="R207" i="5" s="1"/>
  <c r="Q208" i="5"/>
  <c r="R208" i="5" s="1"/>
  <c r="Q209" i="5"/>
  <c r="R209" i="5" s="1"/>
  <c r="Q210" i="5"/>
  <c r="R210" i="5" s="1"/>
  <c r="Q211" i="5"/>
  <c r="R211" i="5" s="1"/>
  <c r="Q212" i="5"/>
  <c r="R212" i="5" s="1"/>
  <c r="Q213" i="5"/>
  <c r="R213" i="5" s="1"/>
  <c r="Q214" i="5"/>
  <c r="R214" i="5" s="1"/>
  <c r="Q215" i="5"/>
  <c r="R215" i="5" s="1"/>
  <c r="Q216" i="5"/>
  <c r="R216" i="5" s="1"/>
  <c r="Q217" i="5"/>
  <c r="R217" i="5" s="1"/>
  <c r="Q218" i="5"/>
  <c r="R218" i="5" s="1"/>
  <c r="Q219" i="5"/>
  <c r="R219" i="5" s="1"/>
  <c r="Q220" i="5"/>
  <c r="R220" i="5" s="1"/>
  <c r="Q221" i="5"/>
  <c r="R221" i="5" s="1"/>
  <c r="Q222" i="5"/>
  <c r="R222" i="5" s="1"/>
  <c r="Q223" i="5"/>
  <c r="R223" i="5" s="1"/>
  <c r="Q224" i="5"/>
  <c r="R224" i="5" s="1"/>
  <c r="Q225" i="5"/>
  <c r="R225" i="5" s="1"/>
  <c r="Q226" i="5"/>
  <c r="R226" i="5" s="1"/>
  <c r="Q227" i="5"/>
  <c r="R227" i="5" s="1"/>
  <c r="Q228" i="5"/>
  <c r="R228" i="5" s="1"/>
  <c r="Q229" i="5"/>
  <c r="R229" i="5" s="1"/>
  <c r="Q230" i="5"/>
  <c r="R230" i="5" s="1"/>
  <c r="Q231" i="5"/>
  <c r="R231" i="5" s="1"/>
  <c r="Q232" i="5"/>
  <c r="R232" i="5" s="1"/>
  <c r="Q233" i="5"/>
  <c r="R233" i="5" s="1"/>
  <c r="Q234" i="5"/>
  <c r="R234" i="5" s="1"/>
  <c r="Q235" i="5"/>
  <c r="R235" i="5" s="1"/>
  <c r="Q236" i="5"/>
  <c r="R236" i="5" s="1"/>
  <c r="Q237" i="5"/>
  <c r="R237" i="5" s="1"/>
  <c r="Q238" i="5"/>
  <c r="R238" i="5" s="1"/>
  <c r="Q239" i="5"/>
  <c r="R239" i="5" s="1"/>
  <c r="Q240" i="5"/>
  <c r="R240" i="5" s="1"/>
  <c r="Q241" i="5"/>
  <c r="R241" i="5" s="1"/>
  <c r="Q242" i="5"/>
  <c r="R242" i="5" s="1"/>
  <c r="Q243" i="5"/>
  <c r="R243" i="5" s="1"/>
  <c r="Q244" i="5"/>
  <c r="R244" i="5" s="1"/>
  <c r="Q245" i="5"/>
  <c r="R245" i="5" s="1"/>
  <c r="Q246" i="5"/>
  <c r="R246" i="5" s="1"/>
  <c r="Q247" i="5"/>
  <c r="R247" i="5" s="1"/>
  <c r="Q248" i="5"/>
  <c r="R248" i="5" s="1"/>
  <c r="Q249" i="5"/>
  <c r="R249" i="5" s="1"/>
  <c r="Q250" i="5"/>
  <c r="R250" i="5" s="1"/>
  <c r="Q251" i="5"/>
  <c r="R251" i="5" s="1"/>
  <c r="Q252" i="5"/>
  <c r="R252" i="5" s="1"/>
  <c r="Q253" i="5"/>
  <c r="R253" i="5" s="1"/>
  <c r="Q254" i="5"/>
  <c r="R254" i="5" s="1"/>
  <c r="Q255" i="5"/>
  <c r="R255" i="5" s="1"/>
  <c r="Q256" i="5"/>
  <c r="R256" i="5" s="1"/>
  <c r="Q257" i="5"/>
  <c r="R257" i="5" s="1"/>
  <c r="Q258" i="5"/>
  <c r="R258" i="5" s="1"/>
  <c r="Q259" i="5"/>
  <c r="R259" i="5" s="1"/>
  <c r="Q260" i="5"/>
  <c r="R260" i="5" s="1"/>
  <c r="Q261" i="5"/>
  <c r="R261" i="5" s="1"/>
  <c r="Q262" i="5"/>
  <c r="R262" i="5" s="1"/>
  <c r="Q263" i="5"/>
  <c r="R263" i="5" s="1"/>
  <c r="Q264" i="5"/>
  <c r="R264" i="5" s="1"/>
  <c r="Q265" i="5"/>
  <c r="R265" i="5" s="1"/>
  <c r="Q266" i="5"/>
  <c r="R266" i="5" s="1"/>
  <c r="Q267" i="5"/>
  <c r="R267" i="5" s="1"/>
  <c r="Q268" i="5"/>
  <c r="R268" i="5" s="1"/>
  <c r="Q269" i="5"/>
  <c r="R269" i="5" s="1"/>
  <c r="Q270" i="5"/>
  <c r="R270" i="5" s="1"/>
  <c r="Q271" i="5"/>
  <c r="R271" i="5" s="1"/>
  <c r="Q272" i="5"/>
  <c r="R272" i="5" s="1"/>
  <c r="Q273" i="5"/>
  <c r="R273" i="5" s="1"/>
  <c r="Q274" i="5"/>
  <c r="R274" i="5" s="1"/>
  <c r="Q275" i="5"/>
  <c r="R275" i="5" s="1"/>
  <c r="Q276" i="5"/>
  <c r="R276" i="5" s="1"/>
  <c r="Q277" i="5"/>
  <c r="R277" i="5" s="1"/>
  <c r="Q278" i="5"/>
  <c r="R278" i="5" s="1"/>
  <c r="Q279" i="5"/>
  <c r="R279" i="5" s="1"/>
  <c r="Q280" i="5"/>
  <c r="R280" i="5" s="1"/>
  <c r="Q281" i="5"/>
  <c r="R281" i="5" s="1"/>
  <c r="Q282" i="5"/>
  <c r="R282" i="5" s="1"/>
  <c r="Q283" i="5"/>
  <c r="R283" i="5" s="1"/>
  <c r="Q284" i="5"/>
  <c r="R284" i="5" s="1"/>
  <c r="Q285" i="5"/>
  <c r="R285" i="5" s="1"/>
  <c r="Q286" i="5"/>
  <c r="R286" i="5" s="1"/>
  <c r="Q287" i="5"/>
  <c r="R287" i="5" s="1"/>
  <c r="Q288" i="5"/>
  <c r="R288" i="5" s="1"/>
  <c r="Q289" i="5"/>
  <c r="R289" i="5" s="1"/>
  <c r="Q290" i="5"/>
  <c r="R290" i="5" s="1"/>
  <c r="Q291" i="5"/>
  <c r="R291" i="5" s="1"/>
  <c r="Q292" i="5"/>
  <c r="R292" i="5" s="1"/>
  <c r="Q293" i="5"/>
  <c r="R293" i="5" s="1"/>
  <c r="Q294" i="5"/>
  <c r="R294" i="5" s="1"/>
  <c r="Q295" i="5"/>
  <c r="R295" i="5" s="1"/>
  <c r="Q296" i="5"/>
  <c r="R296" i="5" s="1"/>
  <c r="Q297" i="5"/>
  <c r="R297" i="5" s="1"/>
  <c r="Q298" i="5"/>
  <c r="R298" i="5" s="1"/>
  <c r="Q299" i="5"/>
  <c r="R299" i="5" s="1"/>
  <c r="Q300" i="5"/>
  <c r="R300" i="5" s="1"/>
  <c r="Q301" i="5"/>
  <c r="R301" i="5" s="1"/>
  <c r="Q302" i="5"/>
  <c r="R302" i="5" s="1"/>
  <c r="Q303" i="5"/>
  <c r="R303" i="5" s="1"/>
  <c r="Q304" i="5"/>
  <c r="R304" i="5" s="1"/>
  <c r="Q305" i="5"/>
  <c r="R305" i="5" s="1"/>
  <c r="Q306" i="5"/>
  <c r="R306" i="5" s="1"/>
  <c r="Q307" i="5"/>
  <c r="R307" i="5" s="1"/>
  <c r="Q308" i="5"/>
  <c r="R308" i="5" s="1"/>
  <c r="Q309" i="5"/>
  <c r="R309" i="5" s="1"/>
  <c r="Q310" i="5"/>
  <c r="R310" i="5" s="1"/>
  <c r="Q311" i="5"/>
  <c r="R311" i="5" s="1"/>
  <c r="Q312" i="5"/>
  <c r="R312" i="5" s="1"/>
  <c r="Q313" i="5"/>
  <c r="R313" i="5" s="1"/>
  <c r="Q314" i="5"/>
  <c r="R314" i="5" s="1"/>
  <c r="Q315" i="5"/>
  <c r="R315" i="5" s="1"/>
  <c r="Q316" i="5"/>
  <c r="R316" i="5" s="1"/>
  <c r="Q317" i="5"/>
  <c r="R317" i="5" s="1"/>
  <c r="Q318" i="5"/>
  <c r="R318" i="5" s="1"/>
  <c r="Q319" i="5"/>
  <c r="R319" i="5" s="1"/>
  <c r="Q320" i="5"/>
  <c r="R320" i="5" s="1"/>
  <c r="Q321" i="5"/>
  <c r="R321" i="5" s="1"/>
  <c r="Q322" i="5"/>
  <c r="R322" i="5" s="1"/>
  <c r="Q323" i="5"/>
  <c r="R323" i="5" s="1"/>
  <c r="Q324" i="5"/>
  <c r="R324" i="5" s="1"/>
  <c r="Q325" i="5"/>
  <c r="R325" i="5" s="1"/>
  <c r="Q326" i="5"/>
  <c r="R326" i="5" s="1"/>
  <c r="Q327" i="5"/>
  <c r="R327" i="5" s="1"/>
  <c r="Q328" i="5"/>
  <c r="R328" i="5" s="1"/>
  <c r="Q329" i="5"/>
  <c r="R329" i="5" s="1"/>
  <c r="Q330" i="5"/>
  <c r="R330" i="5" s="1"/>
  <c r="Q331" i="5"/>
  <c r="R331" i="5" s="1"/>
  <c r="Q332" i="5"/>
  <c r="R332" i="5" s="1"/>
  <c r="Q333" i="5"/>
  <c r="R333" i="5" s="1"/>
  <c r="Q334" i="5"/>
  <c r="R334" i="5" s="1"/>
  <c r="Q335" i="5"/>
  <c r="R335" i="5" s="1"/>
  <c r="Q336" i="5"/>
  <c r="R336" i="5" s="1"/>
  <c r="Q337" i="5"/>
  <c r="R337" i="5" s="1"/>
  <c r="Q338" i="5"/>
  <c r="R338" i="5" s="1"/>
  <c r="Q339" i="5"/>
  <c r="R339" i="5" s="1"/>
  <c r="Q340" i="5"/>
  <c r="R340" i="5" s="1"/>
  <c r="Q341" i="5"/>
  <c r="R341" i="5" s="1"/>
  <c r="Q342" i="5"/>
  <c r="R342" i="5" s="1"/>
  <c r="Q343" i="5"/>
  <c r="R343" i="5" s="1"/>
  <c r="Q344" i="5"/>
  <c r="R344" i="5" s="1"/>
  <c r="Q345" i="5"/>
  <c r="R345" i="5" s="1"/>
  <c r="Q346" i="5"/>
  <c r="R346" i="5" s="1"/>
  <c r="Q347" i="5"/>
  <c r="R347" i="5" s="1"/>
  <c r="Q348" i="5"/>
  <c r="R348" i="5" s="1"/>
  <c r="Q349" i="5"/>
  <c r="R349" i="5" s="1"/>
  <c r="Q350" i="5"/>
  <c r="R350" i="5" s="1"/>
  <c r="Q351" i="5"/>
  <c r="R351" i="5" s="1"/>
  <c r="Q352" i="5"/>
  <c r="R352" i="5" s="1"/>
  <c r="Q353" i="5"/>
  <c r="R353" i="5" s="1"/>
  <c r="Q354" i="5"/>
  <c r="R354" i="5" s="1"/>
  <c r="Q355" i="5"/>
  <c r="R355" i="5" s="1"/>
  <c r="Q356" i="5"/>
  <c r="R356" i="5" s="1"/>
  <c r="Q357" i="5"/>
  <c r="R357" i="5" s="1"/>
  <c r="Q358" i="5"/>
  <c r="R358" i="5" s="1"/>
  <c r="Q359" i="5"/>
  <c r="R359" i="5" s="1"/>
  <c r="Q360" i="5"/>
  <c r="R360" i="5" s="1"/>
  <c r="Q10" i="5"/>
  <c r="R10" i="5" s="1"/>
  <c r="M360" i="5"/>
  <c r="I360" i="5" s="1"/>
  <c r="M359" i="5"/>
  <c r="I359" i="5" s="1"/>
  <c r="M358" i="5"/>
  <c r="I358" i="5" s="1"/>
  <c r="M357" i="5"/>
  <c r="I357" i="5" s="1"/>
  <c r="M356" i="5"/>
  <c r="I356" i="5" s="1"/>
  <c r="M355" i="5"/>
  <c r="I355" i="5" s="1"/>
  <c r="M354" i="5"/>
  <c r="I354" i="5" s="1"/>
  <c r="M353" i="5"/>
  <c r="I353" i="5" s="1"/>
  <c r="M352" i="5"/>
  <c r="I352" i="5" s="1"/>
  <c r="M351" i="5"/>
  <c r="I351" i="5" s="1"/>
  <c r="M350" i="5"/>
  <c r="I350" i="5" s="1"/>
  <c r="M349" i="5"/>
  <c r="I349" i="5" s="1"/>
  <c r="M348" i="5"/>
  <c r="I348" i="5" s="1"/>
  <c r="M347" i="5"/>
  <c r="I347" i="5" s="1"/>
  <c r="M346" i="5"/>
  <c r="I346" i="5" s="1"/>
  <c r="M345" i="5"/>
  <c r="I345" i="5" s="1"/>
  <c r="M344" i="5"/>
  <c r="I344" i="5" s="1"/>
  <c r="M343" i="5"/>
  <c r="I343" i="5" s="1"/>
  <c r="M342" i="5"/>
  <c r="I342" i="5" s="1"/>
  <c r="M341" i="5"/>
  <c r="I341" i="5" s="1"/>
  <c r="M340" i="5"/>
  <c r="I340" i="5" s="1"/>
  <c r="M339" i="5"/>
  <c r="I339" i="5" s="1"/>
  <c r="M338" i="5"/>
  <c r="I338" i="5" s="1"/>
  <c r="M337" i="5"/>
  <c r="I337" i="5" s="1"/>
  <c r="M336" i="5"/>
  <c r="I336" i="5" s="1"/>
  <c r="M335" i="5"/>
  <c r="I335" i="5" s="1"/>
  <c r="M334" i="5"/>
  <c r="I334" i="5" s="1"/>
  <c r="M333" i="5"/>
  <c r="I333" i="5" s="1"/>
  <c r="M332" i="5"/>
  <c r="I332" i="5" s="1"/>
  <c r="M331" i="5"/>
  <c r="I331" i="5" s="1"/>
  <c r="M330" i="5"/>
  <c r="I330" i="5" s="1"/>
  <c r="M329" i="5"/>
  <c r="I329" i="5" s="1"/>
  <c r="M328" i="5"/>
  <c r="I328" i="5" s="1"/>
  <c r="M327" i="5"/>
  <c r="I327" i="5" s="1"/>
  <c r="M326" i="5"/>
  <c r="I326" i="5" s="1"/>
  <c r="M325" i="5"/>
  <c r="I325" i="5" s="1"/>
  <c r="M324" i="5"/>
  <c r="I324" i="5" s="1"/>
  <c r="M323" i="5"/>
  <c r="I323" i="5" s="1"/>
  <c r="M322" i="5"/>
  <c r="I322" i="5" s="1"/>
  <c r="M321" i="5"/>
  <c r="I321" i="5" s="1"/>
  <c r="M320" i="5"/>
  <c r="I320" i="5" s="1"/>
  <c r="M319" i="5"/>
  <c r="I319" i="5" s="1"/>
  <c r="M318" i="5"/>
  <c r="I318" i="5" s="1"/>
  <c r="M317" i="5"/>
  <c r="I317" i="5" s="1"/>
  <c r="M316" i="5"/>
  <c r="I316" i="5" s="1"/>
  <c r="M315" i="5"/>
  <c r="I315" i="5" s="1"/>
  <c r="M314" i="5"/>
  <c r="I314" i="5" s="1"/>
  <c r="M313" i="5"/>
  <c r="I313" i="5" s="1"/>
  <c r="M312" i="5"/>
  <c r="I312" i="5" s="1"/>
  <c r="M311" i="5"/>
  <c r="I311" i="5" s="1"/>
  <c r="M310" i="5"/>
  <c r="I310" i="5" s="1"/>
  <c r="M309" i="5"/>
  <c r="I309" i="5" s="1"/>
  <c r="M308" i="5"/>
  <c r="I308" i="5" s="1"/>
  <c r="M307" i="5"/>
  <c r="I307" i="5" s="1"/>
  <c r="M306" i="5"/>
  <c r="I306" i="5" s="1"/>
  <c r="M305" i="5"/>
  <c r="I305" i="5" s="1"/>
  <c r="M304" i="5"/>
  <c r="I304" i="5" s="1"/>
  <c r="M303" i="5"/>
  <c r="I303" i="5" s="1"/>
  <c r="M302" i="5"/>
  <c r="I302" i="5" s="1"/>
  <c r="M301" i="5"/>
  <c r="I301" i="5" s="1"/>
  <c r="M300" i="5"/>
  <c r="I300" i="5" s="1"/>
  <c r="M299" i="5"/>
  <c r="I299" i="5" s="1"/>
  <c r="M298" i="5"/>
  <c r="I298" i="5" s="1"/>
  <c r="M297" i="5"/>
  <c r="I297" i="5" s="1"/>
  <c r="M296" i="5"/>
  <c r="I296" i="5" s="1"/>
  <c r="M295" i="5"/>
  <c r="I295" i="5" s="1"/>
  <c r="M294" i="5"/>
  <c r="I294" i="5" s="1"/>
  <c r="M293" i="5"/>
  <c r="I293" i="5" s="1"/>
  <c r="M292" i="5"/>
  <c r="I292" i="5" s="1"/>
  <c r="M291" i="5"/>
  <c r="I291" i="5" s="1"/>
  <c r="M290" i="5"/>
  <c r="I290" i="5" s="1"/>
  <c r="M289" i="5"/>
  <c r="I289" i="5" s="1"/>
  <c r="M288" i="5"/>
  <c r="I288" i="5" s="1"/>
  <c r="M287" i="5"/>
  <c r="I287" i="5" s="1"/>
  <c r="M286" i="5"/>
  <c r="I286" i="5" s="1"/>
  <c r="M285" i="5"/>
  <c r="I285" i="5" s="1"/>
  <c r="M284" i="5"/>
  <c r="I284" i="5" s="1"/>
  <c r="M283" i="5"/>
  <c r="I283" i="5" s="1"/>
  <c r="M282" i="5"/>
  <c r="I282" i="5" s="1"/>
  <c r="M281" i="5"/>
  <c r="I281" i="5" s="1"/>
  <c r="M280" i="5"/>
  <c r="I280" i="5" s="1"/>
  <c r="M279" i="5"/>
  <c r="I279" i="5" s="1"/>
  <c r="M278" i="5"/>
  <c r="I278" i="5" s="1"/>
  <c r="M277" i="5"/>
  <c r="I277" i="5" s="1"/>
  <c r="M276" i="5"/>
  <c r="I276" i="5" s="1"/>
  <c r="M275" i="5"/>
  <c r="I275" i="5" s="1"/>
  <c r="M274" i="5"/>
  <c r="I274" i="5" s="1"/>
  <c r="M273" i="5"/>
  <c r="I273" i="5" s="1"/>
  <c r="M272" i="5"/>
  <c r="I272" i="5" s="1"/>
  <c r="M271" i="5"/>
  <c r="I271" i="5" s="1"/>
  <c r="M270" i="5"/>
  <c r="I270" i="5" s="1"/>
  <c r="M269" i="5"/>
  <c r="I269" i="5" s="1"/>
  <c r="M268" i="5"/>
  <c r="I268" i="5" s="1"/>
  <c r="M267" i="5"/>
  <c r="I267" i="5" s="1"/>
  <c r="M266" i="5"/>
  <c r="I266" i="5" s="1"/>
  <c r="M265" i="5"/>
  <c r="I265" i="5" s="1"/>
  <c r="M264" i="5"/>
  <c r="I264" i="5" s="1"/>
  <c r="M263" i="5"/>
  <c r="I263" i="5" s="1"/>
  <c r="M262" i="5"/>
  <c r="I262" i="5" s="1"/>
  <c r="M261" i="5"/>
  <c r="I261" i="5" s="1"/>
  <c r="M260" i="5"/>
  <c r="I260" i="5" s="1"/>
  <c r="M259" i="5"/>
  <c r="I259" i="5" s="1"/>
  <c r="M258" i="5"/>
  <c r="I258" i="5" s="1"/>
  <c r="M257" i="5"/>
  <c r="I257" i="5" s="1"/>
  <c r="M256" i="5"/>
  <c r="I256" i="5" s="1"/>
  <c r="M255" i="5"/>
  <c r="I255" i="5" s="1"/>
  <c r="M254" i="5"/>
  <c r="I254" i="5" s="1"/>
  <c r="M253" i="5"/>
  <c r="M252" i="5"/>
  <c r="I252" i="5" s="1"/>
  <c r="M251" i="5"/>
  <c r="I251" i="5" s="1"/>
  <c r="M250" i="5"/>
  <c r="I250" i="5" s="1"/>
  <c r="M249" i="5"/>
  <c r="I249" i="5" s="1"/>
  <c r="M248" i="5"/>
  <c r="I248" i="5" s="1"/>
  <c r="M247" i="5"/>
  <c r="I247" i="5" s="1"/>
  <c r="M246" i="5"/>
  <c r="I246" i="5" s="1"/>
  <c r="M245" i="5"/>
  <c r="I245" i="5" s="1"/>
  <c r="M244" i="5"/>
  <c r="I244" i="5" s="1"/>
  <c r="M243" i="5"/>
  <c r="I243" i="5" s="1"/>
  <c r="M242" i="5"/>
  <c r="I242" i="5" s="1"/>
  <c r="M241" i="5"/>
  <c r="I241" i="5" s="1"/>
  <c r="M240" i="5"/>
  <c r="I240" i="5" s="1"/>
  <c r="M239" i="5"/>
  <c r="I239" i="5" s="1"/>
  <c r="M238" i="5"/>
  <c r="I238" i="5" s="1"/>
  <c r="M237" i="5"/>
  <c r="I237" i="5" s="1"/>
  <c r="M236" i="5"/>
  <c r="I236" i="5" s="1"/>
  <c r="M235" i="5"/>
  <c r="I235" i="5" s="1"/>
  <c r="M234" i="5"/>
  <c r="I234" i="5" s="1"/>
  <c r="M233" i="5"/>
  <c r="I233" i="5" s="1"/>
  <c r="M232" i="5"/>
  <c r="I232" i="5" s="1"/>
  <c r="M231" i="5"/>
  <c r="I231" i="5" s="1"/>
  <c r="M230" i="5"/>
  <c r="I230" i="5" s="1"/>
  <c r="M229" i="5"/>
  <c r="I229" i="5" s="1"/>
  <c r="M228" i="5"/>
  <c r="I228" i="5" s="1"/>
  <c r="M227" i="5"/>
  <c r="I227" i="5" s="1"/>
  <c r="M226" i="5"/>
  <c r="I226" i="5" s="1"/>
  <c r="M225" i="5"/>
  <c r="I225" i="5" s="1"/>
  <c r="M224" i="5"/>
  <c r="I224" i="5" s="1"/>
  <c r="M223" i="5"/>
  <c r="I223" i="5" s="1"/>
  <c r="M222" i="5"/>
  <c r="I222" i="5" s="1"/>
  <c r="M221" i="5"/>
  <c r="I221" i="5" s="1"/>
  <c r="M220" i="5"/>
  <c r="I220" i="5" s="1"/>
  <c r="M219" i="5"/>
  <c r="I219" i="5" s="1"/>
  <c r="M218" i="5"/>
  <c r="I218" i="5" s="1"/>
  <c r="M217" i="5"/>
  <c r="I217" i="5" s="1"/>
  <c r="M216" i="5"/>
  <c r="I216" i="5" s="1"/>
  <c r="M215" i="5"/>
  <c r="I215" i="5" s="1"/>
  <c r="M214" i="5"/>
  <c r="I214" i="5" s="1"/>
  <c r="M213" i="5"/>
  <c r="I213" i="5" s="1"/>
  <c r="M212" i="5"/>
  <c r="I212" i="5" s="1"/>
  <c r="M211" i="5"/>
  <c r="I211" i="5" s="1"/>
  <c r="M210" i="5"/>
  <c r="I210" i="5" s="1"/>
  <c r="M209" i="5"/>
  <c r="I209" i="5" s="1"/>
  <c r="M208" i="5"/>
  <c r="I208" i="5" s="1"/>
  <c r="M207" i="5"/>
  <c r="I207" i="5" s="1"/>
  <c r="M206" i="5"/>
  <c r="I206" i="5" s="1"/>
  <c r="M205" i="5"/>
  <c r="I205" i="5" s="1"/>
  <c r="M204" i="5"/>
  <c r="I204" i="5" s="1"/>
  <c r="M203" i="5"/>
  <c r="I203" i="5" s="1"/>
  <c r="M202" i="5"/>
  <c r="I202" i="5" s="1"/>
  <c r="M201" i="5"/>
  <c r="I201" i="5" s="1"/>
  <c r="M200" i="5"/>
  <c r="I200" i="5" s="1"/>
  <c r="M199" i="5"/>
  <c r="I199" i="5" s="1"/>
  <c r="M198" i="5"/>
  <c r="I198" i="5" s="1"/>
  <c r="M197" i="5"/>
  <c r="I197" i="5" s="1"/>
  <c r="M196" i="5"/>
  <c r="I196" i="5" s="1"/>
  <c r="M195" i="5"/>
  <c r="I195" i="5" s="1"/>
  <c r="M194" i="5"/>
  <c r="I194" i="5" s="1"/>
  <c r="M193" i="5"/>
  <c r="I193" i="5" s="1"/>
  <c r="M192" i="5"/>
  <c r="I192" i="5" s="1"/>
  <c r="M191" i="5"/>
  <c r="I191" i="5" s="1"/>
  <c r="M190" i="5"/>
  <c r="I190" i="5" s="1"/>
  <c r="M189" i="5"/>
  <c r="I189" i="5" s="1"/>
  <c r="M188" i="5"/>
  <c r="I188" i="5" s="1"/>
  <c r="M187" i="5"/>
  <c r="I187" i="5" s="1"/>
  <c r="M186" i="5"/>
  <c r="I186" i="5" s="1"/>
  <c r="M185" i="5"/>
  <c r="I185" i="5" s="1"/>
  <c r="M184" i="5"/>
  <c r="I184" i="5" s="1"/>
  <c r="M183" i="5"/>
  <c r="I183" i="5" s="1"/>
  <c r="M182" i="5"/>
  <c r="I182" i="5" s="1"/>
  <c r="M181" i="5"/>
  <c r="I181" i="5" s="1"/>
  <c r="M180" i="5"/>
  <c r="I180" i="5" s="1"/>
  <c r="M179" i="5"/>
  <c r="I179" i="5" s="1"/>
  <c r="M178" i="5"/>
  <c r="I178" i="5" s="1"/>
  <c r="M177" i="5"/>
  <c r="I177" i="5" s="1"/>
  <c r="M176" i="5"/>
  <c r="I176" i="5" s="1"/>
  <c r="M175" i="5"/>
  <c r="I175" i="5" s="1"/>
  <c r="M174" i="5"/>
  <c r="I174" i="5" s="1"/>
  <c r="M173" i="5"/>
  <c r="I173" i="5" s="1"/>
  <c r="M172" i="5"/>
  <c r="I172" i="5" s="1"/>
  <c r="M171" i="5"/>
  <c r="I171" i="5" s="1"/>
  <c r="M170" i="5"/>
  <c r="I170" i="5" s="1"/>
  <c r="M169" i="5"/>
  <c r="I169" i="5" s="1"/>
  <c r="M168" i="5"/>
  <c r="I168" i="5" s="1"/>
  <c r="M167" i="5"/>
  <c r="I167" i="5" s="1"/>
  <c r="M166" i="5"/>
  <c r="I166" i="5" s="1"/>
  <c r="M165" i="5"/>
  <c r="I165" i="5" s="1"/>
  <c r="M164" i="5"/>
  <c r="I164" i="5" s="1"/>
  <c r="M163" i="5"/>
  <c r="I163" i="5" s="1"/>
  <c r="M162" i="5"/>
  <c r="I162" i="5" s="1"/>
  <c r="M161" i="5"/>
  <c r="I161" i="5" s="1"/>
  <c r="M160" i="5"/>
  <c r="I160" i="5" s="1"/>
  <c r="M159" i="5"/>
  <c r="I159" i="5" s="1"/>
  <c r="M158" i="5"/>
  <c r="I158" i="5" s="1"/>
  <c r="M157" i="5"/>
  <c r="I157" i="5" s="1"/>
  <c r="M156" i="5"/>
  <c r="I156" i="5" s="1"/>
  <c r="M155" i="5"/>
  <c r="I155" i="5" s="1"/>
  <c r="M154" i="5"/>
  <c r="I154" i="5" s="1"/>
  <c r="M153" i="5"/>
  <c r="I153" i="5" s="1"/>
  <c r="M152" i="5"/>
  <c r="I152" i="5" s="1"/>
  <c r="M151" i="5"/>
  <c r="I151" i="5" s="1"/>
  <c r="M150" i="5"/>
  <c r="I150" i="5" s="1"/>
  <c r="M149" i="5"/>
  <c r="I149" i="5" s="1"/>
  <c r="M148" i="5"/>
  <c r="I148" i="5" s="1"/>
  <c r="M147" i="5"/>
  <c r="I147" i="5" s="1"/>
  <c r="M146" i="5"/>
  <c r="I146" i="5" s="1"/>
  <c r="M145" i="5"/>
  <c r="I145" i="5" s="1"/>
  <c r="M144" i="5"/>
  <c r="I144" i="5" s="1"/>
  <c r="M143" i="5"/>
  <c r="I143" i="5" s="1"/>
  <c r="M142" i="5"/>
  <c r="I142" i="5" s="1"/>
  <c r="M141" i="5"/>
  <c r="I141" i="5" s="1"/>
  <c r="M140" i="5"/>
  <c r="I140" i="5" s="1"/>
  <c r="M139" i="5"/>
  <c r="I139" i="5" s="1"/>
  <c r="M138" i="5"/>
  <c r="I138" i="5" s="1"/>
  <c r="M137" i="5"/>
  <c r="I137" i="5" s="1"/>
  <c r="M136" i="5"/>
  <c r="I136" i="5" s="1"/>
  <c r="M135" i="5"/>
  <c r="I135" i="5" s="1"/>
  <c r="M134" i="5"/>
  <c r="I134" i="5" s="1"/>
  <c r="M133" i="5"/>
  <c r="I133" i="5" s="1"/>
  <c r="M132" i="5"/>
  <c r="I132" i="5" s="1"/>
  <c r="M131" i="5"/>
  <c r="I131" i="5" s="1"/>
  <c r="M130" i="5"/>
  <c r="I130" i="5" s="1"/>
  <c r="M129" i="5"/>
  <c r="I129" i="5" s="1"/>
  <c r="M128" i="5"/>
  <c r="I128" i="5" s="1"/>
  <c r="M127" i="5"/>
  <c r="I127" i="5" s="1"/>
  <c r="M126" i="5"/>
  <c r="I126" i="5" s="1"/>
  <c r="M125" i="5"/>
  <c r="I125" i="5" s="1"/>
  <c r="M124" i="5"/>
  <c r="I124" i="5" s="1"/>
  <c r="M123" i="5"/>
  <c r="I123" i="5" s="1"/>
  <c r="M122" i="5"/>
  <c r="I122" i="5" s="1"/>
  <c r="M121" i="5"/>
  <c r="I121" i="5" s="1"/>
  <c r="M120" i="5"/>
  <c r="I120" i="5" s="1"/>
  <c r="M119" i="5"/>
  <c r="I119" i="5" s="1"/>
  <c r="M118" i="5"/>
  <c r="I118" i="5" s="1"/>
  <c r="M117" i="5"/>
  <c r="I117" i="5" s="1"/>
  <c r="M116" i="5"/>
  <c r="I116" i="5" s="1"/>
  <c r="M115" i="5"/>
  <c r="I115" i="5" s="1"/>
  <c r="M114" i="5"/>
  <c r="I114" i="5" s="1"/>
  <c r="M113" i="5"/>
  <c r="I113" i="5" s="1"/>
  <c r="M112" i="5"/>
  <c r="I112" i="5" s="1"/>
  <c r="M111" i="5"/>
  <c r="I111" i="5" s="1"/>
  <c r="M110" i="5"/>
  <c r="I110" i="5" s="1"/>
  <c r="M109" i="5"/>
  <c r="I109" i="5" s="1"/>
  <c r="M108" i="5"/>
  <c r="I108" i="5" s="1"/>
  <c r="M107" i="5"/>
  <c r="I107" i="5" s="1"/>
  <c r="M106" i="5"/>
  <c r="I106" i="5" s="1"/>
  <c r="M105" i="5"/>
  <c r="I105" i="5" s="1"/>
  <c r="M104" i="5"/>
  <c r="I104" i="5" s="1"/>
  <c r="M103" i="5"/>
  <c r="I103" i="5" s="1"/>
  <c r="M102" i="5"/>
  <c r="I102" i="5" s="1"/>
  <c r="M101" i="5"/>
  <c r="I101" i="5" s="1"/>
  <c r="M100" i="5"/>
  <c r="I100" i="5" s="1"/>
  <c r="M99" i="5"/>
  <c r="I99" i="5" s="1"/>
  <c r="M98" i="5"/>
  <c r="I98" i="5" s="1"/>
  <c r="M97" i="5"/>
  <c r="I97" i="5" s="1"/>
  <c r="M96" i="5"/>
  <c r="I96" i="5" s="1"/>
  <c r="M95" i="5"/>
  <c r="I95" i="5" s="1"/>
  <c r="M94" i="5"/>
  <c r="I94" i="5" s="1"/>
  <c r="M93" i="5"/>
  <c r="I93" i="5" s="1"/>
  <c r="M92" i="5"/>
  <c r="I92" i="5" s="1"/>
  <c r="M91" i="5"/>
  <c r="I91" i="5" s="1"/>
  <c r="M90" i="5"/>
  <c r="I90" i="5" s="1"/>
  <c r="M89" i="5"/>
  <c r="I89" i="5" s="1"/>
  <c r="M88" i="5"/>
  <c r="I88" i="5" s="1"/>
  <c r="M87" i="5"/>
  <c r="I87" i="5" s="1"/>
  <c r="M86" i="5"/>
  <c r="I86" i="5" s="1"/>
  <c r="M85" i="5"/>
  <c r="I85" i="5" s="1"/>
  <c r="M84" i="5"/>
  <c r="I84" i="5" s="1"/>
  <c r="M83" i="5"/>
  <c r="I83" i="5" s="1"/>
  <c r="M82" i="5"/>
  <c r="I82" i="5" s="1"/>
  <c r="M81" i="5"/>
  <c r="I81" i="5" s="1"/>
  <c r="M80" i="5"/>
  <c r="I80" i="5" s="1"/>
  <c r="M79" i="5"/>
  <c r="I79" i="5" s="1"/>
  <c r="M78" i="5"/>
  <c r="I78" i="5" s="1"/>
  <c r="M77" i="5"/>
  <c r="I77" i="5" s="1"/>
  <c r="M76" i="5"/>
  <c r="I76" i="5" s="1"/>
  <c r="M75" i="5"/>
  <c r="I75" i="5" s="1"/>
  <c r="M74" i="5"/>
  <c r="I74" i="5" s="1"/>
  <c r="M73" i="5"/>
  <c r="I73" i="5" s="1"/>
  <c r="M72" i="5"/>
  <c r="I72" i="5" s="1"/>
  <c r="M71" i="5"/>
  <c r="I71" i="5" s="1"/>
  <c r="M70" i="5"/>
  <c r="I70" i="5" s="1"/>
  <c r="M69" i="5"/>
  <c r="I69" i="5" s="1"/>
  <c r="M68" i="5"/>
  <c r="I68" i="5" s="1"/>
  <c r="M67" i="5"/>
  <c r="I67" i="5" s="1"/>
  <c r="M66" i="5"/>
  <c r="I66" i="5" s="1"/>
  <c r="M65" i="5"/>
  <c r="I65" i="5" s="1"/>
  <c r="M64" i="5"/>
  <c r="I64" i="5" s="1"/>
  <c r="M63" i="5"/>
  <c r="I63" i="5" s="1"/>
  <c r="M62" i="5"/>
  <c r="I62" i="5" s="1"/>
  <c r="M61" i="5"/>
  <c r="I61" i="5" s="1"/>
  <c r="M60" i="5"/>
  <c r="I60" i="5" s="1"/>
  <c r="M59" i="5"/>
  <c r="I59" i="5" s="1"/>
  <c r="M58" i="5"/>
  <c r="I58" i="5" s="1"/>
  <c r="M57" i="5"/>
  <c r="I57" i="5" s="1"/>
  <c r="M56" i="5"/>
  <c r="I56" i="5" s="1"/>
  <c r="M55" i="5"/>
  <c r="I55" i="5" s="1"/>
  <c r="M54" i="5"/>
  <c r="I54" i="5" s="1"/>
  <c r="M53" i="5"/>
  <c r="I53" i="5" s="1"/>
  <c r="M52" i="5"/>
  <c r="I52" i="5" s="1"/>
  <c r="M51" i="5"/>
  <c r="I51" i="5" s="1"/>
  <c r="M50" i="5"/>
  <c r="I50" i="5" s="1"/>
  <c r="M49" i="5"/>
  <c r="I49" i="5" s="1"/>
  <c r="M48" i="5"/>
  <c r="I48" i="5" s="1"/>
  <c r="M47" i="5"/>
  <c r="I47" i="5" s="1"/>
  <c r="M46" i="5"/>
  <c r="I46" i="5" s="1"/>
  <c r="M45" i="5"/>
  <c r="I45" i="5" s="1"/>
  <c r="M44" i="5"/>
  <c r="I44" i="5" s="1"/>
  <c r="M43" i="5"/>
  <c r="I43" i="5" s="1"/>
  <c r="M42" i="5"/>
  <c r="I42" i="5" s="1"/>
  <c r="M41" i="5"/>
  <c r="I41" i="5" s="1"/>
  <c r="M40" i="5"/>
  <c r="I40" i="5" s="1"/>
  <c r="M39" i="5"/>
  <c r="I39" i="5" s="1"/>
  <c r="M38" i="5"/>
  <c r="I38" i="5" s="1"/>
  <c r="M37" i="5"/>
  <c r="I37" i="5" s="1"/>
  <c r="M36" i="5"/>
  <c r="I36" i="5" s="1"/>
  <c r="M35" i="5"/>
  <c r="I35" i="5" s="1"/>
  <c r="M34" i="5"/>
  <c r="I34" i="5" s="1"/>
  <c r="M33" i="5"/>
  <c r="I33" i="5" s="1"/>
  <c r="M32" i="5"/>
  <c r="I32" i="5" s="1"/>
  <c r="M31" i="5"/>
  <c r="I31" i="5" s="1"/>
  <c r="M30" i="5"/>
  <c r="I30" i="5" s="1"/>
  <c r="M29" i="5"/>
  <c r="I29" i="5" s="1"/>
  <c r="M28" i="5"/>
  <c r="I28" i="5" s="1"/>
  <c r="M27" i="5"/>
  <c r="I27" i="5" s="1"/>
  <c r="M26" i="5"/>
  <c r="I26" i="5" s="1"/>
  <c r="M25" i="5"/>
  <c r="I25" i="5" s="1"/>
  <c r="M24" i="5"/>
  <c r="I24" i="5" s="1"/>
  <c r="M23" i="5"/>
  <c r="I23" i="5" s="1"/>
  <c r="M22" i="5"/>
  <c r="I22" i="5" s="1"/>
  <c r="M21" i="5"/>
  <c r="I21" i="5" s="1"/>
  <c r="M20" i="5"/>
  <c r="I20" i="5" s="1"/>
  <c r="M19" i="5"/>
  <c r="I19" i="5" s="1"/>
  <c r="M18" i="5"/>
  <c r="I18" i="5" s="1"/>
  <c r="M17" i="5"/>
  <c r="I17" i="5" s="1"/>
  <c r="M16" i="5"/>
  <c r="I16" i="5" s="1"/>
  <c r="M15" i="5"/>
  <c r="I15" i="5" s="1"/>
  <c r="M14" i="5"/>
  <c r="I14" i="5" s="1"/>
  <c r="M13" i="5"/>
  <c r="I13" i="5" s="1"/>
  <c r="M12" i="5"/>
  <c r="I12" i="5" s="1"/>
  <c r="M11" i="5"/>
  <c r="I11" i="5" s="1"/>
  <c r="M10" i="5"/>
  <c r="I10" i="5" s="1"/>
  <c r="D362" i="5"/>
  <c r="P2" i="5" s="1"/>
  <c r="Q2" i="5" s="1"/>
  <c r="Y362" i="2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E42" i="7" s="1"/>
  <c r="F44" i="5"/>
  <c r="F45" i="5"/>
  <c r="F46" i="5"/>
  <c r="F47" i="5"/>
  <c r="E46" i="7" s="1"/>
  <c r="F48" i="5"/>
  <c r="F49" i="5"/>
  <c r="F50" i="5"/>
  <c r="F51" i="5"/>
  <c r="F52" i="5"/>
  <c r="E51" i="7" s="1"/>
  <c r="F53" i="5"/>
  <c r="E52" i="7" s="1"/>
  <c r="F54" i="5"/>
  <c r="F55" i="5"/>
  <c r="E54" i="7" s="1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E70" i="7" s="1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E94" i="7" s="1"/>
  <c r="F96" i="5"/>
  <c r="E95" i="7" s="1"/>
  <c r="F97" i="5"/>
  <c r="F98" i="5"/>
  <c r="F99" i="5"/>
  <c r="E98" i="7" s="1"/>
  <c r="F100" i="5"/>
  <c r="F101" i="5"/>
  <c r="F102" i="5"/>
  <c r="F103" i="5"/>
  <c r="F104" i="5"/>
  <c r="E103" i="7" s="1"/>
  <c r="F105" i="5"/>
  <c r="F106" i="5"/>
  <c r="F107" i="5"/>
  <c r="F108" i="5"/>
  <c r="F109" i="5"/>
  <c r="F110" i="5"/>
  <c r="F111" i="5"/>
  <c r="F112" i="5"/>
  <c r="E111" i="7" s="1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E127" i="7" s="1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E154" i="7" s="1"/>
  <c r="F156" i="5"/>
  <c r="F157" i="5"/>
  <c r="F158" i="5"/>
  <c r="F159" i="5"/>
  <c r="F160" i="5"/>
  <c r="F161" i="5"/>
  <c r="F162" i="5"/>
  <c r="F163" i="5"/>
  <c r="F164" i="5"/>
  <c r="F165" i="5"/>
  <c r="F166" i="5"/>
  <c r="F167" i="5"/>
  <c r="E166" i="7" s="1"/>
  <c r="F168" i="5"/>
  <c r="F169" i="5"/>
  <c r="F170" i="5"/>
  <c r="F171" i="5"/>
  <c r="F172" i="5"/>
  <c r="E171" i="7" s="1"/>
  <c r="F173" i="5"/>
  <c r="F174" i="5"/>
  <c r="F175" i="5"/>
  <c r="F176" i="5"/>
  <c r="E175" i="7" s="1"/>
  <c r="F177" i="5"/>
  <c r="F178" i="5"/>
  <c r="F179" i="5"/>
  <c r="F180" i="5"/>
  <c r="E179" i="7" s="1"/>
  <c r="F181" i="5"/>
  <c r="F182" i="5"/>
  <c r="F183" i="5"/>
  <c r="F184" i="5"/>
  <c r="E183" i="7" s="1"/>
  <c r="F185" i="5"/>
  <c r="F186" i="5"/>
  <c r="F187" i="5"/>
  <c r="F188" i="5"/>
  <c r="F189" i="5"/>
  <c r="F190" i="5"/>
  <c r="F191" i="5"/>
  <c r="F192" i="5"/>
  <c r="E191" i="7" s="1"/>
  <c r="F193" i="5"/>
  <c r="F194" i="5"/>
  <c r="F195" i="5"/>
  <c r="F196" i="5"/>
  <c r="E195" i="7" s="1"/>
  <c r="F197" i="5"/>
  <c r="F198" i="5"/>
  <c r="F199" i="5"/>
  <c r="F200" i="5"/>
  <c r="F201" i="5"/>
  <c r="F202" i="5"/>
  <c r="F203" i="5"/>
  <c r="F204" i="5"/>
  <c r="E163" i="7" s="1"/>
  <c r="F205" i="5"/>
  <c r="E204" i="7" s="1"/>
  <c r="F206" i="5"/>
  <c r="F207" i="5"/>
  <c r="E206" i="7" s="1"/>
  <c r="F208" i="5"/>
  <c r="E207" i="7" s="1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E220" i="7" s="1"/>
  <c r="F222" i="5"/>
  <c r="F223" i="5"/>
  <c r="F224" i="5"/>
  <c r="F225" i="5"/>
  <c r="F226" i="5"/>
  <c r="F227" i="5"/>
  <c r="F228" i="5"/>
  <c r="F229" i="5"/>
  <c r="F230" i="5"/>
  <c r="F231" i="5"/>
  <c r="E230" i="7" s="1"/>
  <c r="F232" i="5"/>
  <c r="F233" i="5"/>
  <c r="E232" i="7" s="1"/>
  <c r="F234" i="5"/>
  <c r="F235" i="5"/>
  <c r="F236" i="5"/>
  <c r="F237" i="5"/>
  <c r="F238" i="5"/>
  <c r="F239" i="5"/>
  <c r="F240" i="5"/>
  <c r="E239" i="7" s="1"/>
  <c r="F241" i="5"/>
  <c r="F242" i="5"/>
  <c r="E241" i="7" s="1"/>
  <c r="F243" i="5"/>
  <c r="F244" i="5"/>
  <c r="F245" i="5"/>
  <c r="F246" i="5"/>
  <c r="F247" i="5"/>
  <c r="E246" i="7" s="1"/>
  <c r="F248" i="5"/>
  <c r="F249" i="5"/>
  <c r="F250" i="5"/>
  <c r="F251" i="5"/>
  <c r="F252" i="5"/>
  <c r="E251" i="7" s="1"/>
  <c r="F253" i="5"/>
  <c r="F254" i="5"/>
  <c r="F255" i="5"/>
  <c r="F256" i="5"/>
  <c r="E255" i="7" s="1"/>
  <c r="F257" i="5"/>
  <c r="F258" i="5"/>
  <c r="F259" i="5"/>
  <c r="F260" i="5"/>
  <c r="F261" i="5"/>
  <c r="F262" i="5"/>
  <c r="F263" i="5"/>
  <c r="F264" i="5"/>
  <c r="E263" i="7" s="1"/>
  <c r="F265" i="5"/>
  <c r="F266" i="5"/>
  <c r="F267" i="5"/>
  <c r="F268" i="5"/>
  <c r="E267" i="7" s="1"/>
  <c r="F269" i="5"/>
  <c r="F270" i="5"/>
  <c r="F271" i="5"/>
  <c r="F272" i="5"/>
  <c r="F273" i="5"/>
  <c r="F274" i="5"/>
  <c r="F275" i="5"/>
  <c r="E274" i="7" s="1"/>
  <c r="F276" i="5"/>
  <c r="F277" i="5"/>
  <c r="F278" i="5"/>
  <c r="F279" i="5"/>
  <c r="F280" i="5"/>
  <c r="F281" i="5"/>
  <c r="F282" i="5"/>
  <c r="E281" i="7" s="1"/>
  <c r="F283" i="5"/>
  <c r="E282" i="7" s="1"/>
  <c r="F284" i="5"/>
  <c r="F285" i="5"/>
  <c r="F286" i="5"/>
  <c r="F287" i="5"/>
  <c r="F288" i="5"/>
  <c r="F289" i="5"/>
  <c r="F290" i="5"/>
  <c r="F291" i="5"/>
  <c r="E290" i="7" s="1"/>
  <c r="F292" i="5"/>
  <c r="F293" i="5"/>
  <c r="E285" i="7"/>
  <c r="F294" i="5"/>
  <c r="F295" i="5"/>
  <c r="F296" i="5"/>
  <c r="F297" i="5"/>
  <c r="F298" i="5"/>
  <c r="F299" i="5"/>
  <c r="F300" i="5"/>
  <c r="F301" i="5"/>
  <c r="E300" i="7" s="1"/>
  <c r="F302" i="5"/>
  <c r="F303" i="5"/>
  <c r="F304" i="5"/>
  <c r="F305" i="5"/>
  <c r="F306" i="5"/>
  <c r="E305" i="7" s="1"/>
  <c r="F307" i="5"/>
  <c r="F308" i="5"/>
  <c r="F309" i="5"/>
  <c r="F310" i="5"/>
  <c r="E309" i="7" s="1"/>
  <c r="F311" i="5"/>
  <c r="F312" i="5"/>
  <c r="F313" i="5"/>
  <c r="F314" i="5"/>
  <c r="F315" i="5"/>
  <c r="F316" i="5"/>
  <c r="F317" i="5"/>
  <c r="F318" i="5"/>
  <c r="E317" i="7" s="1"/>
  <c r="F319" i="5"/>
  <c r="E318" i="7" s="1"/>
  <c r="F320" i="5"/>
  <c r="F321" i="5"/>
  <c r="F322" i="5"/>
  <c r="E321" i="7" s="1"/>
  <c r="F323" i="5"/>
  <c r="F324" i="5"/>
  <c r="F325" i="5"/>
  <c r="E324" i="7" s="1"/>
  <c r="F326" i="5"/>
  <c r="F327" i="5"/>
  <c r="E326" i="7" s="1"/>
  <c r="F328" i="5"/>
  <c r="F329" i="5"/>
  <c r="E328" i="7" s="1"/>
  <c r="F330" i="5"/>
  <c r="F331" i="5"/>
  <c r="F332" i="5"/>
  <c r="E331" i="7" s="1"/>
  <c r="F333" i="5"/>
  <c r="E304" i="7" s="1"/>
  <c r="F334" i="5"/>
  <c r="E137" i="7" s="1"/>
  <c r="F335" i="5"/>
  <c r="F336" i="5"/>
  <c r="F337" i="5"/>
  <c r="F338" i="5"/>
  <c r="F339" i="5"/>
  <c r="E338" i="7" s="1"/>
  <c r="F340" i="5"/>
  <c r="E339" i="7" s="1"/>
  <c r="F341" i="5"/>
  <c r="F342" i="5"/>
  <c r="F343" i="5"/>
  <c r="F344" i="5"/>
  <c r="F345" i="5"/>
  <c r="F346" i="5"/>
  <c r="E345" i="7" s="1"/>
  <c r="F347" i="5"/>
  <c r="F348" i="5"/>
  <c r="F349" i="5"/>
  <c r="E348" i="7" s="1"/>
  <c r="F350" i="5"/>
  <c r="F351" i="5"/>
  <c r="F352" i="5"/>
  <c r="F353" i="5"/>
  <c r="F354" i="5"/>
  <c r="F355" i="5"/>
  <c r="F356" i="5"/>
  <c r="E355" i="7" s="1"/>
  <c r="F357" i="5"/>
  <c r="F358" i="5"/>
  <c r="F359" i="5"/>
  <c r="F360" i="5"/>
  <c r="E359" i="7" s="1"/>
  <c r="J344" i="4"/>
  <c r="J292" i="4"/>
  <c r="K292" i="4" s="1"/>
  <c r="J288" i="4"/>
  <c r="K288" i="4" s="1"/>
  <c r="J276" i="4"/>
  <c r="K276" i="4" s="1"/>
  <c r="J264" i="4"/>
  <c r="K264" i="4" s="1"/>
  <c r="J212" i="4"/>
  <c r="O212" i="4" s="1"/>
  <c r="P212" i="4" s="1"/>
  <c r="J208" i="4"/>
  <c r="K208" i="4" s="1"/>
  <c r="AA208" i="3" s="1"/>
  <c r="J124" i="4"/>
  <c r="O124" i="4" s="1"/>
  <c r="P124" i="4" s="1"/>
  <c r="J116" i="4"/>
  <c r="K116" i="4" s="1"/>
  <c r="J84" i="4"/>
  <c r="O84" i="4" s="1"/>
  <c r="Z358" i="3"/>
  <c r="Z350" i="3"/>
  <c r="Z342" i="3"/>
  <c r="Z334" i="3"/>
  <c r="Z326" i="3"/>
  <c r="Z307" i="3"/>
  <c r="Z291" i="3"/>
  <c r="Z287" i="3"/>
  <c r="Z279" i="3"/>
  <c r="Z275" i="3"/>
  <c r="Z271" i="3"/>
  <c r="Z263" i="3"/>
  <c r="Z259" i="3"/>
  <c r="Z255" i="3"/>
  <c r="Z248" i="3"/>
  <c r="Z238" i="3"/>
  <c r="Z222" i="3"/>
  <c r="Z206" i="3"/>
  <c r="Z190" i="3"/>
  <c r="Z186" i="3"/>
  <c r="Z178" i="3"/>
  <c r="Z174" i="3"/>
  <c r="Z171" i="3"/>
  <c r="Z158" i="3"/>
  <c r="Z155" i="3"/>
  <c r="Z146" i="3"/>
  <c r="Z142" i="3"/>
  <c r="Z139" i="3"/>
  <c r="Z131" i="3"/>
  <c r="Z130" i="3"/>
  <c r="Z126" i="3"/>
  <c r="Z123" i="3"/>
  <c r="Z120" i="3"/>
  <c r="Z114" i="3"/>
  <c r="Z106" i="3"/>
  <c r="Z94" i="3"/>
  <c r="Z91" i="3"/>
  <c r="Z90" i="3"/>
  <c r="Z82" i="3"/>
  <c r="Z74" i="3"/>
  <c r="Z62" i="3"/>
  <c r="Z58" i="3"/>
  <c r="Z47" i="3"/>
  <c r="Z42" i="3"/>
  <c r="Z39" i="3"/>
  <c r="Z31" i="3"/>
  <c r="Z30" i="3"/>
  <c r="Z15" i="3"/>
  <c r="Z14" i="3"/>
  <c r="Y359" i="3"/>
  <c r="Y356" i="3"/>
  <c r="Y343" i="3"/>
  <c r="Y340" i="3"/>
  <c r="Y336" i="3"/>
  <c r="Y335" i="3"/>
  <c r="Y328" i="3"/>
  <c r="Y324" i="3"/>
  <c r="Y320" i="3"/>
  <c r="Y304" i="3"/>
  <c r="Y303" i="3"/>
  <c r="Y296" i="3"/>
  <c r="Y295" i="3"/>
  <c r="Y288" i="3"/>
  <c r="Y279" i="3"/>
  <c r="Y276" i="3"/>
  <c r="Y272" i="3"/>
  <c r="Y271" i="3"/>
  <c r="Y264" i="3"/>
  <c r="Y263" i="3"/>
  <c r="Y260" i="3"/>
  <c r="Y256" i="3"/>
  <c r="Y255" i="3"/>
  <c r="Y239" i="3"/>
  <c r="Y235" i="3"/>
  <c r="Y223" i="3"/>
  <c r="Y207" i="3"/>
  <c r="Y191" i="3"/>
  <c r="Y175" i="3"/>
  <c r="Y172" i="3"/>
  <c r="Y163" i="3"/>
  <c r="Y160" i="3"/>
  <c r="Y159" i="3"/>
  <c r="Y156" i="3"/>
  <c r="Y144" i="3"/>
  <c r="Y143" i="3"/>
  <c r="Y140" i="3"/>
  <c r="Y131" i="3"/>
  <c r="Y128" i="3"/>
  <c r="Y127" i="3"/>
  <c r="Y124" i="3"/>
  <c r="Y115" i="3"/>
  <c r="Y108" i="3"/>
  <c r="Y107" i="3"/>
  <c r="Y104" i="3"/>
  <c r="Y99" i="3"/>
  <c r="Y96" i="3"/>
  <c r="Y91" i="3"/>
  <c r="Y84" i="3"/>
  <c r="Y83" i="3"/>
  <c r="Y75" i="3"/>
  <c r="Y72" i="3"/>
  <c r="Y67" i="3"/>
  <c r="Y64" i="3"/>
  <c r="Y59" i="3"/>
  <c r="Y53" i="3"/>
  <c r="Y48" i="3"/>
  <c r="Y39" i="3"/>
  <c r="Y27" i="3"/>
  <c r="Y24" i="3"/>
  <c r="Y15" i="3"/>
  <c r="W362" i="2"/>
  <c r="U352" i="6"/>
  <c r="O351" i="7" s="1"/>
  <c r="U336" i="6"/>
  <c r="O335" i="7" s="1"/>
  <c r="U283" i="6"/>
  <c r="O282" i="7" s="1"/>
  <c r="O264" i="7"/>
  <c r="O263" i="7"/>
  <c r="U262" i="6"/>
  <c r="O261" i="7" s="1"/>
  <c r="U259" i="6"/>
  <c r="O258" i="7" s="1"/>
  <c r="U246" i="6"/>
  <c r="O245" i="7" s="1"/>
  <c r="O234" i="7"/>
  <c r="U232" i="6"/>
  <c r="O231" i="7" s="1"/>
  <c r="U118" i="6"/>
  <c r="O117" i="7" s="1"/>
  <c r="U115" i="6"/>
  <c r="O114" i="7" s="1"/>
  <c r="U113" i="6"/>
  <c r="O112" i="7" s="1"/>
  <c r="U107" i="6"/>
  <c r="O106" i="7" s="1"/>
  <c r="I253" i="5"/>
  <c r="A6" i="7"/>
  <c r="K10" i="6"/>
  <c r="F9" i="7" s="1"/>
  <c r="M10" i="6"/>
  <c r="U10" i="6"/>
  <c r="O9" i="7" s="1"/>
  <c r="K11" i="6"/>
  <c r="F10" i="7" s="1"/>
  <c r="M11" i="6"/>
  <c r="U11" i="6"/>
  <c r="O10" i="7" s="1"/>
  <c r="K12" i="6"/>
  <c r="M12" i="6"/>
  <c r="U12" i="6"/>
  <c r="O11" i="7" s="1"/>
  <c r="K13" i="6"/>
  <c r="F12" i="7" s="1"/>
  <c r="M13" i="6"/>
  <c r="U13" i="6"/>
  <c r="O12" i="7" s="1"/>
  <c r="K14" i="6"/>
  <c r="F13" i="7" s="1"/>
  <c r="M14" i="6"/>
  <c r="U14" i="6"/>
  <c r="O13" i="7" s="1"/>
  <c r="K15" i="6"/>
  <c r="F14" i="7" s="1"/>
  <c r="M15" i="6"/>
  <c r="U15" i="6"/>
  <c r="O14" i="7" s="1"/>
  <c r="K16" i="6"/>
  <c r="F15" i="7" s="1"/>
  <c r="M16" i="6"/>
  <c r="U16" i="6"/>
  <c r="O15" i="7" s="1"/>
  <c r="K17" i="6"/>
  <c r="F16" i="7" s="1"/>
  <c r="M17" i="6"/>
  <c r="U17" i="6"/>
  <c r="O16" i="7" s="1"/>
  <c r="K18" i="6"/>
  <c r="F17" i="7" s="1"/>
  <c r="M18" i="6"/>
  <c r="U18" i="6"/>
  <c r="O17" i="7" s="1"/>
  <c r="K19" i="6"/>
  <c r="F18" i="7" s="1"/>
  <c r="M19" i="6"/>
  <c r="U19" i="6"/>
  <c r="O18" i="7" s="1"/>
  <c r="K20" i="6"/>
  <c r="F19" i="7" s="1"/>
  <c r="M20" i="6"/>
  <c r="U20" i="6"/>
  <c r="O19" i="7" s="1"/>
  <c r="K21" i="6"/>
  <c r="F20" i="7" s="1"/>
  <c r="M21" i="6"/>
  <c r="U21" i="6"/>
  <c r="O20" i="7" s="1"/>
  <c r="K22" i="6"/>
  <c r="F21" i="7" s="1"/>
  <c r="M22" i="6"/>
  <c r="U22" i="6"/>
  <c r="O21" i="7" s="1"/>
  <c r="K23" i="6"/>
  <c r="F22" i="7" s="1"/>
  <c r="M23" i="6"/>
  <c r="U23" i="6"/>
  <c r="O22" i="7" s="1"/>
  <c r="K24" i="6"/>
  <c r="F23" i="7" s="1"/>
  <c r="M24" i="6"/>
  <c r="U24" i="6"/>
  <c r="O23" i="7" s="1"/>
  <c r="K25" i="6"/>
  <c r="F24" i="7" s="1"/>
  <c r="M25" i="6"/>
  <c r="U25" i="6"/>
  <c r="O24" i="7" s="1"/>
  <c r="K26" i="6"/>
  <c r="F25" i="7" s="1"/>
  <c r="M26" i="6"/>
  <c r="U26" i="6"/>
  <c r="O25" i="7" s="1"/>
  <c r="K27" i="6"/>
  <c r="F26" i="7" s="1"/>
  <c r="M27" i="6"/>
  <c r="U27" i="6"/>
  <c r="O26" i="7" s="1"/>
  <c r="K28" i="6"/>
  <c r="F27" i="7" s="1"/>
  <c r="M28" i="6"/>
  <c r="U28" i="6"/>
  <c r="O27" i="7" s="1"/>
  <c r="K29" i="6"/>
  <c r="F28" i="7" s="1"/>
  <c r="M29" i="6"/>
  <c r="U29" i="6"/>
  <c r="O28" i="7" s="1"/>
  <c r="K30" i="6"/>
  <c r="F29" i="7" s="1"/>
  <c r="M30" i="6"/>
  <c r="U30" i="6"/>
  <c r="O29" i="7" s="1"/>
  <c r="K31" i="6"/>
  <c r="F30" i="7" s="1"/>
  <c r="M31" i="6"/>
  <c r="U31" i="6"/>
  <c r="O30" i="7" s="1"/>
  <c r="K32" i="6"/>
  <c r="F31" i="7" s="1"/>
  <c r="M32" i="6"/>
  <c r="U32" i="6"/>
  <c r="O31" i="7" s="1"/>
  <c r="K33" i="6"/>
  <c r="F32" i="7" s="1"/>
  <c r="M33" i="6"/>
  <c r="U33" i="6"/>
  <c r="O32" i="7" s="1"/>
  <c r="K34" i="6"/>
  <c r="F33" i="7" s="1"/>
  <c r="M34" i="6"/>
  <c r="U34" i="6"/>
  <c r="O33" i="7" s="1"/>
  <c r="K35" i="6"/>
  <c r="F34" i="7" s="1"/>
  <c r="M35" i="6"/>
  <c r="U35" i="6"/>
  <c r="O34" i="7" s="1"/>
  <c r="K36" i="6"/>
  <c r="F35" i="7" s="1"/>
  <c r="M36" i="6"/>
  <c r="U36" i="6"/>
  <c r="O35" i="7" s="1"/>
  <c r="K37" i="6"/>
  <c r="F36" i="7" s="1"/>
  <c r="M37" i="6"/>
  <c r="U37" i="6"/>
  <c r="O36" i="7" s="1"/>
  <c r="K38" i="6"/>
  <c r="F37" i="7" s="1"/>
  <c r="M38" i="6"/>
  <c r="U38" i="6"/>
  <c r="O37" i="7" s="1"/>
  <c r="K39" i="6"/>
  <c r="F38" i="7" s="1"/>
  <c r="M39" i="6"/>
  <c r="U39" i="6"/>
  <c r="O38" i="7" s="1"/>
  <c r="K40" i="6"/>
  <c r="F39" i="7" s="1"/>
  <c r="M40" i="6"/>
  <c r="U40" i="6"/>
  <c r="O39" i="7" s="1"/>
  <c r="K41" i="6"/>
  <c r="F40" i="7" s="1"/>
  <c r="M41" i="6"/>
  <c r="U41" i="6"/>
  <c r="O40" i="7" s="1"/>
  <c r="K42" i="6"/>
  <c r="F41" i="7" s="1"/>
  <c r="M42" i="6"/>
  <c r="U42" i="6"/>
  <c r="O41" i="7" s="1"/>
  <c r="K43" i="6"/>
  <c r="F42" i="7" s="1"/>
  <c r="M43" i="6"/>
  <c r="U43" i="6"/>
  <c r="O42" i="7" s="1"/>
  <c r="K44" i="6"/>
  <c r="F43" i="7" s="1"/>
  <c r="M44" i="6"/>
  <c r="U44" i="6"/>
  <c r="O43" i="7" s="1"/>
  <c r="K45" i="6"/>
  <c r="F44" i="7" s="1"/>
  <c r="M45" i="6"/>
  <c r="U45" i="6"/>
  <c r="O44" i="7" s="1"/>
  <c r="K46" i="6"/>
  <c r="F45" i="7" s="1"/>
  <c r="M46" i="6"/>
  <c r="U46" i="6"/>
  <c r="O45" i="7" s="1"/>
  <c r="K47" i="6"/>
  <c r="F46" i="7" s="1"/>
  <c r="M47" i="6"/>
  <c r="U47" i="6"/>
  <c r="O46" i="7" s="1"/>
  <c r="K48" i="6"/>
  <c r="F47" i="7" s="1"/>
  <c r="M48" i="6"/>
  <c r="U48" i="6"/>
  <c r="O47" i="7" s="1"/>
  <c r="Q47" i="7" s="1"/>
  <c r="K49" i="6"/>
  <c r="F48" i="7" s="1"/>
  <c r="M49" i="6"/>
  <c r="U49" i="6"/>
  <c r="O48" i="7" s="1"/>
  <c r="K50" i="6"/>
  <c r="F49" i="7" s="1"/>
  <c r="M50" i="6"/>
  <c r="U50" i="6"/>
  <c r="O49" i="7" s="1"/>
  <c r="K51" i="6"/>
  <c r="F50" i="7" s="1"/>
  <c r="M51" i="6"/>
  <c r="U51" i="6"/>
  <c r="O50" i="7" s="1"/>
  <c r="K52" i="6"/>
  <c r="F51" i="7" s="1"/>
  <c r="M52" i="6"/>
  <c r="U52" i="6"/>
  <c r="O51" i="7" s="1"/>
  <c r="K53" i="6"/>
  <c r="F52" i="7" s="1"/>
  <c r="M53" i="6"/>
  <c r="U53" i="6"/>
  <c r="O52" i="7" s="1"/>
  <c r="K54" i="6"/>
  <c r="F53" i="7" s="1"/>
  <c r="M54" i="6"/>
  <c r="U54" i="6"/>
  <c r="O53" i="7" s="1"/>
  <c r="K55" i="6"/>
  <c r="F54" i="7" s="1"/>
  <c r="M55" i="6"/>
  <c r="U55" i="6"/>
  <c r="O54" i="7" s="1"/>
  <c r="K56" i="6"/>
  <c r="F55" i="7" s="1"/>
  <c r="M56" i="6"/>
  <c r="U56" i="6"/>
  <c r="O55" i="7" s="1"/>
  <c r="K57" i="6"/>
  <c r="F56" i="7" s="1"/>
  <c r="M57" i="6"/>
  <c r="U57" i="6"/>
  <c r="O56" i="7" s="1"/>
  <c r="K58" i="6"/>
  <c r="F57" i="7" s="1"/>
  <c r="M58" i="6"/>
  <c r="U58" i="6"/>
  <c r="O57" i="7" s="1"/>
  <c r="K59" i="6"/>
  <c r="F58" i="7" s="1"/>
  <c r="M59" i="6"/>
  <c r="U59" i="6"/>
  <c r="O58" i="7" s="1"/>
  <c r="K60" i="6"/>
  <c r="F59" i="7" s="1"/>
  <c r="M60" i="6"/>
  <c r="U60" i="6"/>
  <c r="O59" i="7" s="1"/>
  <c r="K61" i="6"/>
  <c r="F60" i="7" s="1"/>
  <c r="M61" i="6"/>
  <c r="U61" i="6"/>
  <c r="O60" i="7" s="1"/>
  <c r="K62" i="6"/>
  <c r="F61" i="7" s="1"/>
  <c r="M62" i="6"/>
  <c r="U62" i="6"/>
  <c r="O61" i="7" s="1"/>
  <c r="K63" i="6"/>
  <c r="F62" i="7" s="1"/>
  <c r="M63" i="6"/>
  <c r="U63" i="6"/>
  <c r="O62" i="7" s="1"/>
  <c r="K64" i="6"/>
  <c r="F63" i="7" s="1"/>
  <c r="M64" i="6"/>
  <c r="U64" i="6"/>
  <c r="O63" i="7" s="1"/>
  <c r="K65" i="6"/>
  <c r="F64" i="7" s="1"/>
  <c r="M65" i="6"/>
  <c r="U65" i="6"/>
  <c r="O64" i="7" s="1"/>
  <c r="K66" i="6"/>
  <c r="F65" i="7" s="1"/>
  <c r="M66" i="6"/>
  <c r="U66" i="6"/>
  <c r="O65" i="7" s="1"/>
  <c r="K67" i="6"/>
  <c r="F66" i="7" s="1"/>
  <c r="M67" i="6"/>
  <c r="U67" i="6"/>
  <c r="O66" i="7" s="1"/>
  <c r="K68" i="6"/>
  <c r="F67" i="7" s="1"/>
  <c r="M68" i="6"/>
  <c r="U68" i="6"/>
  <c r="O67" i="7" s="1"/>
  <c r="K69" i="6"/>
  <c r="F68" i="7" s="1"/>
  <c r="M69" i="6"/>
  <c r="U69" i="6"/>
  <c r="O68" i="7" s="1"/>
  <c r="K70" i="6"/>
  <c r="F69" i="7" s="1"/>
  <c r="M70" i="6"/>
  <c r="U70" i="6"/>
  <c r="O69" i="7" s="1"/>
  <c r="K71" i="6"/>
  <c r="F70" i="7" s="1"/>
  <c r="M71" i="6"/>
  <c r="U71" i="6"/>
  <c r="O70" i="7" s="1"/>
  <c r="K72" i="6"/>
  <c r="F71" i="7" s="1"/>
  <c r="M72" i="6"/>
  <c r="U72" i="6"/>
  <c r="O71" i="7" s="1"/>
  <c r="K73" i="6"/>
  <c r="F72" i="7" s="1"/>
  <c r="M73" i="6"/>
  <c r="U73" i="6"/>
  <c r="O72" i="7" s="1"/>
  <c r="K74" i="6"/>
  <c r="F73" i="7" s="1"/>
  <c r="M74" i="6"/>
  <c r="U74" i="6"/>
  <c r="O73" i="7" s="1"/>
  <c r="K75" i="6"/>
  <c r="F74" i="7" s="1"/>
  <c r="M75" i="6"/>
  <c r="U75" i="6"/>
  <c r="O74" i="7" s="1"/>
  <c r="K76" i="6"/>
  <c r="F75" i="7" s="1"/>
  <c r="M76" i="6"/>
  <c r="U76" i="6"/>
  <c r="O75" i="7" s="1"/>
  <c r="K77" i="6"/>
  <c r="F76" i="7" s="1"/>
  <c r="M77" i="6"/>
  <c r="U77" i="6"/>
  <c r="O76" i="7" s="1"/>
  <c r="K78" i="6"/>
  <c r="F77" i="7" s="1"/>
  <c r="M78" i="6"/>
  <c r="U78" i="6"/>
  <c r="O77" i="7" s="1"/>
  <c r="K79" i="6"/>
  <c r="F78" i="7"/>
  <c r="M79" i="6"/>
  <c r="U79" i="6"/>
  <c r="O78" i="7" s="1"/>
  <c r="K80" i="6"/>
  <c r="F79" i="7" s="1"/>
  <c r="M80" i="6"/>
  <c r="U80" i="6"/>
  <c r="O79" i="7" s="1"/>
  <c r="K81" i="6"/>
  <c r="F80" i="7"/>
  <c r="M81" i="6"/>
  <c r="U81" i="6"/>
  <c r="O80" i="7" s="1"/>
  <c r="K82" i="6"/>
  <c r="F81" i="7" s="1"/>
  <c r="M82" i="6"/>
  <c r="U82" i="6"/>
  <c r="O81" i="7" s="1"/>
  <c r="K83" i="6"/>
  <c r="F82" i="7" s="1"/>
  <c r="M83" i="6"/>
  <c r="U83" i="6"/>
  <c r="O82" i="7" s="1"/>
  <c r="K84" i="6"/>
  <c r="F83" i="7" s="1"/>
  <c r="M84" i="6"/>
  <c r="U84" i="6"/>
  <c r="O83" i="7" s="1"/>
  <c r="K85" i="6"/>
  <c r="F84" i="7" s="1"/>
  <c r="M85" i="6"/>
  <c r="U85" i="6"/>
  <c r="O84" i="7" s="1"/>
  <c r="K86" i="6"/>
  <c r="F85" i="7" s="1"/>
  <c r="M86" i="6"/>
  <c r="U86" i="6"/>
  <c r="O85" i="7" s="1"/>
  <c r="Q85" i="7" s="1"/>
  <c r="K87" i="6"/>
  <c r="F86" i="7" s="1"/>
  <c r="M87" i="6"/>
  <c r="U87" i="6"/>
  <c r="O86" i="7" s="1"/>
  <c r="K88" i="6"/>
  <c r="F87" i="7" s="1"/>
  <c r="M88" i="6"/>
  <c r="U88" i="6"/>
  <c r="O87" i="7" s="1"/>
  <c r="K89" i="6"/>
  <c r="F88" i="7" s="1"/>
  <c r="M89" i="6"/>
  <c r="U89" i="6"/>
  <c r="O88" i="7" s="1"/>
  <c r="K90" i="6"/>
  <c r="F89" i="7" s="1"/>
  <c r="M90" i="6"/>
  <c r="U90" i="6"/>
  <c r="O89" i="7" s="1"/>
  <c r="K91" i="6"/>
  <c r="F90" i="7" s="1"/>
  <c r="M91" i="6"/>
  <c r="U91" i="6"/>
  <c r="O90" i="7" s="1"/>
  <c r="K92" i="6"/>
  <c r="F91" i="7" s="1"/>
  <c r="M92" i="6"/>
  <c r="U92" i="6"/>
  <c r="O91" i="7" s="1"/>
  <c r="K93" i="6"/>
  <c r="F92" i="7" s="1"/>
  <c r="M93" i="6"/>
  <c r="U93" i="6"/>
  <c r="O92" i="7" s="1"/>
  <c r="K94" i="6"/>
  <c r="F93" i="7" s="1"/>
  <c r="M94" i="6"/>
  <c r="U94" i="6"/>
  <c r="O93" i="7" s="1"/>
  <c r="K95" i="6"/>
  <c r="F94" i="7" s="1"/>
  <c r="M95" i="6"/>
  <c r="U95" i="6"/>
  <c r="O94" i="7" s="1"/>
  <c r="K96" i="6"/>
  <c r="F95" i="7" s="1"/>
  <c r="M96" i="6"/>
  <c r="U96" i="6"/>
  <c r="O95" i="7" s="1"/>
  <c r="K97" i="6"/>
  <c r="F96" i="7" s="1"/>
  <c r="M97" i="6"/>
  <c r="U97" i="6"/>
  <c r="O96" i="7" s="1"/>
  <c r="Q96" i="7" s="1"/>
  <c r="K98" i="6"/>
  <c r="F97" i="7" s="1"/>
  <c r="M98" i="6"/>
  <c r="U98" i="6"/>
  <c r="O97" i="7" s="1"/>
  <c r="K99" i="6"/>
  <c r="F98" i="7" s="1"/>
  <c r="M99" i="6"/>
  <c r="U99" i="6"/>
  <c r="O98" i="7" s="1"/>
  <c r="K100" i="6"/>
  <c r="F99" i="7" s="1"/>
  <c r="M100" i="6"/>
  <c r="U100" i="6"/>
  <c r="O99" i="7" s="1"/>
  <c r="K101" i="6"/>
  <c r="F100" i="7" s="1"/>
  <c r="M101" i="6"/>
  <c r="U101" i="6"/>
  <c r="O100" i="7" s="1"/>
  <c r="K102" i="6"/>
  <c r="F101" i="7" s="1"/>
  <c r="M102" i="6"/>
  <c r="U102" i="6"/>
  <c r="O101" i="7" s="1"/>
  <c r="K103" i="6"/>
  <c r="F102" i="7" s="1"/>
  <c r="M103" i="6"/>
  <c r="U103" i="6"/>
  <c r="O102" i="7" s="1"/>
  <c r="K104" i="6"/>
  <c r="F103" i="7" s="1"/>
  <c r="M104" i="6"/>
  <c r="U104" i="6"/>
  <c r="O103" i="7" s="1"/>
  <c r="K105" i="6"/>
  <c r="F104" i="7" s="1"/>
  <c r="M105" i="6"/>
  <c r="U105" i="6"/>
  <c r="O104" i="7" s="1"/>
  <c r="K106" i="6"/>
  <c r="F105" i="7" s="1"/>
  <c r="M106" i="6"/>
  <c r="U106" i="6"/>
  <c r="O105" i="7" s="1"/>
  <c r="K107" i="6"/>
  <c r="F106" i="7" s="1"/>
  <c r="M107" i="6"/>
  <c r="K108" i="6"/>
  <c r="F107" i="7" s="1"/>
  <c r="M108" i="6"/>
  <c r="U108" i="6"/>
  <c r="O107" i="7" s="1"/>
  <c r="K109" i="6"/>
  <c r="F108" i="7" s="1"/>
  <c r="M109" i="6"/>
  <c r="U109" i="6"/>
  <c r="O108" i="7" s="1"/>
  <c r="K110" i="6"/>
  <c r="F109" i="7" s="1"/>
  <c r="M110" i="6"/>
  <c r="U110" i="6"/>
  <c r="O109" i="7" s="1"/>
  <c r="K111" i="6"/>
  <c r="F110" i="7" s="1"/>
  <c r="M111" i="6"/>
  <c r="U111" i="6"/>
  <c r="O110" i="7" s="1"/>
  <c r="K112" i="6"/>
  <c r="F111" i="7" s="1"/>
  <c r="M112" i="6"/>
  <c r="U112" i="6"/>
  <c r="O111" i="7" s="1"/>
  <c r="K113" i="6"/>
  <c r="F112" i="7" s="1"/>
  <c r="M113" i="6"/>
  <c r="K114" i="6"/>
  <c r="F113" i="7" s="1"/>
  <c r="M114" i="6"/>
  <c r="U114" i="6"/>
  <c r="O113" i="7" s="1"/>
  <c r="K115" i="6"/>
  <c r="F114" i="7" s="1"/>
  <c r="M115" i="6"/>
  <c r="K116" i="6"/>
  <c r="F115" i="7" s="1"/>
  <c r="M116" i="6"/>
  <c r="U116" i="6"/>
  <c r="O115" i="7" s="1"/>
  <c r="K117" i="6"/>
  <c r="F116" i="7" s="1"/>
  <c r="M117" i="6"/>
  <c r="U117" i="6"/>
  <c r="O116" i="7" s="1"/>
  <c r="K118" i="6"/>
  <c r="F117" i="7" s="1"/>
  <c r="M118" i="6"/>
  <c r="K119" i="6"/>
  <c r="F118" i="7" s="1"/>
  <c r="M119" i="6"/>
  <c r="U119" i="6"/>
  <c r="O118" i="7" s="1"/>
  <c r="K120" i="6"/>
  <c r="F119" i="7" s="1"/>
  <c r="M120" i="6"/>
  <c r="U120" i="6"/>
  <c r="O119" i="7" s="1"/>
  <c r="K121" i="6"/>
  <c r="F120" i="7" s="1"/>
  <c r="M121" i="6"/>
  <c r="U121" i="6"/>
  <c r="O120" i="7" s="1"/>
  <c r="K122" i="6"/>
  <c r="F121" i="7" s="1"/>
  <c r="M122" i="6"/>
  <c r="U122" i="6"/>
  <c r="O121" i="7" s="1"/>
  <c r="K123" i="6"/>
  <c r="F122" i="7" s="1"/>
  <c r="M123" i="6"/>
  <c r="U123" i="6"/>
  <c r="O122" i="7" s="1"/>
  <c r="K124" i="6"/>
  <c r="F123" i="7" s="1"/>
  <c r="M124" i="6"/>
  <c r="U124" i="6"/>
  <c r="O123" i="7" s="1"/>
  <c r="K125" i="6"/>
  <c r="F124" i="7" s="1"/>
  <c r="M125" i="6"/>
  <c r="U125" i="6"/>
  <c r="O124" i="7" s="1"/>
  <c r="K126" i="6"/>
  <c r="F125" i="7" s="1"/>
  <c r="M126" i="6"/>
  <c r="U126" i="6"/>
  <c r="O125" i="7" s="1"/>
  <c r="K127" i="6"/>
  <c r="F126" i="7"/>
  <c r="M127" i="6"/>
  <c r="U127" i="6"/>
  <c r="O126" i="7" s="1"/>
  <c r="K128" i="6"/>
  <c r="F127" i="7" s="1"/>
  <c r="M128" i="6"/>
  <c r="U128" i="6"/>
  <c r="O127" i="7" s="1"/>
  <c r="K129" i="6"/>
  <c r="F128" i="7" s="1"/>
  <c r="M129" i="6"/>
  <c r="U129" i="6"/>
  <c r="O128" i="7" s="1"/>
  <c r="K130" i="6"/>
  <c r="F129" i="7" s="1"/>
  <c r="M130" i="6"/>
  <c r="U130" i="6"/>
  <c r="O129" i="7" s="1"/>
  <c r="K131" i="6"/>
  <c r="F130" i="7" s="1"/>
  <c r="M131" i="6"/>
  <c r="U131" i="6"/>
  <c r="O130" i="7" s="1"/>
  <c r="K132" i="6"/>
  <c r="F131" i="7" s="1"/>
  <c r="M132" i="6"/>
  <c r="U132" i="6"/>
  <c r="O131" i="7" s="1"/>
  <c r="K133" i="6"/>
  <c r="F132" i="7" s="1"/>
  <c r="M133" i="6"/>
  <c r="U133" i="6"/>
  <c r="O132" i="7" s="1"/>
  <c r="K134" i="6"/>
  <c r="F133" i="7" s="1"/>
  <c r="M134" i="6"/>
  <c r="U134" i="6"/>
  <c r="O133" i="7" s="1"/>
  <c r="K135" i="6"/>
  <c r="F134" i="7" s="1"/>
  <c r="M135" i="6"/>
  <c r="U135" i="6"/>
  <c r="O134" i="7" s="1"/>
  <c r="K136" i="6"/>
  <c r="F135" i="7" s="1"/>
  <c r="M136" i="6"/>
  <c r="U136" i="6"/>
  <c r="O135" i="7" s="1"/>
  <c r="K137" i="6"/>
  <c r="F136" i="7" s="1"/>
  <c r="M137" i="6"/>
  <c r="U137" i="6"/>
  <c r="O136" i="7" s="1"/>
  <c r="K138" i="6"/>
  <c r="F137" i="7" s="1"/>
  <c r="M138" i="6"/>
  <c r="U138" i="6"/>
  <c r="O137" i="7" s="1"/>
  <c r="K139" i="6"/>
  <c r="F138" i="7" s="1"/>
  <c r="M139" i="6"/>
  <c r="U139" i="6"/>
  <c r="O138" i="7" s="1"/>
  <c r="K140" i="6"/>
  <c r="F139" i="7" s="1"/>
  <c r="M140" i="6"/>
  <c r="U140" i="6"/>
  <c r="O139" i="7" s="1"/>
  <c r="K141" i="6"/>
  <c r="F140" i="7" s="1"/>
  <c r="M141" i="6"/>
  <c r="U141" i="6"/>
  <c r="O140" i="7" s="1"/>
  <c r="K142" i="6"/>
  <c r="F141" i="7" s="1"/>
  <c r="M142" i="6"/>
  <c r="U142" i="6"/>
  <c r="O141" i="7" s="1"/>
  <c r="K143" i="6"/>
  <c r="F142" i="7" s="1"/>
  <c r="M143" i="6"/>
  <c r="U143" i="6"/>
  <c r="O142" i="7" s="1"/>
  <c r="K144" i="6"/>
  <c r="F143" i="7" s="1"/>
  <c r="M144" i="6"/>
  <c r="U144" i="6"/>
  <c r="O143" i="7" s="1"/>
  <c r="K145" i="6"/>
  <c r="F144" i="7" s="1"/>
  <c r="M145" i="6"/>
  <c r="U145" i="6"/>
  <c r="O144" i="7" s="1"/>
  <c r="K146" i="6"/>
  <c r="F145" i="7" s="1"/>
  <c r="M146" i="6"/>
  <c r="U146" i="6"/>
  <c r="O145" i="7" s="1"/>
  <c r="K147" i="6"/>
  <c r="F146" i="7" s="1"/>
  <c r="M147" i="6"/>
  <c r="U147" i="6"/>
  <c r="O146" i="7" s="1"/>
  <c r="K148" i="6"/>
  <c r="F147" i="7" s="1"/>
  <c r="M148" i="6"/>
  <c r="U148" i="6"/>
  <c r="O147" i="7" s="1"/>
  <c r="K149" i="6"/>
  <c r="F148" i="7" s="1"/>
  <c r="M149" i="6"/>
  <c r="U149" i="6"/>
  <c r="O148" i="7" s="1"/>
  <c r="K150" i="6"/>
  <c r="F149" i="7" s="1"/>
  <c r="M150" i="6"/>
  <c r="U150" i="6"/>
  <c r="O149" i="7" s="1"/>
  <c r="K151" i="6"/>
  <c r="F150" i="7" s="1"/>
  <c r="M151" i="6"/>
  <c r="U151" i="6"/>
  <c r="O150" i="7" s="1"/>
  <c r="K152" i="6"/>
  <c r="F151" i="7" s="1"/>
  <c r="M152" i="6"/>
  <c r="U152" i="6"/>
  <c r="O151" i="7" s="1"/>
  <c r="K153" i="6"/>
  <c r="F152" i="7" s="1"/>
  <c r="M153" i="6"/>
  <c r="U153" i="6"/>
  <c r="O152" i="7" s="1"/>
  <c r="K154" i="6"/>
  <c r="F153" i="7" s="1"/>
  <c r="M154" i="6"/>
  <c r="U154" i="6"/>
  <c r="O153" i="7" s="1"/>
  <c r="K155" i="6"/>
  <c r="F154" i="7" s="1"/>
  <c r="M155" i="6"/>
  <c r="U155" i="6"/>
  <c r="O154" i="7" s="1"/>
  <c r="K156" i="6"/>
  <c r="F155" i="7" s="1"/>
  <c r="M156" i="6"/>
  <c r="U156" i="6"/>
  <c r="O155" i="7" s="1"/>
  <c r="K157" i="6"/>
  <c r="F156" i="7" s="1"/>
  <c r="M157" i="6"/>
  <c r="U157" i="6"/>
  <c r="O156" i="7" s="1"/>
  <c r="K158" i="6"/>
  <c r="F157" i="7" s="1"/>
  <c r="M158" i="6"/>
  <c r="U158" i="6"/>
  <c r="O157" i="7" s="1"/>
  <c r="K159" i="6"/>
  <c r="F158" i="7" s="1"/>
  <c r="M159" i="6"/>
  <c r="U159" i="6"/>
  <c r="O158" i="7" s="1"/>
  <c r="K160" i="6"/>
  <c r="F159" i="7" s="1"/>
  <c r="M160" i="6"/>
  <c r="U160" i="6"/>
  <c r="O159" i="7" s="1"/>
  <c r="K161" i="6"/>
  <c r="F160" i="7" s="1"/>
  <c r="M161" i="6"/>
  <c r="U161" i="6"/>
  <c r="O160" i="7" s="1"/>
  <c r="K162" i="6"/>
  <c r="F161" i="7" s="1"/>
  <c r="M162" i="6"/>
  <c r="U162" i="6"/>
  <c r="O161" i="7" s="1"/>
  <c r="K163" i="6"/>
  <c r="F162" i="7" s="1"/>
  <c r="M163" i="6"/>
  <c r="U163" i="6"/>
  <c r="O162" i="7" s="1"/>
  <c r="K164" i="6"/>
  <c r="F163" i="7" s="1"/>
  <c r="M164" i="6"/>
  <c r="U164" i="6"/>
  <c r="O163" i="7" s="1"/>
  <c r="K165" i="6"/>
  <c r="F164" i="7" s="1"/>
  <c r="M165" i="6"/>
  <c r="U165" i="6"/>
  <c r="O164" i="7" s="1"/>
  <c r="K166" i="6"/>
  <c r="F165" i="7" s="1"/>
  <c r="M166" i="6"/>
  <c r="U166" i="6"/>
  <c r="O165" i="7" s="1"/>
  <c r="K167" i="6"/>
  <c r="F166" i="7" s="1"/>
  <c r="M167" i="6"/>
  <c r="U167" i="6"/>
  <c r="O166" i="7" s="1"/>
  <c r="K168" i="6"/>
  <c r="F167" i="7" s="1"/>
  <c r="M168" i="6"/>
  <c r="U168" i="6"/>
  <c r="O167" i="7" s="1"/>
  <c r="K169" i="6"/>
  <c r="F168" i="7" s="1"/>
  <c r="M169" i="6"/>
  <c r="U169" i="6"/>
  <c r="O168" i="7" s="1"/>
  <c r="K170" i="6"/>
  <c r="F169" i="7" s="1"/>
  <c r="M170" i="6"/>
  <c r="U170" i="6"/>
  <c r="O169" i="7" s="1"/>
  <c r="K171" i="6"/>
  <c r="F170" i="7" s="1"/>
  <c r="M171" i="6"/>
  <c r="U171" i="6"/>
  <c r="O170" i="7" s="1"/>
  <c r="K172" i="6"/>
  <c r="F171" i="7" s="1"/>
  <c r="M172" i="6"/>
  <c r="O171" i="7"/>
  <c r="K173" i="6"/>
  <c r="F172" i="7" s="1"/>
  <c r="M173" i="6"/>
  <c r="U173" i="6"/>
  <c r="O172" i="7" s="1"/>
  <c r="K174" i="6"/>
  <c r="F173" i="7" s="1"/>
  <c r="M174" i="6"/>
  <c r="U174" i="6"/>
  <c r="O173" i="7" s="1"/>
  <c r="K175" i="6"/>
  <c r="F174" i="7" s="1"/>
  <c r="M175" i="6"/>
  <c r="U175" i="6"/>
  <c r="O174" i="7" s="1"/>
  <c r="K176" i="6"/>
  <c r="F175" i="7" s="1"/>
  <c r="M176" i="6"/>
  <c r="U176" i="6"/>
  <c r="O175" i="7" s="1"/>
  <c r="K177" i="6"/>
  <c r="F176" i="7" s="1"/>
  <c r="M177" i="6"/>
  <c r="U177" i="6"/>
  <c r="O176" i="7" s="1"/>
  <c r="K178" i="6"/>
  <c r="F177" i="7" s="1"/>
  <c r="M178" i="6"/>
  <c r="U178" i="6"/>
  <c r="O177" i="7" s="1"/>
  <c r="K179" i="6"/>
  <c r="F178" i="7" s="1"/>
  <c r="M179" i="6"/>
  <c r="U179" i="6"/>
  <c r="O178" i="7" s="1"/>
  <c r="K180" i="6"/>
  <c r="F179" i="7" s="1"/>
  <c r="M180" i="6"/>
  <c r="U180" i="6"/>
  <c r="O179" i="7" s="1"/>
  <c r="K181" i="6"/>
  <c r="F180" i="7" s="1"/>
  <c r="M181" i="6"/>
  <c r="U181" i="6"/>
  <c r="O180" i="7" s="1"/>
  <c r="K182" i="6"/>
  <c r="F181" i="7" s="1"/>
  <c r="M182" i="6"/>
  <c r="U182" i="6"/>
  <c r="O181" i="7" s="1"/>
  <c r="K183" i="6"/>
  <c r="F182" i="7" s="1"/>
  <c r="M183" i="6"/>
  <c r="U183" i="6"/>
  <c r="O182" i="7" s="1"/>
  <c r="K184" i="6"/>
  <c r="F183" i="7" s="1"/>
  <c r="M184" i="6"/>
  <c r="U184" i="6"/>
  <c r="O183" i="7" s="1"/>
  <c r="K185" i="6"/>
  <c r="F184" i="7" s="1"/>
  <c r="M185" i="6"/>
  <c r="U185" i="6"/>
  <c r="O184" i="7" s="1"/>
  <c r="K186" i="6"/>
  <c r="F185" i="7" s="1"/>
  <c r="M186" i="6"/>
  <c r="U186" i="6"/>
  <c r="O185" i="7" s="1"/>
  <c r="K187" i="6"/>
  <c r="F186" i="7" s="1"/>
  <c r="M187" i="6"/>
  <c r="U187" i="6"/>
  <c r="O186" i="7" s="1"/>
  <c r="K188" i="6"/>
  <c r="F187" i="7" s="1"/>
  <c r="M188" i="6"/>
  <c r="U188" i="6"/>
  <c r="O187" i="7" s="1"/>
  <c r="K189" i="6"/>
  <c r="F188" i="7" s="1"/>
  <c r="M189" i="6"/>
  <c r="U189" i="6"/>
  <c r="O188" i="7" s="1"/>
  <c r="K190" i="6"/>
  <c r="F189" i="7" s="1"/>
  <c r="M190" i="6"/>
  <c r="U190" i="6"/>
  <c r="O189" i="7" s="1"/>
  <c r="K191" i="6"/>
  <c r="F190" i="7" s="1"/>
  <c r="M191" i="6"/>
  <c r="U191" i="6"/>
  <c r="O190" i="7" s="1"/>
  <c r="K192" i="6"/>
  <c r="F191" i="7" s="1"/>
  <c r="M192" i="6"/>
  <c r="U192" i="6"/>
  <c r="O191" i="7" s="1"/>
  <c r="K193" i="6"/>
  <c r="F192" i="7" s="1"/>
  <c r="M193" i="6"/>
  <c r="U193" i="6"/>
  <c r="O192" i="7" s="1"/>
  <c r="K194" i="6"/>
  <c r="F193" i="7" s="1"/>
  <c r="M194" i="6"/>
  <c r="U194" i="6"/>
  <c r="O193" i="7" s="1"/>
  <c r="K195" i="6"/>
  <c r="F194" i="7" s="1"/>
  <c r="M195" i="6"/>
  <c r="U195" i="6"/>
  <c r="O194" i="7" s="1"/>
  <c r="K196" i="6"/>
  <c r="F195" i="7" s="1"/>
  <c r="M196" i="6"/>
  <c r="U196" i="6"/>
  <c r="O195" i="7" s="1"/>
  <c r="K197" i="6"/>
  <c r="F196" i="7" s="1"/>
  <c r="M197" i="6"/>
  <c r="U197" i="6"/>
  <c r="O196" i="7" s="1"/>
  <c r="K198" i="6"/>
  <c r="F197" i="7" s="1"/>
  <c r="M198" i="6"/>
  <c r="U198" i="6"/>
  <c r="O197" i="7" s="1"/>
  <c r="K199" i="6"/>
  <c r="F198" i="7" s="1"/>
  <c r="M199" i="6"/>
  <c r="O198" i="7"/>
  <c r="K200" i="6"/>
  <c r="F199" i="7" s="1"/>
  <c r="M200" i="6"/>
  <c r="U200" i="6"/>
  <c r="O199" i="7" s="1"/>
  <c r="K201" i="6"/>
  <c r="F200" i="7" s="1"/>
  <c r="M201" i="6"/>
  <c r="U201" i="6"/>
  <c r="O200" i="7" s="1"/>
  <c r="K202" i="6"/>
  <c r="F201" i="7" s="1"/>
  <c r="M202" i="6"/>
  <c r="U202" i="6"/>
  <c r="O201" i="7" s="1"/>
  <c r="F202" i="7"/>
  <c r="M203" i="6"/>
  <c r="O202" i="7"/>
  <c r="K204" i="6"/>
  <c r="F203" i="7" s="1"/>
  <c r="M204" i="6"/>
  <c r="U204" i="6"/>
  <c r="O203" i="7" s="1"/>
  <c r="K205" i="6"/>
  <c r="F204" i="7" s="1"/>
  <c r="M205" i="6"/>
  <c r="U205" i="6"/>
  <c r="O204" i="7" s="1"/>
  <c r="K206" i="6"/>
  <c r="F205" i="7" s="1"/>
  <c r="M206" i="6"/>
  <c r="U206" i="6"/>
  <c r="O205" i="7" s="1"/>
  <c r="K207" i="6"/>
  <c r="F206" i="7" s="1"/>
  <c r="M207" i="6"/>
  <c r="U207" i="6"/>
  <c r="O206" i="7" s="1"/>
  <c r="K208" i="6"/>
  <c r="F207" i="7" s="1"/>
  <c r="M208" i="6"/>
  <c r="U208" i="6"/>
  <c r="O207" i="7" s="1"/>
  <c r="K209" i="6"/>
  <c r="F208" i="7" s="1"/>
  <c r="M209" i="6"/>
  <c r="O208" i="7"/>
  <c r="K210" i="6"/>
  <c r="F209" i="7" s="1"/>
  <c r="M210" i="6"/>
  <c r="U210" i="6"/>
  <c r="O209" i="7" s="1"/>
  <c r="K211" i="6"/>
  <c r="F210" i="7" s="1"/>
  <c r="M211" i="6"/>
  <c r="U211" i="6"/>
  <c r="O210" i="7" s="1"/>
  <c r="K212" i="6"/>
  <c r="F211" i="7" s="1"/>
  <c r="M212" i="6"/>
  <c r="U212" i="6"/>
  <c r="O211" i="7" s="1"/>
  <c r="K213" i="6"/>
  <c r="F212" i="7" s="1"/>
  <c r="M213" i="6"/>
  <c r="U213" i="6"/>
  <c r="O212" i="7" s="1"/>
  <c r="K214" i="6"/>
  <c r="F213" i="7" s="1"/>
  <c r="M214" i="6"/>
  <c r="U214" i="6"/>
  <c r="O213" i="7" s="1"/>
  <c r="K215" i="6"/>
  <c r="F214" i="7" s="1"/>
  <c r="M215" i="6"/>
  <c r="U215" i="6"/>
  <c r="O214" i="7" s="1"/>
  <c r="K216" i="6"/>
  <c r="F215" i="7" s="1"/>
  <c r="M216" i="6"/>
  <c r="U216" i="6"/>
  <c r="O215" i="7" s="1"/>
  <c r="K217" i="6"/>
  <c r="F216" i="7" s="1"/>
  <c r="M217" i="6"/>
  <c r="U217" i="6"/>
  <c r="O216" i="7" s="1"/>
  <c r="K218" i="6"/>
  <c r="F217" i="7" s="1"/>
  <c r="M218" i="6"/>
  <c r="U218" i="6"/>
  <c r="O217" i="7" s="1"/>
  <c r="K219" i="6"/>
  <c r="F218" i="7" s="1"/>
  <c r="M219" i="6"/>
  <c r="U219" i="6"/>
  <c r="O218" i="7" s="1"/>
  <c r="K220" i="6"/>
  <c r="F219" i="7" s="1"/>
  <c r="M220" i="6"/>
  <c r="U220" i="6"/>
  <c r="O219" i="7" s="1"/>
  <c r="K221" i="6"/>
  <c r="F220" i="7" s="1"/>
  <c r="M221" i="6"/>
  <c r="U221" i="6"/>
  <c r="O220" i="7" s="1"/>
  <c r="K222" i="6"/>
  <c r="F221" i="7"/>
  <c r="M222" i="6"/>
  <c r="U222" i="6"/>
  <c r="O221" i="7" s="1"/>
  <c r="K223" i="6"/>
  <c r="F222" i="7"/>
  <c r="M223" i="6"/>
  <c r="U223" i="6"/>
  <c r="O222" i="7" s="1"/>
  <c r="K224" i="6"/>
  <c r="F223" i="7" s="1"/>
  <c r="M224" i="6"/>
  <c r="U224" i="6"/>
  <c r="O223" i="7" s="1"/>
  <c r="K225" i="6"/>
  <c r="F224" i="7" s="1"/>
  <c r="M225" i="6"/>
  <c r="U225" i="6"/>
  <c r="O224" i="7" s="1"/>
  <c r="K226" i="6"/>
  <c r="F225" i="7" s="1"/>
  <c r="M226" i="6"/>
  <c r="U226" i="6"/>
  <c r="O225" i="7" s="1"/>
  <c r="K227" i="6"/>
  <c r="F226" i="7" s="1"/>
  <c r="M227" i="6"/>
  <c r="U227" i="6"/>
  <c r="O226" i="7" s="1"/>
  <c r="K228" i="6"/>
  <c r="F227" i="7" s="1"/>
  <c r="M228" i="6"/>
  <c r="U228" i="6"/>
  <c r="O227" i="7" s="1"/>
  <c r="K229" i="6"/>
  <c r="F228" i="7" s="1"/>
  <c r="M229" i="6"/>
  <c r="U229" i="6"/>
  <c r="O228" i="7" s="1"/>
  <c r="K230" i="6"/>
  <c r="F229" i="7" s="1"/>
  <c r="M230" i="6"/>
  <c r="U230" i="6"/>
  <c r="O229" i="7" s="1"/>
  <c r="K231" i="6"/>
  <c r="F230" i="7" s="1"/>
  <c r="M231" i="6"/>
  <c r="U231" i="6"/>
  <c r="O230" i="7" s="1"/>
  <c r="K232" i="6"/>
  <c r="F231" i="7" s="1"/>
  <c r="M232" i="6"/>
  <c r="K233" i="6"/>
  <c r="F232" i="7" s="1"/>
  <c r="M233" i="6"/>
  <c r="U233" i="6"/>
  <c r="O232" i="7" s="1"/>
  <c r="K234" i="6"/>
  <c r="F233" i="7" s="1"/>
  <c r="M234" i="6"/>
  <c r="O233" i="7"/>
  <c r="K235" i="6"/>
  <c r="F234" i="7" s="1"/>
  <c r="M235" i="6"/>
  <c r="K236" i="6"/>
  <c r="F235" i="7" s="1"/>
  <c r="M236" i="6"/>
  <c r="U236" i="6"/>
  <c r="O235" i="7" s="1"/>
  <c r="K237" i="6"/>
  <c r="F236" i="7" s="1"/>
  <c r="M237" i="6"/>
  <c r="U237" i="6"/>
  <c r="O236" i="7" s="1"/>
  <c r="K238" i="6"/>
  <c r="F237" i="7" s="1"/>
  <c r="M238" i="6"/>
  <c r="U238" i="6"/>
  <c r="O237" i="7" s="1"/>
  <c r="K239" i="6"/>
  <c r="F238" i="7" s="1"/>
  <c r="M239" i="6"/>
  <c r="U239" i="6"/>
  <c r="O238" i="7" s="1"/>
  <c r="K240" i="6"/>
  <c r="F239" i="7" s="1"/>
  <c r="M240" i="6"/>
  <c r="U240" i="6"/>
  <c r="O239" i="7" s="1"/>
  <c r="K241" i="6"/>
  <c r="F240" i="7" s="1"/>
  <c r="M241" i="6"/>
  <c r="U241" i="6"/>
  <c r="O240" i="7" s="1"/>
  <c r="K242" i="6"/>
  <c r="F241" i="7" s="1"/>
  <c r="M242" i="6"/>
  <c r="U242" i="6"/>
  <c r="O241" i="7" s="1"/>
  <c r="K243" i="6"/>
  <c r="F242" i="7" s="1"/>
  <c r="M243" i="6"/>
  <c r="U243" i="6"/>
  <c r="O242" i="7" s="1"/>
  <c r="K244" i="6"/>
  <c r="F243" i="7" s="1"/>
  <c r="M244" i="6"/>
  <c r="U244" i="6"/>
  <c r="O243" i="7" s="1"/>
  <c r="K245" i="6"/>
  <c r="F244" i="7" s="1"/>
  <c r="M245" i="6"/>
  <c r="U245" i="6"/>
  <c r="O244" i="7" s="1"/>
  <c r="K246" i="6"/>
  <c r="F245" i="7" s="1"/>
  <c r="M246" i="6"/>
  <c r="K247" i="6"/>
  <c r="F246" i="7" s="1"/>
  <c r="M247" i="6"/>
  <c r="U247" i="6"/>
  <c r="O246" i="7" s="1"/>
  <c r="F247" i="7"/>
  <c r="M248" i="6"/>
  <c r="O247" i="7"/>
  <c r="F248" i="7"/>
  <c r="M249" i="6"/>
  <c r="O248" i="7"/>
  <c r="K250" i="6"/>
  <c r="F249" i="7" s="1"/>
  <c r="M250" i="6"/>
  <c r="U250" i="6"/>
  <c r="O249" i="7" s="1"/>
  <c r="K251" i="6"/>
  <c r="F250" i="7" s="1"/>
  <c r="M251" i="6"/>
  <c r="U251" i="6"/>
  <c r="O250" i="7" s="1"/>
  <c r="K252" i="6"/>
  <c r="F251" i="7" s="1"/>
  <c r="M252" i="6"/>
  <c r="U252" i="6"/>
  <c r="O251" i="7" s="1"/>
  <c r="K253" i="6"/>
  <c r="F252" i="7" s="1"/>
  <c r="M253" i="6"/>
  <c r="U253" i="6"/>
  <c r="O252" i="7" s="1"/>
  <c r="F253" i="7"/>
  <c r="O253" i="7"/>
  <c r="K255" i="6"/>
  <c r="F254" i="7" s="1"/>
  <c r="M255" i="6"/>
  <c r="U255" i="6"/>
  <c r="O254" i="7" s="1"/>
  <c r="K256" i="6"/>
  <c r="F255" i="7" s="1"/>
  <c r="M256" i="6"/>
  <c r="U256" i="6"/>
  <c r="O255" i="7" s="1"/>
  <c r="K257" i="6"/>
  <c r="F256" i="7" s="1"/>
  <c r="M257" i="6"/>
  <c r="U257" i="6"/>
  <c r="O256" i="7" s="1"/>
  <c r="K258" i="6"/>
  <c r="F257" i="7" s="1"/>
  <c r="M258" i="6"/>
  <c r="U258" i="6"/>
  <c r="O257" i="7" s="1"/>
  <c r="K259" i="6"/>
  <c r="F258" i="7" s="1"/>
  <c r="M259" i="6"/>
  <c r="K260" i="6"/>
  <c r="F259" i="7" s="1"/>
  <c r="M260" i="6"/>
  <c r="U260" i="6"/>
  <c r="O259" i="7" s="1"/>
  <c r="K261" i="6"/>
  <c r="F260" i="7" s="1"/>
  <c r="M261" i="6"/>
  <c r="U261" i="6"/>
  <c r="O260" i="7" s="1"/>
  <c r="K262" i="6"/>
  <c r="F261" i="7" s="1"/>
  <c r="M262" i="6"/>
  <c r="K263" i="6"/>
  <c r="F262" i="7" s="1"/>
  <c r="M263" i="6"/>
  <c r="U263" i="6"/>
  <c r="O262" i="7" s="1"/>
  <c r="K264" i="6"/>
  <c r="F263" i="7" s="1"/>
  <c r="M264" i="6"/>
  <c r="F264" i="7"/>
  <c r="M265" i="6"/>
  <c r="K266" i="6"/>
  <c r="F265" i="7" s="1"/>
  <c r="M266" i="6"/>
  <c r="U266" i="6"/>
  <c r="O265" i="7" s="1"/>
  <c r="K267" i="6"/>
  <c r="F266" i="7" s="1"/>
  <c r="M267" i="6"/>
  <c r="U267" i="6"/>
  <c r="O266" i="7" s="1"/>
  <c r="K268" i="6"/>
  <c r="F267" i="7" s="1"/>
  <c r="M268" i="6"/>
  <c r="U268" i="6"/>
  <c r="O267" i="7" s="1"/>
  <c r="K269" i="6"/>
  <c r="F268" i="7" s="1"/>
  <c r="M269" i="6"/>
  <c r="U269" i="6"/>
  <c r="O268" i="7" s="1"/>
  <c r="K270" i="6"/>
  <c r="F269" i="7" s="1"/>
  <c r="M270" i="6"/>
  <c r="U270" i="6"/>
  <c r="O269" i="7" s="1"/>
  <c r="K271" i="6"/>
  <c r="F270" i="7" s="1"/>
  <c r="M271" i="6"/>
  <c r="U271" i="6"/>
  <c r="O270" i="7" s="1"/>
  <c r="K272" i="6"/>
  <c r="F271" i="7" s="1"/>
  <c r="M272" i="6"/>
  <c r="U272" i="6"/>
  <c r="O271" i="7" s="1"/>
  <c r="K273" i="6"/>
  <c r="F272" i="7" s="1"/>
  <c r="M273" i="6"/>
  <c r="U273" i="6"/>
  <c r="O272" i="7" s="1"/>
  <c r="K274" i="6"/>
  <c r="F273" i="7" s="1"/>
  <c r="M274" i="6"/>
  <c r="U274" i="6"/>
  <c r="O273" i="7" s="1"/>
  <c r="K275" i="6"/>
  <c r="F274" i="7" s="1"/>
  <c r="M275" i="6"/>
  <c r="U275" i="6"/>
  <c r="O274" i="7" s="1"/>
  <c r="K276" i="6"/>
  <c r="F275" i="7" s="1"/>
  <c r="M276" i="6"/>
  <c r="U276" i="6"/>
  <c r="O275" i="7" s="1"/>
  <c r="K277" i="6"/>
  <c r="F276" i="7" s="1"/>
  <c r="M277" i="6"/>
  <c r="U277" i="6"/>
  <c r="O276" i="7" s="1"/>
  <c r="K278" i="6"/>
  <c r="F277" i="7" s="1"/>
  <c r="M278" i="6"/>
  <c r="U278" i="6"/>
  <c r="O277" i="7" s="1"/>
  <c r="K279" i="6"/>
  <c r="F278" i="7" s="1"/>
  <c r="M279" i="6"/>
  <c r="U279" i="6"/>
  <c r="O278" i="7" s="1"/>
  <c r="K280" i="6"/>
  <c r="F279" i="7" s="1"/>
  <c r="M280" i="6"/>
  <c r="U280" i="6"/>
  <c r="O279" i="7" s="1"/>
  <c r="K281" i="6"/>
  <c r="F280" i="7" s="1"/>
  <c r="M281" i="6"/>
  <c r="U281" i="6"/>
  <c r="O280" i="7" s="1"/>
  <c r="K282" i="6"/>
  <c r="F281" i="7" s="1"/>
  <c r="M282" i="6"/>
  <c r="U282" i="6"/>
  <c r="O281" i="7" s="1"/>
  <c r="K283" i="6"/>
  <c r="F282" i="7" s="1"/>
  <c r="M283" i="6"/>
  <c r="K284" i="6"/>
  <c r="F283" i="7" s="1"/>
  <c r="M284" i="6"/>
  <c r="U284" i="6"/>
  <c r="O283" i="7" s="1"/>
  <c r="K285" i="6"/>
  <c r="F284" i="7" s="1"/>
  <c r="M285" i="6"/>
  <c r="U285" i="6"/>
  <c r="O284" i="7" s="1"/>
  <c r="K286" i="6"/>
  <c r="F285" i="7" s="1"/>
  <c r="M286" i="6"/>
  <c r="U286" i="6"/>
  <c r="O285" i="7" s="1"/>
  <c r="K287" i="6"/>
  <c r="F286" i="7" s="1"/>
  <c r="M287" i="6"/>
  <c r="U287" i="6"/>
  <c r="O286" i="7" s="1"/>
  <c r="K288" i="6"/>
  <c r="F287" i="7" s="1"/>
  <c r="M288" i="6"/>
  <c r="U288" i="6"/>
  <c r="O287" i="7" s="1"/>
  <c r="K289" i="6"/>
  <c r="F288" i="7" s="1"/>
  <c r="M289" i="6"/>
  <c r="U289" i="6"/>
  <c r="O288" i="7" s="1"/>
  <c r="K290" i="6"/>
  <c r="F289" i="7" s="1"/>
  <c r="M290" i="6"/>
  <c r="U290" i="6"/>
  <c r="O289" i="7" s="1"/>
  <c r="K291" i="6"/>
  <c r="F290" i="7" s="1"/>
  <c r="M291" i="6"/>
  <c r="U291" i="6"/>
  <c r="O290" i="7" s="1"/>
  <c r="K292" i="6"/>
  <c r="F291" i="7" s="1"/>
  <c r="M292" i="6"/>
  <c r="U292" i="6"/>
  <c r="O291" i="7" s="1"/>
  <c r="K293" i="6"/>
  <c r="F292" i="7" s="1"/>
  <c r="M293" i="6"/>
  <c r="U293" i="6"/>
  <c r="O292" i="7" s="1"/>
  <c r="K294" i="6"/>
  <c r="F293" i="7" s="1"/>
  <c r="M294" i="6"/>
  <c r="U294" i="6"/>
  <c r="O293" i="7" s="1"/>
  <c r="K295" i="6"/>
  <c r="F294" i="7" s="1"/>
  <c r="M295" i="6"/>
  <c r="U295" i="6"/>
  <c r="O294" i="7" s="1"/>
  <c r="K296" i="6"/>
  <c r="F295" i="7" s="1"/>
  <c r="M296" i="6"/>
  <c r="U296" i="6"/>
  <c r="O295" i="7" s="1"/>
  <c r="K297" i="6"/>
  <c r="F296" i="7" s="1"/>
  <c r="M297" i="6"/>
  <c r="U297" i="6"/>
  <c r="O296" i="7" s="1"/>
  <c r="K298" i="6"/>
  <c r="F297" i="7" s="1"/>
  <c r="M298" i="6"/>
  <c r="U298" i="6"/>
  <c r="O297" i="7" s="1"/>
  <c r="K299" i="6"/>
  <c r="F298" i="7" s="1"/>
  <c r="M299" i="6"/>
  <c r="U299" i="6"/>
  <c r="O298" i="7" s="1"/>
  <c r="K300" i="6"/>
  <c r="F299" i="7" s="1"/>
  <c r="M300" i="6"/>
  <c r="U300" i="6"/>
  <c r="O299" i="7" s="1"/>
  <c r="K301" i="6"/>
  <c r="F300" i="7" s="1"/>
  <c r="M301" i="6"/>
  <c r="U301" i="6"/>
  <c r="O300" i="7" s="1"/>
  <c r="F301" i="7"/>
  <c r="M302" i="6"/>
  <c r="O301" i="7"/>
  <c r="K303" i="6"/>
  <c r="F302" i="7" s="1"/>
  <c r="M303" i="6"/>
  <c r="U303" i="6"/>
  <c r="O302" i="7" s="1"/>
  <c r="K304" i="6"/>
  <c r="F303" i="7" s="1"/>
  <c r="M304" i="6"/>
  <c r="U304" i="6"/>
  <c r="O303" i="7" s="1"/>
  <c r="K305" i="6"/>
  <c r="F304" i="7" s="1"/>
  <c r="M305" i="6"/>
  <c r="U305" i="6"/>
  <c r="O304" i="7" s="1"/>
  <c r="K306" i="6"/>
  <c r="F305" i="7" s="1"/>
  <c r="M306" i="6"/>
  <c r="U306" i="6"/>
  <c r="O305" i="7" s="1"/>
  <c r="K307" i="6"/>
  <c r="F306" i="7" s="1"/>
  <c r="M307" i="6"/>
  <c r="U307" i="6"/>
  <c r="O306" i="7" s="1"/>
  <c r="K308" i="6"/>
  <c r="F307" i="7" s="1"/>
  <c r="M308" i="6"/>
  <c r="U308" i="6"/>
  <c r="O307" i="7" s="1"/>
  <c r="K309" i="6"/>
  <c r="F308" i="7" s="1"/>
  <c r="M309" i="6"/>
  <c r="U309" i="6"/>
  <c r="O308" i="7" s="1"/>
  <c r="K310" i="6"/>
  <c r="F309" i="7" s="1"/>
  <c r="M310" i="6"/>
  <c r="U310" i="6"/>
  <c r="O309" i="7" s="1"/>
  <c r="K311" i="6"/>
  <c r="F310" i="7" s="1"/>
  <c r="M311" i="6"/>
  <c r="U311" i="6"/>
  <c r="O310" i="7" s="1"/>
  <c r="K312" i="6"/>
  <c r="F311" i="7" s="1"/>
  <c r="M312" i="6"/>
  <c r="U312" i="6"/>
  <c r="O311" i="7" s="1"/>
  <c r="K313" i="6"/>
  <c r="F312" i="7" s="1"/>
  <c r="M313" i="6"/>
  <c r="U313" i="6"/>
  <c r="O312" i="7" s="1"/>
  <c r="K314" i="6"/>
  <c r="F313" i="7" s="1"/>
  <c r="M314" i="6"/>
  <c r="U314" i="6"/>
  <c r="O313" i="7" s="1"/>
  <c r="K315" i="6"/>
  <c r="F314" i="7" s="1"/>
  <c r="M315" i="6"/>
  <c r="U315" i="6"/>
  <c r="O314" i="7" s="1"/>
  <c r="K316" i="6"/>
  <c r="F315" i="7" s="1"/>
  <c r="M316" i="6"/>
  <c r="U316" i="6"/>
  <c r="O315" i="7" s="1"/>
  <c r="K317" i="6"/>
  <c r="F316" i="7" s="1"/>
  <c r="M317" i="6"/>
  <c r="U317" i="6"/>
  <c r="O316" i="7" s="1"/>
  <c r="K318" i="6"/>
  <c r="F317" i="7" s="1"/>
  <c r="M318" i="6"/>
  <c r="U318" i="6"/>
  <c r="O317" i="7" s="1"/>
  <c r="K319" i="6"/>
  <c r="F318" i="7" s="1"/>
  <c r="M319" i="6"/>
  <c r="U319" i="6"/>
  <c r="O318" i="7" s="1"/>
  <c r="K320" i="6"/>
  <c r="F319" i="7" s="1"/>
  <c r="M320" i="6"/>
  <c r="U320" i="6"/>
  <c r="O319" i="7" s="1"/>
  <c r="K321" i="6"/>
  <c r="F320" i="7" s="1"/>
  <c r="M321" i="6"/>
  <c r="U321" i="6"/>
  <c r="O320" i="7" s="1"/>
  <c r="K322" i="6"/>
  <c r="F321" i="7" s="1"/>
  <c r="M322" i="6"/>
  <c r="U322" i="6"/>
  <c r="O321" i="7" s="1"/>
  <c r="K323" i="6"/>
  <c r="F322" i="7" s="1"/>
  <c r="M323" i="6"/>
  <c r="U323" i="6"/>
  <c r="O322" i="7" s="1"/>
  <c r="K324" i="6"/>
  <c r="F323" i="7" s="1"/>
  <c r="M324" i="6"/>
  <c r="U324" i="6"/>
  <c r="O323" i="7" s="1"/>
  <c r="K325" i="6"/>
  <c r="F324" i="7" s="1"/>
  <c r="M325" i="6"/>
  <c r="U325" i="6"/>
  <c r="O324" i="7" s="1"/>
  <c r="K326" i="6"/>
  <c r="F325" i="7" s="1"/>
  <c r="M326" i="6"/>
  <c r="U326" i="6"/>
  <c r="O325" i="7" s="1"/>
  <c r="K327" i="6"/>
  <c r="F326" i="7" s="1"/>
  <c r="M327" i="6"/>
  <c r="U327" i="6"/>
  <c r="O326" i="7" s="1"/>
  <c r="K328" i="6"/>
  <c r="F327" i="7" s="1"/>
  <c r="M328" i="6"/>
  <c r="O327" i="7"/>
  <c r="K329" i="6"/>
  <c r="F328" i="7" s="1"/>
  <c r="M329" i="6"/>
  <c r="U329" i="6"/>
  <c r="O328" i="7" s="1"/>
  <c r="K330" i="6"/>
  <c r="F329" i="7" s="1"/>
  <c r="M330" i="6"/>
  <c r="U330" i="6"/>
  <c r="O329" i="7" s="1"/>
  <c r="K331" i="6"/>
  <c r="F330" i="7" s="1"/>
  <c r="M331" i="6"/>
  <c r="U331" i="6"/>
  <c r="O330" i="7" s="1"/>
  <c r="K332" i="6"/>
  <c r="F331" i="7" s="1"/>
  <c r="M332" i="6"/>
  <c r="U332" i="6"/>
  <c r="O331" i="7" s="1"/>
  <c r="K333" i="6"/>
  <c r="F332" i="7" s="1"/>
  <c r="M333" i="6"/>
  <c r="U333" i="6"/>
  <c r="O332" i="7" s="1"/>
  <c r="K334" i="6"/>
  <c r="F333" i="7" s="1"/>
  <c r="M334" i="6"/>
  <c r="U334" i="6"/>
  <c r="O333" i="7" s="1"/>
  <c r="K335" i="6"/>
  <c r="F334" i="7" s="1"/>
  <c r="M335" i="6"/>
  <c r="U335" i="6"/>
  <c r="O334" i="7" s="1"/>
  <c r="K336" i="6"/>
  <c r="F335" i="7" s="1"/>
  <c r="M336" i="6"/>
  <c r="K337" i="6"/>
  <c r="F336" i="7" s="1"/>
  <c r="M337" i="6"/>
  <c r="U337" i="6"/>
  <c r="O336" i="7" s="1"/>
  <c r="K338" i="6"/>
  <c r="F337" i="7" s="1"/>
  <c r="M338" i="6"/>
  <c r="U338" i="6"/>
  <c r="O337" i="7" s="1"/>
  <c r="K339" i="6"/>
  <c r="F338" i="7" s="1"/>
  <c r="M339" i="6"/>
  <c r="U339" i="6"/>
  <c r="O338" i="7" s="1"/>
  <c r="K340" i="6"/>
  <c r="F339" i="7" s="1"/>
  <c r="M340" i="6"/>
  <c r="U340" i="6"/>
  <c r="O339" i="7" s="1"/>
  <c r="K341" i="6"/>
  <c r="F340" i="7" s="1"/>
  <c r="M341" i="6"/>
  <c r="U341" i="6"/>
  <c r="O340" i="7" s="1"/>
  <c r="K342" i="6"/>
  <c r="F341" i="7" s="1"/>
  <c r="M342" i="6"/>
  <c r="U342" i="6"/>
  <c r="O341" i="7" s="1"/>
  <c r="K343" i="6"/>
  <c r="F342" i="7" s="1"/>
  <c r="M343" i="6"/>
  <c r="U343" i="6"/>
  <c r="O342" i="7" s="1"/>
  <c r="K344" i="6"/>
  <c r="F343" i="7" s="1"/>
  <c r="M344" i="6"/>
  <c r="U344" i="6"/>
  <c r="O343" i="7" s="1"/>
  <c r="K345" i="6"/>
  <c r="F344" i="7" s="1"/>
  <c r="M345" i="6"/>
  <c r="U345" i="6"/>
  <c r="O344" i="7" s="1"/>
  <c r="K346" i="6"/>
  <c r="F345" i="7" s="1"/>
  <c r="M346" i="6"/>
  <c r="U346" i="6"/>
  <c r="O345" i="7" s="1"/>
  <c r="K347" i="6"/>
  <c r="F346" i="7" s="1"/>
  <c r="M347" i="6"/>
  <c r="U347" i="6"/>
  <c r="O346" i="7" s="1"/>
  <c r="K348" i="6"/>
  <c r="F347" i="7" s="1"/>
  <c r="M348" i="6"/>
  <c r="U348" i="6"/>
  <c r="O347" i="7" s="1"/>
  <c r="K349" i="6"/>
  <c r="F348" i="7" s="1"/>
  <c r="M349" i="6"/>
  <c r="U349" i="6"/>
  <c r="O348" i="7" s="1"/>
  <c r="K350" i="6"/>
  <c r="F349" i="7" s="1"/>
  <c r="M350" i="6"/>
  <c r="U350" i="6"/>
  <c r="O349" i="7" s="1"/>
  <c r="K351" i="6"/>
  <c r="F350" i="7" s="1"/>
  <c r="M351" i="6"/>
  <c r="U351" i="6"/>
  <c r="O350" i="7" s="1"/>
  <c r="K352" i="6"/>
  <c r="F351" i="7" s="1"/>
  <c r="M352" i="6"/>
  <c r="K353" i="6"/>
  <c r="F352" i="7" s="1"/>
  <c r="M353" i="6"/>
  <c r="U353" i="6"/>
  <c r="O352" i="7" s="1"/>
  <c r="K354" i="6"/>
  <c r="F353" i="7" s="1"/>
  <c r="M354" i="6"/>
  <c r="U354" i="6"/>
  <c r="O353" i="7" s="1"/>
  <c r="K355" i="6"/>
  <c r="F354" i="7" s="1"/>
  <c r="M355" i="6"/>
  <c r="U355" i="6"/>
  <c r="O354" i="7" s="1"/>
  <c r="K356" i="6"/>
  <c r="F355" i="7" s="1"/>
  <c r="M356" i="6"/>
  <c r="U356" i="6"/>
  <c r="O355" i="7" s="1"/>
  <c r="F356" i="7"/>
  <c r="M357" i="6"/>
  <c r="O356" i="7"/>
  <c r="K358" i="6"/>
  <c r="F357" i="7" s="1"/>
  <c r="M358" i="6"/>
  <c r="U358" i="6"/>
  <c r="O357" i="7" s="1"/>
  <c r="K359" i="6"/>
  <c r="F358" i="7" s="1"/>
  <c r="M359" i="6"/>
  <c r="U359" i="6"/>
  <c r="O358" i="7" s="1"/>
  <c r="K360" i="6"/>
  <c r="F359" i="7" s="1"/>
  <c r="M360" i="6"/>
  <c r="U360" i="6"/>
  <c r="O359" i="7" s="1"/>
  <c r="D362" i="6"/>
  <c r="E362" i="6"/>
  <c r="F362" i="6"/>
  <c r="G362" i="6"/>
  <c r="H362" i="6"/>
  <c r="I362" i="6"/>
  <c r="J362" i="6"/>
  <c r="O362" i="6"/>
  <c r="P362" i="6"/>
  <c r="Q362" i="6"/>
  <c r="R362" i="6"/>
  <c r="S362" i="6"/>
  <c r="T362" i="6"/>
  <c r="C362" i="5"/>
  <c r="E362" i="5"/>
  <c r="L362" i="5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H362" i="4"/>
  <c r="M362" i="4"/>
  <c r="R362" i="4"/>
  <c r="X362" i="4"/>
  <c r="Y362" i="4"/>
  <c r="Z362" i="4"/>
  <c r="AA362" i="4"/>
  <c r="AE362" i="4"/>
  <c r="AF362" i="4"/>
  <c r="H364" i="4"/>
  <c r="M364" i="4"/>
  <c r="R364" i="4"/>
  <c r="C362" i="3"/>
  <c r="M362" i="3"/>
  <c r="N362" i="3"/>
  <c r="O362" i="3"/>
  <c r="P362" i="3"/>
  <c r="Q362" i="3"/>
  <c r="Q363" i="3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B73" i="2"/>
  <c r="AC73" i="2"/>
  <c r="AB74" i="2"/>
  <c r="AC74" i="2"/>
  <c r="AB75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B91" i="2"/>
  <c r="AC91" i="2"/>
  <c r="AB92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B99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B142" i="2"/>
  <c r="AC142" i="2"/>
  <c r="AB143" i="2"/>
  <c r="AC143" i="2"/>
  <c r="AB144" i="2"/>
  <c r="AC144" i="2"/>
  <c r="AB145" i="2"/>
  <c r="AC145" i="2"/>
  <c r="AB146" i="2"/>
  <c r="AC146" i="2"/>
  <c r="AB147" i="2"/>
  <c r="AC147" i="2"/>
  <c r="AB148" i="2"/>
  <c r="AC148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B177" i="2"/>
  <c r="AC177" i="2"/>
  <c r="AB178" i="2"/>
  <c r="AC178" i="2"/>
  <c r="AB179" i="2"/>
  <c r="AC179" i="2"/>
  <c r="AB180" i="2"/>
  <c r="AC180" i="2"/>
  <c r="AB181" i="2"/>
  <c r="AC181" i="2"/>
  <c r="AB182" i="2"/>
  <c r="AC182" i="2"/>
  <c r="AB183" i="2"/>
  <c r="AC183" i="2"/>
  <c r="AB184" i="2"/>
  <c r="AC184" i="2"/>
  <c r="AB185" i="2"/>
  <c r="AC185" i="2"/>
  <c r="AB186" i="2"/>
  <c r="AC186" i="2"/>
  <c r="AB187" i="2"/>
  <c r="AC187" i="2"/>
  <c r="AB188" i="2"/>
  <c r="AC188" i="2"/>
  <c r="AB189" i="2"/>
  <c r="AC189" i="2"/>
  <c r="AB190" i="2"/>
  <c r="AC190" i="2"/>
  <c r="AB191" i="2"/>
  <c r="AC191" i="2"/>
  <c r="AB192" i="2"/>
  <c r="AC192" i="2"/>
  <c r="AB193" i="2"/>
  <c r="AC193" i="2"/>
  <c r="AB194" i="2"/>
  <c r="AC194" i="2"/>
  <c r="AB195" i="2"/>
  <c r="AC195" i="2"/>
  <c r="AB196" i="2"/>
  <c r="AC196" i="2"/>
  <c r="AB197" i="2"/>
  <c r="AC197" i="2"/>
  <c r="AB198" i="2"/>
  <c r="AC198" i="2"/>
  <c r="AB199" i="2"/>
  <c r="AC199" i="2"/>
  <c r="AB200" i="2"/>
  <c r="AC200" i="2"/>
  <c r="AB201" i="2"/>
  <c r="AC201" i="2"/>
  <c r="AB202" i="2"/>
  <c r="AC202" i="2"/>
  <c r="AB203" i="2"/>
  <c r="AC203" i="2"/>
  <c r="AB204" i="2"/>
  <c r="AC204" i="2"/>
  <c r="AB205" i="2"/>
  <c r="AC205" i="2"/>
  <c r="AB206" i="2"/>
  <c r="AC206" i="2"/>
  <c r="AB207" i="2"/>
  <c r="AC207" i="2"/>
  <c r="AB208" i="2"/>
  <c r="AC208" i="2"/>
  <c r="AB209" i="2"/>
  <c r="AC209" i="2"/>
  <c r="AB210" i="2"/>
  <c r="AC210" i="2"/>
  <c r="AB211" i="2"/>
  <c r="AC211" i="2"/>
  <c r="AB212" i="2"/>
  <c r="AC212" i="2"/>
  <c r="AB213" i="2"/>
  <c r="AC213" i="2"/>
  <c r="AB214" i="2"/>
  <c r="AC214" i="2"/>
  <c r="AB215" i="2"/>
  <c r="AC215" i="2"/>
  <c r="AB216" i="2"/>
  <c r="AC216" i="2"/>
  <c r="AB217" i="2"/>
  <c r="AC217" i="2"/>
  <c r="AB218" i="2"/>
  <c r="AC218" i="2"/>
  <c r="AB219" i="2"/>
  <c r="AC219" i="2"/>
  <c r="AB220" i="2"/>
  <c r="AC220" i="2"/>
  <c r="AB221" i="2"/>
  <c r="AC221" i="2"/>
  <c r="AB222" i="2"/>
  <c r="AC222" i="2"/>
  <c r="AB223" i="2"/>
  <c r="AC223" i="2"/>
  <c r="AB224" i="2"/>
  <c r="AC224" i="2"/>
  <c r="AB225" i="2"/>
  <c r="AC225" i="2"/>
  <c r="AB226" i="2"/>
  <c r="AC226" i="2"/>
  <c r="AB227" i="2"/>
  <c r="AC227" i="2"/>
  <c r="AB228" i="2"/>
  <c r="AC228" i="2"/>
  <c r="AB229" i="2"/>
  <c r="AC229" i="2"/>
  <c r="AB230" i="2"/>
  <c r="AC230" i="2"/>
  <c r="AB231" i="2"/>
  <c r="AC231" i="2"/>
  <c r="AB232" i="2"/>
  <c r="AC232" i="2"/>
  <c r="AB233" i="2"/>
  <c r="AC233" i="2"/>
  <c r="AB234" i="2"/>
  <c r="AC234" i="2"/>
  <c r="AB235" i="2"/>
  <c r="AC235" i="2"/>
  <c r="AB236" i="2"/>
  <c r="AC236" i="2"/>
  <c r="AB237" i="2"/>
  <c r="AC237" i="2"/>
  <c r="AB238" i="2"/>
  <c r="AC238" i="2"/>
  <c r="AB239" i="2"/>
  <c r="AC239" i="2"/>
  <c r="AB240" i="2"/>
  <c r="AC240" i="2"/>
  <c r="AB241" i="2"/>
  <c r="AC241" i="2"/>
  <c r="AB242" i="2"/>
  <c r="AC242" i="2"/>
  <c r="AB243" i="2"/>
  <c r="AC243" i="2"/>
  <c r="AB244" i="2"/>
  <c r="AC244" i="2"/>
  <c r="AB245" i="2"/>
  <c r="AC245" i="2"/>
  <c r="AB246" i="2"/>
  <c r="AC246" i="2"/>
  <c r="AB247" i="2"/>
  <c r="AC247" i="2"/>
  <c r="AB248" i="2"/>
  <c r="AC248" i="2"/>
  <c r="AB249" i="2"/>
  <c r="AC249" i="2"/>
  <c r="AB250" i="2"/>
  <c r="AC250" i="2"/>
  <c r="AB251" i="2"/>
  <c r="AC251" i="2"/>
  <c r="AB252" i="2"/>
  <c r="AC252" i="2"/>
  <c r="AB253" i="2"/>
  <c r="AC253" i="2"/>
  <c r="AB254" i="2"/>
  <c r="AC254" i="2"/>
  <c r="AB255" i="2"/>
  <c r="AC255" i="2"/>
  <c r="AB256" i="2"/>
  <c r="AC256" i="2"/>
  <c r="AB257" i="2"/>
  <c r="AC257" i="2"/>
  <c r="AB258" i="2"/>
  <c r="AC258" i="2"/>
  <c r="AB259" i="2"/>
  <c r="AC259" i="2"/>
  <c r="AB260" i="2"/>
  <c r="AC260" i="2"/>
  <c r="AB261" i="2"/>
  <c r="AC261" i="2"/>
  <c r="AB262" i="2"/>
  <c r="AC262" i="2"/>
  <c r="AB263" i="2"/>
  <c r="AC263" i="2"/>
  <c r="AB264" i="2"/>
  <c r="AC264" i="2"/>
  <c r="AB265" i="2"/>
  <c r="AC265" i="2"/>
  <c r="AB266" i="2"/>
  <c r="AC266" i="2"/>
  <c r="AB267" i="2"/>
  <c r="AC267" i="2"/>
  <c r="AB268" i="2"/>
  <c r="AC268" i="2"/>
  <c r="AB269" i="2"/>
  <c r="AC269" i="2"/>
  <c r="AB270" i="2"/>
  <c r="AC270" i="2"/>
  <c r="AB271" i="2"/>
  <c r="AC271" i="2"/>
  <c r="AB272" i="2"/>
  <c r="AC272" i="2"/>
  <c r="AB273" i="2"/>
  <c r="AC273" i="2"/>
  <c r="AB274" i="2"/>
  <c r="AC274" i="2"/>
  <c r="AB275" i="2"/>
  <c r="AC275" i="2"/>
  <c r="AB276" i="2"/>
  <c r="AC276" i="2"/>
  <c r="AB277" i="2"/>
  <c r="AC277" i="2"/>
  <c r="AB278" i="2"/>
  <c r="AC278" i="2"/>
  <c r="AB279" i="2"/>
  <c r="AC279" i="2"/>
  <c r="AB280" i="2"/>
  <c r="AC280" i="2"/>
  <c r="AB281" i="2"/>
  <c r="AC281" i="2"/>
  <c r="AB282" i="2"/>
  <c r="AC282" i="2"/>
  <c r="AB283" i="2"/>
  <c r="AC283" i="2"/>
  <c r="AB284" i="2"/>
  <c r="AC284" i="2"/>
  <c r="AB285" i="2"/>
  <c r="AC285" i="2"/>
  <c r="AB286" i="2"/>
  <c r="AC286" i="2"/>
  <c r="AB287" i="2"/>
  <c r="AC287" i="2"/>
  <c r="AB288" i="2"/>
  <c r="AC288" i="2"/>
  <c r="AB289" i="2"/>
  <c r="AC289" i="2"/>
  <c r="AB290" i="2"/>
  <c r="AC290" i="2"/>
  <c r="AB291" i="2"/>
  <c r="AC291" i="2"/>
  <c r="AB292" i="2"/>
  <c r="AC292" i="2"/>
  <c r="AB293" i="2"/>
  <c r="AC293" i="2"/>
  <c r="AB294" i="2"/>
  <c r="AC294" i="2"/>
  <c r="AB295" i="2"/>
  <c r="AC295" i="2"/>
  <c r="AB296" i="2"/>
  <c r="AC296" i="2"/>
  <c r="AB297" i="2"/>
  <c r="AC297" i="2"/>
  <c r="AB298" i="2"/>
  <c r="AC298" i="2"/>
  <c r="AB299" i="2"/>
  <c r="AC299" i="2"/>
  <c r="AB300" i="2"/>
  <c r="AC300" i="2"/>
  <c r="AB301" i="2"/>
  <c r="AC301" i="2"/>
  <c r="AB302" i="2"/>
  <c r="AC302" i="2"/>
  <c r="AB303" i="2"/>
  <c r="AC303" i="2"/>
  <c r="AB304" i="2"/>
  <c r="AC304" i="2"/>
  <c r="AB305" i="2"/>
  <c r="AC305" i="2"/>
  <c r="AB306" i="2"/>
  <c r="AC306" i="2"/>
  <c r="AB307" i="2"/>
  <c r="AC307" i="2"/>
  <c r="AB308" i="2"/>
  <c r="AC308" i="2"/>
  <c r="AB309" i="2"/>
  <c r="AC309" i="2"/>
  <c r="AB310" i="2"/>
  <c r="AC310" i="2"/>
  <c r="AB311" i="2"/>
  <c r="AC311" i="2"/>
  <c r="AB312" i="2"/>
  <c r="AC312" i="2"/>
  <c r="AB313" i="2"/>
  <c r="AC313" i="2"/>
  <c r="AB314" i="2"/>
  <c r="AC314" i="2"/>
  <c r="AB315" i="2"/>
  <c r="AC315" i="2"/>
  <c r="AB316" i="2"/>
  <c r="AC316" i="2"/>
  <c r="AB317" i="2"/>
  <c r="AC317" i="2"/>
  <c r="AB318" i="2"/>
  <c r="AC318" i="2"/>
  <c r="AB319" i="2"/>
  <c r="AC319" i="2"/>
  <c r="AB320" i="2"/>
  <c r="AC320" i="2"/>
  <c r="AB321" i="2"/>
  <c r="AC321" i="2"/>
  <c r="AB322" i="2"/>
  <c r="AC322" i="2"/>
  <c r="AB323" i="2"/>
  <c r="AC323" i="2"/>
  <c r="AB324" i="2"/>
  <c r="AC324" i="2"/>
  <c r="AB325" i="2"/>
  <c r="AC325" i="2"/>
  <c r="AB326" i="2"/>
  <c r="AC326" i="2"/>
  <c r="AB327" i="2"/>
  <c r="AC327" i="2"/>
  <c r="AB328" i="2"/>
  <c r="AC328" i="2"/>
  <c r="AB329" i="2"/>
  <c r="AC329" i="2"/>
  <c r="AB330" i="2"/>
  <c r="AC330" i="2"/>
  <c r="AB331" i="2"/>
  <c r="AC331" i="2"/>
  <c r="AB332" i="2"/>
  <c r="AC332" i="2"/>
  <c r="AB333" i="2"/>
  <c r="AC333" i="2"/>
  <c r="AB334" i="2"/>
  <c r="AC334" i="2"/>
  <c r="AB335" i="2"/>
  <c r="AC335" i="2"/>
  <c r="AB336" i="2"/>
  <c r="AC336" i="2"/>
  <c r="AB337" i="2"/>
  <c r="AC337" i="2"/>
  <c r="AB338" i="2"/>
  <c r="AC338" i="2"/>
  <c r="AB339" i="2"/>
  <c r="AC339" i="2"/>
  <c r="AB340" i="2"/>
  <c r="AC340" i="2"/>
  <c r="AB341" i="2"/>
  <c r="AC341" i="2"/>
  <c r="AB342" i="2"/>
  <c r="AC342" i="2"/>
  <c r="AB343" i="2"/>
  <c r="AC343" i="2"/>
  <c r="AB344" i="2"/>
  <c r="AC344" i="2"/>
  <c r="AB345" i="2"/>
  <c r="AC345" i="2"/>
  <c r="AB346" i="2"/>
  <c r="AC346" i="2"/>
  <c r="AB347" i="2"/>
  <c r="AC347" i="2"/>
  <c r="AB348" i="2"/>
  <c r="AC348" i="2"/>
  <c r="AB349" i="2"/>
  <c r="AC349" i="2"/>
  <c r="AB350" i="2"/>
  <c r="AC350" i="2"/>
  <c r="AB351" i="2"/>
  <c r="AC351" i="2"/>
  <c r="AB352" i="2"/>
  <c r="AC352" i="2"/>
  <c r="AB353" i="2"/>
  <c r="AC353" i="2"/>
  <c r="AB354" i="2"/>
  <c r="AC354" i="2"/>
  <c r="AB355" i="2"/>
  <c r="AC355" i="2"/>
  <c r="AB356" i="2"/>
  <c r="AC356" i="2"/>
  <c r="AB357" i="2"/>
  <c r="AC357" i="2"/>
  <c r="AB358" i="2"/>
  <c r="AC358" i="2"/>
  <c r="AB359" i="2"/>
  <c r="AC359" i="2"/>
  <c r="AB360" i="2"/>
  <c r="AC360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X362" i="2"/>
  <c r="J90" i="4"/>
  <c r="K90" i="4" s="1"/>
  <c r="J234" i="4"/>
  <c r="K234" i="4" s="1"/>
  <c r="AA234" i="3" s="1"/>
  <c r="J238" i="4"/>
  <c r="J250" i="4"/>
  <c r="K250" i="4" s="1"/>
  <c r="AA250" i="3" s="1"/>
  <c r="J282" i="4"/>
  <c r="K282" i="4" s="1"/>
  <c r="J326" i="4"/>
  <c r="K326" i="4" s="1"/>
  <c r="J48" i="4"/>
  <c r="O48" i="4" s="1"/>
  <c r="P48" i="4" s="1"/>
  <c r="J112" i="4"/>
  <c r="J72" i="4"/>
  <c r="J120" i="4"/>
  <c r="K187" i="4"/>
  <c r="J17" i="4"/>
  <c r="K17" i="4" s="1"/>
  <c r="J25" i="4"/>
  <c r="J33" i="4"/>
  <c r="J133" i="4"/>
  <c r="O133" i="4" s="1"/>
  <c r="T133" i="4" s="1"/>
  <c r="J245" i="4"/>
  <c r="J249" i="4"/>
  <c r="O249" i="4" s="1"/>
  <c r="J257" i="4"/>
  <c r="J265" i="4"/>
  <c r="J337" i="4"/>
  <c r="K337" i="4" s="1"/>
  <c r="J13" i="4"/>
  <c r="J21" i="4"/>
  <c r="K21" i="4" s="1"/>
  <c r="J81" i="4"/>
  <c r="O81" i="4" s="1"/>
  <c r="K89" i="4"/>
  <c r="J109" i="4"/>
  <c r="O109" i="4" s="1"/>
  <c r="P109" i="4" s="1"/>
  <c r="J117" i="4"/>
  <c r="J129" i="4"/>
  <c r="J137" i="4"/>
  <c r="K137" i="4" s="1"/>
  <c r="J181" i="4"/>
  <c r="O181" i="4" s="1"/>
  <c r="J189" i="4"/>
  <c r="K189" i="4" s="1"/>
  <c r="AA189" i="3" s="1"/>
  <c r="J197" i="4"/>
  <c r="K197" i="4" s="1"/>
  <c r="J205" i="4"/>
  <c r="K205" i="4" s="1"/>
  <c r="J241" i="4"/>
  <c r="K241" i="4" s="1"/>
  <c r="J269" i="4"/>
  <c r="O269" i="4" s="1"/>
  <c r="J10" i="4"/>
  <c r="J50" i="4"/>
  <c r="K50" i="4" s="1"/>
  <c r="J98" i="4"/>
  <c r="O98" i="4" s="1"/>
  <c r="T98" i="4" s="1"/>
  <c r="J102" i="4"/>
  <c r="K102" i="4" s="1"/>
  <c r="AA102" i="3" s="1"/>
  <c r="J110" i="4"/>
  <c r="O110" i="4" s="1"/>
  <c r="J118" i="4"/>
  <c r="J126" i="4"/>
  <c r="O126" i="4" s="1"/>
  <c r="K162" i="4"/>
  <c r="J166" i="4"/>
  <c r="K166" i="4" s="1"/>
  <c r="J194" i="4"/>
  <c r="K194" i="4" s="1"/>
  <c r="J202" i="4"/>
  <c r="O202" i="4" s="1"/>
  <c r="T202" i="4" s="1"/>
  <c r="J210" i="4"/>
  <c r="J226" i="4"/>
  <c r="O226" i="4" s="1"/>
  <c r="P226" i="4" s="1"/>
  <c r="K230" i="4"/>
  <c r="D362" i="3"/>
  <c r="E266" i="7"/>
  <c r="E12" i="7"/>
  <c r="E140" i="7"/>
  <c r="AA241" i="3"/>
  <c r="AA73" i="3"/>
  <c r="AA311" i="3"/>
  <c r="AA138" i="3"/>
  <c r="AA254" i="3"/>
  <c r="Z11" i="3"/>
  <c r="O305" i="4"/>
  <c r="P305" i="4" s="1"/>
  <c r="O223" i="4"/>
  <c r="O94" i="4"/>
  <c r="O162" i="4"/>
  <c r="T162" i="4" s="1"/>
  <c r="U162" i="4" s="1"/>
  <c r="K48" i="4"/>
  <c r="O65" i="4"/>
  <c r="O73" i="4"/>
  <c r="T73" i="4" s="1"/>
  <c r="O183" i="4"/>
  <c r="P183" i="4" s="1"/>
  <c r="O286" i="4"/>
  <c r="P286" i="4" s="1"/>
  <c r="O170" i="4"/>
  <c r="O46" i="4"/>
  <c r="O19" i="4"/>
  <c r="O283" i="4"/>
  <c r="T283" i="4" s="1"/>
  <c r="O228" i="4"/>
  <c r="P228" i="4" s="1"/>
  <c r="O240" i="4"/>
  <c r="P240" i="4" s="1"/>
  <c r="O250" i="4"/>
  <c r="O307" i="4"/>
  <c r="P162" i="4"/>
  <c r="O331" i="4"/>
  <c r="K142" i="4"/>
  <c r="AA142" i="3" s="1"/>
  <c r="O313" i="4"/>
  <c r="P313" i="4" s="1"/>
  <c r="K313" i="4"/>
  <c r="O61" i="4"/>
  <c r="P61" i="4" s="1"/>
  <c r="K71" i="4"/>
  <c r="O75" i="4"/>
  <c r="P75" i="4" s="1"/>
  <c r="K82" i="4"/>
  <c r="K127" i="4"/>
  <c r="O339" i="4"/>
  <c r="P339" i="4" s="1"/>
  <c r="K339" i="4"/>
  <c r="O83" i="4"/>
  <c r="P83" i="4" s="1"/>
  <c r="K38" i="4"/>
  <c r="O348" i="4"/>
  <c r="O290" i="4"/>
  <c r="T290" i="4" s="1"/>
  <c r="U290" i="4" s="1"/>
  <c r="O254" i="4"/>
  <c r="T254" i="4" s="1"/>
  <c r="U254" i="4" s="1"/>
  <c r="K62" i="4"/>
  <c r="K15" i="4"/>
  <c r="O115" i="4"/>
  <c r="P115" i="4" s="1"/>
  <c r="K147" i="4"/>
  <c r="O78" i="4"/>
  <c r="P78" i="4" s="1"/>
  <c r="K164" i="4"/>
  <c r="P142" i="4"/>
  <c r="K259" i="4"/>
  <c r="K143" i="4"/>
  <c r="O328" i="4"/>
  <c r="T328" i="4" s="1"/>
  <c r="K44" i="4"/>
  <c r="AA44" i="3" s="1"/>
  <c r="K212" i="4"/>
  <c r="P198" i="4"/>
  <c r="E311" i="7"/>
  <c r="E184" i="7"/>
  <c r="E278" i="7"/>
  <c r="E209" i="7"/>
  <c r="E132" i="7"/>
  <c r="O77" i="4" l="1"/>
  <c r="O52" i="4"/>
  <c r="AA29" i="3"/>
  <c r="O192" i="4"/>
  <c r="T192" i="4" s="1"/>
  <c r="O197" i="4"/>
  <c r="O132" i="4"/>
  <c r="P132" i="4" s="1"/>
  <c r="AA15" i="3"/>
  <c r="K81" i="4"/>
  <c r="O334" i="4"/>
  <c r="K121" i="4"/>
  <c r="AA139" i="3"/>
  <c r="AA171" i="3"/>
  <c r="K68" i="4"/>
  <c r="AA68" i="3" s="1"/>
  <c r="O34" i="4"/>
  <c r="T34" i="4" s="1"/>
  <c r="U34" i="4" s="1"/>
  <c r="E222" i="7"/>
  <c r="AA200" i="3"/>
  <c r="AB362" i="2"/>
  <c r="O293" i="4"/>
  <c r="O264" i="4"/>
  <c r="P283" i="4"/>
  <c r="K226" i="4"/>
  <c r="K87" i="4"/>
  <c r="P121" i="4"/>
  <c r="AC362" i="2"/>
  <c r="E215" i="7"/>
  <c r="T305" i="4"/>
  <c r="U305" i="4" s="1"/>
  <c r="O150" i="4"/>
  <c r="AA116" i="3"/>
  <c r="AA355" i="3"/>
  <c r="E271" i="7"/>
  <c r="E123" i="7"/>
  <c r="E316" i="7"/>
  <c r="E226" i="7"/>
  <c r="E194" i="7"/>
  <c r="E186" i="7"/>
  <c r="E178" i="7"/>
  <c r="E110" i="7"/>
  <c r="E66" i="7"/>
  <c r="E30" i="7"/>
  <c r="E342" i="7"/>
  <c r="E280" i="7"/>
  <c r="E237" i="7"/>
  <c r="E213" i="7"/>
  <c r="E201" i="7"/>
  <c r="E197" i="7"/>
  <c r="E193" i="7"/>
  <c r="E165" i="7"/>
  <c r="E161" i="7"/>
  <c r="E157" i="7"/>
  <c r="E153" i="7"/>
  <c r="E77" i="7"/>
  <c r="E113" i="7"/>
  <c r="E85" i="7"/>
  <c r="E69" i="7"/>
  <c r="E21" i="7"/>
  <c r="E13" i="7"/>
  <c r="E9" i="7"/>
  <c r="E91" i="7"/>
  <c r="E55" i="7"/>
  <c r="E357" i="7"/>
  <c r="E337" i="7"/>
  <c r="E322" i="7"/>
  <c r="E310" i="7"/>
  <c r="E294" i="7"/>
  <c r="E260" i="7"/>
  <c r="E252" i="7"/>
  <c r="E160" i="7"/>
  <c r="E156" i="7"/>
  <c r="E60" i="7"/>
  <c r="AB132" i="3"/>
  <c r="AB313" i="3"/>
  <c r="U73" i="4"/>
  <c r="U202" i="4"/>
  <c r="D201" i="7" s="1"/>
  <c r="G201" i="7" s="1"/>
  <c r="P201" i="7" s="1"/>
  <c r="U98" i="4"/>
  <c r="O258" i="4"/>
  <c r="T258" i="4" s="1"/>
  <c r="K76" i="4"/>
  <c r="O312" i="4"/>
  <c r="T109" i="4"/>
  <c r="U109" i="4" s="1"/>
  <c r="P202" i="4"/>
  <c r="O145" i="4"/>
  <c r="K202" i="4"/>
  <c r="O333" i="4"/>
  <c r="T333" i="4" s="1"/>
  <c r="U333" i="4" s="1"/>
  <c r="D332" i="7" s="1"/>
  <c r="G332" i="7" s="1"/>
  <c r="P332" i="7" s="1"/>
  <c r="O304" i="4"/>
  <c r="K169" i="4"/>
  <c r="O55" i="4"/>
  <c r="O12" i="4"/>
  <c r="P12" i="4" s="1"/>
  <c r="U133" i="4"/>
  <c r="D132" i="7" s="1"/>
  <c r="G132" i="7" s="1"/>
  <c r="P132" i="7" s="1"/>
  <c r="K100" i="4"/>
  <c r="U192" i="4"/>
  <c r="O218" i="4"/>
  <c r="U142" i="4"/>
  <c r="AD142" i="4" s="1"/>
  <c r="C141" i="7" s="1"/>
  <c r="J141" i="7" s="1"/>
  <c r="K133" i="4"/>
  <c r="K181" i="4"/>
  <c r="AB48" i="3"/>
  <c r="Q189" i="7"/>
  <c r="Q46" i="7"/>
  <c r="Q22" i="7"/>
  <c r="E129" i="7"/>
  <c r="E56" i="7"/>
  <c r="AB36" i="3"/>
  <c r="U152" i="4"/>
  <c r="AC264" i="3"/>
  <c r="T286" i="4"/>
  <c r="U286" i="4" s="1"/>
  <c r="O207" i="4"/>
  <c r="P207" i="4" s="1"/>
  <c r="AA127" i="3"/>
  <c r="O227" i="4"/>
  <c r="P227" i="4" s="1"/>
  <c r="U64" i="4"/>
  <c r="U121" i="4"/>
  <c r="U187" i="4"/>
  <c r="U321" i="4"/>
  <c r="H321" i="3" s="1"/>
  <c r="U283" i="4"/>
  <c r="K84" i="4"/>
  <c r="E121" i="7"/>
  <c r="T157" i="4"/>
  <c r="O242" i="4"/>
  <c r="P242" i="4" s="1"/>
  <c r="Q341" i="7"/>
  <c r="Q82" i="7"/>
  <c r="AB15" i="3"/>
  <c r="AC20" i="3"/>
  <c r="U20" i="4"/>
  <c r="AD20" i="4" s="1"/>
  <c r="C19" i="7" s="1"/>
  <c r="J19" i="7" s="1"/>
  <c r="U26" i="4"/>
  <c r="AB69" i="3"/>
  <c r="AA74" i="3"/>
  <c r="AA114" i="3"/>
  <c r="AA239" i="3"/>
  <c r="AA331" i="3"/>
  <c r="AA312" i="3"/>
  <c r="Q327" i="7"/>
  <c r="Q313" i="7"/>
  <c r="U362" i="6"/>
  <c r="Q279" i="7"/>
  <c r="Q132" i="7"/>
  <c r="Q220" i="7"/>
  <c r="Q113" i="7"/>
  <c r="Q9" i="7"/>
  <c r="Q167" i="7"/>
  <c r="Q135" i="7"/>
  <c r="Q359" i="7"/>
  <c r="Q296" i="7"/>
  <c r="Q287" i="7"/>
  <c r="Q235" i="7"/>
  <c r="Q194" i="7"/>
  <c r="Q117" i="7"/>
  <c r="Q75" i="7"/>
  <c r="Q73" i="7"/>
  <c r="Q65" i="7"/>
  <c r="Q282" i="7"/>
  <c r="Q100" i="7"/>
  <c r="Q95" i="7"/>
  <c r="Q91" i="7"/>
  <c r="Q81" i="7"/>
  <c r="Q35" i="7"/>
  <c r="Q27" i="7"/>
  <c r="Q23" i="7"/>
  <c r="Q170" i="7"/>
  <c r="Q149" i="7"/>
  <c r="Q123" i="7"/>
  <c r="Q131" i="7"/>
  <c r="Q230" i="7"/>
  <c r="Q298" i="7"/>
  <c r="Q190" i="7"/>
  <c r="Q37" i="7"/>
  <c r="Q217" i="7"/>
  <c r="Q192" i="7"/>
  <c r="Q191" i="7"/>
  <c r="Q145" i="7"/>
  <c r="Q133" i="7"/>
  <c r="Q24" i="7"/>
  <c r="Q319" i="7"/>
  <c r="Q140" i="7"/>
  <c r="Q84" i="7"/>
  <c r="Q54" i="7"/>
  <c r="Q45" i="7"/>
  <c r="Q14" i="7"/>
  <c r="Q120" i="7"/>
  <c r="Q50" i="7"/>
  <c r="Q36" i="7"/>
  <c r="Q272" i="7"/>
  <c r="Q195" i="7"/>
  <c r="Q56" i="7"/>
  <c r="Q300" i="7"/>
  <c r="Q285" i="7"/>
  <c r="Q104" i="7"/>
  <c r="Q63" i="7"/>
  <c r="Q62" i="7"/>
  <c r="Q40" i="7"/>
  <c r="Q205" i="7"/>
  <c r="Q57" i="7"/>
  <c r="Q339" i="7"/>
  <c r="Q338" i="7"/>
  <c r="Q295" i="7"/>
  <c r="Q274" i="7"/>
  <c r="Q101" i="7"/>
  <c r="F11" i="7"/>
  <c r="F361" i="7" s="1"/>
  <c r="K362" i="6"/>
  <c r="Q288" i="7"/>
  <c r="Q337" i="7"/>
  <c r="Q303" i="7"/>
  <c r="Q281" i="7"/>
  <c r="Q253" i="7"/>
  <c r="Q251" i="7"/>
  <c r="Q238" i="7"/>
  <c r="Q209" i="7"/>
  <c r="Q118" i="7"/>
  <c r="Q105" i="7"/>
  <c r="Q80" i="7"/>
  <c r="Q38" i="7"/>
  <c r="Q213" i="7"/>
  <c r="Q332" i="7"/>
  <c r="Q248" i="7"/>
  <c r="Q226" i="7"/>
  <c r="Q185" i="7"/>
  <c r="Q119" i="7"/>
  <c r="Q83" i="7"/>
  <c r="Q64" i="7"/>
  <c r="Q19" i="7"/>
  <c r="Q16" i="7"/>
  <c r="Q344" i="7"/>
  <c r="Q322" i="7"/>
  <c r="Q314" i="7"/>
  <c r="Q311" i="7"/>
  <c r="Q290" i="7"/>
  <c r="Q244" i="7"/>
  <c r="Q221" i="7"/>
  <c r="Q184" i="7"/>
  <c r="Q182" i="7"/>
  <c r="Q177" i="7"/>
  <c r="Q176" i="7"/>
  <c r="Q154" i="7"/>
  <c r="Q153" i="7"/>
  <c r="Q152" i="7"/>
  <c r="Q151" i="7"/>
  <c r="Q150" i="7"/>
  <c r="Q147" i="7"/>
  <c r="Q129" i="7"/>
  <c r="Q128" i="7"/>
  <c r="Q127" i="7"/>
  <c r="Q122" i="7"/>
  <c r="Q115" i="7"/>
  <c r="Q90" i="7"/>
  <c r="Q89" i="7"/>
  <c r="Q79" i="7"/>
  <c r="Q72" i="7"/>
  <c r="Q71" i="7"/>
  <c r="Q70" i="7"/>
  <c r="Q31" i="7"/>
  <c r="Q30" i="7"/>
  <c r="Q234" i="7"/>
  <c r="Q76" i="7"/>
  <c r="Q15" i="7"/>
  <c r="Q357" i="7"/>
  <c r="Q355" i="7"/>
  <c r="Q354" i="7"/>
  <c r="Q348" i="7"/>
  <c r="Q321" i="7"/>
  <c r="Q246" i="7"/>
  <c r="Q201" i="7"/>
  <c r="Q198" i="7"/>
  <c r="Q162" i="7"/>
  <c r="Q160" i="7"/>
  <c r="Q158" i="7"/>
  <c r="Q138" i="7"/>
  <c r="Q124" i="7"/>
  <c r="Q110" i="7"/>
  <c r="Q99" i="7"/>
  <c r="Q98" i="7"/>
  <c r="Q94" i="7"/>
  <c r="Q92" i="7"/>
  <c r="Q69" i="7"/>
  <c r="Q68" i="7"/>
  <c r="Q67" i="7"/>
  <c r="Q61" i="7"/>
  <c r="Q60" i="7"/>
  <c r="Q58" i="7"/>
  <c r="Q53" i="7"/>
  <c r="Q52" i="7"/>
  <c r="Q49" i="7"/>
  <c r="Q48" i="7"/>
  <c r="Q43" i="7"/>
  <c r="Q42" i="7"/>
  <c r="Q41" i="7"/>
  <c r="Q39" i="7"/>
  <c r="Q32" i="7"/>
  <c r="Q106" i="7"/>
  <c r="Q301" i="7"/>
  <c r="Q280" i="7"/>
  <c r="Q241" i="7"/>
  <c r="Q240" i="7"/>
  <c r="Q239" i="7"/>
  <c r="Q108" i="7"/>
  <c r="Q107" i="7"/>
  <c r="Q351" i="7"/>
  <c r="Q350" i="7"/>
  <c r="Q340" i="7"/>
  <c r="Q266" i="7"/>
  <c r="Q216" i="7"/>
  <c r="Q137" i="7"/>
  <c r="Q136" i="7"/>
  <c r="Q97" i="7"/>
  <c r="Q74" i="7"/>
  <c r="Q51" i="7"/>
  <c r="Q346" i="7"/>
  <c r="Q345" i="7"/>
  <c r="Q320" i="7"/>
  <c r="Q297" i="7"/>
  <c r="Q263" i="7"/>
  <c r="Q204" i="7"/>
  <c r="Q173" i="7"/>
  <c r="Q172" i="7"/>
  <c r="Q171" i="7"/>
  <c r="Q112" i="7"/>
  <c r="Q93" i="7"/>
  <c r="Q25" i="7"/>
  <c r="Q336" i="7"/>
  <c r="Q334" i="7"/>
  <c r="Q333" i="7"/>
  <c r="Q284" i="7"/>
  <c r="Q283" i="7"/>
  <c r="Q258" i="7"/>
  <c r="Q199" i="7"/>
  <c r="Q193" i="7"/>
  <c r="Q155" i="7"/>
  <c r="O361" i="7"/>
  <c r="Q353" i="7"/>
  <c r="Q349" i="7"/>
  <c r="Q326" i="7"/>
  <c r="Q305" i="7"/>
  <c r="Q293" i="7"/>
  <c r="Q343" i="7"/>
  <c r="Q342" i="7"/>
  <c r="Q331" i="7"/>
  <c r="Q330" i="7"/>
  <c r="Q324" i="7"/>
  <c r="Q302" i="7"/>
  <c r="Q292" i="7"/>
  <c r="Q291" i="7"/>
  <c r="Q273" i="7"/>
  <c r="Q267" i="7"/>
  <c r="Q252" i="7"/>
  <c r="Q245" i="7"/>
  <c r="Q236" i="7"/>
  <c r="Q212" i="7"/>
  <c r="Q358" i="7"/>
  <c r="Q352" i="7"/>
  <c r="Q325" i="7"/>
  <c r="Q304" i="7"/>
  <c r="Q294" i="7"/>
  <c r="U364" i="6"/>
  <c r="Q356" i="7"/>
  <c r="Q347" i="7"/>
  <c r="Q335" i="7"/>
  <c r="Q329" i="7"/>
  <c r="Q328" i="7"/>
  <c r="Q315" i="7"/>
  <c r="Q310" i="7"/>
  <c r="Q309" i="7"/>
  <c r="Q308" i="7"/>
  <c r="Q299" i="7"/>
  <c r="Q289" i="7"/>
  <c r="Q286" i="7"/>
  <c r="Q269" i="7"/>
  <c r="Q268" i="7"/>
  <c r="Q264" i="7"/>
  <c r="Q262" i="7"/>
  <c r="Q247" i="7"/>
  <c r="Q231" i="7"/>
  <c r="Q208" i="7"/>
  <c r="Q323" i="7"/>
  <c r="Q318" i="7"/>
  <c r="Q317" i="7"/>
  <c r="Q316" i="7"/>
  <c r="Q312" i="7"/>
  <c r="Q307" i="7"/>
  <c r="Q306" i="7"/>
  <c r="Q278" i="7"/>
  <c r="Q277" i="7"/>
  <c r="Q276" i="7"/>
  <c r="Q265" i="7"/>
  <c r="Q261" i="7"/>
  <c r="Q257" i="7"/>
  <c r="Q229" i="7"/>
  <c r="Q228" i="7"/>
  <c r="Q227" i="7"/>
  <c r="Q219" i="7"/>
  <c r="Q218" i="7"/>
  <c r="Q215" i="7"/>
  <c r="Q214" i="7"/>
  <c r="Q211" i="7"/>
  <c r="Q210" i="7"/>
  <c r="Q207" i="7"/>
  <c r="Q206" i="7"/>
  <c r="Q203" i="7"/>
  <c r="Q202" i="7"/>
  <c r="Q181" i="7"/>
  <c r="Q180" i="7"/>
  <c r="Q179" i="7"/>
  <c r="Q178" i="7"/>
  <c r="Q168" i="7"/>
  <c r="Q156" i="7"/>
  <c r="Q126" i="7"/>
  <c r="Q125" i="7"/>
  <c r="Q77" i="7"/>
  <c r="Q29" i="7"/>
  <c r="Q28" i="7"/>
  <c r="Q26" i="7"/>
  <c r="Q18" i="7"/>
  <c r="Q17" i="7"/>
  <c r="Q275" i="7"/>
  <c r="Q271" i="7"/>
  <c r="Q270" i="7"/>
  <c r="Q260" i="7"/>
  <c r="Q259" i="7"/>
  <c r="Q256" i="7"/>
  <c r="Q255" i="7"/>
  <c r="Q254" i="7"/>
  <c r="Q250" i="7"/>
  <c r="Q249" i="7"/>
  <c r="Q243" i="7"/>
  <c r="Q242" i="7"/>
  <c r="Q237" i="7"/>
  <c r="Q233" i="7"/>
  <c r="Q232" i="7"/>
  <c r="Q225" i="7"/>
  <c r="Q224" i="7"/>
  <c r="Q223" i="7"/>
  <c r="Q222" i="7"/>
  <c r="Q169" i="7"/>
  <c r="Q159" i="7"/>
  <c r="Q157" i="7"/>
  <c r="Q144" i="7"/>
  <c r="Q143" i="7"/>
  <c r="Q142" i="7"/>
  <c r="Q134" i="7"/>
  <c r="Q111" i="7"/>
  <c r="Q55" i="7"/>
  <c r="Q188" i="7"/>
  <c r="Q187" i="7"/>
  <c r="Q186" i="7"/>
  <c r="Q166" i="7"/>
  <c r="Q165" i="7"/>
  <c r="Q164" i="7"/>
  <c r="Q163" i="7"/>
  <c r="Q148" i="7"/>
  <c r="Q141" i="7"/>
  <c r="Q116" i="7"/>
  <c r="Q34" i="7"/>
  <c r="Q33" i="7"/>
  <c r="Q13" i="7"/>
  <c r="Q12" i="7"/>
  <c r="Q11" i="7"/>
  <c r="Q10" i="7"/>
  <c r="Q200" i="7"/>
  <c r="Q197" i="7"/>
  <c r="Q196" i="7"/>
  <c r="Q183" i="7"/>
  <c r="Q175" i="7"/>
  <c r="Q174" i="7"/>
  <c r="Q161" i="7"/>
  <c r="Q146" i="7"/>
  <c r="Q139" i="7"/>
  <c r="Q130" i="7"/>
  <c r="Q121" i="7"/>
  <c r="Q114" i="7"/>
  <c r="Q109" i="7"/>
  <c r="Q103" i="7"/>
  <c r="Q102" i="7"/>
  <c r="Q88" i="7"/>
  <c r="Q87" i="7"/>
  <c r="Q86" i="7"/>
  <c r="Q78" i="7"/>
  <c r="Q66" i="7"/>
  <c r="Q59" i="7"/>
  <c r="Q44" i="7"/>
  <c r="Q21" i="7"/>
  <c r="Q20" i="7"/>
  <c r="W362" i="3"/>
  <c r="V362" i="3"/>
  <c r="AA298" i="3"/>
  <c r="AA164" i="3"/>
  <c r="AA137" i="3"/>
  <c r="U362" i="3"/>
  <c r="S362" i="3"/>
  <c r="Y362" i="3" s="1"/>
  <c r="AA177" i="3"/>
  <c r="AA247" i="3"/>
  <c r="T362" i="3"/>
  <c r="Z362" i="3" s="1"/>
  <c r="AA202" i="3"/>
  <c r="AA194" i="3"/>
  <c r="Y21" i="3"/>
  <c r="AA57" i="3"/>
  <c r="AA251" i="3"/>
  <c r="AA55" i="3"/>
  <c r="AA267" i="3"/>
  <c r="AA272" i="3"/>
  <c r="AA308" i="3"/>
  <c r="AA113" i="3"/>
  <c r="AA183" i="3"/>
  <c r="AA288" i="3"/>
  <c r="AA123" i="3"/>
  <c r="AA168" i="3"/>
  <c r="AA190" i="3"/>
  <c r="AA307" i="3"/>
  <c r="AA354" i="3"/>
  <c r="D327" i="7"/>
  <c r="G327" i="7" s="1"/>
  <c r="P327" i="7" s="1"/>
  <c r="AB362" i="4"/>
  <c r="AD133" i="4"/>
  <c r="C132" i="7" s="1"/>
  <c r="J132" i="7" s="1"/>
  <c r="AD290" i="4"/>
  <c r="C289" i="7" s="1"/>
  <c r="J289" i="7" s="1"/>
  <c r="AD162" i="4"/>
  <c r="C161" i="7" s="1"/>
  <c r="J161" i="7" s="1"/>
  <c r="AD39" i="4"/>
  <c r="C38" i="7" s="1"/>
  <c r="J38" i="7" s="1"/>
  <c r="H64" i="3"/>
  <c r="D70" i="7"/>
  <c r="G70" i="7" s="1"/>
  <c r="P70" i="7" s="1"/>
  <c r="AD71" i="4"/>
  <c r="C70" i="7" s="1"/>
  <c r="J70" i="7" s="1"/>
  <c r="P71" i="4"/>
  <c r="P254" i="4"/>
  <c r="T235" i="4"/>
  <c r="T227" i="4"/>
  <c r="T279" i="4"/>
  <c r="P279" i="4"/>
  <c r="P258" i="4"/>
  <c r="T61" i="4"/>
  <c r="K279" i="4"/>
  <c r="O107" i="4"/>
  <c r="P107" i="4" s="1"/>
  <c r="K126" i="4"/>
  <c r="O306" i="4"/>
  <c r="T306" i="4" s="1"/>
  <c r="O151" i="4"/>
  <c r="T151" i="4" s="1"/>
  <c r="O97" i="4"/>
  <c r="T97" i="4" s="1"/>
  <c r="D151" i="7"/>
  <c r="G151" i="7" s="1"/>
  <c r="P151" i="7" s="1"/>
  <c r="T78" i="4"/>
  <c r="P192" i="4"/>
  <c r="T266" i="4"/>
  <c r="O200" i="4"/>
  <c r="P200" i="4" s="1"/>
  <c r="K40" i="4"/>
  <c r="O270" i="4"/>
  <c r="T270" i="4" s="1"/>
  <c r="U270" i="4" s="1"/>
  <c r="AC270" i="3" s="1"/>
  <c r="O343" i="4"/>
  <c r="T343" i="4" s="1"/>
  <c r="O35" i="4"/>
  <c r="T35" i="4" s="1"/>
  <c r="O188" i="4"/>
  <c r="P188" i="4" s="1"/>
  <c r="K184" i="4"/>
  <c r="K85" i="4"/>
  <c r="K122" i="4"/>
  <c r="AA122" i="3" s="1"/>
  <c r="T69" i="4"/>
  <c r="O103" i="4"/>
  <c r="T103" i="4" s="1"/>
  <c r="O130" i="4"/>
  <c r="P130" i="4" s="1"/>
  <c r="K249" i="4"/>
  <c r="AA249" i="3" s="1"/>
  <c r="K345" i="4"/>
  <c r="K98" i="4"/>
  <c r="T83" i="4"/>
  <c r="O134" i="4"/>
  <c r="P134" i="4" s="1"/>
  <c r="O193" i="4"/>
  <c r="P193" i="4" s="1"/>
  <c r="K124" i="4"/>
  <c r="AA124" i="3" s="1"/>
  <c r="K39" i="4"/>
  <c r="AA39" i="3" s="1"/>
  <c r="O229" i="4"/>
  <c r="P328" i="4"/>
  <c r="O108" i="4"/>
  <c r="O180" i="4"/>
  <c r="P180" i="4" s="1"/>
  <c r="K66" i="4"/>
  <c r="AA66" i="3" s="1"/>
  <c r="O234" i="4"/>
  <c r="O298" i="4"/>
  <c r="P298" i="4" s="1"/>
  <c r="O70" i="4"/>
  <c r="P70" i="4" s="1"/>
  <c r="O241" i="4"/>
  <c r="O155" i="4"/>
  <c r="P155" i="4" s="1"/>
  <c r="H199" i="3"/>
  <c r="P343" i="4"/>
  <c r="O208" i="4"/>
  <c r="O135" i="4"/>
  <c r="T135" i="4" s="1"/>
  <c r="K64" i="4"/>
  <c r="O139" i="4"/>
  <c r="T139" i="4" s="1"/>
  <c r="O50" i="4"/>
  <c r="O131" i="4"/>
  <c r="P131" i="4" s="1"/>
  <c r="O16" i="4"/>
  <c r="T16" i="4" s="1"/>
  <c r="O267" i="4"/>
  <c r="P267" i="4" s="1"/>
  <c r="O330" i="4"/>
  <c r="T330" i="4" s="1"/>
  <c r="O90" i="4"/>
  <c r="O41" i="4"/>
  <c r="O137" i="4"/>
  <c r="P137" i="4" s="1"/>
  <c r="K178" i="4"/>
  <c r="AA178" i="3" s="1"/>
  <c r="K357" i="4"/>
  <c r="AA357" i="3" s="1"/>
  <c r="O113" i="4"/>
  <c r="P270" i="4"/>
  <c r="P152" i="4"/>
  <c r="O158" i="4"/>
  <c r="O205" i="4"/>
  <c r="T205" i="4" s="1"/>
  <c r="O243" i="4"/>
  <c r="K105" i="4"/>
  <c r="AA105" i="3" s="1"/>
  <c r="O194" i="4"/>
  <c r="T194" i="4" s="1"/>
  <c r="O171" i="4"/>
  <c r="P171" i="4" s="1"/>
  <c r="K45" i="4"/>
  <c r="AA45" i="3" s="1"/>
  <c r="O79" i="4"/>
  <c r="K353" i="4"/>
  <c r="T105" i="4"/>
  <c r="P105" i="4"/>
  <c r="T178" i="4"/>
  <c r="P178" i="4"/>
  <c r="P84" i="4"/>
  <c r="T84" i="4"/>
  <c r="T38" i="4"/>
  <c r="P38" i="4"/>
  <c r="AD62" i="4"/>
  <c r="C61" i="7" s="1"/>
  <c r="J61" i="7" s="1"/>
  <c r="AC202" i="3"/>
  <c r="AD202" i="4"/>
  <c r="C201" i="7" s="1"/>
  <c r="J201" i="7" s="1"/>
  <c r="H202" i="3"/>
  <c r="P34" i="4"/>
  <c r="T122" i="4"/>
  <c r="T96" i="4"/>
  <c r="T297" i="4"/>
  <c r="T313" i="4"/>
  <c r="T115" i="4"/>
  <c r="P26" i="4"/>
  <c r="T193" i="4"/>
  <c r="K336" i="4"/>
  <c r="AA336" i="3" s="1"/>
  <c r="O224" i="4"/>
  <c r="P224" i="4" s="1"/>
  <c r="K235" i="4"/>
  <c r="AA235" i="3" s="1"/>
  <c r="O168" i="4"/>
  <c r="T228" i="4"/>
  <c r="O355" i="4"/>
  <c r="O289" i="4"/>
  <c r="O247" i="4"/>
  <c r="P247" i="4" s="1"/>
  <c r="O173" i="4"/>
  <c r="O310" i="4"/>
  <c r="T183" i="4"/>
  <c r="U183" i="4" s="1"/>
  <c r="O67" i="4"/>
  <c r="O177" i="4"/>
  <c r="T341" i="4"/>
  <c r="O358" i="4"/>
  <c r="P358" i="4" s="1"/>
  <c r="O21" i="4"/>
  <c r="T21" i="4" s="1"/>
  <c r="O86" i="4"/>
  <c r="O337" i="4"/>
  <c r="T337" i="4" s="1"/>
  <c r="K28" i="4"/>
  <c r="AA28" i="3" s="1"/>
  <c r="T242" i="4"/>
  <c r="T132" i="4"/>
  <c r="P333" i="4"/>
  <c r="T15" i="4"/>
  <c r="P64" i="4"/>
  <c r="T107" i="4"/>
  <c r="P321" i="4"/>
  <c r="T124" i="4"/>
  <c r="U124" i="4" s="1"/>
  <c r="O342" i="4"/>
  <c r="K269" i="4"/>
  <c r="AA269" i="3" s="1"/>
  <c r="K321" i="4"/>
  <c r="AA321" i="3" s="1"/>
  <c r="O351" i="4"/>
  <c r="O311" i="4"/>
  <c r="K96" i="4"/>
  <c r="AA96" i="3" s="1"/>
  <c r="K93" i="4"/>
  <c r="AA93" i="3" s="1"/>
  <c r="T219" i="4"/>
  <c r="O236" i="4"/>
  <c r="O203" i="4"/>
  <c r="P203" i="4" s="1"/>
  <c r="O123" i="4"/>
  <c r="T123" i="4" s="1"/>
  <c r="O51" i="4"/>
  <c r="P51" i="4" s="1"/>
  <c r="O215" i="4"/>
  <c r="K36" i="4"/>
  <c r="AA36" i="3" s="1"/>
  <c r="P45" i="4"/>
  <c r="K152" i="4"/>
  <c r="AA152" i="3" s="1"/>
  <c r="O285" i="4"/>
  <c r="AB235" i="3"/>
  <c r="AC254" i="3"/>
  <c r="H254" i="3"/>
  <c r="AC26" i="3"/>
  <c r="AA300" i="3"/>
  <c r="AA324" i="3"/>
  <c r="P158" i="4"/>
  <c r="T158" i="4"/>
  <c r="AB164" i="3"/>
  <c r="AA87" i="3"/>
  <c r="AA332" i="3"/>
  <c r="AA352" i="3"/>
  <c r="T307" i="4"/>
  <c r="U307" i="4" s="1"/>
  <c r="P307" i="4"/>
  <c r="D108" i="7"/>
  <c r="G108" i="7" s="1"/>
  <c r="P108" i="7" s="1"/>
  <c r="AC109" i="3"/>
  <c r="AD109" i="4"/>
  <c r="C108" i="7" s="1"/>
  <c r="J108" i="7" s="1"/>
  <c r="AA48" i="3"/>
  <c r="AA98" i="3"/>
  <c r="P269" i="4"/>
  <c r="T269" i="4"/>
  <c r="AA326" i="3"/>
  <c r="AA276" i="3"/>
  <c r="AA91" i="3"/>
  <c r="AB93" i="3"/>
  <c r="D168" i="7"/>
  <c r="G168" i="7" s="1"/>
  <c r="P168" i="7" s="1"/>
  <c r="AB259" i="3"/>
  <c r="AA285" i="3"/>
  <c r="P336" i="4"/>
  <c r="T336" i="4"/>
  <c r="H109" i="3"/>
  <c r="AD169" i="4"/>
  <c r="C168" i="7" s="1"/>
  <c r="J168" i="7" s="1"/>
  <c r="H169" i="3"/>
  <c r="AD333" i="4"/>
  <c r="C332" i="7" s="1"/>
  <c r="J332" i="7" s="1"/>
  <c r="AC333" i="3"/>
  <c r="H333" i="3"/>
  <c r="AD283" i="4"/>
  <c r="C282" i="7" s="1"/>
  <c r="J282" i="7" s="1"/>
  <c r="D304" i="7"/>
  <c r="G304" i="7" s="1"/>
  <c r="P304" i="7" s="1"/>
  <c r="AC305" i="3"/>
  <c r="AA143" i="3"/>
  <c r="AB207" i="3"/>
  <c r="AA18" i="3"/>
  <c r="P108" i="4"/>
  <c r="T108" i="4"/>
  <c r="U108" i="4" s="1"/>
  <c r="AA270" i="3"/>
  <c r="AB115" i="3"/>
  <c r="AA115" i="3"/>
  <c r="AA184" i="3"/>
  <c r="P348" i="4"/>
  <c r="T348" i="4"/>
  <c r="U348" i="4" s="1"/>
  <c r="AA82" i="3"/>
  <c r="AA333" i="3"/>
  <c r="T126" i="4"/>
  <c r="U126" i="4" s="1"/>
  <c r="P126" i="4"/>
  <c r="AB162" i="3"/>
  <c r="AA169" i="3"/>
  <c r="D38" i="7"/>
  <c r="G38" i="7" s="1"/>
  <c r="P38" i="7" s="1"/>
  <c r="AB240" i="3"/>
  <c r="AB121" i="3"/>
  <c r="T70" i="4"/>
  <c r="U70" i="4" s="1"/>
  <c r="AA133" i="3"/>
  <c r="AB305" i="3"/>
  <c r="AB109" i="3"/>
  <c r="AA282" i="3"/>
  <c r="AA90" i="3"/>
  <c r="AA30" i="3"/>
  <c r="AB44" i="3"/>
  <c r="AA52" i="3"/>
  <c r="AA75" i="3"/>
  <c r="AA78" i="3"/>
  <c r="T85" i="4"/>
  <c r="P85" i="4"/>
  <c r="AA108" i="3"/>
  <c r="AA134" i="3"/>
  <c r="AA175" i="3"/>
  <c r="AA180" i="3"/>
  <c r="AC198" i="3"/>
  <c r="H198" i="3"/>
  <c r="AA242" i="3"/>
  <c r="AA305" i="3"/>
  <c r="AD305" i="4"/>
  <c r="C304" i="7" s="1"/>
  <c r="J304" i="7" s="1"/>
  <c r="D61" i="7"/>
  <c r="G61" i="7" s="1"/>
  <c r="P61" i="7" s="1"/>
  <c r="T164" i="4"/>
  <c r="U164" i="4" s="1"/>
  <c r="T259" i="4"/>
  <c r="AD34" i="4"/>
  <c r="C33" i="7" s="1"/>
  <c r="J33" i="7" s="1"/>
  <c r="AC34" i="3"/>
  <c r="T147" i="4"/>
  <c r="P194" i="4"/>
  <c r="T339" i="4"/>
  <c r="AB52" i="3"/>
  <c r="AC328" i="3"/>
  <c r="AB76" i="3"/>
  <c r="AB78" i="3"/>
  <c r="AC290" i="3"/>
  <c r="H290" i="3"/>
  <c r="D289" i="7"/>
  <c r="G289" i="7" s="1"/>
  <c r="P289" i="7" s="1"/>
  <c r="AA85" i="3"/>
  <c r="AA83" i="3"/>
  <c r="AB75" i="3"/>
  <c r="AB61" i="3"/>
  <c r="AA340" i="3"/>
  <c r="AD45" i="4"/>
  <c r="C44" i="7" s="1"/>
  <c r="J44" i="7" s="1"/>
  <c r="AC45" i="3"/>
  <c r="H45" i="3"/>
  <c r="D44" i="7"/>
  <c r="G44" i="7" s="1"/>
  <c r="P44" i="7" s="1"/>
  <c r="AB124" i="3"/>
  <c r="D97" i="7"/>
  <c r="G97" i="7" s="1"/>
  <c r="P97" i="7" s="1"/>
  <c r="AC162" i="3"/>
  <c r="D161" i="7"/>
  <c r="G161" i="7" s="1"/>
  <c r="P161" i="7" s="1"/>
  <c r="H162" i="3"/>
  <c r="AA353" i="3"/>
  <c r="AA166" i="3"/>
  <c r="AA292" i="3"/>
  <c r="AA24" i="3"/>
  <c r="P143" i="4"/>
  <c r="T143" i="4"/>
  <c r="AA158" i="3"/>
  <c r="AA173" i="3"/>
  <c r="AA207" i="3"/>
  <c r="AA224" i="3"/>
  <c r="AA261" i="3"/>
  <c r="AD321" i="4"/>
  <c r="C320" i="7" s="1"/>
  <c r="J320" i="7" s="1"/>
  <c r="AC321" i="3"/>
  <c r="D320" i="7"/>
  <c r="G320" i="7" s="1"/>
  <c r="P320" i="7" s="1"/>
  <c r="AA330" i="3"/>
  <c r="H328" i="3"/>
  <c r="T226" i="4"/>
  <c r="H62" i="3"/>
  <c r="P169" i="4"/>
  <c r="T75" i="4"/>
  <c r="U75" i="4" s="1"/>
  <c r="P290" i="4"/>
  <c r="T93" i="4"/>
  <c r="U93" i="4" s="1"/>
  <c r="H39" i="3"/>
  <c r="P187" i="4"/>
  <c r="AC286" i="3"/>
  <c r="AA100" i="3"/>
  <c r="AA259" i="3"/>
  <c r="AB242" i="3"/>
  <c r="T40" i="4"/>
  <c r="P40" i="4"/>
  <c r="AA34" i="3"/>
  <c r="AA258" i="3"/>
  <c r="AB226" i="3"/>
  <c r="AA226" i="3"/>
  <c r="AB28" i="3"/>
  <c r="AA107" i="3"/>
  <c r="AA84" i="3"/>
  <c r="AA38" i="3"/>
  <c r="AA81" i="3"/>
  <c r="AA71" i="3"/>
  <c r="AA313" i="3"/>
  <c r="AA97" i="3"/>
  <c r="P312" i="4"/>
  <c r="T312" i="4"/>
  <c r="AB96" i="3"/>
  <c r="AC142" i="3"/>
  <c r="D141" i="7"/>
  <c r="G141" i="7" s="1"/>
  <c r="P141" i="7" s="1"/>
  <c r="H142" i="3"/>
  <c r="T250" i="4"/>
  <c r="U250" i="4" s="1"/>
  <c r="P250" i="4"/>
  <c r="P98" i="4"/>
  <c r="AB228" i="3"/>
  <c r="T46" i="4"/>
  <c r="U46" i="4" s="1"/>
  <c r="P46" i="4"/>
  <c r="P170" i="4"/>
  <c r="T170" i="4"/>
  <c r="AB286" i="3"/>
  <c r="AA16" i="3"/>
  <c r="P353" i="4"/>
  <c r="T353" i="4"/>
  <c r="U353" i="4" s="1"/>
  <c r="P81" i="4"/>
  <c r="T81" i="4"/>
  <c r="U81" i="4" s="1"/>
  <c r="H133" i="3"/>
  <c r="AA35" i="3"/>
  <c r="AA61" i="3"/>
  <c r="T80" i="4"/>
  <c r="P80" i="4"/>
  <c r="AA132" i="3"/>
  <c r="AA188" i="3"/>
  <c r="AA228" i="3"/>
  <c r="K110" i="4"/>
  <c r="AB230" i="3"/>
  <c r="AA230" i="3"/>
  <c r="AA162" i="3"/>
  <c r="AA50" i="3"/>
  <c r="AA197" i="3"/>
  <c r="AA203" i="3"/>
  <c r="AA187" i="3"/>
  <c r="AA67" i="3"/>
  <c r="AA192" i="3"/>
  <c r="AA41" i="3"/>
  <c r="AA59" i="3"/>
  <c r="AA77" i="3"/>
  <c r="AA92" i="3"/>
  <c r="AA104" i="3"/>
  <c r="AA130" i="3"/>
  <c r="AA146" i="3"/>
  <c r="AA165" i="3"/>
  <c r="AA201" i="3"/>
  <c r="AA218" i="3"/>
  <c r="AA220" i="3"/>
  <c r="AA223" i="3"/>
  <c r="AA240" i="3"/>
  <c r="AA277" i="3"/>
  <c r="AA280" i="3"/>
  <c r="AA327" i="3"/>
  <c r="AA334" i="3"/>
  <c r="AA343" i="3"/>
  <c r="P20" i="4"/>
  <c r="H71" i="3"/>
  <c r="AC71" i="3"/>
  <c r="AC107" i="3"/>
  <c r="AB283" i="3"/>
  <c r="AA279" i="3"/>
  <c r="O350" i="4"/>
  <c r="P350" i="4" s="1"/>
  <c r="O136" i="4"/>
  <c r="O220" i="4"/>
  <c r="K80" i="4"/>
  <c r="AA80" i="3" s="1"/>
  <c r="AA62" i="3"/>
  <c r="O116" i="4"/>
  <c r="T116" i="4" s="1"/>
  <c r="AA64" i="3"/>
  <c r="AA76" i="3"/>
  <c r="K297" i="4"/>
  <c r="O114" i="4"/>
  <c r="O347" i="4"/>
  <c r="O251" i="4"/>
  <c r="P251" i="4" s="1"/>
  <c r="K157" i="4"/>
  <c r="O146" i="4"/>
  <c r="P39" i="4"/>
  <c r="O354" i="4"/>
  <c r="O282" i="4"/>
  <c r="P282" i="4" s="1"/>
  <c r="O166" i="4"/>
  <c r="AA286" i="3"/>
  <c r="O57" i="4"/>
  <c r="T230" i="4"/>
  <c r="O277" i="4"/>
  <c r="O201" i="4"/>
  <c r="P201" i="4" s="1"/>
  <c r="AA181" i="3"/>
  <c r="AB357" i="3"/>
  <c r="AA345" i="3"/>
  <c r="K217" i="4"/>
  <c r="K109" i="4"/>
  <c r="AA109" i="3" s="1"/>
  <c r="AA89" i="3"/>
  <c r="O24" i="4"/>
  <c r="AA70" i="3"/>
  <c r="AA131" i="3"/>
  <c r="AA135" i="3"/>
  <c r="O199" i="4"/>
  <c r="AA227" i="3"/>
  <c r="O272" i="4"/>
  <c r="P272" i="4" s="1"/>
  <c r="O280" i="4"/>
  <c r="O288" i="4"/>
  <c r="T288" i="4" s="1"/>
  <c r="O292" i="4"/>
  <c r="T292" i="4" s="1"/>
  <c r="O300" i="4"/>
  <c r="O324" i="4"/>
  <c r="O352" i="4"/>
  <c r="O356" i="4"/>
  <c r="T28" i="4"/>
  <c r="T36" i="4"/>
  <c r="T44" i="4"/>
  <c r="U44" i="4" s="1"/>
  <c r="T48" i="4"/>
  <c r="T76" i="4"/>
  <c r="AA121" i="3"/>
  <c r="AA337" i="3"/>
  <c r="AA17" i="3"/>
  <c r="AA283" i="3"/>
  <c r="AB264" i="3"/>
  <c r="AA264" i="3"/>
  <c r="AA22" i="3"/>
  <c r="AA46" i="3"/>
  <c r="AA136" i="3"/>
  <c r="AA144" i="3"/>
  <c r="AA150" i="3"/>
  <c r="AA174" i="3"/>
  <c r="AA185" i="3"/>
  <c r="AA211" i="3"/>
  <c r="AA215" i="3"/>
  <c r="AA229" i="3"/>
  <c r="AA266" i="3"/>
  <c r="AA289" i="3"/>
  <c r="AA293" i="3"/>
  <c r="AA306" i="3"/>
  <c r="AA310" i="3"/>
  <c r="AA347" i="3"/>
  <c r="AA350" i="3"/>
  <c r="AA358" i="3"/>
  <c r="AA360" i="3"/>
  <c r="D198" i="7"/>
  <c r="G198" i="7" s="1"/>
  <c r="P198" i="7" s="1"/>
  <c r="AB100" i="3"/>
  <c r="AB83" i="3"/>
  <c r="AC124" i="3"/>
  <c r="AB212" i="3"/>
  <c r="AA212" i="3"/>
  <c r="K198" i="4"/>
  <c r="AA40" i="3"/>
  <c r="K20" i="4"/>
  <c r="AB142" i="3"/>
  <c r="AB147" i="3"/>
  <c r="AA147" i="3"/>
  <c r="AB122" i="3"/>
  <c r="AB339" i="3"/>
  <c r="AA339" i="3"/>
  <c r="O102" i="4"/>
  <c r="P102" i="4" s="1"/>
  <c r="AA126" i="3"/>
  <c r="O327" i="4"/>
  <c r="T327" i="4" s="1"/>
  <c r="O104" i="4"/>
  <c r="T104" i="4" s="1"/>
  <c r="O59" i="4"/>
  <c r="O276" i="4"/>
  <c r="T276" i="4" s="1"/>
  <c r="O175" i="4"/>
  <c r="P175" i="4" s="1"/>
  <c r="O63" i="4"/>
  <c r="T63" i="4" s="1"/>
  <c r="O211" i="4"/>
  <c r="P211" i="4" s="1"/>
  <c r="O74" i="4"/>
  <c r="AA145" i="3"/>
  <c r="O326" i="4"/>
  <c r="O190" i="4"/>
  <c r="AB183" i="3"/>
  <c r="K341" i="4"/>
  <c r="K221" i="4"/>
  <c r="O29" i="4"/>
  <c r="T29" i="4" s="1"/>
  <c r="AA86" i="3"/>
  <c r="AA205" i="3"/>
  <c r="AA21" i="3"/>
  <c r="K219" i="4"/>
  <c r="AA19" i="3"/>
  <c r="AA51" i="3"/>
  <c r="AA65" i="3"/>
  <c r="K69" i="4"/>
  <c r="AA69" i="3" s="1"/>
  <c r="AA79" i="3"/>
  <c r="AA94" i="3"/>
  <c r="AA103" i="3"/>
  <c r="AA151" i="3"/>
  <c r="AA170" i="3"/>
  <c r="AA193" i="3"/>
  <c r="AA236" i="3"/>
  <c r="AA243" i="3"/>
  <c r="AB266" i="3"/>
  <c r="AA290" i="3"/>
  <c r="AA304" i="3"/>
  <c r="AA320" i="3"/>
  <c r="AA351" i="3"/>
  <c r="H305" i="3"/>
  <c r="H164" i="3"/>
  <c r="T184" i="4"/>
  <c r="P184" i="4"/>
  <c r="T358" i="4"/>
  <c r="P82" i="4"/>
  <c r="T82" i="4"/>
  <c r="P334" i="4"/>
  <c r="T334" i="4"/>
  <c r="P77" i="4"/>
  <c r="T77" i="4"/>
  <c r="T68" i="4"/>
  <c r="P68" i="4"/>
  <c r="T188" i="4"/>
  <c r="U188" i="4" s="1"/>
  <c r="P331" i="4"/>
  <c r="T331" i="4"/>
  <c r="P19" i="4"/>
  <c r="T19" i="4"/>
  <c r="K129" i="4"/>
  <c r="O129" i="4"/>
  <c r="K265" i="4"/>
  <c r="O265" i="4"/>
  <c r="D117" i="7"/>
  <c r="G117" i="7" s="1"/>
  <c r="P117" i="7" s="1"/>
  <c r="H118" i="3"/>
  <c r="K344" i="4"/>
  <c r="O344" i="4"/>
  <c r="O49" i="4"/>
  <c r="K49" i="4"/>
  <c r="K56" i="4"/>
  <c r="O56" i="4"/>
  <c r="O101" i="4"/>
  <c r="K101" i="4"/>
  <c r="O153" i="4"/>
  <c r="K153" i="4"/>
  <c r="K161" i="4"/>
  <c r="O161" i="4"/>
  <c r="O204" i="4"/>
  <c r="K204" i="4"/>
  <c r="K262" i="4"/>
  <c r="O262" i="4"/>
  <c r="K303" i="4"/>
  <c r="O303" i="4"/>
  <c r="K314" i="4"/>
  <c r="O314" i="4"/>
  <c r="T314" i="4" s="1"/>
  <c r="O322" i="4"/>
  <c r="K322" i="4"/>
  <c r="O17" i="4"/>
  <c r="P16" i="4"/>
  <c r="K231" i="4"/>
  <c r="O231" i="4"/>
  <c r="K244" i="4"/>
  <c r="O244" i="4"/>
  <c r="P244" i="4" s="1"/>
  <c r="K299" i="4"/>
  <c r="O299" i="4"/>
  <c r="P110" i="4"/>
  <c r="T110" i="4"/>
  <c r="K10" i="4"/>
  <c r="O10" i="4"/>
  <c r="K112" i="4"/>
  <c r="O112" i="4"/>
  <c r="P112" i="4" s="1"/>
  <c r="O88" i="4"/>
  <c r="K88" i="4"/>
  <c r="O99" i="4"/>
  <c r="K99" i="4"/>
  <c r="K128" i="4"/>
  <c r="O128" i="4"/>
  <c r="K141" i="4"/>
  <c r="O141" i="4"/>
  <c r="O148" i="4"/>
  <c r="K148" i="4"/>
  <c r="O154" i="4"/>
  <c r="T154" i="4" s="1"/>
  <c r="K154" i="4"/>
  <c r="K159" i="4"/>
  <c r="O159" i="4"/>
  <c r="T159" i="4" s="1"/>
  <c r="O213" i="4"/>
  <c r="K213" i="4"/>
  <c r="K216" i="4"/>
  <c r="O216" i="4"/>
  <c r="O248" i="4"/>
  <c r="K248" i="4"/>
  <c r="K252" i="4"/>
  <c r="O252" i="4"/>
  <c r="P252" i="4" s="1"/>
  <c r="K301" i="4"/>
  <c r="O301" i="4"/>
  <c r="T301" i="4" s="1"/>
  <c r="K317" i="4"/>
  <c r="O317" i="4"/>
  <c r="P317" i="4" s="1"/>
  <c r="K323" i="4"/>
  <c r="O323" i="4"/>
  <c r="O308" i="4"/>
  <c r="O320" i="4"/>
  <c r="O360" i="4"/>
  <c r="T100" i="4"/>
  <c r="T212" i="4"/>
  <c r="U212" i="4" s="1"/>
  <c r="P145" i="4"/>
  <c r="T145" i="4"/>
  <c r="U145" i="4" s="1"/>
  <c r="K11" i="4"/>
  <c r="O11" i="4"/>
  <c r="K268" i="4"/>
  <c r="O268" i="4"/>
  <c r="K274" i="4"/>
  <c r="O274" i="4"/>
  <c r="K54" i="4"/>
  <c r="O54" i="4"/>
  <c r="O92" i="4"/>
  <c r="O119" i="4"/>
  <c r="K119" i="4"/>
  <c r="K315" i="4"/>
  <c r="O315" i="4"/>
  <c r="K338" i="4"/>
  <c r="O338" i="4"/>
  <c r="P338" i="4" s="1"/>
  <c r="O72" i="4"/>
  <c r="K72" i="4"/>
  <c r="K23" i="4"/>
  <c r="O23" i="4"/>
  <c r="K43" i="4"/>
  <c r="O43" i="4"/>
  <c r="K58" i="4"/>
  <c r="O58" i="4"/>
  <c r="K167" i="4"/>
  <c r="O167" i="4"/>
  <c r="O176" i="4"/>
  <c r="P176" i="4" s="1"/>
  <c r="K176" i="4"/>
  <c r="O179" i="4"/>
  <c r="K179" i="4"/>
  <c r="K255" i="4"/>
  <c r="O255" i="4"/>
  <c r="O271" i="4"/>
  <c r="K271" i="4"/>
  <c r="K349" i="4"/>
  <c r="O349" i="4"/>
  <c r="O186" i="4"/>
  <c r="K186" i="4"/>
  <c r="O206" i="4"/>
  <c r="K206" i="4"/>
  <c r="O22" i="4"/>
  <c r="O30" i="4"/>
  <c r="O138" i="4"/>
  <c r="O91" i="4"/>
  <c r="O95" i="4"/>
  <c r="O239" i="4"/>
  <c r="D197" i="7"/>
  <c r="G197" i="7" s="1"/>
  <c r="P197" i="7" s="1"/>
  <c r="AD198" i="4"/>
  <c r="P181" i="4"/>
  <c r="T181" i="4"/>
  <c r="T223" i="4"/>
  <c r="P223" i="4"/>
  <c r="P249" i="4"/>
  <c r="T249" i="4"/>
  <c r="AD187" i="4"/>
  <c r="D186" i="7"/>
  <c r="G186" i="7" s="1"/>
  <c r="P186" i="7" s="1"/>
  <c r="H187" i="3"/>
  <c r="P135" i="4"/>
  <c r="T127" i="4"/>
  <c r="P127" i="4"/>
  <c r="K117" i="4"/>
  <c r="O117" i="4"/>
  <c r="K257" i="4"/>
  <c r="O257" i="4"/>
  <c r="K256" i="4"/>
  <c r="O256" i="4"/>
  <c r="K260" i="4"/>
  <c r="O260" i="4"/>
  <c r="O275" i="4"/>
  <c r="K275" i="4"/>
  <c r="O281" i="4"/>
  <c r="K281" i="4"/>
  <c r="K284" i="4"/>
  <c r="O284" i="4"/>
  <c r="K287" i="4"/>
  <c r="O287" i="4"/>
  <c r="K294" i="4"/>
  <c r="O294" i="4"/>
  <c r="O335" i="4"/>
  <c r="K335" i="4"/>
  <c r="K346" i="4"/>
  <c r="O346" i="4"/>
  <c r="H34" i="3"/>
  <c r="I362" i="4"/>
  <c r="P151" i="4"/>
  <c r="O13" i="4"/>
  <c r="K13" i="4"/>
  <c r="AA13" i="3" s="1"/>
  <c r="K273" i="4"/>
  <c r="O273" i="4"/>
  <c r="K278" i="4"/>
  <c r="O278" i="4"/>
  <c r="O291" i="4"/>
  <c r="K291" i="4"/>
  <c r="K296" i="4"/>
  <c r="O296" i="4"/>
  <c r="D33" i="7"/>
  <c r="G33" i="7" s="1"/>
  <c r="P33" i="7" s="1"/>
  <c r="AD26" i="4"/>
  <c r="D25" i="7"/>
  <c r="G25" i="7" s="1"/>
  <c r="P25" i="7" s="1"/>
  <c r="H26" i="3"/>
  <c r="J362" i="4"/>
  <c r="T304" i="4"/>
  <c r="P304" i="4"/>
  <c r="K359" i="4"/>
  <c r="O359" i="4"/>
  <c r="P154" i="4"/>
  <c r="P345" i="4"/>
  <c r="T345" i="4"/>
  <c r="AD254" i="4"/>
  <c r="D253" i="7"/>
  <c r="G253" i="7" s="1"/>
  <c r="P253" i="7" s="1"/>
  <c r="P65" i="4"/>
  <c r="T65" i="4"/>
  <c r="P113" i="4"/>
  <c r="T113" i="4"/>
  <c r="P87" i="4"/>
  <c r="T87" i="4"/>
  <c r="K238" i="4"/>
  <c r="O238" i="4"/>
  <c r="P66" i="4"/>
  <c r="T66" i="4"/>
  <c r="T155" i="4"/>
  <c r="K27" i="4"/>
  <c r="O27" i="4"/>
  <c r="K32" i="4"/>
  <c r="O32" i="4"/>
  <c r="T201" i="4"/>
  <c r="O210" i="4"/>
  <c r="K210" i="4"/>
  <c r="O33" i="4"/>
  <c r="K33" i="4"/>
  <c r="O25" i="4"/>
  <c r="K25" i="4"/>
  <c r="O60" i="4"/>
  <c r="K60" i="4"/>
  <c r="K149" i="4"/>
  <c r="O149" i="4"/>
  <c r="T165" i="4"/>
  <c r="P165" i="4"/>
  <c r="T94" i="4"/>
  <c r="P94" i="4"/>
  <c r="K214" i="4"/>
  <c r="O214" i="4"/>
  <c r="K225" i="4"/>
  <c r="O225" i="4"/>
  <c r="K196" i="4"/>
  <c r="O196" i="4"/>
  <c r="K42" i="4"/>
  <c r="O42" i="4"/>
  <c r="O53" i="4"/>
  <c r="K53" i="4"/>
  <c r="K140" i="4"/>
  <c r="O140" i="4"/>
  <c r="K160" i="4"/>
  <c r="O160" i="4"/>
  <c r="K163" i="4"/>
  <c r="O163" i="4"/>
  <c r="O191" i="4"/>
  <c r="K191" i="4"/>
  <c r="K195" i="4"/>
  <c r="O195" i="4"/>
  <c r="P217" i="4"/>
  <c r="T217" i="4"/>
  <c r="P221" i="4"/>
  <c r="T221" i="4"/>
  <c r="O232" i="4"/>
  <c r="K232" i="4"/>
  <c r="K237" i="4"/>
  <c r="O237" i="4"/>
  <c r="K253" i="4"/>
  <c r="O253" i="4"/>
  <c r="K263" i="4"/>
  <c r="O263" i="4"/>
  <c r="O302" i="4"/>
  <c r="K302" i="4"/>
  <c r="K309" i="4"/>
  <c r="O309" i="4"/>
  <c r="O316" i="4"/>
  <c r="K316" i="4"/>
  <c r="K318" i="4"/>
  <c r="O318" i="4"/>
  <c r="P360" i="4"/>
  <c r="T360" i="4"/>
  <c r="S362" i="4"/>
  <c r="T12" i="4"/>
  <c r="U12" i="4" s="1"/>
  <c r="T251" i="4"/>
  <c r="P150" i="4"/>
  <c r="T150" i="4"/>
  <c r="T357" i="4"/>
  <c r="P63" i="4"/>
  <c r="P197" i="4"/>
  <c r="T197" i="4"/>
  <c r="P337" i="4"/>
  <c r="T293" i="4"/>
  <c r="P293" i="4"/>
  <c r="K118" i="4"/>
  <c r="O118" i="4"/>
  <c r="O325" i="4"/>
  <c r="K325" i="4"/>
  <c r="O37" i="4"/>
  <c r="K37" i="4"/>
  <c r="O111" i="4"/>
  <c r="K111" i="4"/>
  <c r="P62" i="4"/>
  <c r="T298" i="4"/>
  <c r="T240" i="4"/>
  <c r="P103" i="4"/>
  <c r="P73" i="4"/>
  <c r="P97" i="4"/>
  <c r="O174" i="4"/>
  <c r="P133" i="4"/>
  <c r="K14" i="4"/>
  <c r="O14" i="4"/>
  <c r="O245" i="4"/>
  <c r="K245" i="4"/>
  <c r="K26" i="4"/>
  <c r="O47" i="4"/>
  <c r="K47" i="4"/>
  <c r="K156" i="4"/>
  <c r="O156" i="4"/>
  <c r="O172" i="4"/>
  <c r="K172" i="4"/>
  <c r="K182" i="4"/>
  <c r="O182" i="4"/>
  <c r="K209" i="4"/>
  <c r="O209" i="4"/>
  <c r="O222" i="4"/>
  <c r="K222" i="4"/>
  <c r="K233" i="4"/>
  <c r="O233" i="4"/>
  <c r="K246" i="4"/>
  <c r="O246" i="4"/>
  <c r="K295" i="4"/>
  <c r="O295" i="4"/>
  <c r="O340" i="4"/>
  <c r="O31" i="4"/>
  <c r="K31" i="4"/>
  <c r="O106" i="4"/>
  <c r="K106" i="4"/>
  <c r="O125" i="4"/>
  <c r="K125" i="4"/>
  <c r="K319" i="4"/>
  <c r="O319" i="4"/>
  <c r="O329" i="4"/>
  <c r="K329" i="4"/>
  <c r="O332" i="4"/>
  <c r="O189" i="4"/>
  <c r="O18" i="4"/>
  <c r="O120" i="4"/>
  <c r="K120" i="4"/>
  <c r="O89" i="4"/>
  <c r="O144" i="4"/>
  <c r="O185" i="4"/>
  <c r="O261" i="4"/>
  <c r="E59" i="7"/>
  <c r="E288" i="7"/>
  <c r="E126" i="7"/>
  <c r="E99" i="7"/>
  <c r="E234" i="7"/>
  <c r="E63" i="7"/>
  <c r="E23" i="7"/>
  <c r="E279" i="7"/>
  <c r="E250" i="7"/>
  <c r="E219" i="7"/>
  <c r="E261" i="7"/>
  <c r="E182" i="7"/>
  <c r="E90" i="7"/>
  <c r="E102" i="7"/>
  <c r="E162" i="7"/>
  <c r="E67" i="7"/>
  <c r="E86" i="7"/>
  <c r="E341" i="7"/>
  <c r="E346" i="7"/>
  <c r="E303" i="7"/>
  <c r="E295" i="7"/>
  <c r="E221" i="7"/>
  <c r="E210" i="7"/>
  <c r="E128" i="7"/>
  <c r="E36" i="7"/>
  <c r="E159" i="7"/>
  <c r="E313" i="7"/>
  <c r="E273" i="7"/>
  <c r="E248" i="7"/>
  <c r="E217" i="7"/>
  <c r="E190" i="7"/>
  <c r="E142" i="7"/>
  <c r="E107" i="7"/>
  <c r="E71" i="7"/>
  <c r="E299" i="7"/>
  <c r="E347" i="7"/>
  <c r="E327" i="7"/>
  <c r="E320" i="7"/>
  <c r="E312" i="7"/>
  <c r="E301" i="7"/>
  <c r="E235" i="7"/>
  <c r="E212" i="7"/>
  <c r="E205" i="7"/>
  <c r="E189" i="7"/>
  <c r="E185" i="7"/>
  <c r="E181" i="7"/>
  <c r="E62" i="7"/>
  <c r="E58" i="7"/>
  <c r="E38" i="7"/>
  <c r="E19" i="7"/>
  <c r="E15" i="7"/>
  <c r="E270" i="7"/>
  <c r="E244" i="7"/>
  <c r="E254" i="7"/>
  <c r="E134" i="7"/>
  <c r="E75" i="7"/>
  <c r="E358" i="7"/>
  <c r="E354" i="7"/>
  <c r="E350" i="7"/>
  <c r="E297" i="7"/>
  <c r="E291" i="7"/>
  <c r="E249" i="7"/>
  <c r="E238" i="7"/>
  <c r="E211" i="7"/>
  <c r="E192" i="7"/>
  <c r="E180" i="7"/>
  <c r="E172" i="7"/>
  <c r="E144" i="7"/>
  <c r="E125" i="7"/>
  <c r="E117" i="7"/>
  <c r="E26" i="7"/>
  <c r="E97" i="7"/>
  <c r="E81" i="7"/>
  <c r="E118" i="7"/>
  <c r="E155" i="7"/>
  <c r="E151" i="7"/>
  <c r="E147" i="7"/>
  <c r="E131" i="7"/>
  <c r="E120" i="7"/>
  <c r="E116" i="7"/>
  <c r="E112" i="7"/>
  <c r="E108" i="7"/>
  <c r="E150" i="7"/>
  <c r="E76" i="7"/>
  <c r="E72" i="7"/>
  <c r="E65" i="7"/>
  <c r="E61" i="7"/>
  <c r="E41" i="7"/>
  <c r="E37" i="7"/>
  <c r="E25" i="7"/>
  <c r="E22" i="7"/>
  <c r="R362" i="5"/>
  <c r="E135" i="7"/>
  <c r="E289" i="7"/>
  <c r="E275" i="7"/>
  <c r="E349" i="7"/>
  <c r="E315" i="7"/>
  <c r="Q362" i="5"/>
  <c r="E203" i="7"/>
  <c r="E344" i="7"/>
  <c r="E143" i="7"/>
  <c r="E286" i="7"/>
  <c r="E40" i="7"/>
  <c r="E33" i="7"/>
  <c r="E335" i="7"/>
  <c r="E200" i="7"/>
  <c r="E269" i="7"/>
  <c r="E236" i="7"/>
  <c r="E176" i="7"/>
  <c r="E259" i="7"/>
  <c r="E352" i="7"/>
  <c r="E340" i="7"/>
  <c r="E208" i="7"/>
  <c r="E229" i="7"/>
  <c r="E325" i="7"/>
  <c r="E149" i="7"/>
  <c r="E164" i="7"/>
  <c r="I362" i="5"/>
  <c r="E334" i="7"/>
  <c r="E44" i="7"/>
  <c r="E323" i="7"/>
  <c r="E73" i="7"/>
  <c r="E319" i="7"/>
  <c r="E242" i="7"/>
  <c r="E87" i="7"/>
  <c r="E272" i="7"/>
  <c r="E83" i="7"/>
  <c r="E64" i="7"/>
  <c r="E79" i="7"/>
  <c r="E356" i="7"/>
  <c r="E32" i="7"/>
  <c r="E216" i="7"/>
  <c r="E28" i="7"/>
  <c r="E330" i="7"/>
  <c r="E17" i="7"/>
  <c r="E168" i="7"/>
  <c r="M362" i="5"/>
  <c r="E351" i="7"/>
  <c r="E268" i="7"/>
  <c r="E124" i="7"/>
  <c r="E265" i="7"/>
  <c r="E292" i="7"/>
  <c r="E173" i="7"/>
  <c r="E158" i="7"/>
  <c r="E136" i="7"/>
  <c r="E169" i="7"/>
  <c r="E114" i="7"/>
  <c r="E49" i="7"/>
  <c r="E106" i="7"/>
  <c r="E332" i="7"/>
  <c r="E284" i="7"/>
  <c r="E333" i="7"/>
  <c r="E277" i="7"/>
  <c r="E233" i="7"/>
  <c r="E224" i="7"/>
  <c r="E139" i="7"/>
  <c r="E214" i="7"/>
  <c r="E93" i="7"/>
  <c r="E89" i="7"/>
  <c r="E50" i="7"/>
  <c r="E18" i="7"/>
  <c r="E34" i="7"/>
  <c r="E287" i="7"/>
  <c r="E11" i="7"/>
  <c r="E336" i="7"/>
  <c r="E308" i="7"/>
  <c r="E228" i="7"/>
  <c r="E29" i="7"/>
  <c r="O2" i="5"/>
  <c r="E48" i="7"/>
  <c r="E353" i="7"/>
  <c r="E146" i="7"/>
  <c r="E307" i="7"/>
  <c r="E253" i="7"/>
  <c r="E245" i="7"/>
  <c r="E247" i="7"/>
  <c r="E243" i="7"/>
  <c r="E257" i="7"/>
  <c r="E187" i="7"/>
  <c r="E152" i="7"/>
  <c r="E199" i="7"/>
  <c r="E138" i="7"/>
  <c r="E130" i="7"/>
  <c r="E167" i="7"/>
  <c r="E119" i="7"/>
  <c r="E104" i="7"/>
  <c r="E100" i="7"/>
  <c r="E96" i="7"/>
  <c r="E343" i="7"/>
  <c r="E298" i="7"/>
  <c r="E262" i="7"/>
  <c r="E258" i="7"/>
  <c r="E256" i="7"/>
  <c r="E231" i="7"/>
  <c r="E227" i="7"/>
  <c r="E223" i="7"/>
  <c r="E202" i="7"/>
  <c r="E198" i="7"/>
  <c r="E188" i="7"/>
  <c r="E177" i="7"/>
  <c r="E174" i="7"/>
  <c r="E170" i="7"/>
  <c r="E148" i="7"/>
  <c r="E145" i="7"/>
  <c r="E141" i="7"/>
  <c r="E133" i="7"/>
  <c r="E122" i="7"/>
  <c r="E115" i="7"/>
  <c r="E92" i="7"/>
  <c r="E88" i="7"/>
  <c r="E84" i="7"/>
  <c r="E80" i="7"/>
  <c r="E47" i="7"/>
  <c r="E43" i="7"/>
  <c r="E39" i="7"/>
  <c r="E35" i="7"/>
  <c r="E31" i="7"/>
  <c r="E27" i="7"/>
  <c r="E24" i="7"/>
  <c r="E20" i="7"/>
  <c r="E16" i="7"/>
  <c r="E329" i="7"/>
  <c r="E314" i="7"/>
  <c r="E306" i="7"/>
  <c r="E302" i="7"/>
  <c r="E296" i="7"/>
  <c r="E293" i="7"/>
  <c r="E283" i="7"/>
  <c r="E276" i="7"/>
  <c r="E264" i="7"/>
  <c r="E240" i="7"/>
  <c r="E225" i="7"/>
  <c r="E218" i="7"/>
  <c r="E196" i="7"/>
  <c r="E109" i="7"/>
  <c r="E105" i="7"/>
  <c r="E101" i="7"/>
  <c r="E82" i="7"/>
  <c r="E78" i="7"/>
  <c r="E74" i="7"/>
  <c r="E68" i="7"/>
  <c r="E57" i="7"/>
  <c r="E53" i="7"/>
  <c r="E45" i="7"/>
  <c r="E14" i="7"/>
  <c r="E10" i="7"/>
  <c r="F362" i="5"/>
  <c r="P116" i="4" l="1"/>
  <c r="D19" i="7"/>
  <c r="G19" i="7" s="1"/>
  <c r="P19" i="7" s="1"/>
  <c r="U115" i="4"/>
  <c r="D114" i="7" s="1"/>
  <c r="G114" i="7" s="1"/>
  <c r="P114" i="7" s="1"/>
  <c r="H20" i="3"/>
  <c r="T207" i="4"/>
  <c r="U207" i="4" s="1"/>
  <c r="AD207" i="4" s="1"/>
  <c r="C206" i="7" s="1"/>
  <c r="J206" i="7" s="1"/>
  <c r="P264" i="4"/>
  <c r="T264" i="4"/>
  <c r="U264" i="4" s="1"/>
  <c r="P52" i="4"/>
  <c r="T52" i="4"/>
  <c r="U52" i="4" s="1"/>
  <c r="D51" i="7" s="1"/>
  <c r="G51" i="7" s="1"/>
  <c r="P51" i="7" s="1"/>
  <c r="P327" i="4"/>
  <c r="N358" i="5"/>
  <c r="O358" i="5" s="1"/>
  <c r="N355" i="5"/>
  <c r="O355" i="5" s="1"/>
  <c r="N350" i="5"/>
  <c r="O350" i="5" s="1"/>
  <c r="N347" i="5"/>
  <c r="O347" i="5" s="1"/>
  <c r="N342" i="5"/>
  <c r="O342" i="5" s="1"/>
  <c r="N339" i="5"/>
  <c r="O339" i="5" s="1"/>
  <c r="N334" i="5"/>
  <c r="O334" i="5" s="1"/>
  <c r="N331" i="5"/>
  <c r="O331" i="5" s="1"/>
  <c r="N326" i="5"/>
  <c r="O326" i="5" s="1"/>
  <c r="N323" i="5"/>
  <c r="O323" i="5" s="1"/>
  <c r="N318" i="5"/>
  <c r="O318" i="5" s="1"/>
  <c r="N315" i="5"/>
  <c r="O315" i="5" s="1"/>
  <c r="N310" i="5"/>
  <c r="O310" i="5" s="1"/>
  <c r="N307" i="5"/>
  <c r="O307" i="5" s="1"/>
  <c r="N302" i="5"/>
  <c r="O302" i="5" s="1"/>
  <c r="N299" i="5"/>
  <c r="O299" i="5" s="1"/>
  <c r="N294" i="5"/>
  <c r="O294" i="5" s="1"/>
  <c r="N290" i="5"/>
  <c r="O290" i="5" s="1"/>
  <c r="N287" i="5"/>
  <c r="O287" i="5" s="1"/>
  <c r="N284" i="5"/>
  <c r="O284" i="5" s="1"/>
  <c r="N278" i="5"/>
  <c r="O278" i="5" s="1"/>
  <c r="N274" i="5"/>
  <c r="O274" i="5" s="1"/>
  <c r="N271" i="5"/>
  <c r="O271" i="5" s="1"/>
  <c r="N268" i="5"/>
  <c r="O268" i="5" s="1"/>
  <c r="N262" i="5"/>
  <c r="O262" i="5" s="1"/>
  <c r="N258" i="5"/>
  <c r="O258" i="5" s="1"/>
  <c r="N255" i="5"/>
  <c r="O255" i="5" s="1"/>
  <c r="N252" i="5"/>
  <c r="O252" i="5" s="1"/>
  <c r="N246" i="5"/>
  <c r="O246" i="5" s="1"/>
  <c r="N242" i="5"/>
  <c r="O242" i="5" s="1"/>
  <c r="N239" i="5"/>
  <c r="O239" i="5" s="1"/>
  <c r="N236" i="5"/>
  <c r="O236" i="5" s="1"/>
  <c r="N230" i="5"/>
  <c r="O230" i="5" s="1"/>
  <c r="N226" i="5"/>
  <c r="O226" i="5" s="1"/>
  <c r="N223" i="5"/>
  <c r="O223" i="5" s="1"/>
  <c r="N220" i="5"/>
  <c r="O220" i="5" s="1"/>
  <c r="N214" i="5"/>
  <c r="O214" i="5" s="1"/>
  <c r="N210" i="5"/>
  <c r="O210" i="5" s="1"/>
  <c r="N207" i="5"/>
  <c r="O207" i="5" s="1"/>
  <c r="N201" i="5"/>
  <c r="O201" i="5" s="1"/>
  <c r="N195" i="5"/>
  <c r="O195" i="5" s="1"/>
  <c r="N192" i="5"/>
  <c r="O192" i="5" s="1"/>
  <c r="N185" i="5"/>
  <c r="O185" i="5" s="1"/>
  <c r="N182" i="5"/>
  <c r="O182" i="5" s="1"/>
  <c r="N179" i="5"/>
  <c r="O179" i="5" s="1"/>
  <c r="N176" i="5"/>
  <c r="O176" i="5" s="1"/>
  <c r="N169" i="5"/>
  <c r="O169" i="5" s="1"/>
  <c r="N166" i="5"/>
  <c r="O166" i="5" s="1"/>
  <c r="N163" i="5"/>
  <c r="O163" i="5" s="1"/>
  <c r="N160" i="5"/>
  <c r="O160" i="5" s="1"/>
  <c r="N153" i="5"/>
  <c r="O153" i="5" s="1"/>
  <c r="N150" i="5"/>
  <c r="O150" i="5" s="1"/>
  <c r="N147" i="5"/>
  <c r="O147" i="5" s="1"/>
  <c r="N144" i="5"/>
  <c r="O144" i="5" s="1"/>
  <c r="N137" i="5"/>
  <c r="O137" i="5" s="1"/>
  <c r="N134" i="5"/>
  <c r="O134" i="5" s="1"/>
  <c r="N131" i="5"/>
  <c r="O131" i="5" s="1"/>
  <c r="N128" i="5"/>
  <c r="O128" i="5" s="1"/>
  <c r="N121" i="5"/>
  <c r="O121" i="5" s="1"/>
  <c r="N118" i="5"/>
  <c r="O118" i="5" s="1"/>
  <c r="N115" i="5"/>
  <c r="O115" i="5" s="1"/>
  <c r="N112" i="5"/>
  <c r="O112" i="5" s="1"/>
  <c r="N105" i="5"/>
  <c r="O105" i="5" s="1"/>
  <c r="N360" i="5"/>
  <c r="O360" i="5" s="1"/>
  <c r="N353" i="5"/>
  <c r="O353" i="5" s="1"/>
  <c r="N349" i="5"/>
  <c r="O349" i="5" s="1"/>
  <c r="N346" i="5"/>
  <c r="O346" i="5" s="1"/>
  <c r="N335" i="5"/>
  <c r="O335" i="5" s="1"/>
  <c r="N332" i="5"/>
  <c r="O332" i="5" s="1"/>
  <c r="N328" i="5"/>
  <c r="O328" i="5" s="1"/>
  <c r="N321" i="5"/>
  <c r="O321" i="5" s="1"/>
  <c r="N317" i="5"/>
  <c r="O317" i="5" s="1"/>
  <c r="N314" i="5"/>
  <c r="O314" i="5" s="1"/>
  <c r="N303" i="5"/>
  <c r="O303" i="5" s="1"/>
  <c r="N300" i="5"/>
  <c r="O300" i="5" s="1"/>
  <c r="N296" i="5"/>
  <c r="O296" i="5" s="1"/>
  <c r="N292" i="5"/>
  <c r="O292" i="5" s="1"/>
  <c r="N288" i="5"/>
  <c r="O288" i="5" s="1"/>
  <c r="N283" i="5"/>
  <c r="O283" i="5" s="1"/>
  <c r="N279" i="5"/>
  <c r="O279" i="5" s="1"/>
  <c r="N275" i="5"/>
  <c r="O275" i="5" s="1"/>
  <c r="N266" i="5"/>
  <c r="O266" i="5" s="1"/>
  <c r="N257" i="5"/>
  <c r="O257" i="5" s="1"/>
  <c r="N254" i="5"/>
  <c r="O254" i="5" s="1"/>
  <c r="N249" i="5"/>
  <c r="O249" i="5" s="1"/>
  <c r="N245" i="5"/>
  <c r="O245" i="5" s="1"/>
  <c r="N237" i="5"/>
  <c r="O237" i="5" s="1"/>
  <c r="N232" i="5"/>
  <c r="O232" i="5" s="1"/>
  <c r="N228" i="5"/>
  <c r="O228" i="5" s="1"/>
  <c r="N224" i="5"/>
  <c r="O224" i="5" s="1"/>
  <c r="N219" i="5"/>
  <c r="O219" i="5" s="1"/>
  <c r="N215" i="5"/>
  <c r="O215" i="5" s="1"/>
  <c r="N211" i="5"/>
  <c r="O211" i="5" s="1"/>
  <c r="N203" i="5"/>
  <c r="O203" i="5" s="1"/>
  <c r="N199" i="5"/>
  <c r="O199" i="5" s="1"/>
  <c r="N194" i="5"/>
  <c r="O194" i="5" s="1"/>
  <c r="N190" i="5"/>
  <c r="O190" i="5" s="1"/>
  <c r="N186" i="5"/>
  <c r="O186" i="5" s="1"/>
  <c r="N181" i="5"/>
  <c r="O181" i="5" s="1"/>
  <c r="N177" i="5"/>
  <c r="O177" i="5" s="1"/>
  <c r="N173" i="5"/>
  <c r="O173" i="5" s="1"/>
  <c r="N156" i="5"/>
  <c r="O156" i="5" s="1"/>
  <c r="N152" i="5"/>
  <c r="O152" i="5" s="1"/>
  <c r="N148" i="5"/>
  <c r="O148" i="5" s="1"/>
  <c r="N143" i="5"/>
  <c r="O143" i="5" s="1"/>
  <c r="N139" i="5"/>
  <c r="O139" i="5" s="1"/>
  <c r="N135" i="5"/>
  <c r="O135" i="5" s="1"/>
  <c r="N130" i="5"/>
  <c r="O130" i="5" s="1"/>
  <c r="N126" i="5"/>
  <c r="O126" i="5" s="1"/>
  <c r="N122" i="5"/>
  <c r="O122" i="5" s="1"/>
  <c r="N117" i="5"/>
  <c r="O117" i="5" s="1"/>
  <c r="N359" i="5"/>
  <c r="O359" i="5" s="1"/>
  <c r="N356" i="5"/>
  <c r="O356" i="5" s="1"/>
  <c r="N352" i="5"/>
  <c r="O352" i="5" s="1"/>
  <c r="N345" i="5"/>
  <c r="O345" i="5" s="1"/>
  <c r="N341" i="5"/>
  <c r="O341" i="5" s="1"/>
  <c r="N338" i="5"/>
  <c r="O338" i="5" s="1"/>
  <c r="N327" i="5"/>
  <c r="O327" i="5" s="1"/>
  <c r="N324" i="5"/>
  <c r="O324" i="5" s="1"/>
  <c r="N320" i="5"/>
  <c r="O320" i="5" s="1"/>
  <c r="N313" i="5"/>
  <c r="O313" i="5" s="1"/>
  <c r="N309" i="5"/>
  <c r="O309" i="5" s="1"/>
  <c r="N306" i="5"/>
  <c r="O306" i="5" s="1"/>
  <c r="N295" i="5"/>
  <c r="O295" i="5" s="1"/>
  <c r="N291" i="5"/>
  <c r="O291" i="5" s="1"/>
  <c r="N282" i="5"/>
  <c r="O282" i="5" s="1"/>
  <c r="N273" i="5"/>
  <c r="O273" i="5" s="1"/>
  <c r="N270" i="5"/>
  <c r="O270" i="5" s="1"/>
  <c r="N265" i="5"/>
  <c r="O265" i="5" s="1"/>
  <c r="N261" i="5"/>
  <c r="O261" i="5" s="1"/>
  <c r="N253" i="5"/>
  <c r="O253" i="5" s="1"/>
  <c r="N248" i="5"/>
  <c r="O248" i="5" s="1"/>
  <c r="N244" i="5"/>
  <c r="O244" i="5" s="1"/>
  <c r="N240" i="5"/>
  <c r="O240" i="5" s="1"/>
  <c r="N235" i="5"/>
  <c r="O235" i="5" s="1"/>
  <c r="N231" i="5"/>
  <c r="O231" i="5" s="1"/>
  <c r="N227" i="5"/>
  <c r="O227" i="5" s="1"/>
  <c r="N218" i="5"/>
  <c r="O218" i="5" s="1"/>
  <c r="N209" i="5"/>
  <c r="O209" i="5" s="1"/>
  <c r="N206" i="5"/>
  <c r="O206" i="5" s="1"/>
  <c r="N202" i="5"/>
  <c r="O202" i="5" s="1"/>
  <c r="N198" i="5"/>
  <c r="O198" i="5" s="1"/>
  <c r="N193" i="5"/>
  <c r="O193" i="5" s="1"/>
  <c r="N189" i="5"/>
  <c r="O189" i="5" s="1"/>
  <c r="N172" i="5"/>
  <c r="O172" i="5" s="1"/>
  <c r="N168" i="5"/>
  <c r="O168" i="5" s="1"/>
  <c r="N164" i="5"/>
  <c r="O164" i="5" s="1"/>
  <c r="N159" i="5"/>
  <c r="O159" i="5" s="1"/>
  <c r="N155" i="5"/>
  <c r="O155" i="5" s="1"/>
  <c r="N151" i="5"/>
  <c r="O151" i="5" s="1"/>
  <c r="N146" i="5"/>
  <c r="O146" i="5" s="1"/>
  <c r="N142" i="5"/>
  <c r="O142" i="5" s="1"/>
  <c r="N138" i="5"/>
  <c r="O138" i="5" s="1"/>
  <c r="N133" i="5"/>
  <c r="O133" i="5" s="1"/>
  <c r="N129" i="5"/>
  <c r="O129" i="5" s="1"/>
  <c r="N125" i="5"/>
  <c r="O125" i="5" s="1"/>
  <c r="N108" i="5"/>
  <c r="O108" i="5" s="1"/>
  <c r="N104" i="5"/>
  <c r="O104" i="5" s="1"/>
  <c r="N97" i="5"/>
  <c r="O97" i="5" s="1"/>
  <c r="N94" i="5"/>
  <c r="O94" i="5" s="1"/>
  <c r="N91" i="5"/>
  <c r="O91" i="5" s="1"/>
  <c r="N88" i="5"/>
  <c r="O88" i="5" s="1"/>
  <c r="N81" i="5"/>
  <c r="O81" i="5" s="1"/>
  <c r="N78" i="5"/>
  <c r="O78" i="5" s="1"/>
  <c r="N75" i="5"/>
  <c r="O75" i="5" s="1"/>
  <c r="N72" i="5"/>
  <c r="O72" i="5" s="1"/>
  <c r="N65" i="5"/>
  <c r="O65" i="5" s="1"/>
  <c r="N62" i="5"/>
  <c r="O62" i="5" s="1"/>
  <c r="N59" i="5"/>
  <c r="O59" i="5" s="1"/>
  <c r="N56" i="5"/>
  <c r="O56" i="5" s="1"/>
  <c r="N49" i="5"/>
  <c r="O49" i="5" s="1"/>
  <c r="N46" i="5"/>
  <c r="O46" i="5" s="1"/>
  <c r="N42" i="5"/>
  <c r="O42" i="5" s="1"/>
  <c r="N38" i="5"/>
  <c r="O38" i="5" s="1"/>
  <c r="N34" i="5"/>
  <c r="O34" i="5" s="1"/>
  <c r="N351" i="5"/>
  <c r="O351" i="5" s="1"/>
  <c r="N348" i="5"/>
  <c r="O348" i="5" s="1"/>
  <c r="N344" i="5"/>
  <c r="O344" i="5" s="1"/>
  <c r="N337" i="5"/>
  <c r="O337" i="5" s="1"/>
  <c r="N333" i="5"/>
  <c r="O333" i="5" s="1"/>
  <c r="N330" i="5"/>
  <c r="O330" i="5" s="1"/>
  <c r="N319" i="5"/>
  <c r="O319" i="5" s="1"/>
  <c r="N316" i="5"/>
  <c r="O316" i="5" s="1"/>
  <c r="N312" i="5"/>
  <c r="O312" i="5" s="1"/>
  <c r="N305" i="5"/>
  <c r="O305" i="5" s="1"/>
  <c r="N301" i="5"/>
  <c r="O301" i="5" s="1"/>
  <c r="N298" i="5"/>
  <c r="O298" i="5" s="1"/>
  <c r="N289" i="5"/>
  <c r="O289" i="5" s="1"/>
  <c r="N286" i="5"/>
  <c r="O286" i="5" s="1"/>
  <c r="N281" i="5"/>
  <c r="O281" i="5" s="1"/>
  <c r="N277" i="5"/>
  <c r="O277" i="5" s="1"/>
  <c r="N269" i="5"/>
  <c r="O269" i="5" s="1"/>
  <c r="N264" i="5"/>
  <c r="O264" i="5" s="1"/>
  <c r="N260" i="5"/>
  <c r="O260" i="5" s="1"/>
  <c r="N256" i="5"/>
  <c r="O256" i="5" s="1"/>
  <c r="N251" i="5"/>
  <c r="O251" i="5" s="1"/>
  <c r="N247" i="5"/>
  <c r="O247" i="5" s="1"/>
  <c r="N243" i="5"/>
  <c r="O243" i="5" s="1"/>
  <c r="N234" i="5"/>
  <c r="O234" i="5" s="1"/>
  <c r="N225" i="5"/>
  <c r="O225" i="5" s="1"/>
  <c r="N222" i="5"/>
  <c r="O222" i="5" s="1"/>
  <c r="N217" i="5"/>
  <c r="O217" i="5" s="1"/>
  <c r="N213" i="5"/>
  <c r="O213" i="5" s="1"/>
  <c r="N205" i="5"/>
  <c r="O205" i="5" s="1"/>
  <c r="N197" i="5"/>
  <c r="O197" i="5" s="1"/>
  <c r="N188" i="5"/>
  <c r="O188" i="5" s="1"/>
  <c r="N184" i="5"/>
  <c r="O184" i="5" s="1"/>
  <c r="N180" i="5"/>
  <c r="O180" i="5" s="1"/>
  <c r="N175" i="5"/>
  <c r="O175" i="5" s="1"/>
  <c r="N171" i="5"/>
  <c r="O171" i="5" s="1"/>
  <c r="N167" i="5"/>
  <c r="O167" i="5" s="1"/>
  <c r="N162" i="5"/>
  <c r="O162" i="5" s="1"/>
  <c r="N158" i="5"/>
  <c r="O158" i="5" s="1"/>
  <c r="N154" i="5"/>
  <c r="O154" i="5" s="1"/>
  <c r="N149" i="5"/>
  <c r="O149" i="5" s="1"/>
  <c r="N145" i="5"/>
  <c r="O145" i="5" s="1"/>
  <c r="N141" i="5"/>
  <c r="O141" i="5" s="1"/>
  <c r="N124" i="5"/>
  <c r="O124" i="5" s="1"/>
  <c r="N120" i="5"/>
  <c r="O120" i="5" s="1"/>
  <c r="N116" i="5"/>
  <c r="O116" i="5" s="1"/>
  <c r="N111" i="5"/>
  <c r="O111" i="5" s="1"/>
  <c r="N107" i="5"/>
  <c r="O107" i="5" s="1"/>
  <c r="N103" i="5"/>
  <c r="O103" i="5" s="1"/>
  <c r="N100" i="5"/>
  <c r="O100" i="5" s="1"/>
  <c r="N93" i="5"/>
  <c r="O93" i="5" s="1"/>
  <c r="N90" i="5"/>
  <c r="O90" i="5" s="1"/>
  <c r="N87" i="5"/>
  <c r="O87" i="5" s="1"/>
  <c r="N84" i="5"/>
  <c r="O84" i="5" s="1"/>
  <c r="N77" i="5"/>
  <c r="O77" i="5" s="1"/>
  <c r="N74" i="5"/>
  <c r="O74" i="5" s="1"/>
  <c r="N71" i="5"/>
  <c r="O71" i="5" s="1"/>
  <c r="N68" i="5"/>
  <c r="O68" i="5" s="1"/>
  <c r="N61" i="5"/>
  <c r="O61" i="5" s="1"/>
  <c r="N58" i="5"/>
  <c r="O58" i="5" s="1"/>
  <c r="N55" i="5"/>
  <c r="O55" i="5" s="1"/>
  <c r="N52" i="5"/>
  <c r="O52" i="5" s="1"/>
  <c r="N45" i="5"/>
  <c r="O45" i="5" s="1"/>
  <c r="N41" i="5"/>
  <c r="O41" i="5" s="1"/>
  <c r="N37" i="5"/>
  <c r="O37" i="5" s="1"/>
  <c r="N33" i="5"/>
  <c r="O33" i="5" s="1"/>
  <c r="N357" i="5"/>
  <c r="O357" i="5" s="1"/>
  <c r="N343" i="5"/>
  <c r="O343" i="5" s="1"/>
  <c r="N329" i="5"/>
  <c r="O329" i="5" s="1"/>
  <c r="N285" i="5"/>
  <c r="O285" i="5" s="1"/>
  <c r="N267" i="5"/>
  <c r="O267" i="5" s="1"/>
  <c r="N250" i="5"/>
  <c r="O250" i="5" s="1"/>
  <c r="N233" i="5"/>
  <c r="O233" i="5" s="1"/>
  <c r="N216" i="5"/>
  <c r="O216" i="5" s="1"/>
  <c r="N200" i="5"/>
  <c r="O200" i="5" s="1"/>
  <c r="N183" i="5"/>
  <c r="O183" i="5" s="1"/>
  <c r="N165" i="5"/>
  <c r="O165" i="5" s="1"/>
  <c r="N132" i="5"/>
  <c r="O132" i="5" s="1"/>
  <c r="N114" i="5"/>
  <c r="O114" i="5" s="1"/>
  <c r="N106" i="5"/>
  <c r="O106" i="5" s="1"/>
  <c r="N99" i="5"/>
  <c r="O99" i="5" s="1"/>
  <c r="N86" i="5"/>
  <c r="O86" i="5" s="1"/>
  <c r="N80" i="5"/>
  <c r="O80" i="5" s="1"/>
  <c r="N73" i="5"/>
  <c r="O73" i="5" s="1"/>
  <c r="N67" i="5"/>
  <c r="O67" i="5" s="1"/>
  <c r="N54" i="5"/>
  <c r="O54" i="5" s="1"/>
  <c r="N48" i="5"/>
  <c r="O48" i="5" s="1"/>
  <c r="N40" i="5"/>
  <c r="O40" i="5" s="1"/>
  <c r="N32" i="5"/>
  <c r="O32" i="5" s="1"/>
  <c r="N28" i="5"/>
  <c r="O28" i="5" s="1"/>
  <c r="N24" i="5"/>
  <c r="O24" i="5" s="1"/>
  <c r="N20" i="5"/>
  <c r="O20" i="5" s="1"/>
  <c r="N16" i="5"/>
  <c r="O16" i="5" s="1"/>
  <c r="N12" i="5"/>
  <c r="O12" i="5" s="1"/>
  <c r="N85" i="5"/>
  <c r="O85" i="5" s="1"/>
  <c r="N66" i="5"/>
  <c r="O66" i="5" s="1"/>
  <c r="N53" i="5"/>
  <c r="O53" i="5" s="1"/>
  <c r="N47" i="5"/>
  <c r="O47" i="5" s="1"/>
  <c r="N31" i="5"/>
  <c r="O31" i="5" s="1"/>
  <c r="N27" i="5"/>
  <c r="O27" i="5" s="1"/>
  <c r="N19" i="5"/>
  <c r="O19" i="5" s="1"/>
  <c r="N15" i="5"/>
  <c r="O15" i="5" s="1"/>
  <c r="N304" i="5"/>
  <c r="O304" i="5" s="1"/>
  <c r="N272" i="5"/>
  <c r="O272" i="5" s="1"/>
  <c r="N221" i="5"/>
  <c r="O221" i="5" s="1"/>
  <c r="N187" i="5"/>
  <c r="O187" i="5" s="1"/>
  <c r="N136" i="5"/>
  <c r="O136" i="5" s="1"/>
  <c r="N109" i="5"/>
  <c r="O109" i="5" s="1"/>
  <c r="N69" i="5"/>
  <c r="O69" i="5" s="1"/>
  <c r="N25" i="5"/>
  <c r="O25" i="5" s="1"/>
  <c r="N13" i="5"/>
  <c r="O13" i="5" s="1"/>
  <c r="N354" i="5"/>
  <c r="O354" i="5" s="1"/>
  <c r="N340" i="5"/>
  <c r="O340" i="5" s="1"/>
  <c r="N325" i="5"/>
  <c r="O325" i="5" s="1"/>
  <c r="N311" i="5"/>
  <c r="O311" i="5" s="1"/>
  <c r="N297" i="5"/>
  <c r="O297" i="5" s="1"/>
  <c r="N280" i="5"/>
  <c r="O280" i="5" s="1"/>
  <c r="N263" i="5"/>
  <c r="O263" i="5" s="1"/>
  <c r="N229" i="5"/>
  <c r="O229" i="5" s="1"/>
  <c r="N212" i="5"/>
  <c r="O212" i="5" s="1"/>
  <c r="N196" i="5"/>
  <c r="O196" i="5" s="1"/>
  <c r="N178" i="5"/>
  <c r="O178" i="5" s="1"/>
  <c r="N161" i="5"/>
  <c r="O161" i="5" s="1"/>
  <c r="N127" i="5"/>
  <c r="O127" i="5" s="1"/>
  <c r="N113" i="5"/>
  <c r="O113" i="5" s="1"/>
  <c r="N98" i="5"/>
  <c r="O98" i="5" s="1"/>
  <c r="N92" i="5"/>
  <c r="O92" i="5" s="1"/>
  <c r="N79" i="5"/>
  <c r="O79" i="5" s="1"/>
  <c r="N60" i="5"/>
  <c r="O60" i="5" s="1"/>
  <c r="N39" i="5"/>
  <c r="O39" i="5" s="1"/>
  <c r="N23" i="5"/>
  <c r="O23" i="5" s="1"/>
  <c r="N11" i="5"/>
  <c r="O11" i="5" s="1"/>
  <c r="N101" i="5"/>
  <c r="O101" i="5" s="1"/>
  <c r="N82" i="5"/>
  <c r="O82" i="5" s="1"/>
  <c r="N63" i="5"/>
  <c r="O63" i="5" s="1"/>
  <c r="N43" i="5"/>
  <c r="O43" i="5" s="1"/>
  <c r="N29" i="5"/>
  <c r="O29" i="5" s="1"/>
  <c r="N17" i="5"/>
  <c r="O17" i="5" s="1"/>
  <c r="N336" i="5"/>
  <c r="O336" i="5" s="1"/>
  <c r="N322" i="5"/>
  <c r="O322" i="5" s="1"/>
  <c r="N308" i="5"/>
  <c r="O308" i="5" s="1"/>
  <c r="N293" i="5"/>
  <c r="O293" i="5" s="1"/>
  <c r="N276" i="5"/>
  <c r="O276" i="5" s="1"/>
  <c r="N259" i="5"/>
  <c r="O259" i="5" s="1"/>
  <c r="N241" i="5"/>
  <c r="O241" i="5" s="1"/>
  <c r="N208" i="5"/>
  <c r="O208" i="5" s="1"/>
  <c r="N191" i="5"/>
  <c r="O191" i="5" s="1"/>
  <c r="N174" i="5"/>
  <c r="O174" i="5" s="1"/>
  <c r="N157" i="5"/>
  <c r="O157" i="5" s="1"/>
  <c r="N140" i="5"/>
  <c r="O140" i="5" s="1"/>
  <c r="N123" i="5"/>
  <c r="O123" i="5" s="1"/>
  <c r="N110" i="5"/>
  <c r="O110" i="5" s="1"/>
  <c r="N102" i="5"/>
  <c r="O102" i="5" s="1"/>
  <c r="N96" i="5"/>
  <c r="O96" i="5" s="1"/>
  <c r="N89" i="5"/>
  <c r="O89" i="5" s="1"/>
  <c r="N83" i="5"/>
  <c r="O83" i="5" s="1"/>
  <c r="N70" i="5"/>
  <c r="O70" i="5" s="1"/>
  <c r="N64" i="5"/>
  <c r="O64" i="5" s="1"/>
  <c r="N57" i="5"/>
  <c r="O57" i="5" s="1"/>
  <c r="N51" i="5"/>
  <c r="O51" i="5" s="1"/>
  <c r="N44" i="5"/>
  <c r="O44" i="5" s="1"/>
  <c r="N36" i="5"/>
  <c r="O36" i="5" s="1"/>
  <c r="N30" i="5"/>
  <c r="O30" i="5" s="1"/>
  <c r="N26" i="5"/>
  <c r="O26" i="5" s="1"/>
  <c r="N22" i="5"/>
  <c r="O22" i="5" s="1"/>
  <c r="N18" i="5"/>
  <c r="O18" i="5" s="1"/>
  <c r="N14" i="5"/>
  <c r="O14" i="5" s="1"/>
  <c r="N238" i="5"/>
  <c r="O238" i="5" s="1"/>
  <c r="N204" i="5"/>
  <c r="O204" i="5" s="1"/>
  <c r="N170" i="5"/>
  <c r="O170" i="5" s="1"/>
  <c r="N119" i="5"/>
  <c r="O119" i="5" s="1"/>
  <c r="N95" i="5"/>
  <c r="O95" i="5" s="1"/>
  <c r="N76" i="5"/>
  <c r="O76" i="5" s="1"/>
  <c r="N50" i="5"/>
  <c r="O50" i="5" s="1"/>
  <c r="N35" i="5"/>
  <c r="O35" i="5" s="1"/>
  <c r="N21" i="5"/>
  <c r="O21" i="5" s="1"/>
  <c r="AB73" i="3"/>
  <c r="AB62" i="3"/>
  <c r="U197" i="4"/>
  <c r="AB66" i="3"/>
  <c r="AB345" i="3"/>
  <c r="U80" i="4"/>
  <c r="AB353" i="3"/>
  <c r="U122" i="4"/>
  <c r="U227" i="4"/>
  <c r="AD227" i="4" s="1"/>
  <c r="C226" i="7" s="1"/>
  <c r="J226" i="7" s="1"/>
  <c r="AB151" i="3"/>
  <c r="U249" i="4"/>
  <c r="U181" i="4"/>
  <c r="U77" i="4"/>
  <c r="H77" i="3" s="1"/>
  <c r="AC82" i="3"/>
  <c r="U82" i="4"/>
  <c r="U184" i="4"/>
  <c r="D183" i="7" s="1"/>
  <c r="G183" i="7" s="1"/>
  <c r="P183" i="7" s="1"/>
  <c r="D35" i="7"/>
  <c r="G35" i="7" s="1"/>
  <c r="P35" i="7" s="1"/>
  <c r="U36" i="4"/>
  <c r="T280" i="4"/>
  <c r="U280" i="4" s="1"/>
  <c r="P280" i="4"/>
  <c r="U170" i="4"/>
  <c r="D169" i="7" s="1"/>
  <c r="G169" i="7" s="1"/>
  <c r="P169" i="7" s="1"/>
  <c r="AB158" i="3"/>
  <c r="AB71" i="3"/>
  <c r="AH71" i="3" s="1"/>
  <c r="AI71" i="3" s="1"/>
  <c r="AJ71" i="3" s="1"/>
  <c r="AD286" i="4"/>
  <c r="C285" i="7" s="1"/>
  <c r="J285" i="7" s="1"/>
  <c r="D285" i="7"/>
  <c r="G285" i="7" s="1"/>
  <c r="P285" i="7" s="1"/>
  <c r="H286" i="3"/>
  <c r="T55" i="4"/>
  <c r="P55" i="4"/>
  <c r="H98" i="3"/>
  <c r="AD98" i="4"/>
  <c r="C97" i="7" s="1"/>
  <c r="J97" i="7" s="1"/>
  <c r="U94" i="4"/>
  <c r="AB87" i="3"/>
  <c r="U19" i="4"/>
  <c r="AB211" i="3"/>
  <c r="U306" i="4"/>
  <c r="AB304" i="3"/>
  <c r="U159" i="4"/>
  <c r="AC159" i="3" s="1"/>
  <c r="P86" i="4"/>
  <c r="T86" i="4"/>
  <c r="U228" i="4"/>
  <c r="H228" i="3" s="1"/>
  <c r="AB34" i="3"/>
  <c r="U38" i="4"/>
  <c r="AC38" i="3" s="1"/>
  <c r="U178" i="4"/>
  <c r="AB152" i="3"/>
  <c r="AH152" i="3" s="1"/>
  <c r="AI152" i="3" s="1"/>
  <c r="U330" i="4"/>
  <c r="H330" i="3" s="1"/>
  <c r="T50" i="4"/>
  <c r="U50" i="4" s="1"/>
  <c r="P50" i="4"/>
  <c r="P208" i="4"/>
  <c r="T208" i="4"/>
  <c r="T229" i="4"/>
  <c r="P229" i="4"/>
  <c r="AB134" i="3"/>
  <c r="U35" i="4"/>
  <c r="AD35" i="4" s="1"/>
  <c r="C34" i="7" s="1"/>
  <c r="J34" i="7" s="1"/>
  <c r="AB200" i="3"/>
  <c r="D72" i="7"/>
  <c r="G72" i="7" s="1"/>
  <c r="P72" i="7" s="1"/>
  <c r="H73" i="3"/>
  <c r="AD73" i="4"/>
  <c r="C72" i="7" s="1"/>
  <c r="J72" i="7" s="1"/>
  <c r="U150" i="4"/>
  <c r="AB65" i="3"/>
  <c r="AB336" i="3"/>
  <c r="U61" i="4"/>
  <c r="AD61" i="4" s="1"/>
  <c r="C60" i="7" s="1"/>
  <c r="J60" i="7" s="1"/>
  <c r="AC121" i="3"/>
  <c r="H121" i="3"/>
  <c r="AD121" i="4"/>
  <c r="C120" i="7" s="1"/>
  <c r="J120" i="7" s="1"/>
  <c r="D191" i="7"/>
  <c r="G191" i="7" s="1"/>
  <c r="P191" i="7" s="1"/>
  <c r="AC192" i="3"/>
  <c r="AD192" i="4"/>
  <c r="C191" i="7" s="1"/>
  <c r="AB135" i="3"/>
  <c r="H192" i="3"/>
  <c r="P277" i="4"/>
  <c r="T277" i="4"/>
  <c r="U277" i="4" s="1"/>
  <c r="D120" i="7"/>
  <c r="G120" i="7" s="1"/>
  <c r="P120" i="7" s="1"/>
  <c r="P285" i="4"/>
  <c r="T285" i="4"/>
  <c r="U285" i="4" s="1"/>
  <c r="T215" i="4"/>
  <c r="P215" i="4"/>
  <c r="P236" i="4"/>
  <c r="T236" i="4"/>
  <c r="P311" i="4"/>
  <c r="T311" i="4"/>
  <c r="AB64" i="3"/>
  <c r="U242" i="4"/>
  <c r="AC242" i="3" s="1"/>
  <c r="AC283" i="3"/>
  <c r="AF283" i="3" s="1"/>
  <c r="H283" i="3"/>
  <c r="D282" i="7"/>
  <c r="G282" i="7" s="1"/>
  <c r="P282" i="7" s="1"/>
  <c r="AC64" i="3"/>
  <c r="AD64" i="4"/>
  <c r="C63" i="7" s="1"/>
  <c r="J63" i="7" s="1"/>
  <c r="D63" i="7"/>
  <c r="G63" i="7" s="1"/>
  <c r="P63" i="7" s="1"/>
  <c r="H152" i="3"/>
  <c r="AC152" i="3"/>
  <c r="AD152" i="4"/>
  <c r="C151" i="7" s="1"/>
  <c r="J151" i="7" s="1"/>
  <c r="AD52" i="4"/>
  <c r="C51" i="7" s="1"/>
  <c r="H52" i="3"/>
  <c r="AC52" i="3"/>
  <c r="AB202" i="3"/>
  <c r="AF202" i="3" s="1"/>
  <c r="U293" i="4"/>
  <c r="AC293" i="3" s="1"/>
  <c r="AB97" i="3"/>
  <c r="U298" i="4"/>
  <c r="AC298" i="3" s="1"/>
  <c r="AB337" i="3"/>
  <c r="U357" i="4"/>
  <c r="AC357" i="3" s="1"/>
  <c r="U221" i="4"/>
  <c r="H221" i="3" s="1"/>
  <c r="AB94" i="3"/>
  <c r="U66" i="4"/>
  <c r="U87" i="4"/>
  <c r="U65" i="4"/>
  <c r="U345" i="4"/>
  <c r="AC345" i="3" s="1"/>
  <c r="U127" i="4"/>
  <c r="U223" i="4"/>
  <c r="AC154" i="3"/>
  <c r="U154" i="4"/>
  <c r="U358" i="4"/>
  <c r="AC358" i="3" s="1"/>
  <c r="AC276" i="3"/>
  <c r="U276" i="4"/>
  <c r="U288" i="4"/>
  <c r="AB201" i="3"/>
  <c r="AB251" i="3"/>
  <c r="AB80" i="3"/>
  <c r="U40" i="4"/>
  <c r="H40" i="3" s="1"/>
  <c r="U147" i="4"/>
  <c r="AD147" i="4" s="1"/>
  <c r="C146" i="7" s="1"/>
  <c r="J146" i="7" s="1"/>
  <c r="U336" i="4"/>
  <c r="U158" i="4"/>
  <c r="AD158" i="4" s="1"/>
  <c r="AC132" i="3"/>
  <c r="AF132" i="3" s="1"/>
  <c r="U132" i="4"/>
  <c r="U337" i="4"/>
  <c r="AC341" i="3"/>
  <c r="U341" i="4"/>
  <c r="AB224" i="3"/>
  <c r="U96" i="4"/>
  <c r="AD96" i="4" s="1"/>
  <c r="C95" i="7" s="1"/>
  <c r="J95" i="7" s="1"/>
  <c r="D269" i="7"/>
  <c r="G269" i="7" s="1"/>
  <c r="P269" i="7" s="1"/>
  <c r="AB38" i="3"/>
  <c r="AB178" i="3"/>
  <c r="U194" i="4"/>
  <c r="D193" i="7" s="1"/>
  <c r="G193" i="7" s="1"/>
  <c r="P193" i="7" s="1"/>
  <c r="AB131" i="3"/>
  <c r="U135" i="4"/>
  <c r="AB155" i="3"/>
  <c r="AB328" i="3"/>
  <c r="AE328" i="3" s="1"/>
  <c r="AB193" i="3"/>
  <c r="U69" i="4"/>
  <c r="D68" i="7" s="1"/>
  <c r="G68" i="7" s="1"/>
  <c r="P68" i="7" s="1"/>
  <c r="U78" i="4"/>
  <c r="D77" i="7" s="1"/>
  <c r="G77" i="7" s="1"/>
  <c r="P77" i="7" s="1"/>
  <c r="U151" i="4"/>
  <c r="H151" i="3" s="1"/>
  <c r="AC279" i="3"/>
  <c r="U279" i="4"/>
  <c r="AB254" i="3"/>
  <c r="AF254" i="3" s="1"/>
  <c r="AB12" i="3"/>
  <c r="AB133" i="3"/>
  <c r="AB103" i="3"/>
  <c r="AB293" i="3"/>
  <c r="AB197" i="3"/>
  <c r="AB150" i="3"/>
  <c r="U360" i="4"/>
  <c r="U217" i="4"/>
  <c r="AB165" i="3"/>
  <c r="U201" i="4"/>
  <c r="AC201" i="3" s="1"/>
  <c r="U113" i="4"/>
  <c r="U304" i="4"/>
  <c r="AB249" i="3"/>
  <c r="AB181" i="3"/>
  <c r="U100" i="4"/>
  <c r="AC100" i="3" s="1"/>
  <c r="U314" i="4"/>
  <c r="AC314" i="3" s="1"/>
  <c r="AB68" i="3"/>
  <c r="AB82" i="3"/>
  <c r="U63" i="4"/>
  <c r="AC63" i="3" s="1"/>
  <c r="U104" i="4"/>
  <c r="U76" i="4"/>
  <c r="D75" i="7" s="1"/>
  <c r="G75" i="7" s="1"/>
  <c r="P75" i="7" s="1"/>
  <c r="U28" i="4"/>
  <c r="AD28" i="4" s="1"/>
  <c r="AB272" i="3"/>
  <c r="U230" i="4"/>
  <c r="H230" i="3" s="1"/>
  <c r="U116" i="4"/>
  <c r="U312" i="4"/>
  <c r="AC312" i="3" s="1"/>
  <c r="AB290" i="3"/>
  <c r="AE290" i="3" s="1"/>
  <c r="U226" i="4"/>
  <c r="AD226" i="4" s="1"/>
  <c r="C225" i="7" s="1"/>
  <c r="J225" i="7" s="1"/>
  <c r="AC143" i="3"/>
  <c r="AH143" i="3" s="1"/>
  <c r="AI143" i="3" s="1"/>
  <c r="AJ143" i="3" s="1"/>
  <c r="U143" i="4"/>
  <c r="U339" i="4"/>
  <c r="AD339" i="4" s="1"/>
  <c r="C338" i="7" s="1"/>
  <c r="U269" i="4"/>
  <c r="AD269" i="4" s="1"/>
  <c r="C268" i="7" s="1"/>
  <c r="J268" i="7" s="1"/>
  <c r="AB307" i="3"/>
  <c r="AB51" i="3"/>
  <c r="U219" i="4"/>
  <c r="U15" i="4"/>
  <c r="AC15" i="3" s="1"/>
  <c r="AH15" i="3" s="1"/>
  <c r="U21" i="4"/>
  <c r="AD21" i="4" s="1"/>
  <c r="C20" i="7" s="1"/>
  <c r="J20" i="7" s="1"/>
  <c r="AB247" i="3"/>
  <c r="U313" i="4"/>
  <c r="H313" i="3" s="1"/>
  <c r="U84" i="4"/>
  <c r="D83" i="7" s="1"/>
  <c r="G83" i="7" s="1"/>
  <c r="P83" i="7" s="1"/>
  <c r="AB105" i="3"/>
  <c r="AB270" i="3"/>
  <c r="AB137" i="3"/>
  <c r="AB267" i="3"/>
  <c r="U139" i="4"/>
  <c r="AB343" i="3"/>
  <c r="AB70" i="3"/>
  <c r="AB180" i="3"/>
  <c r="U83" i="4"/>
  <c r="U343" i="4"/>
  <c r="AC343" i="3" s="1"/>
  <c r="AC266" i="3"/>
  <c r="U266" i="4"/>
  <c r="AB258" i="3"/>
  <c r="H270" i="3"/>
  <c r="AB227" i="3"/>
  <c r="T218" i="4"/>
  <c r="U218" i="4" s="1"/>
  <c r="P218" i="4"/>
  <c r="U258" i="4"/>
  <c r="AC240" i="3"/>
  <c r="AF240" i="3" s="1"/>
  <c r="U240" i="4"/>
  <c r="AB63" i="3"/>
  <c r="U251" i="4"/>
  <c r="AB360" i="3"/>
  <c r="AB217" i="3"/>
  <c r="U165" i="4"/>
  <c r="U155" i="4"/>
  <c r="AB113" i="3"/>
  <c r="AB127" i="3"/>
  <c r="AB223" i="3"/>
  <c r="U301" i="4"/>
  <c r="U110" i="4"/>
  <c r="U331" i="4"/>
  <c r="AD331" i="4" s="1"/>
  <c r="C330" i="7" s="1"/>
  <c r="J330" i="7" s="1"/>
  <c r="U68" i="4"/>
  <c r="AC68" i="3" s="1"/>
  <c r="U334" i="4"/>
  <c r="U29" i="4"/>
  <c r="U327" i="4"/>
  <c r="AD48" i="4"/>
  <c r="U48" i="4"/>
  <c r="U292" i="4"/>
  <c r="AB46" i="3"/>
  <c r="AB143" i="3"/>
  <c r="U259" i="4"/>
  <c r="AD259" i="4" s="1"/>
  <c r="C258" i="7" s="1"/>
  <c r="J258" i="7" s="1"/>
  <c r="U85" i="4"/>
  <c r="AD85" i="4" s="1"/>
  <c r="C84" i="7" s="1"/>
  <c r="J84" i="7" s="1"/>
  <c r="AB108" i="3"/>
  <c r="AB269" i="3"/>
  <c r="AB45" i="3"/>
  <c r="AF45" i="3" s="1"/>
  <c r="AB321" i="3"/>
  <c r="AE321" i="3" s="1"/>
  <c r="AB333" i="3"/>
  <c r="AE333" i="3" s="1"/>
  <c r="AB358" i="3"/>
  <c r="U193" i="4"/>
  <c r="H193" i="3" s="1"/>
  <c r="U297" i="4"/>
  <c r="H297" i="3" s="1"/>
  <c r="AB84" i="3"/>
  <c r="U105" i="4"/>
  <c r="AC105" i="3" s="1"/>
  <c r="U205" i="4"/>
  <c r="U16" i="4"/>
  <c r="AC16" i="3" s="1"/>
  <c r="AB298" i="3"/>
  <c r="U103" i="4"/>
  <c r="AB192" i="3"/>
  <c r="AF192" i="3" s="1"/>
  <c r="U97" i="4"/>
  <c r="AB107" i="3"/>
  <c r="AE107" i="3" s="1"/>
  <c r="AB279" i="3"/>
  <c r="U157" i="4"/>
  <c r="Q361" i="7"/>
  <c r="AC227" i="3"/>
  <c r="D226" i="7"/>
  <c r="G226" i="7" s="1"/>
  <c r="P226" i="7" s="1"/>
  <c r="AD228" i="4"/>
  <c r="C227" i="7" s="1"/>
  <c r="J227" i="7" s="1"/>
  <c r="AC194" i="3"/>
  <c r="AC115" i="3"/>
  <c r="AE115" i="3" s="1"/>
  <c r="AC235" i="3"/>
  <c r="AE235" i="3" s="1"/>
  <c r="H289" i="7"/>
  <c r="H161" i="7"/>
  <c r="H38" i="7"/>
  <c r="AD312" i="4"/>
  <c r="C311" i="7" s="1"/>
  <c r="H341" i="3"/>
  <c r="AC97" i="3"/>
  <c r="AD341" i="4"/>
  <c r="C340" i="7" s="1"/>
  <c r="J340" i="7" s="1"/>
  <c r="H96" i="3"/>
  <c r="H70" i="7"/>
  <c r="AD122" i="4"/>
  <c r="C121" i="7" s="1"/>
  <c r="D234" i="7"/>
  <c r="G234" i="7" s="1"/>
  <c r="P234" i="7" s="1"/>
  <c r="H242" i="3"/>
  <c r="AD194" i="4"/>
  <c r="C193" i="7" s="1"/>
  <c r="J193" i="7" s="1"/>
  <c r="H194" i="3"/>
  <c r="D227" i="7"/>
  <c r="G227" i="7" s="1"/>
  <c r="P227" i="7" s="1"/>
  <c r="AC78" i="3"/>
  <c r="AF78" i="3" s="1"/>
  <c r="AH254" i="3"/>
  <c r="AI254" i="3" s="1"/>
  <c r="AJ254" i="3" s="1"/>
  <c r="D278" i="7"/>
  <c r="G278" i="7" s="1"/>
  <c r="P278" i="7" s="1"/>
  <c r="H282" i="7"/>
  <c r="H304" i="7"/>
  <c r="D311" i="7"/>
  <c r="G311" i="7" s="1"/>
  <c r="P311" i="7" s="1"/>
  <c r="AC69" i="3"/>
  <c r="AH69" i="3" s="1"/>
  <c r="AI69" i="3" s="1"/>
  <c r="AJ69" i="3" s="1"/>
  <c r="H227" i="3"/>
  <c r="H226" i="7"/>
  <c r="H312" i="3"/>
  <c r="AC193" i="3"/>
  <c r="AE193" i="3" s="1"/>
  <c r="H235" i="3"/>
  <c r="H115" i="3"/>
  <c r="D241" i="7"/>
  <c r="G241" i="7" s="1"/>
  <c r="P241" i="7" s="1"/>
  <c r="H69" i="3"/>
  <c r="T171" i="4"/>
  <c r="H279" i="3"/>
  <c r="AF142" i="3"/>
  <c r="T180" i="4"/>
  <c r="AE124" i="3"/>
  <c r="AD69" i="4"/>
  <c r="C68" i="7" s="1"/>
  <c r="D104" i="7"/>
  <c r="G104" i="7" s="1"/>
  <c r="P104" i="7" s="1"/>
  <c r="AE64" i="3"/>
  <c r="P288" i="4"/>
  <c r="P205" i="4"/>
  <c r="D265" i="7"/>
  <c r="G265" i="7" s="1"/>
  <c r="P265" i="7" s="1"/>
  <c r="H143" i="3"/>
  <c r="AD242" i="4"/>
  <c r="C241" i="7" s="1"/>
  <c r="AD279" i="4"/>
  <c r="C278" i="7" s="1"/>
  <c r="J278" i="7" s="1"/>
  <c r="D342" i="7"/>
  <c r="G342" i="7" s="1"/>
  <c r="P342" i="7" s="1"/>
  <c r="H343" i="3"/>
  <c r="AC228" i="3"/>
  <c r="AF228" i="3" s="1"/>
  <c r="AF357" i="3"/>
  <c r="AH270" i="3"/>
  <c r="AI270" i="3" s="1"/>
  <c r="AJ270" i="3" s="1"/>
  <c r="AE270" i="3"/>
  <c r="H50" i="3"/>
  <c r="D49" i="7"/>
  <c r="G49" i="7" s="1"/>
  <c r="P49" i="7" s="1"/>
  <c r="P35" i="4"/>
  <c r="AE52" i="3"/>
  <c r="T200" i="4"/>
  <c r="AC61" i="3"/>
  <c r="AF61" i="3" s="1"/>
  <c r="H35" i="3"/>
  <c r="H168" i="7"/>
  <c r="P301" i="4"/>
  <c r="T244" i="4"/>
  <c r="P306" i="4"/>
  <c r="T137" i="4"/>
  <c r="P276" i="4"/>
  <c r="AD266" i="4"/>
  <c r="C265" i="7" s="1"/>
  <c r="H339" i="3"/>
  <c r="AE254" i="3"/>
  <c r="T350" i="4"/>
  <c r="T130" i="4"/>
  <c r="T175" i="4"/>
  <c r="AE109" i="3"/>
  <c r="AD343" i="4"/>
  <c r="C342" i="7" s="1"/>
  <c r="J342" i="7" s="1"/>
  <c r="P330" i="4"/>
  <c r="AD105" i="4"/>
  <c r="C104" i="7" s="1"/>
  <c r="J104" i="7" s="1"/>
  <c r="AC35" i="3"/>
  <c r="P241" i="4"/>
  <c r="T241" i="4"/>
  <c r="U241" i="4" s="1"/>
  <c r="T272" i="4"/>
  <c r="T51" i="4"/>
  <c r="H266" i="3"/>
  <c r="D157" i="7"/>
  <c r="G157" i="7" s="1"/>
  <c r="P157" i="7" s="1"/>
  <c r="T282" i="4"/>
  <c r="T134" i="4"/>
  <c r="AD83" i="4"/>
  <c r="C82" i="7" s="1"/>
  <c r="J82" i="7" s="1"/>
  <c r="AD193" i="4"/>
  <c r="C192" i="7" s="1"/>
  <c r="J192" i="7" s="1"/>
  <c r="P139" i="4"/>
  <c r="H105" i="3"/>
  <c r="T267" i="4"/>
  <c r="P234" i="4"/>
  <c r="T234" i="4"/>
  <c r="AH100" i="3"/>
  <c r="AI100" i="3" s="1"/>
  <c r="AJ100" i="3" s="1"/>
  <c r="AE34" i="3"/>
  <c r="AF305" i="3"/>
  <c r="AF162" i="3"/>
  <c r="AE162" i="3"/>
  <c r="AH162" i="3"/>
  <c r="AI162" i="3" s="1"/>
  <c r="AJ162" i="3" s="1"/>
  <c r="AF321" i="3"/>
  <c r="T90" i="4"/>
  <c r="U90" i="4" s="1"/>
  <c r="P90" i="4"/>
  <c r="D47" i="7"/>
  <c r="G47" i="7" s="1"/>
  <c r="P47" i="7" s="1"/>
  <c r="P292" i="4"/>
  <c r="AE142" i="3"/>
  <c r="AH34" i="3"/>
  <c r="AI34" i="3" s="1"/>
  <c r="AJ34" i="3" s="1"/>
  <c r="AE242" i="3"/>
  <c r="AF124" i="3"/>
  <c r="T247" i="4"/>
  <c r="D37" i="7"/>
  <c r="G37" i="7" s="1"/>
  <c r="P37" i="7" s="1"/>
  <c r="T243" i="4"/>
  <c r="U243" i="4" s="1"/>
  <c r="P243" i="4"/>
  <c r="P79" i="4"/>
  <c r="T79" i="4"/>
  <c r="U79" i="4" s="1"/>
  <c r="T131" i="4"/>
  <c r="AE298" i="3"/>
  <c r="P123" i="4"/>
  <c r="AH240" i="3"/>
  <c r="AI240" i="3" s="1"/>
  <c r="AJ240" i="3" s="1"/>
  <c r="AH343" i="3"/>
  <c r="AI343" i="3" s="1"/>
  <c r="AJ343" i="3" s="1"/>
  <c r="P29" i="4"/>
  <c r="AD38" i="4"/>
  <c r="C37" i="7" s="1"/>
  <c r="T211" i="4"/>
  <c r="T317" i="4"/>
  <c r="AF270" i="3"/>
  <c r="AF264" i="3"/>
  <c r="AH305" i="3"/>
  <c r="AI305" i="3" s="1"/>
  <c r="AJ305" i="3" s="1"/>
  <c r="AH52" i="3"/>
  <c r="AI52" i="3" s="1"/>
  <c r="H38" i="3"/>
  <c r="T41" i="4"/>
  <c r="U41" i="4" s="1"/>
  <c r="P41" i="4"/>
  <c r="D15" i="7"/>
  <c r="G15" i="7" s="1"/>
  <c r="P15" i="7" s="1"/>
  <c r="AF38" i="3"/>
  <c r="AE38" i="3"/>
  <c r="AH38" i="3"/>
  <c r="AI38" i="3" s="1"/>
  <c r="AJ38" i="3" s="1"/>
  <c r="AF235" i="3"/>
  <c r="AH121" i="3"/>
  <c r="AI121" i="3" s="1"/>
  <c r="AJ121" i="3" s="1"/>
  <c r="AF121" i="3"/>
  <c r="AF279" i="3"/>
  <c r="AC85" i="3"/>
  <c r="H85" i="3"/>
  <c r="D106" i="7"/>
  <c r="G106" i="7" s="1"/>
  <c r="P106" i="7" s="1"/>
  <c r="H107" i="3"/>
  <c r="AC21" i="3"/>
  <c r="P67" i="4"/>
  <c r="T67" i="4"/>
  <c r="U67" i="4" s="1"/>
  <c r="T168" i="4"/>
  <c r="U168" i="4" s="1"/>
  <c r="P168" i="4"/>
  <c r="D312" i="7"/>
  <c r="G312" i="7" s="1"/>
  <c r="P312" i="7" s="1"/>
  <c r="AD313" i="4"/>
  <c r="C312" i="7" s="1"/>
  <c r="J312" i="7" s="1"/>
  <c r="AC207" i="3"/>
  <c r="AH207" i="3" s="1"/>
  <c r="AH142" i="3"/>
  <c r="AI142" i="3" s="1"/>
  <c r="AE240" i="3"/>
  <c r="AH328" i="3"/>
  <c r="AI328" i="3" s="1"/>
  <c r="AJ328" i="3" s="1"/>
  <c r="D340" i="7"/>
  <c r="G340" i="7" s="1"/>
  <c r="P340" i="7" s="1"/>
  <c r="AF52" i="3"/>
  <c r="D268" i="7"/>
  <c r="G268" i="7" s="1"/>
  <c r="P268" i="7" s="1"/>
  <c r="AH279" i="3"/>
  <c r="AI279" i="3" s="1"/>
  <c r="AJ279" i="3" s="1"/>
  <c r="AF34" i="3"/>
  <c r="AE283" i="3"/>
  <c r="P24" i="4"/>
  <c r="T24" i="4"/>
  <c r="AD132" i="4"/>
  <c r="C131" i="7" s="1"/>
  <c r="J131" i="7" s="1"/>
  <c r="H132" i="3"/>
  <c r="D131" i="7"/>
  <c r="G131" i="7" s="1"/>
  <c r="P131" i="7" s="1"/>
  <c r="AH357" i="3"/>
  <c r="AI357" i="3" s="1"/>
  <c r="AJ357" i="3" s="1"/>
  <c r="T190" i="4"/>
  <c r="P190" i="4"/>
  <c r="AH124" i="3"/>
  <c r="AI124" i="3" s="1"/>
  <c r="AJ124" i="3" s="1"/>
  <c r="AC219" i="3"/>
  <c r="AD219" i="4"/>
  <c r="C218" i="7" s="1"/>
  <c r="J218" i="7" s="1"/>
  <c r="T351" i="4"/>
  <c r="U351" i="4" s="1"/>
  <c r="P351" i="4"/>
  <c r="D123" i="7"/>
  <c r="G123" i="7" s="1"/>
  <c r="P123" i="7" s="1"/>
  <c r="H124" i="3"/>
  <c r="AD124" i="4"/>
  <c r="C123" i="7" s="1"/>
  <c r="AD15" i="4"/>
  <c r="C14" i="7" s="1"/>
  <c r="J14" i="7" s="1"/>
  <c r="P310" i="4"/>
  <c r="T310" i="4"/>
  <c r="U310" i="4" s="1"/>
  <c r="P355" i="4"/>
  <c r="T355" i="4"/>
  <c r="U355" i="4" s="1"/>
  <c r="AC84" i="3"/>
  <c r="H84" i="3"/>
  <c r="H201" i="7"/>
  <c r="H61" i="7"/>
  <c r="AE357" i="3"/>
  <c r="AE121" i="3"/>
  <c r="H28" i="3"/>
  <c r="AD84" i="4"/>
  <c r="C83" i="7" s="1"/>
  <c r="J83" i="7" s="1"/>
  <c r="D95" i="7"/>
  <c r="G95" i="7" s="1"/>
  <c r="P95" i="7" s="1"/>
  <c r="H331" i="3"/>
  <c r="AE305" i="3"/>
  <c r="T224" i="4"/>
  <c r="P21" i="4"/>
  <c r="AE264" i="3"/>
  <c r="AH264" i="3"/>
  <c r="AI264" i="3" s="1"/>
  <c r="AJ264" i="3" s="1"/>
  <c r="AH109" i="3"/>
  <c r="AC96" i="3"/>
  <c r="AH96" i="3" s="1"/>
  <c r="T203" i="4"/>
  <c r="AH283" i="3"/>
  <c r="AI283" i="3" s="1"/>
  <c r="AJ283" i="3" s="1"/>
  <c r="AC313" i="3"/>
  <c r="AF64" i="3"/>
  <c r="AF100" i="3"/>
  <c r="P342" i="4"/>
  <c r="T342" i="4"/>
  <c r="U342" i="4" s="1"/>
  <c r="AC183" i="3"/>
  <c r="AD183" i="4"/>
  <c r="C182" i="7" s="1"/>
  <c r="J182" i="7" s="1"/>
  <c r="D182" i="7"/>
  <c r="G182" i="7" s="1"/>
  <c r="P182" i="7" s="1"/>
  <c r="H183" i="3"/>
  <c r="P289" i="4"/>
  <c r="T289" i="4"/>
  <c r="U289" i="4" s="1"/>
  <c r="AC297" i="3"/>
  <c r="D177" i="7"/>
  <c r="G177" i="7" s="1"/>
  <c r="P177" i="7" s="1"/>
  <c r="H178" i="3"/>
  <c r="AF266" i="3"/>
  <c r="AE227" i="3"/>
  <c r="AF286" i="3"/>
  <c r="T177" i="4"/>
  <c r="U177" i="4" s="1"/>
  <c r="P177" i="4"/>
  <c r="P173" i="4"/>
  <c r="T173" i="4"/>
  <c r="U173" i="4" s="1"/>
  <c r="D279" i="7"/>
  <c r="G279" i="7" s="1"/>
  <c r="P279" i="7" s="1"/>
  <c r="AC280" i="3"/>
  <c r="H280" i="3"/>
  <c r="AB350" i="3"/>
  <c r="AB102" i="3"/>
  <c r="AB175" i="3"/>
  <c r="AA246" i="3"/>
  <c r="AA182" i="3"/>
  <c r="AA302" i="3"/>
  <c r="AA60" i="3"/>
  <c r="AA25" i="3"/>
  <c r="AB176" i="3"/>
  <c r="AA176" i="3"/>
  <c r="AA119" i="3"/>
  <c r="AA54" i="3"/>
  <c r="AB145" i="3"/>
  <c r="AD212" i="4"/>
  <c r="C211" i="7" s="1"/>
  <c r="J211" i="7" s="1"/>
  <c r="AC212" i="3"/>
  <c r="AE212" i="3" s="1"/>
  <c r="AB280" i="3"/>
  <c r="AB252" i="3"/>
  <c r="AA148" i="3"/>
  <c r="AA88" i="3"/>
  <c r="AC116" i="3"/>
  <c r="AB116" i="3"/>
  <c r="AB171" i="3"/>
  <c r="AA314" i="3"/>
  <c r="AA262" i="3"/>
  <c r="AA161" i="3"/>
  <c r="AA129" i="3"/>
  <c r="H188" i="3"/>
  <c r="AC188" i="3"/>
  <c r="H184" i="3"/>
  <c r="AC184" i="3"/>
  <c r="AB198" i="3"/>
  <c r="AA198" i="3"/>
  <c r="AC36" i="3"/>
  <c r="AH36" i="3" s="1"/>
  <c r="H36" i="3"/>
  <c r="P324" i="4"/>
  <c r="T324" i="4"/>
  <c r="U324" i="4" s="1"/>
  <c r="P199" i="4"/>
  <c r="T199" i="4"/>
  <c r="AD230" i="4"/>
  <c r="C229" i="7" s="1"/>
  <c r="J229" i="7" s="1"/>
  <c r="AC230" i="3"/>
  <c r="P354" i="4"/>
  <c r="T354" i="4"/>
  <c r="U354" i="4" s="1"/>
  <c r="T146" i="4"/>
  <c r="P146" i="4"/>
  <c r="P220" i="4"/>
  <c r="T220" i="4"/>
  <c r="U220" i="4" s="1"/>
  <c r="H46" i="3"/>
  <c r="AC46" i="3"/>
  <c r="AD46" i="4"/>
  <c r="C45" i="7" s="1"/>
  <c r="J45" i="7" s="1"/>
  <c r="D45" i="7"/>
  <c r="G45" i="7" s="1"/>
  <c r="P45" i="7" s="1"/>
  <c r="AB250" i="3"/>
  <c r="AB312" i="3"/>
  <c r="D39" i="7"/>
  <c r="G39" i="7" s="1"/>
  <c r="P39" i="7" s="1"/>
  <c r="AC40" i="3"/>
  <c r="AD40" i="4"/>
  <c r="C39" i="7" s="1"/>
  <c r="J39" i="7" s="1"/>
  <c r="AD75" i="4"/>
  <c r="C74" i="7" s="1"/>
  <c r="J74" i="7" s="1"/>
  <c r="AC75" i="3"/>
  <c r="D74" i="7"/>
  <c r="G74" i="7" s="1"/>
  <c r="P74" i="7" s="1"/>
  <c r="H75" i="3"/>
  <c r="H226" i="3"/>
  <c r="AC226" i="3"/>
  <c r="AH226" i="3" s="1"/>
  <c r="H147" i="3"/>
  <c r="AC147" i="3"/>
  <c r="AF147" i="3" s="1"/>
  <c r="AA329" i="3"/>
  <c r="AA125" i="3"/>
  <c r="AA31" i="3"/>
  <c r="AA172" i="3"/>
  <c r="AA47" i="3"/>
  <c r="AA118" i="3"/>
  <c r="AD36" i="4"/>
  <c r="C35" i="7" s="1"/>
  <c r="J35" i="7" s="1"/>
  <c r="AA253" i="3"/>
  <c r="AA160" i="3"/>
  <c r="AA210" i="3"/>
  <c r="AA32" i="3"/>
  <c r="AH64" i="3"/>
  <c r="AI64" i="3" s="1"/>
  <c r="AJ64" i="3" s="1"/>
  <c r="AA359" i="3"/>
  <c r="D142" i="7"/>
  <c r="G142" i="7" s="1"/>
  <c r="P142" i="7" s="1"/>
  <c r="D225" i="7"/>
  <c r="G225" i="7" s="1"/>
  <c r="P225" i="7" s="1"/>
  <c r="AA296" i="3"/>
  <c r="AA278" i="3"/>
  <c r="H212" i="3"/>
  <c r="AA294" i="3"/>
  <c r="AA284" i="3"/>
  <c r="AA256" i="3"/>
  <c r="AA117" i="3"/>
  <c r="AC29" i="3"/>
  <c r="AA186" i="3"/>
  <c r="AA349" i="3"/>
  <c r="AA255" i="3"/>
  <c r="AA58" i="3"/>
  <c r="AA23" i="3"/>
  <c r="AB338" i="3"/>
  <c r="AA338" i="3"/>
  <c r="AA268" i="3"/>
  <c r="AB317" i="3"/>
  <c r="AA317" i="3"/>
  <c r="AA252" i="3"/>
  <c r="AA216" i="3"/>
  <c r="AA159" i="3"/>
  <c r="AA128" i="3"/>
  <c r="AA299" i="3"/>
  <c r="AA231" i="3"/>
  <c r="AA322" i="3"/>
  <c r="AA204" i="3"/>
  <c r="AA153" i="3"/>
  <c r="AH235" i="3"/>
  <c r="AI235" i="3" s="1"/>
  <c r="T102" i="4"/>
  <c r="AC334" i="3"/>
  <c r="AB334" i="3"/>
  <c r="P104" i="4"/>
  <c r="H104" i="3"/>
  <c r="D84" i="7"/>
  <c r="G84" i="7" s="1"/>
  <c r="P84" i="7" s="1"/>
  <c r="AB341" i="3"/>
  <c r="AA341" i="3"/>
  <c r="T326" i="4"/>
  <c r="U326" i="4" s="1"/>
  <c r="P326" i="4"/>
  <c r="AC76" i="3"/>
  <c r="D27" i="7"/>
  <c r="G27" i="7" s="1"/>
  <c r="P27" i="7" s="1"/>
  <c r="AC28" i="3"/>
  <c r="AF28" i="3" s="1"/>
  <c r="P300" i="4"/>
  <c r="T300" i="4"/>
  <c r="U300" i="4" s="1"/>
  <c r="P57" i="4"/>
  <c r="T57" i="4"/>
  <c r="U57" i="4" s="1"/>
  <c r="P347" i="4"/>
  <c r="T347" i="4"/>
  <c r="U347" i="4" s="1"/>
  <c r="P136" i="4"/>
  <c r="T136" i="4"/>
  <c r="AC81" i="3"/>
  <c r="H81" i="3"/>
  <c r="D80" i="7"/>
  <c r="G80" i="7" s="1"/>
  <c r="P80" i="7" s="1"/>
  <c r="AD81" i="4"/>
  <c r="C80" i="7" s="1"/>
  <c r="J80" i="7" s="1"/>
  <c r="AB203" i="3"/>
  <c r="AC98" i="3"/>
  <c r="AB98" i="3"/>
  <c r="H250" i="3"/>
  <c r="AC250" i="3"/>
  <c r="D249" i="7"/>
  <c r="G249" i="7" s="1"/>
  <c r="P249" i="7" s="1"/>
  <c r="AD250" i="4"/>
  <c r="C249" i="7" s="1"/>
  <c r="J249" i="7" s="1"/>
  <c r="AC50" i="3"/>
  <c r="AD50" i="4"/>
  <c r="C49" i="7" s="1"/>
  <c r="J49" i="7" s="1"/>
  <c r="AC187" i="3"/>
  <c r="AB187" i="3"/>
  <c r="AB194" i="3"/>
  <c r="AH242" i="3"/>
  <c r="AI242" i="3" s="1"/>
  <c r="AJ242" i="3" s="1"/>
  <c r="AF242" i="3"/>
  <c r="AB85" i="3"/>
  <c r="AB126" i="3"/>
  <c r="AC348" i="3"/>
  <c r="AD348" i="4"/>
  <c r="C347" i="7" s="1"/>
  <c r="J347" i="7" s="1"/>
  <c r="H348" i="3"/>
  <c r="D347" i="7"/>
  <c r="G347" i="7" s="1"/>
  <c r="P347" i="7" s="1"/>
  <c r="H108" i="3"/>
  <c r="AC108" i="3"/>
  <c r="D107" i="7"/>
  <c r="G107" i="7" s="1"/>
  <c r="P107" i="7" s="1"/>
  <c r="AC336" i="3"/>
  <c r="AE336" i="3" s="1"/>
  <c r="D335" i="7"/>
  <c r="G335" i="7" s="1"/>
  <c r="P335" i="7" s="1"/>
  <c r="AC269" i="3"/>
  <c r="H269" i="3"/>
  <c r="AA319" i="3"/>
  <c r="AA156" i="3"/>
  <c r="AA245" i="3"/>
  <c r="AA37" i="3"/>
  <c r="AA316" i="3"/>
  <c r="AA232" i="3"/>
  <c r="AA191" i="3"/>
  <c r="AA53" i="3"/>
  <c r="AA225" i="3"/>
  <c r="AA275" i="3"/>
  <c r="P159" i="4"/>
  <c r="AA295" i="3"/>
  <c r="AA233" i="3"/>
  <c r="AA209" i="3"/>
  <c r="AA111" i="3"/>
  <c r="AA325" i="3"/>
  <c r="AA196" i="3"/>
  <c r="AA214" i="3"/>
  <c r="AA33" i="3"/>
  <c r="AD188" i="4"/>
  <c r="C187" i="7" s="1"/>
  <c r="J187" i="7" s="1"/>
  <c r="AA291" i="3"/>
  <c r="D211" i="7"/>
  <c r="G211" i="7" s="1"/>
  <c r="P211" i="7" s="1"/>
  <c r="AA346" i="3"/>
  <c r="AA281" i="3"/>
  <c r="AA271" i="3"/>
  <c r="AA179" i="3"/>
  <c r="AA72" i="3"/>
  <c r="AC292" i="3"/>
  <c r="AB292" i="3"/>
  <c r="AA248" i="3"/>
  <c r="AA213" i="3"/>
  <c r="AB154" i="3"/>
  <c r="AA154" i="3"/>
  <c r="AA99" i="3"/>
  <c r="AB112" i="3"/>
  <c r="AB282" i="3"/>
  <c r="AC327" i="3"/>
  <c r="AB327" i="3"/>
  <c r="AB16" i="3"/>
  <c r="AA303" i="3"/>
  <c r="AA56" i="3"/>
  <c r="AA344" i="3"/>
  <c r="AA265" i="3"/>
  <c r="AB229" i="3"/>
  <c r="AB130" i="3"/>
  <c r="AC19" i="3"/>
  <c r="AB19" i="3"/>
  <c r="D330" i="7"/>
  <c r="G330" i="7" s="1"/>
  <c r="P330" i="7" s="1"/>
  <c r="AC331" i="3"/>
  <c r="AC77" i="3"/>
  <c r="AB77" i="3"/>
  <c r="AD104" i="4"/>
  <c r="C103" i="7" s="1"/>
  <c r="J103" i="7" s="1"/>
  <c r="AB219" i="3"/>
  <c r="AA219" i="3"/>
  <c r="AB221" i="3"/>
  <c r="AA221" i="3"/>
  <c r="P74" i="4"/>
  <c r="T74" i="4"/>
  <c r="U74" i="4" s="1"/>
  <c r="AC48" i="3"/>
  <c r="H48" i="3"/>
  <c r="T356" i="4"/>
  <c r="U356" i="4" s="1"/>
  <c r="P356" i="4"/>
  <c r="T166" i="4"/>
  <c r="U166" i="4" s="1"/>
  <c r="P166" i="4"/>
  <c r="P114" i="4"/>
  <c r="T114" i="4"/>
  <c r="U114" i="4" s="1"/>
  <c r="H80" i="3"/>
  <c r="AB81" i="3"/>
  <c r="AC170" i="3"/>
  <c r="AB170" i="3"/>
  <c r="AB50" i="3"/>
  <c r="AC169" i="3"/>
  <c r="AB169" i="3"/>
  <c r="AC339" i="3"/>
  <c r="D338" i="7"/>
  <c r="G338" i="7" s="1"/>
  <c r="P338" i="7" s="1"/>
  <c r="AC164" i="3"/>
  <c r="AE164" i="3" s="1"/>
  <c r="AD164" i="4"/>
  <c r="C163" i="7" s="1"/>
  <c r="AD70" i="4"/>
  <c r="C69" i="7" s="1"/>
  <c r="AC70" i="3"/>
  <c r="H70" i="3"/>
  <c r="D69" i="7"/>
  <c r="G69" i="7" s="1"/>
  <c r="P69" i="7" s="1"/>
  <c r="AC126" i="3"/>
  <c r="AD126" i="4"/>
  <c r="C125" i="7" s="1"/>
  <c r="J125" i="7" s="1"/>
  <c r="H126" i="3"/>
  <c r="D125" i="7"/>
  <c r="G125" i="7" s="1"/>
  <c r="P125" i="7" s="1"/>
  <c r="AB348" i="3"/>
  <c r="AD307" i="4"/>
  <c r="C306" i="7" s="1"/>
  <c r="J306" i="7" s="1"/>
  <c r="AC307" i="3"/>
  <c r="AF307" i="3" s="1"/>
  <c r="H307" i="3"/>
  <c r="D306" i="7"/>
  <c r="G306" i="7" s="1"/>
  <c r="P306" i="7" s="1"/>
  <c r="H158" i="3"/>
  <c r="AC158" i="3"/>
  <c r="AE158" i="3" s="1"/>
  <c r="AA120" i="3"/>
  <c r="AA106" i="3"/>
  <c r="AA222" i="3"/>
  <c r="AB26" i="3"/>
  <c r="AA26" i="3"/>
  <c r="AA14" i="3"/>
  <c r="T252" i="4"/>
  <c r="AA318" i="3"/>
  <c r="AA309" i="3"/>
  <c r="AA263" i="3"/>
  <c r="AA237" i="3"/>
  <c r="AA195" i="3"/>
  <c r="AA163" i="3"/>
  <c r="AA140" i="3"/>
  <c r="AA42" i="3"/>
  <c r="T338" i="4"/>
  <c r="AA149" i="3"/>
  <c r="D229" i="7"/>
  <c r="G229" i="7" s="1"/>
  <c r="P229" i="7" s="1"/>
  <c r="AA27" i="3"/>
  <c r="AA238" i="3"/>
  <c r="AD143" i="4"/>
  <c r="C142" i="7" s="1"/>
  <c r="J142" i="7" s="1"/>
  <c r="AA273" i="3"/>
  <c r="AD184" i="4"/>
  <c r="C183" i="7" s="1"/>
  <c r="D146" i="7"/>
  <c r="G146" i="7" s="1"/>
  <c r="P146" i="7" s="1"/>
  <c r="AA335" i="3"/>
  <c r="AA287" i="3"/>
  <c r="AA260" i="3"/>
  <c r="AA257" i="3"/>
  <c r="AA206" i="3"/>
  <c r="AA167" i="3"/>
  <c r="AA43" i="3"/>
  <c r="AA315" i="3"/>
  <c r="AA274" i="3"/>
  <c r="AA11" i="3"/>
  <c r="D144" i="7"/>
  <c r="G144" i="7" s="1"/>
  <c r="P144" i="7" s="1"/>
  <c r="AC145" i="3"/>
  <c r="AA323" i="3"/>
  <c r="AA301" i="3"/>
  <c r="AA141" i="3"/>
  <c r="AA112" i="3"/>
  <c r="AC110" i="3"/>
  <c r="AB110" i="3"/>
  <c r="AB244" i="3"/>
  <c r="AA244" i="3"/>
  <c r="AA101" i="3"/>
  <c r="AA49" i="3"/>
  <c r="AE100" i="3"/>
  <c r="AH286" i="3"/>
  <c r="AI286" i="3" s="1"/>
  <c r="AJ286" i="3" s="1"/>
  <c r="AB331" i="3"/>
  <c r="AB188" i="3"/>
  <c r="AB86" i="3"/>
  <c r="AE286" i="3"/>
  <c r="D103" i="7"/>
  <c r="G103" i="7" s="1"/>
  <c r="P103" i="7" s="1"/>
  <c r="AB184" i="3"/>
  <c r="D163" i="7"/>
  <c r="G163" i="7" s="1"/>
  <c r="P163" i="7" s="1"/>
  <c r="AF109" i="3"/>
  <c r="T59" i="4"/>
  <c r="U59" i="4" s="1"/>
  <c r="P59" i="4"/>
  <c r="AB20" i="3"/>
  <c r="AA20" i="3"/>
  <c r="AD44" i="4"/>
  <c r="C43" i="7" s="1"/>
  <c r="J43" i="7" s="1"/>
  <c r="AC44" i="3"/>
  <c r="D43" i="7"/>
  <c r="G43" i="7" s="1"/>
  <c r="P43" i="7" s="1"/>
  <c r="H44" i="3"/>
  <c r="T352" i="4"/>
  <c r="U352" i="4" s="1"/>
  <c r="P352" i="4"/>
  <c r="AA217" i="3"/>
  <c r="AC39" i="3"/>
  <c r="AB39" i="3"/>
  <c r="AB157" i="3"/>
  <c r="AA157" i="3"/>
  <c r="AB297" i="3"/>
  <c r="AA297" i="3"/>
  <c r="AA110" i="3"/>
  <c r="AC353" i="3"/>
  <c r="AH353" i="3" s="1"/>
  <c r="H353" i="3"/>
  <c r="D352" i="7"/>
  <c r="G352" i="7" s="1"/>
  <c r="P352" i="7" s="1"/>
  <c r="AD353" i="4"/>
  <c r="C352" i="7" s="1"/>
  <c r="J352" i="7" s="1"/>
  <c r="AC285" i="3"/>
  <c r="AD285" i="4"/>
  <c r="C284" i="7" s="1"/>
  <c r="J284" i="7" s="1"/>
  <c r="H285" i="3"/>
  <c r="D284" i="7"/>
  <c r="G284" i="7" s="1"/>
  <c r="P284" i="7" s="1"/>
  <c r="AB40" i="3"/>
  <c r="AC93" i="3"/>
  <c r="AF93" i="3" s="1"/>
  <c r="D92" i="7"/>
  <c r="G92" i="7" s="1"/>
  <c r="P92" i="7" s="1"/>
  <c r="H93" i="3"/>
  <c r="AD93" i="4"/>
  <c r="C92" i="7" s="1"/>
  <c r="J92" i="7" s="1"/>
  <c r="H132" i="7"/>
  <c r="T22" i="4"/>
  <c r="P22" i="4"/>
  <c r="H100" i="3"/>
  <c r="D99" i="7"/>
  <c r="G99" i="7" s="1"/>
  <c r="P99" i="7" s="1"/>
  <c r="AD100" i="4"/>
  <c r="C99" i="7" s="1"/>
  <c r="C47" i="7"/>
  <c r="J47" i="7" s="1"/>
  <c r="T308" i="4"/>
  <c r="P308" i="4"/>
  <c r="T88" i="4"/>
  <c r="P88" i="4"/>
  <c r="AD327" i="4"/>
  <c r="C326" i="7" s="1"/>
  <c r="D326" i="7"/>
  <c r="G326" i="7" s="1"/>
  <c r="P326" i="7" s="1"/>
  <c r="H327" i="3"/>
  <c r="T262" i="4"/>
  <c r="P262" i="4"/>
  <c r="P161" i="4"/>
  <c r="T161" i="4"/>
  <c r="P129" i="4"/>
  <c r="T129" i="4"/>
  <c r="P91" i="4"/>
  <c r="T91" i="4"/>
  <c r="T119" i="4"/>
  <c r="P119" i="4"/>
  <c r="AD110" i="4"/>
  <c r="D109" i="7"/>
  <c r="G109" i="7" s="1"/>
  <c r="P109" i="7" s="1"/>
  <c r="H110" i="3"/>
  <c r="P101" i="4"/>
  <c r="T101" i="4"/>
  <c r="T49" i="4"/>
  <c r="P49" i="4"/>
  <c r="H33" i="7"/>
  <c r="T176" i="4"/>
  <c r="P314" i="4"/>
  <c r="AD145" i="4"/>
  <c r="C144" i="7" s="1"/>
  <c r="T138" i="4"/>
  <c r="P138" i="4"/>
  <c r="AD29" i="4"/>
  <c r="C28" i="7" s="1"/>
  <c r="J28" i="7" s="1"/>
  <c r="D28" i="7"/>
  <c r="G28" i="7" s="1"/>
  <c r="P28" i="7" s="1"/>
  <c r="H29" i="3"/>
  <c r="P186" i="4"/>
  <c r="T186" i="4"/>
  <c r="T167" i="4"/>
  <c r="P167" i="4"/>
  <c r="P43" i="4"/>
  <c r="T43" i="4"/>
  <c r="T315" i="4"/>
  <c r="P315" i="4"/>
  <c r="P92" i="4"/>
  <c r="T92" i="4"/>
  <c r="T274" i="4"/>
  <c r="P274" i="4"/>
  <c r="D291" i="7"/>
  <c r="G291" i="7" s="1"/>
  <c r="P291" i="7" s="1"/>
  <c r="AD292" i="4"/>
  <c r="C291" i="7" s="1"/>
  <c r="J291" i="7" s="1"/>
  <c r="H292" i="3"/>
  <c r="P248" i="4"/>
  <c r="T248" i="4"/>
  <c r="U248" i="4" s="1"/>
  <c r="P213" i="4"/>
  <c r="T213" i="4"/>
  <c r="T99" i="4"/>
  <c r="P99" i="4"/>
  <c r="AD116" i="4"/>
  <c r="C115" i="7" s="1"/>
  <c r="J115" i="7" s="1"/>
  <c r="H116" i="3"/>
  <c r="D115" i="7"/>
  <c r="G115" i="7" s="1"/>
  <c r="P115" i="7" s="1"/>
  <c r="T303" i="4"/>
  <c r="P303" i="4"/>
  <c r="T56" i="4"/>
  <c r="P56" i="4"/>
  <c r="T344" i="4"/>
  <c r="P344" i="4"/>
  <c r="P265" i="4"/>
  <c r="T265" i="4"/>
  <c r="U265" i="4" s="1"/>
  <c r="D18" i="7"/>
  <c r="G18" i="7" s="1"/>
  <c r="P18" i="7" s="1"/>
  <c r="H19" i="3"/>
  <c r="AD68" i="4"/>
  <c r="C67" i="7" s="1"/>
  <c r="J67" i="7" s="1"/>
  <c r="H68" i="3"/>
  <c r="D67" i="7"/>
  <c r="G67" i="7" s="1"/>
  <c r="P67" i="7" s="1"/>
  <c r="H82" i="3"/>
  <c r="D81" i="7"/>
  <c r="G81" i="7" s="1"/>
  <c r="P81" i="7" s="1"/>
  <c r="AD82" i="4"/>
  <c r="C81" i="7" s="1"/>
  <c r="J81" i="7" s="1"/>
  <c r="AD358" i="4"/>
  <c r="C357" i="7" s="1"/>
  <c r="D357" i="7"/>
  <c r="G357" i="7" s="1"/>
  <c r="P357" i="7" s="1"/>
  <c r="H358" i="3"/>
  <c r="P95" i="4"/>
  <c r="T95" i="4"/>
  <c r="T206" i="4"/>
  <c r="P206" i="4"/>
  <c r="P349" i="4"/>
  <c r="T349" i="4"/>
  <c r="T255" i="4"/>
  <c r="P255" i="4"/>
  <c r="P58" i="4"/>
  <c r="T58" i="4"/>
  <c r="P23" i="4"/>
  <c r="T23" i="4"/>
  <c r="P268" i="4"/>
  <c r="T268" i="4"/>
  <c r="T148" i="4"/>
  <c r="P148" i="4"/>
  <c r="H320" i="7"/>
  <c r="T323" i="4"/>
  <c r="P323" i="4"/>
  <c r="AD301" i="4"/>
  <c r="C300" i="7" s="1"/>
  <c r="D300" i="7"/>
  <c r="G300" i="7" s="1"/>
  <c r="P300" i="7" s="1"/>
  <c r="H301" i="3"/>
  <c r="T141" i="4"/>
  <c r="P141" i="4"/>
  <c r="T17" i="4"/>
  <c r="P17" i="4"/>
  <c r="H145" i="3"/>
  <c r="D187" i="7"/>
  <c r="G187" i="7" s="1"/>
  <c r="P187" i="7" s="1"/>
  <c r="AD280" i="4"/>
  <c r="C279" i="7" s="1"/>
  <c r="T239" i="4"/>
  <c r="P239" i="4"/>
  <c r="P30" i="4"/>
  <c r="T30" i="4"/>
  <c r="P271" i="4"/>
  <c r="T271" i="4"/>
  <c r="T179" i="4"/>
  <c r="P179" i="4"/>
  <c r="T72" i="4"/>
  <c r="U72" i="4" s="1"/>
  <c r="P72" i="4"/>
  <c r="T54" i="4"/>
  <c r="P54" i="4"/>
  <c r="P11" i="4"/>
  <c r="T11" i="4"/>
  <c r="T112" i="4"/>
  <c r="P320" i="4"/>
  <c r="T320" i="4"/>
  <c r="P216" i="4"/>
  <c r="T216" i="4"/>
  <c r="T128" i="4"/>
  <c r="P128" i="4"/>
  <c r="P10" i="4"/>
  <c r="T10" i="4"/>
  <c r="T299" i="4"/>
  <c r="P299" i="4"/>
  <c r="P231" i="4"/>
  <c r="T231" i="4"/>
  <c r="T322" i="4"/>
  <c r="P322" i="4"/>
  <c r="T204" i="4"/>
  <c r="P204" i="4"/>
  <c r="T153" i="4"/>
  <c r="P153" i="4"/>
  <c r="H334" i="3"/>
  <c r="AD334" i="4"/>
  <c r="C333" i="7" s="1"/>
  <c r="J333" i="7" s="1"/>
  <c r="D333" i="7"/>
  <c r="G333" i="7" s="1"/>
  <c r="P333" i="7" s="1"/>
  <c r="P261" i="4"/>
  <c r="T261" i="4"/>
  <c r="P185" i="4"/>
  <c r="T185" i="4"/>
  <c r="P295" i="4"/>
  <c r="T295" i="4"/>
  <c r="T233" i="4"/>
  <c r="P233" i="4"/>
  <c r="T209" i="4"/>
  <c r="P209" i="4"/>
  <c r="T156" i="4"/>
  <c r="P156" i="4"/>
  <c r="AC301" i="3"/>
  <c r="AC73" i="3"/>
  <c r="H298" i="3"/>
  <c r="D297" i="7"/>
  <c r="G297" i="7" s="1"/>
  <c r="P297" i="7" s="1"/>
  <c r="AD298" i="4"/>
  <c r="P325" i="4"/>
  <c r="T325" i="4"/>
  <c r="AC197" i="3"/>
  <c r="AD357" i="4"/>
  <c r="D356" i="7"/>
  <c r="G356" i="7" s="1"/>
  <c r="P356" i="7" s="1"/>
  <c r="H357" i="3"/>
  <c r="AC251" i="3"/>
  <c r="AC288" i="3"/>
  <c r="P302" i="4"/>
  <c r="T302" i="4"/>
  <c r="U302" i="4" s="1"/>
  <c r="P253" i="4"/>
  <c r="T253" i="4"/>
  <c r="H217" i="3"/>
  <c r="AD217" i="4"/>
  <c r="D216" i="7"/>
  <c r="G216" i="7" s="1"/>
  <c r="P216" i="7" s="1"/>
  <c r="H165" i="3"/>
  <c r="D164" i="7"/>
  <c r="G164" i="7" s="1"/>
  <c r="P164" i="7" s="1"/>
  <c r="AD165" i="4"/>
  <c r="P60" i="4"/>
  <c r="T60" i="4"/>
  <c r="T32" i="4"/>
  <c r="P32" i="4"/>
  <c r="D154" i="7"/>
  <c r="G154" i="7" s="1"/>
  <c r="P154" i="7" s="1"/>
  <c r="H155" i="3"/>
  <c r="AD155" i="4"/>
  <c r="AC87" i="3"/>
  <c r="AD276" i="4"/>
  <c r="H276" i="3"/>
  <c r="D275" i="7"/>
  <c r="G275" i="7" s="1"/>
  <c r="P275" i="7" s="1"/>
  <c r="AD154" i="4"/>
  <c r="H154" i="3"/>
  <c r="D153" i="7"/>
  <c r="G153" i="7" s="1"/>
  <c r="P153" i="7" s="1"/>
  <c r="AD205" i="4"/>
  <c r="H205" i="3"/>
  <c r="D204" i="7"/>
  <c r="G204" i="7" s="1"/>
  <c r="P204" i="7" s="1"/>
  <c r="C25" i="7"/>
  <c r="J25" i="7" s="1"/>
  <c r="AH192" i="3"/>
  <c r="P13" i="4"/>
  <c r="T13" i="4"/>
  <c r="O362" i="4"/>
  <c r="AC151" i="3"/>
  <c r="AE152" i="3"/>
  <c r="C27" i="7"/>
  <c r="J27" i="7" s="1"/>
  <c r="T335" i="4"/>
  <c r="P335" i="4"/>
  <c r="T281" i="4"/>
  <c r="P281" i="4"/>
  <c r="AD127" i="4"/>
  <c r="D126" i="7"/>
  <c r="G126" i="7" s="1"/>
  <c r="P126" i="7" s="1"/>
  <c r="H127" i="3"/>
  <c r="D134" i="7"/>
  <c r="G134" i="7" s="1"/>
  <c r="P134" i="7" s="1"/>
  <c r="AD135" i="4"/>
  <c r="H135" i="3"/>
  <c r="C186" i="7"/>
  <c r="H223" i="3"/>
  <c r="AD223" i="4"/>
  <c r="D222" i="7"/>
  <c r="G222" i="7" s="1"/>
  <c r="P222" i="7" s="1"/>
  <c r="P144" i="4"/>
  <c r="T144" i="4"/>
  <c r="T18" i="4"/>
  <c r="P18" i="4"/>
  <c r="P329" i="4"/>
  <c r="T329" i="4"/>
  <c r="T125" i="4"/>
  <c r="P125" i="4"/>
  <c r="T31" i="4"/>
  <c r="P31" i="4"/>
  <c r="T14" i="4"/>
  <c r="P14" i="4"/>
  <c r="AC133" i="3"/>
  <c r="AC62" i="3"/>
  <c r="T37" i="4"/>
  <c r="P37" i="4"/>
  <c r="T118" i="4"/>
  <c r="P118" i="4"/>
  <c r="D292" i="7"/>
  <c r="G292" i="7" s="1"/>
  <c r="P292" i="7" s="1"/>
  <c r="AD293" i="4"/>
  <c r="H293" i="3"/>
  <c r="D149" i="7"/>
  <c r="G149" i="7" s="1"/>
  <c r="P149" i="7" s="1"/>
  <c r="H360" i="3"/>
  <c r="D359" i="7"/>
  <c r="G359" i="7" s="1"/>
  <c r="P359" i="7" s="1"/>
  <c r="AD360" i="4"/>
  <c r="P232" i="4"/>
  <c r="T232" i="4"/>
  <c r="AC217" i="3"/>
  <c r="P160" i="4"/>
  <c r="T160" i="4"/>
  <c r="P53" i="4"/>
  <c r="T53" i="4"/>
  <c r="P225" i="4"/>
  <c r="T225" i="4"/>
  <c r="P149" i="4"/>
  <c r="T149" i="4"/>
  <c r="P25" i="4"/>
  <c r="T25" i="4"/>
  <c r="P210" i="4"/>
  <c r="T210" i="4"/>
  <c r="AD314" i="4"/>
  <c r="H314" i="3"/>
  <c r="D313" i="7"/>
  <c r="G313" i="7" s="1"/>
  <c r="P313" i="7" s="1"/>
  <c r="AC155" i="3"/>
  <c r="D65" i="7"/>
  <c r="G65" i="7" s="1"/>
  <c r="P65" i="7" s="1"/>
  <c r="AD66" i="4"/>
  <c r="H66" i="3"/>
  <c r="AD65" i="4"/>
  <c r="D64" i="7"/>
  <c r="G64" i="7" s="1"/>
  <c r="P64" i="7" s="1"/>
  <c r="H65" i="3"/>
  <c r="H345" i="3"/>
  <c r="AC123" i="3"/>
  <c r="AF68" i="3"/>
  <c r="T273" i="4"/>
  <c r="P273" i="4"/>
  <c r="C157" i="7"/>
  <c r="AF358" i="3"/>
  <c r="AE358" i="3"/>
  <c r="AH358" i="3"/>
  <c r="AI358" i="3" s="1"/>
  <c r="T346" i="4"/>
  <c r="P346" i="4"/>
  <c r="T294" i="4"/>
  <c r="P294" i="4"/>
  <c r="T284" i="4"/>
  <c r="P284" i="4"/>
  <c r="T256" i="4"/>
  <c r="P256" i="4"/>
  <c r="P117" i="4"/>
  <c r="T117" i="4"/>
  <c r="AD249" i="4"/>
  <c r="D248" i="7"/>
  <c r="G248" i="7" s="1"/>
  <c r="P248" i="7" s="1"/>
  <c r="H249" i="3"/>
  <c r="D180" i="7"/>
  <c r="G180" i="7" s="1"/>
  <c r="P180" i="7" s="1"/>
  <c r="H181" i="3"/>
  <c r="AD181" i="4"/>
  <c r="T89" i="4"/>
  <c r="P89" i="4"/>
  <c r="P189" i="4"/>
  <c r="T189" i="4"/>
  <c r="T319" i="4"/>
  <c r="P319" i="4"/>
  <c r="T340" i="4"/>
  <c r="P340" i="4"/>
  <c r="P246" i="4"/>
  <c r="T246" i="4"/>
  <c r="P182" i="4"/>
  <c r="T182" i="4"/>
  <c r="P245" i="4"/>
  <c r="T245" i="4"/>
  <c r="T174" i="4"/>
  <c r="P174" i="4"/>
  <c r="AD240" i="4"/>
  <c r="D239" i="7"/>
  <c r="G239" i="7" s="1"/>
  <c r="P239" i="7" s="1"/>
  <c r="H240" i="3"/>
  <c r="H337" i="3"/>
  <c r="AD337" i="4"/>
  <c r="D336" i="7"/>
  <c r="G336" i="7" s="1"/>
  <c r="P336" i="7" s="1"/>
  <c r="AD63" i="4"/>
  <c r="D62" i="7"/>
  <c r="G62" i="7" s="1"/>
  <c r="P62" i="7" s="1"/>
  <c r="H63" i="3"/>
  <c r="AC150" i="3"/>
  <c r="AC360" i="3"/>
  <c r="P316" i="4"/>
  <c r="T316" i="4"/>
  <c r="P263" i="4"/>
  <c r="T263" i="4"/>
  <c r="P237" i="4"/>
  <c r="T237" i="4"/>
  <c r="T191" i="4"/>
  <c r="P191" i="4"/>
  <c r="T42" i="4"/>
  <c r="P42" i="4"/>
  <c r="T196" i="4"/>
  <c r="P196" i="4"/>
  <c r="AC94" i="3"/>
  <c r="AD201" i="4"/>
  <c r="T27" i="4"/>
  <c r="P27" i="4"/>
  <c r="D305" i="7"/>
  <c r="G305" i="7" s="1"/>
  <c r="P305" i="7" s="1"/>
  <c r="AD306" i="4"/>
  <c r="H306" i="3"/>
  <c r="AC66" i="3"/>
  <c r="AD113" i="4"/>
  <c r="D112" i="7"/>
  <c r="G112" i="7" s="1"/>
  <c r="P112" i="7" s="1"/>
  <c r="H113" i="3"/>
  <c r="AC65" i="3"/>
  <c r="C253" i="7"/>
  <c r="J253" i="7" s="1"/>
  <c r="D122" i="7"/>
  <c r="G122" i="7" s="1"/>
  <c r="P122" i="7" s="1"/>
  <c r="H123" i="3"/>
  <c r="AC304" i="3"/>
  <c r="AE68" i="3"/>
  <c r="T291" i="4"/>
  <c r="P291" i="4"/>
  <c r="P275" i="4"/>
  <c r="T275" i="4"/>
  <c r="AC249" i="3"/>
  <c r="AC181" i="3"/>
  <c r="AF290" i="3"/>
  <c r="C197" i="7"/>
  <c r="P120" i="4"/>
  <c r="T120" i="4"/>
  <c r="T332" i="4"/>
  <c r="P332" i="4"/>
  <c r="P106" i="4"/>
  <c r="T106" i="4"/>
  <c r="P222" i="4"/>
  <c r="T222" i="4"/>
  <c r="T172" i="4"/>
  <c r="P172" i="4"/>
  <c r="P47" i="4"/>
  <c r="T47" i="4"/>
  <c r="T111" i="4"/>
  <c r="P111" i="4"/>
  <c r="AC337" i="3"/>
  <c r="D196" i="7"/>
  <c r="G196" i="7" s="1"/>
  <c r="P196" i="7" s="1"/>
  <c r="AD197" i="4"/>
  <c r="H197" i="3"/>
  <c r="AD251" i="4"/>
  <c r="D250" i="7"/>
  <c r="G250" i="7" s="1"/>
  <c r="P250" i="7" s="1"/>
  <c r="H251" i="3"/>
  <c r="AC12" i="3"/>
  <c r="AH12" i="3" s="1"/>
  <c r="H288" i="3"/>
  <c r="D287" i="7"/>
  <c r="G287" i="7" s="1"/>
  <c r="P287" i="7" s="1"/>
  <c r="AD288" i="4"/>
  <c r="P318" i="4"/>
  <c r="T318" i="4"/>
  <c r="P309" i="4"/>
  <c r="T309" i="4"/>
  <c r="AC221" i="3"/>
  <c r="T195" i="4"/>
  <c r="P195" i="4"/>
  <c r="P163" i="4"/>
  <c r="T163" i="4"/>
  <c r="T140" i="4"/>
  <c r="P140" i="4"/>
  <c r="P214" i="4"/>
  <c r="T214" i="4"/>
  <c r="H94" i="3"/>
  <c r="AD94" i="4"/>
  <c r="D93" i="7"/>
  <c r="G93" i="7" s="1"/>
  <c r="P93" i="7" s="1"/>
  <c r="AC165" i="3"/>
  <c r="P33" i="4"/>
  <c r="T33" i="4"/>
  <c r="U33" i="4" s="1"/>
  <c r="AC306" i="3"/>
  <c r="P238" i="4"/>
  <c r="T238" i="4"/>
  <c r="AD87" i="4"/>
  <c r="H87" i="3"/>
  <c r="D86" i="7"/>
  <c r="G86" i="7" s="1"/>
  <c r="P86" i="7" s="1"/>
  <c r="AC113" i="3"/>
  <c r="AC205" i="3"/>
  <c r="T359" i="4"/>
  <c r="P359" i="4"/>
  <c r="H304" i="3"/>
  <c r="AD304" i="4"/>
  <c r="D303" i="7"/>
  <c r="G303" i="7" s="1"/>
  <c r="P303" i="7" s="1"/>
  <c r="AH68" i="3"/>
  <c r="AI68" i="3" s="1"/>
  <c r="AE82" i="3"/>
  <c r="P296" i="4"/>
  <c r="T296" i="4"/>
  <c r="P278" i="4"/>
  <c r="T278" i="4"/>
  <c r="K363" i="4"/>
  <c r="K362" i="4"/>
  <c r="D150" i="7"/>
  <c r="G150" i="7" s="1"/>
  <c r="P150" i="7" s="1"/>
  <c r="T287" i="4"/>
  <c r="P287" i="4"/>
  <c r="T260" i="4"/>
  <c r="P260" i="4"/>
  <c r="T257" i="4"/>
  <c r="P257" i="4"/>
  <c r="AC127" i="3"/>
  <c r="AC135" i="3"/>
  <c r="AC223" i="3"/>
  <c r="H108" i="7"/>
  <c r="H141" i="7"/>
  <c r="H19" i="7"/>
  <c r="H98" i="5"/>
  <c r="J98" i="5" s="1"/>
  <c r="H126" i="5"/>
  <c r="J126" i="5" s="1"/>
  <c r="H155" i="5"/>
  <c r="J155" i="5" s="1"/>
  <c r="N10" i="5"/>
  <c r="O10" i="5" s="1"/>
  <c r="E361" i="7"/>
  <c r="H332" i="7"/>
  <c r="H44" i="7"/>
  <c r="AD151" i="4" l="1"/>
  <c r="H206" i="7"/>
  <c r="AH107" i="3"/>
  <c r="H34" i="7"/>
  <c r="D220" i="7"/>
  <c r="G220" i="7" s="1"/>
  <c r="P220" i="7" s="1"/>
  <c r="D296" i="7"/>
  <c r="G296" i="7" s="1"/>
  <c r="P296" i="7" s="1"/>
  <c r="H207" i="3"/>
  <c r="H61" i="3"/>
  <c r="D192" i="7"/>
  <c r="G192" i="7" s="1"/>
  <c r="P192" i="7" s="1"/>
  <c r="D263" i="7"/>
  <c r="G263" i="7" s="1"/>
  <c r="P263" i="7" s="1"/>
  <c r="H264" i="3"/>
  <c r="AD221" i="4"/>
  <c r="D206" i="7"/>
  <c r="G206" i="7" s="1"/>
  <c r="P206" i="7" s="1"/>
  <c r="AD170" i="4"/>
  <c r="C169" i="7" s="1"/>
  <c r="J169" i="7" s="1"/>
  <c r="AD78" i="4"/>
  <c r="C77" i="7" s="1"/>
  <c r="J77" i="7" s="1"/>
  <c r="H78" i="3"/>
  <c r="H170" i="3"/>
  <c r="D158" i="7"/>
  <c r="G158" i="7" s="1"/>
  <c r="P158" i="7" s="1"/>
  <c r="AD77" i="4"/>
  <c r="D34" i="7"/>
  <c r="G34" i="7" s="1"/>
  <c r="P34" i="7" s="1"/>
  <c r="AF107" i="3"/>
  <c r="D76" i="7"/>
  <c r="G76" i="7" s="1"/>
  <c r="P76" i="7" s="1"/>
  <c r="D14" i="7"/>
  <c r="G14" i="7" s="1"/>
  <c r="P14" i="7" s="1"/>
  <c r="D329" i="7"/>
  <c r="G329" i="7" s="1"/>
  <c r="P329" i="7" s="1"/>
  <c r="AE269" i="3"/>
  <c r="H76" i="3"/>
  <c r="H15" i="3"/>
  <c r="H60" i="7"/>
  <c r="AD297" i="4"/>
  <c r="C296" i="7" s="1"/>
  <c r="J296" i="7" s="1"/>
  <c r="AF84" i="3"/>
  <c r="AF15" i="3"/>
  <c r="AF115" i="3"/>
  <c r="AH115" i="3"/>
  <c r="AI115" i="3" s="1"/>
  <c r="H72" i="7"/>
  <c r="AH290" i="3"/>
  <c r="AI290" i="3" s="1"/>
  <c r="AF152" i="3"/>
  <c r="AE192" i="3"/>
  <c r="AH70" i="3"/>
  <c r="AI70" i="3" s="1"/>
  <c r="AF71" i="3"/>
  <c r="AF105" i="3"/>
  <c r="AE279" i="3"/>
  <c r="AL279" i="3" s="1"/>
  <c r="V279" i="4" s="1"/>
  <c r="AF82" i="3"/>
  <c r="H120" i="7"/>
  <c r="AF328" i="3"/>
  <c r="H268" i="7"/>
  <c r="H285" i="7"/>
  <c r="H95" i="7"/>
  <c r="AH321" i="3"/>
  <c r="AI321" i="3" s="1"/>
  <c r="AJ321" i="3" s="1"/>
  <c r="H151" i="7"/>
  <c r="AF227" i="3"/>
  <c r="AE143" i="3"/>
  <c r="AE132" i="3"/>
  <c r="AH132" i="3"/>
  <c r="AI132" i="3" s="1"/>
  <c r="AF143" i="3"/>
  <c r="AH227" i="3"/>
  <c r="AI227" i="3" s="1"/>
  <c r="AJ227" i="3" s="1"/>
  <c r="H63" i="7"/>
  <c r="H97" i="7"/>
  <c r="AH82" i="3"/>
  <c r="AI82" i="3" s="1"/>
  <c r="AJ82" i="3" s="1"/>
  <c r="AL82" i="3" s="1"/>
  <c r="V82" i="4" s="1"/>
  <c r="H84" i="7"/>
  <c r="AB287" i="3"/>
  <c r="AB278" i="3"/>
  <c r="AB120" i="3"/>
  <c r="AC246" i="3"/>
  <c r="U246" i="4"/>
  <c r="AB89" i="3"/>
  <c r="AB284" i="3"/>
  <c r="U225" i="4"/>
  <c r="AB232" i="3"/>
  <c r="AB125" i="3"/>
  <c r="AB18" i="3"/>
  <c r="AB60" i="3"/>
  <c r="U261" i="4"/>
  <c r="AC213" i="3"/>
  <c r="U213" i="4"/>
  <c r="U315" i="4"/>
  <c r="AB59" i="3"/>
  <c r="AC224" i="3"/>
  <c r="AE224" i="3" s="1"/>
  <c r="U224" i="4"/>
  <c r="AD224" i="4" s="1"/>
  <c r="C223" i="7" s="1"/>
  <c r="J223" i="7" s="1"/>
  <c r="AB296" i="3"/>
  <c r="U163" i="4"/>
  <c r="AB318" i="3"/>
  <c r="AC260" i="3"/>
  <c r="U260" i="4"/>
  <c r="U278" i="4"/>
  <c r="AB359" i="3"/>
  <c r="AB214" i="3"/>
  <c r="AB163" i="3"/>
  <c r="U309" i="4"/>
  <c r="AB111" i="3"/>
  <c r="AB172" i="3"/>
  <c r="AC106" i="3"/>
  <c r="U106" i="4"/>
  <c r="U120" i="4"/>
  <c r="D200" i="7"/>
  <c r="G200" i="7" s="1"/>
  <c r="P200" i="7" s="1"/>
  <c r="U42" i="4"/>
  <c r="AC42" i="3" s="1"/>
  <c r="U263" i="4"/>
  <c r="AC263" i="3" s="1"/>
  <c r="U174" i="4"/>
  <c r="AC174" i="3" s="1"/>
  <c r="AB182" i="3"/>
  <c r="U340" i="4"/>
  <c r="AC340" i="3" s="1"/>
  <c r="AB189" i="3"/>
  <c r="U256" i="4"/>
  <c r="AC256" i="3" s="1"/>
  <c r="U294" i="4"/>
  <c r="AC294" i="3" s="1"/>
  <c r="AB273" i="3"/>
  <c r="D344" i="7"/>
  <c r="G344" i="7" s="1"/>
  <c r="P344" i="7" s="1"/>
  <c r="AB210" i="3"/>
  <c r="AB149" i="3"/>
  <c r="AB53" i="3"/>
  <c r="U232" i="4"/>
  <c r="H159" i="3"/>
  <c r="U31" i="4"/>
  <c r="AC31" i="3" s="1"/>
  <c r="AB329" i="3"/>
  <c r="AB144" i="3"/>
  <c r="U281" i="4"/>
  <c r="AC281" i="3" s="1"/>
  <c r="U60" i="4"/>
  <c r="AC60" i="3" s="1"/>
  <c r="U253" i="4"/>
  <c r="AC253" i="3" s="1"/>
  <c r="AB325" i="3"/>
  <c r="AB209" i="3"/>
  <c r="U295" i="4"/>
  <c r="AC295" i="3" s="1"/>
  <c r="AB185" i="3"/>
  <c r="U204" i="4"/>
  <c r="AC204" i="3" s="1"/>
  <c r="AB10" i="3"/>
  <c r="U11" i="4"/>
  <c r="D10" i="7" s="1"/>
  <c r="G10" i="7" s="1"/>
  <c r="P10" i="7" s="1"/>
  <c r="AB72" i="3"/>
  <c r="U271" i="4"/>
  <c r="AD271" i="4" s="1"/>
  <c r="U17" i="4"/>
  <c r="AC268" i="3"/>
  <c r="U268" i="4"/>
  <c r="U58" i="4"/>
  <c r="AC349" i="3"/>
  <c r="U349" i="4"/>
  <c r="U95" i="4"/>
  <c r="U99" i="4"/>
  <c r="AC99" i="3" s="1"/>
  <c r="U138" i="4"/>
  <c r="AD138" i="4" s="1"/>
  <c r="U176" i="4"/>
  <c r="AC176" i="3" s="1"/>
  <c r="AC330" i="3"/>
  <c r="U102" i="4"/>
  <c r="AC102" i="3" s="1"/>
  <c r="AB324" i="3"/>
  <c r="AB177" i="3"/>
  <c r="H203" i="3"/>
  <c r="U203" i="4"/>
  <c r="AB21" i="3"/>
  <c r="AF21" i="3" s="1"/>
  <c r="AB310" i="3"/>
  <c r="AC259" i="3"/>
  <c r="AF259" i="3" s="1"/>
  <c r="AB190" i="3"/>
  <c r="AB41" i="3"/>
  <c r="U317" i="4"/>
  <c r="D316" i="7" s="1"/>
  <c r="G316" i="7" s="1"/>
  <c r="P316" i="7" s="1"/>
  <c r="AD330" i="4"/>
  <c r="C329" i="7" s="1"/>
  <c r="J329" i="7" s="1"/>
  <c r="AB90" i="3"/>
  <c r="AC272" i="3"/>
  <c r="AH272" i="3" s="1"/>
  <c r="U272" i="4"/>
  <c r="H272" i="3" s="1"/>
  <c r="AB35" i="3"/>
  <c r="AC171" i="3"/>
  <c r="AE171" i="3" s="1"/>
  <c r="U171" i="4"/>
  <c r="AD103" i="4"/>
  <c r="C102" i="7" s="1"/>
  <c r="J102" i="7" s="1"/>
  <c r="AC103" i="3"/>
  <c r="D102" i="7"/>
  <c r="G102" i="7" s="1"/>
  <c r="P102" i="7" s="1"/>
  <c r="H103" i="3"/>
  <c r="AE343" i="3"/>
  <c r="AL343" i="3" s="1"/>
  <c r="V343" i="4" s="1"/>
  <c r="AF343" i="3"/>
  <c r="H21" i="3"/>
  <c r="D20" i="7"/>
  <c r="G20" i="7" s="1"/>
  <c r="P20" i="7" s="1"/>
  <c r="AD336" i="4"/>
  <c r="C335" i="7" s="1"/>
  <c r="H336" i="3"/>
  <c r="AC236" i="3"/>
  <c r="U236" i="4"/>
  <c r="AC86" i="3"/>
  <c r="AH86" i="3" s="1"/>
  <c r="AI86" i="3" s="1"/>
  <c r="AJ86" i="3" s="1"/>
  <c r="U86" i="4"/>
  <c r="AB257" i="3"/>
  <c r="U359" i="4"/>
  <c r="AB140" i="3"/>
  <c r="AB195" i="3"/>
  <c r="AB309" i="3"/>
  <c r="U111" i="4"/>
  <c r="AB106" i="3"/>
  <c r="AB27" i="3"/>
  <c r="AB191" i="3"/>
  <c r="AB263" i="3"/>
  <c r="U245" i="4"/>
  <c r="AB319" i="3"/>
  <c r="U117" i="4"/>
  <c r="U273" i="4"/>
  <c r="AC25" i="3"/>
  <c r="U25" i="4"/>
  <c r="U160" i="4"/>
  <c r="AB335" i="3"/>
  <c r="U13" i="4"/>
  <c r="AC72" i="3"/>
  <c r="H72" i="3"/>
  <c r="D71" i="7"/>
  <c r="G71" i="7" s="1"/>
  <c r="P71" i="7" s="1"/>
  <c r="U56" i="4"/>
  <c r="AC56" i="3" s="1"/>
  <c r="U274" i="4"/>
  <c r="H274" i="3" s="1"/>
  <c r="U167" i="4"/>
  <c r="AC167" i="3" s="1"/>
  <c r="AB49" i="3"/>
  <c r="U129" i="4"/>
  <c r="AC129" i="3" s="1"/>
  <c r="U308" i="4"/>
  <c r="AC308" i="3" s="1"/>
  <c r="AB352" i="3"/>
  <c r="U338" i="4"/>
  <c r="H338" i="3" s="1"/>
  <c r="U208" i="4"/>
  <c r="AD80" i="4"/>
  <c r="C79" i="7" s="1"/>
  <c r="J79" i="7" s="1"/>
  <c r="D79" i="7"/>
  <c r="G79" i="7" s="1"/>
  <c r="P79" i="7" s="1"/>
  <c r="P10" i="5"/>
  <c r="H10" i="5"/>
  <c r="U257" i="4"/>
  <c r="AC257" i="3" s="1"/>
  <c r="U287" i="4"/>
  <c r="D286" i="7" s="1"/>
  <c r="G286" i="7" s="1"/>
  <c r="P286" i="7" s="1"/>
  <c r="U296" i="4"/>
  <c r="AC296" i="3" s="1"/>
  <c r="AB238" i="3"/>
  <c r="AB33" i="3"/>
  <c r="U140" i="4"/>
  <c r="D139" i="7" s="1"/>
  <c r="G139" i="7" s="1"/>
  <c r="P139" i="7" s="1"/>
  <c r="U195" i="4"/>
  <c r="AC195" i="3" s="1"/>
  <c r="U318" i="4"/>
  <c r="AC318" i="3" s="1"/>
  <c r="U47" i="4"/>
  <c r="AC47" i="3" s="1"/>
  <c r="U222" i="4"/>
  <c r="AC222" i="3" s="1"/>
  <c r="AB332" i="3"/>
  <c r="U275" i="4"/>
  <c r="AC275" i="3" s="1"/>
  <c r="U291" i="4"/>
  <c r="AC291" i="3" s="1"/>
  <c r="U27" i="4"/>
  <c r="AC27" i="3" s="1"/>
  <c r="H201" i="3"/>
  <c r="U196" i="4"/>
  <c r="U191" i="4"/>
  <c r="U237" i="4"/>
  <c r="AC316" i="3"/>
  <c r="U316" i="4"/>
  <c r="AB245" i="3"/>
  <c r="AB246" i="3"/>
  <c r="U319" i="4"/>
  <c r="AC89" i="3"/>
  <c r="U89" i="4"/>
  <c r="AB117" i="3"/>
  <c r="AC284" i="3"/>
  <c r="U284" i="4"/>
  <c r="U346" i="4"/>
  <c r="AD345" i="4"/>
  <c r="C344" i="7" s="1"/>
  <c r="AB25" i="3"/>
  <c r="AB225" i="3"/>
  <c r="AB160" i="3"/>
  <c r="H150" i="3"/>
  <c r="AC37" i="3"/>
  <c r="U37" i="4"/>
  <c r="AB14" i="3"/>
  <c r="AD159" i="4"/>
  <c r="C158" i="7" s="1"/>
  <c r="U125" i="4"/>
  <c r="AC125" i="3" s="1"/>
  <c r="U18" i="4"/>
  <c r="AC18" i="3" s="1"/>
  <c r="U335" i="4"/>
  <c r="AC335" i="3" s="1"/>
  <c r="AB32" i="3"/>
  <c r="AB156" i="3"/>
  <c r="AB233" i="3"/>
  <c r="AB261" i="3"/>
  <c r="U153" i="4"/>
  <c r="AC153" i="3" s="1"/>
  <c r="U322" i="4"/>
  <c r="D321" i="7" s="1"/>
  <c r="G321" i="7" s="1"/>
  <c r="P321" i="7" s="1"/>
  <c r="U299" i="4"/>
  <c r="AC299" i="3" s="1"/>
  <c r="U128" i="4"/>
  <c r="AC128" i="3" s="1"/>
  <c r="AB179" i="3"/>
  <c r="U30" i="4"/>
  <c r="AC30" i="3" s="1"/>
  <c r="H258" i="7"/>
  <c r="AC141" i="3"/>
  <c r="U141" i="4"/>
  <c r="AB148" i="3"/>
  <c r="U23" i="4"/>
  <c r="AC23" i="3" s="1"/>
  <c r="AC92" i="3"/>
  <c r="U92" i="4"/>
  <c r="U43" i="4"/>
  <c r="AC186" i="3"/>
  <c r="U186" i="4"/>
  <c r="U49" i="4"/>
  <c r="AC119" i="3"/>
  <c r="U119" i="4"/>
  <c r="AB129" i="3"/>
  <c r="AC262" i="3"/>
  <c r="U262" i="4"/>
  <c r="H259" i="3"/>
  <c r="U252" i="4"/>
  <c r="AC252" i="3" s="1"/>
  <c r="AC80" i="3"/>
  <c r="AE45" i="3"/>
  <c r="AB354" i="3"/>
  <c r="AB199" i="3"/>
  <c r="AB355" i="3"/>
  <c r="AE71" i="3"/>
  <c r="AL71" i="3" s="1"/>
  <c r="V71" i="4" s="1"/>
  <c r="AE15" i="3"/>
  <c r="AB243" i="3"/>
  <c r="U247" i="4"/>
  <c r="AC247" i="3" s="1"/>
  <c r="AH105" i="3"/>
  <c r="AI105" i="3" s="1"/>
  <c r="AJ105" i="3" s="1"/>
  <c r="AB301" i="3"/>
  <c r="AH301" i="3" s="1"/>
  <c r="D96" i="7"/>
  <c r="G96" i="7" s="1"/>
  <c r="P96" i="7" s="1"/>
  <c r="H97" i="3"/>
  <c r="AD97" i="4"/>
  <c r="C96" i="7" s="1"/>
  <c r="H16" i="3"/>
  <c r="AD16" i="4"/>
  <c r="C15" i="7" s="1"/>
  <c r="D217" i="7"/>
  <c r="G217" i="7" s="1"/>
  <c r="P217" i="7" s="1"/>
  <c r="H218" i="3"/>
  <c r="AD218" i="4"/>
  <c r="C217" i="7" s="1"/>
  <c r="AC218" i="3"/>
  <c r="H139" i="3"/>
  <c r="D138" i="7"/>
  <c r="G138" i="7" s="1"/>
  <c r="P138" i="7" s="1"/>
  <c r="AC139" i="3"/>
  <c r="AD139" i="4"/>
  <c r="C138" i="7" s="1"/>
  <c r="J138" i="7" s="1"/>
  <c r="H219" i="3"/>
  <c r="D218" i="7"/>
  <c r="G218" i="7" s="1"/>
  <c r="P218" i="7" s="1"/>
  <c r="AH298" i="3"/>
  <c r="AI298" i="3" s="1"/>
  <c r="AJ298" i="3" s="1"/>
  <c r="AL298" i="3" s="1"/>
  <c r="V298" i="4" s="1"/>
  <c r="AF298" i="3"/>
  <c r="AE202" i="3"/>
  <c r="AH202" i="3"/>
  <c r="AI202" i="3" s="1"/>
  <c r="AJ202" i="3" s="1"/>
  <c r="U238" i="4"/>
  <c r="AC238" i="3" s="1"/>
  <c r="AB291" i="3"/>
  <c r="AB196" i="3"/>
  <c r="AB346" i="3"/>
  <c r="AB37" i="3"/>
  <c r="AB253" i="3"/>
  <c r="AB295" i="3"/>
  <c r="U320" i="4"/>
  <c r="AC320" i="3" s="1"/>
  <c r="U239" i="4"/>
  <c r="D238" i="7" s="1"/>
  <c r="G238" i="7" s="1"/>
  <c r="P238" i="7" s="1"/>
  <c r="AB141" i="3"/>
  <c r="AB265" i="3"/>
  <c r="AB300" i="3"/>
  <c r="AB342" i="3"/>
  <c r="U190" i="4"/>
  <c r="D189" i="7" s="1"/>
  <c r="G189" i="7" s="1"/>
  <c r="P189" i="7" s="1"/>
  <c r="H83" i="3"/>
  <c r="D82" i="7"/>
  <c r="G82" i="7" s="1"/>
  <c r="P82" i="7" s="1"/>
  <c r="AC83" i="3"/>
  <c r="J51" i="7"/>
  <c r="H51" i="7"/>
  <c r="AB260" i="3"/>
  <c r="AC214" i="3"/>
  <c r="U214" i="4"/>
  <c r="AB47" i="3"/>
  <c r="AB222" i="3"/>
  <c r="U332" i="4"/>
  <c r="AB275" i="3"/>
  <c r="AB42" i="3"/>
  <c r="AB237" i="3"/>
  <c r="AB316" i="3"/>
  <c r="AB174" i="3"/>
  <c r="U182" i="4"/>
  <c r="AB340" i="3"/>
  <c r="U189" i="4"/>
  <c r="AB256" i="3"/>
  <c r="AB294" i="3"/>
  <c r="AC210" i="3"/>
  <c r="U210" i="4"/>
  <c r="U149" i="4"/>
  <c r="AC53" i="3"/>
  <c r="U53" i="4"/>
  <c r="AD150" i="4"/>
  <c r="C149" i="7" s="1"/>
  <c r="AB118" i="3"/>
  <c r="U14" i="4"/>
  <c r="AC14" i="3" s="1"/>
  <c r="AB31" i="3"/>
  <c r="U329" i="4"/>
  <c r="AC329" i="3" s="1"/>
  <c r="U144" i="4"/>
  <c r="AC144" i="3" s="1"/>
  <c r="AB281" i="3"/>
  <c r="AB302" i="3"/>
  <c r="U325" i="4"/>
  <c r="AC325" i="3" s="1"/>
  <c r="U156" i="4"/>
  <c r="AD156" i="4" s="1"/>
  <c r="U233" i="4"/>
  <c r="AC233" i="3" s="1"/>
  <c r="U185" i="4"/>
  <c r="H185" i="3" s="1"/>
  <c r="AB204" i="3"/>
  <c r="U231" i="4"/>
  <c r="AD231" i="4" s="1"/>
  <c r="C230" i="7" s="1"/>
  <c r="U10" i="4"/>
  <c r="AC10" i="3" s="1"/>
  <c r="U216" i="4"/>
  <c r="H216" i="3" s="1"/>
  <c r="U112" i="4"/>
  <c r="AC112" i="3" s="1"/>
  <c r="U54" i="4"/>
  <c r="H54" i="3" s="1"/>
  <c r="U179" i="4"/>
  <c r="AC179" i="3" s="1"/>
  <c r="U323" i="4"/>
  <c r="AC323" i="3" s="1"/>
  <c r="U148" i="4"/>
  <c r="AC148" i="3" s="1"/>
  <c r="U255" i="4"/>
  <c r="AC206" i="3"/>
  <c r="U206" i="4"/>
  <c r="U344" i="4"/>
  <c r="AC303" i="3"/>
  <c r="U303" i="4"/>
  <c r="AB314" i="3"/>
  <c r="AF314" i="3" s="1"/>
  <c r="U101" i="4"/>
  <c r="AC101" i="3" s="1"/>
  <c r="U91" i="4"/>
  <c r="AD91" i="4" s="1"/>
  <c r="C90" i="7" s="1"/>
  <c r="J90" i="7" s="1"/>
  <c r="U161" i="4"/>
  <c r="AC161" i="3" s="1"/>
  <c r="U88" i="4"/>
  <c r="D87" i="7" s="1"/>
  <c r="G87" i="7" s="1"/>
  <c r="P87" i="7" s="1"/>
  <c r="U22" i="4"/>
  <c r="AC22" i="3" s="1"/>
  <c r="AB356" i="3"/>
  <c r="AB159" i="3"/>
  <c r="AB136" i="3"/>
  <c r="AB173" i="3"/>
  <c r="AB289" i="3"/>
  <c r="AE105" i="3"/>
  <c r="AB351" i="3"/>
  <c r="D258" i="7"/>
  <c r="G258" i="7" s="1"/>
  <c r="P258" i="7" s="1"/>
  <c r="AC24" i="3"/>
  <c r="U24" i="4"/>
  <c r="AB67" i="3"/>
  <c r="AH45" i="3"/>
  <c r="AI45" i="3" s="1"/>
  <c r="AJ45" i="3" s="1"/>
  <c r="U211" i="4"/>
  <c r="AC211" i="3" s="1"/>
  <c r="AB29" i="3"/>
  <c r="U131" i="4"/>
  <c r="AC131" i="3" s="1"/>
  <c r="U282" i="4"/>
  <c r="D281" i="7" s="1"/>
  <c r="G281" i="7" s="1"/>
  <c r="P281" i="7" s="1"/>
  <c r="U51" i="4"/>
  <c r="AC51" i="3" s="1"/>
  <c r="U137" i="4"/>
  <c r="AD137" i="4" s="1"/>
  <c r="C136" i="7" s="1"/>
  <c r="AH333" i="3"/>
  <c r="AI333" i="3" s="1"/>
  <c r="AJ333" i="3" s="1"/>
  <c r="AL333" i="3" s="1"/>
  <c r="V333" i="4" s="1"/>
  <c r="AF333" i="3"/>
  <c r="AE266" i="3"/>
  <c r="AH266" i="3"/>
  <c r="AI266" i="3" s="1"/>
  <c r="AJ266" i="3" s="1"/>
  <c r="AL266" i="3" s="1"/>
  <c r="V266" i="4" s="1"/>
  <c r="AC277" i="3"/>
  <c r="D276" i="7"/>
  <c r="G276" i="7" s="1"/>
  <c r="P276" i="7" s="1"/>
  <c r="H277" i="3"/>
  <c r="AC178" i="3"/>
  <c r="AD178" i="4"/>
  <c r="C177" i="7" s="1"/>
  <c r="J177" i="7" s="1"/>
  <c r="D121" i="7"/>
  <c r="G121" i="7" s="1"/>
  <c r="P121" i="7" s="1"/>
  <c r="AC122" i="3"/>
  <c r="H122" i="3"/>
  <c r="U267" i="4"/>
  <c r="AC267" i="3" s="1"/>
  <c r="AE267" i="3" s="1"/>
  <c r="AB241" i="3"/>
  <c r="AB330" i="3"/>
  <c r="U350" i="4"/>
  <c r="AD350" i="4" s="1"/>
  <c r="C349" i="7" s="1"/>
  <c r="U180" i="4"/>
  <c r="AC180" i="3" s="1"/>
  <c r="AD258" i="4"/>
  <c r="C257" i="7" s="1"/>
  <c r="H258" i="3"/>
  <c r="D257" i="7"/>
  <c r="G257" i="7" s="1"/>
  <c r="P257" i="7" s="1"/>
  <c r="AB236" i="3"/>
  <c r="AB285" i="3"/>
  <c r="AH285" i="3" s="1"/>
  <c r="AB277" i="3"/>
  <c r="AB208" i="3"/>
  <c r="AB306" i="3"/>
  <c r="AE306" i="3" s="1"/>
  <c r="H200" i="3"/>
  <c r="U200" i="4"/>
  <c r="AD200" i="4" s="1"/>
  <c r="C199" i="7" s="1"/>
  <c r="J199" i="7" s="1"/>
  <c r="AB205" i="3"/>
  <c r="AH205" i="3" s="1"/>
  <c r="AI205" i="3" s="1"/>
  <c r="H157" i="3"/>
  <c r="D156" i="7"/>
  <c r="G156" i="7" s="1"/>
  <c r="P156" i="7" s="1"/>
  <c r="AD157" i="4"/>
  <c r="C156" i="7" s="1"/>
  <c r="AC258" i="3"/>
  <c r="AC311" i="3"/>
  <c r="U311" i="4"/>
  <c r="AB215" i="3"/>
  <c r="AB55" i="3"/>
  <c r="AB24" i="3"/>
  <c r="AE24" i="3" s="1"/>
  <c r="AB168" i="3"/>
  <c r="AB123" i="3"/>
  <c r="AB79" i="3"/>
  <c r="AB234" i="3"/>
  <c r="AB139" i="3"/>
  <c r="AC134" i="3"/>
  <c r="AF134" i="3" s="1"/>
  <c r="U134" i="4"/>
  <c r="AC175" i="3"/>
  <c r="AH175" i="3" s="1"/>
  <c r="AI175" i="3" s="1"/>
  <c r="AJ175" i="3" s="1"/>
  <c r="U175" i="4"/>
  <c r="D174" i="7" s="1"/>
  <c r="G174" i="7" s="1"/>
  <c r="P174" i="7" s="1"/>
  <c r="AB276" i="3"/>
  <c r="AC244" i="3"/>
  <c r="AE244" i="3" s="1"/>
  <c r="U244" i="4"/>
  <c r="H244" i="3" s="1"/>
  <c r="AB288" i="3"/>
  <c r="AH288" i="3" s="1"/>
  <c r="AC157" i="3"/>
  <c r="AH157" i="3" s="1"/>
  <c r="AI157" i="3" s="1"/>
  <c r="AJ157" i="3" s="1"/>
  <c r="AB218" i="3"/>
  <c r="AB311" i="3"/>
  <c r="U215" i="4"/>
  <c r="AC215" i="3" s="1"/>
  <c r="AH215" i="3" s="1"/>
  <c r="AI215" i="3" s="1"/>
  <c r="D60" i="7"/>
  <c r="G60" i="7" s="1"/>
  <c r="P60" i="7" s="1"/>
  <c r="AC229" i="3"/>
  <c r="AE229" i="3" s="1"/>
  <c r="U229" i="4"/>
  <c r="AC55" i="3"/>
  <c r="U55" i="4"/>
  <c r="AC350" i="3"/>
  <c r="AE350" i="3" s="1"/>
  <c r="H227" i="7"/>
  <c r="H224" i="3"/>
  <c r="H171" i="3"/>
  <c r="AF184" i="3"/>
  <c r="AH118" i="3"/>
  <c r="AI118" i="3" s="1"/>
  <c r="AJ118" i="3" s="1"/>
  <c r="AF70" i="3"/>
  <c r="AH116" i="3"/>
  <c r="AI116" i="3" s="1"/>
  <c r="AE69" i="3"/>
  <c r="AL69" i="3" s="1"/>
  <c r="V69" i="4" s="1"/>
  <c r="AL270" i="3"/>
  <c r="V270" i="4" s="1"/>
  <c r="H130" i="3"/>
  <c r="AC265" i="3"/>
  <c r="H296" i="7"/>
  <c r="AF16" i="3"/>
  <c r="H193" i="7"/>
  <c r="AE78" i="3"/>
  <c r="AF69" i="3"/>
  <c r="AD134" i="4"/>
  <c r="C133" i="7" s="1"/>
  <c r="J133" i="7" s="1"/>
  <c r="AL64" i="3"/>
  <c r="V64" i="4" s="1"/>
  <c r="AJ52" i="3"/>
  <c r="AL52" i="3" s="1"/>
  <c r="V52" i="4" s="1"/>
  <c r="H134" i="3"/>
  <c r="AF193" i="3"/>
  <c r="AH78" i="3"/>
  <c r="AI78" i="3" s="1"/>
  <c r="AE228" i="3"/>
  <c r="D170" i="7"/>
  <c r="G170" i="7" s="1"/>
  <c r="P170" i="7" s="1"/>
  <c r="AH228" i="3"/>
  <c r="AI228" i="3" s="1"/>
  <c r="AJ228" i="3" s="1"/>
  <c r="D133" i="7"/>
  <c r="G133" i="7" s="1"/>
  <c r="P133" i="7" s="1"/>
  <c r="AJ235" i="3"/>
  <c r="AL235" i="3" s="1"/>
  <c r="V235" i="4" s="1"/>
  <c r="AC200" i="3"/>
  <c r="AE200" i="3" s="1"/>
  <c r="AH193" i="3"/>
  <c r="AI193" i="3" s="1"/>
  <c r="AJ193" i="3" s="1"/>
  <c r="AL193" i="3" s="1"/>
  <c r="V193" i="4" s="1"/>
  <c r="AL321" i="3"/>
  <c r="V321" i="4" s="1"/>
  <c r="AH50" i="3"/>
  <c r="AI50" i="3" s="1"/>
  <c r="AJ50" i="3" s="1"/>
  <c r="AL254" i="3"/>
  <c r="V254" i="4" s="1"/>
  <c r="AH334" i="3"/>
  <c r="AI334" i="3" s="1"/>
  <c r="AJ334" i="3" s="1"/>
  <c r="AE70" i="3"/>
  <c r="H77" i="7"/>
  <c r="AD175" i="4"/>
  <c r="C174" i="7" s="1"/>
  <c r="J174" i="7" s="1"/>
  <c r="D246" i="7"/>
  <c r="G246" i="7" s="1"/>
  <c r="P246" i="7" s="1"/>
  <c r="AE77" i="3"/>
  <c r="AE19" i="3"/>
  <c r="AH327" i="3"/>
  <c r="AI327" i="3" s="1"/>
  <c r="AJ327" i="3" s="1"/>
  <c r="H104" i="7"/>
  <c r="H82" i="7"/>
  <c r="D337" i="7"/>
  <c r="G337" i="7" s="1"/>
  <c r="P337" i="7" s="1"/>
  <c r="H138" i="7"/>
  <c r="AE28" i="3"/>
  <c r="AL34" i="3"/>
  <c r="V34" i="4" s="1"/>
  <c r="J68" i="7"/>
  <c r="H68" i="7"/>
  <c r="H278" i="7"/>
  <c r="AH147" i="3"/>
  <c r="AI147" i="3" s="1"/>
  <c r="AJ147" i="3" s="1"/>
  <c r="H51" i="3"/>
  <c r="H350" i="3"/>
  <c r="D101" i="7"/>
  <c r="G101" i="7" s="1"/>
  <c r="P101" i="7" s="1"/>
  <c r="H247" i="3"/>
  <c r="AF29" i="3"/>
  <c r="D349" i="7"/>
  <c r="G349" i="7" s="1"/>
  <c r="P349" i="7" s="1"/>
  <c r="AF170" i="3"/>
  <c r="H342" i="7"/>
  <c r="D210" i="7"/>
  <c r="G210" i="7" s="1"/>
  <c r="P210" i="7" s="1"/>
  <c r="AD317" i="4"/>
  <c r="C316" i="7" s="1"/>
  <c r="AD102" i="4"/>
  <c r="C101" i="7" s="1"/>
  <c r="J101" i="7" s="1"/>
  <c r="AD171" i="4"/>
  <c r="C170" i="7" s="1"/>
  <c r="J170" i="7" s="1"/>
  <c r="H80" i="7"/>
  <c r="AL286" i="3"/>
  <c r="V286" i="4" s="1"/>
  <c r="AD247" i="4"/>
  <c r="C246" i="7" s="1"/>
  <c r="J246" i="7" s="1"/>
  <c r="AF292" i="3"/>
  <c r="AE175" i="3"/>
  <c r="AL124" i="3"/>
  <c r="V124" i="4" s="1"/>
  <c r="AH35" i="3"/>
  <c r="AI35" i="3" s="1"/>
  <c r="AJ35" i="3" s="1"/>
  <c r="AF116" i="3"/>
  <c r="AL162" i="3"/>
  <c r="V162" i="4" s="1"/>
  <c r="AH77" i="3"/>
  <c r="AI77" i="3" s="1"/>
  <c r="AJ77" i="3" s="1"/>
  <c r="AF145" i="3"/>
  <c r="AI226" i="3"/>
  <c r="AJ226" i="3" s="1"/>
  <c r="D202" i="7"/>
  <c r="G202" i="7" s="1"/>
  <c r="P202" i="7" s="1"/>
  <c r="AH61" i="3"/>
  <c r="AI61" i="3" s="1"/>
  <c r="AL100" i="3"/>
  <c r="V100" i="4" s="1"/>
  <c r="AC234" i="3"/>
  <c r="D233" i="7"/>
  <c r="G233" i="7" s="1"/>
  <c r="P233" i="7" s="1"/>
  <c r="H234" i="3"/>
  <c r="H211" i="7"/>
  <c r="AD131" i="4"/>
  <c r="C130" i="7" s="1"/>
  <c r="AD272" i="4"/>
  <c r="C271" i="7" s="1"/>
  <c r="AE147" i="3"/>
  <c r="D50" i="7"/>
  <c r="G50" i="7" s="1"/>
  <c r="P50" i="7" s="1"/>
  <c r="D199" i="7"/>
  <c r="G199" i="7" s="1"/>
  <c r="P199" i="7" s="1"/>
  <c r="AE334" i="3"/>
  <c r="AE116" i="3"/>
  <c r="AE61" i="3"/>
  <c r="H192" i="7"/>
  <c r="AC130" i="3"/>
  <c r="AF130" i="3" s="1"/>
  <c r="D129" i="7"/>
  <c r="G129" i="7" s="1"/>
  <c r="P129" i="7" s="1"/>
  <c r="H45" i="7"/>
  <c r="H137" i="3"/>
  <c r="AD51" i="4"/>
  <c r="C50" i="7" s="1"/>
  <c r="AF19" i="3"/>
  <c r="AH26" i="3"/>
  <c r="AI26" i="3" s="1"/>
  <c r="AJ26" i="3" s="1"/>
  <c r="AE330" i="3"/>
  <c r="AD203" i="4"/>
  <c r="C202" i="7" s="1"/>
  <c r="J202" i="7" s="1"/>
  <c r="H229" i="7"/>
  <c r="H267" i="3"/>
  <c r="AD267" i="4"/>
  <c r="C266" i="7" s="1"/>
  <c r="J266" i="7" s="1"/>
  <c r="D240" i="7"/>
  <c r="G240" i="7" s="1"/>
  <c r="P240" i="7" s="1"/>
  <c r="AC241" i="3"/>
  <c r="H241" i="3"/>
  <c r="AD241" i="4"/>
  <c r="C240" i="7" s="1"/>
  <c r="J240" i="7" s="1"/>
  <c r="H312" i="7"/>
  <c r="AJ142" i="3"/>
  <c r="AL142" i="3" s="1"/>
  <c r="V142" i="4" s="1"/>
  <c r="AL227" i="3"/>
  <c r="V227" i="4" s="1"/>
  <c r="AL283" i="3"/>
  <c r="V283" i="4" s="1"/>
  <c r="AI15" i="3"/>
  <c r="AJ15" i="3" s="1"/>
  <c r="H103" i="7"/>
  <c r="AI96" i="3"/>
  <c r="AJ96" i="3" s="1"/>
  <c r="AE259" i="3"/>
  <c r="AD252" i="4"/>
  <c r="C251" i="7" s="1"/>
  <c r="H211" i="3"/>
  <c r="AE12" i="3"/>
  <c r="AE29" i="3"/>
  <c r="AH16" i="3"/>
  <c r="AI16" i="3" s="1"/>
  <c r="AJ16" i="3" s="1"/>
  <c r="AD24" i="4"/>
  <c r="C23" i="7" s="1"/>
  <c r="H23" i="7" s="1"/>
  <c r="AE50" i="3"/>
  <c r="AH170" i="3"/>
  <c r="AI170" i="3" s="1"/>
  <c r="AJ170" i="3" s="1"/>
  <c r="AL242" i="3"/>
  <c r="V242" i="4" s="1"/>
  <c r="AH29" i="3"/>
  <c r="AI29" i="3" s="1"/>
  <c r="AJ29" i="3" s="1"/>
  <c r="AE226" i="3"/>
  <c r="AL357" i="3"/>
  <c r="V357" i="4" s="1"/>
  <c r="AH28" i="3"/>
  <c r="AI28" i="3" s="1"/>
  <c r="AJ28" i="3" s="1"/>
  <c r="AE207" i="3"/>
  <c r="AL38" i="3"/>
  <c r="V38" i="4" s="1"/>
  <c r="J37" i="7"/>
  <c r="H37" i="7"/>
  <c r="AL305" i="3"/>
  <c r="V305" i="4" s="1"/>
  <c r="AC90" i="3"/>
  <c r="AF90" i="3" s="1"/>
  <c r="AD90" i="4"/>
  <c r="C89" i="7" s="1"/>
  <c r="J89" i="7" s="1"/>
  <c r="D89" i="7"/>
  <c r="G89" i="7" s="1"/>
  <c r="P89" i="7" s="1"/>
  <c r="H90" i="3"/>
  <c r="AD211" i="4"/>
  <c r="C210" i="7" s="1"/>
  <c r="AE327" i="3"/>
  <c r="AH184" i="3"/>
  <c r="AI184" i="3" s="1"/>
  <c r="AJ184" i="3" s="1"/>
  <c r="H24" i="3"/>
  <c r="AF171" i="3"/>
  <c r="H249" i="7"/>
  <c r="AE118" i="3"/>
  <c r="AH145" i="3"/>
  <c r="AI145" i="3" s="1"/>
  <c r="AJ145" i="3" s="1"/>
  <c r="AH259" i="3"/>
  <c r="AI259" i="3" s="1"/>
  <c r="AE93" i="3"/>
  <c r="AH330" i="3"/>
  <c r="AI330" i="3" s="1"/>
  <c r="AJ330" i="3" s="1"/>
  <c r="AH72" i="3"/>
  <c r="AI72" i="3" s="1"/>
  <c r="AJ72" i="3" s="1"/>
  <c r="AF327" i="3"/>
  <c r="D23" i="7"/>
  <c r="G23" i="7" s="1"/>
  <c r="P23" i="7" s="1"/>
  <c r="AF110" i="3"/>
  <c r="AF26" i="3"/>
  <c r="H125" i="7"/>
  <c r="H74" i="7"/>
  <c r="AF334" i="3"/>
  <c r="AL328" i="3"/>
  <c r="V328" i="4" s="1"/>
  <c r="AF353" i="3"/>
  <c r="AE36" i="3"/>
  <c r="AE84" i="3"/>
  <c r="AF330" i="3"/>
  <c r="AC41" i="3"/>
  <c r="AD41" i="4"/>
  <c r="C40" i="7" s="1"/>
  <c r="D40" i="7"/>
  <c r="G40" i="7" s="1"/>
  <c r="P40" i="7" s="1"/>
  <c r="H41" i="3"/>
  <c r="AC79" i="3"/>
  <c r="AD79" i="4"/>
  <c r="C78" i="7" s="1"/>
  <c r="D78" i="7"/>
  <c r="G78" i="7" s="1"/>
  <c r="P78" i="7" s="1"/>
  <c r="H79" i="3"/>
  <c r="AC243" i="3"/>
  <c r="AE243" i="3" s="1"/>
  <c r="AD243" i="4"/>
  <c r="C242" i="7" s="1"/>
  <c r="J242" i="7" s="1"/>
  <c r="D242" i="7"/>
  <c r="G242" i="7" s="1"/>
  <c r="P242" i="7" s="1"/>
  <c r="H243" i="3"/>
  <c r="AF331" i="3"/>
  <c r="AE331" i="3"/>
  <c r="AF280" i="3"/>
  <c r="AE280" i="3"/>
  <c r="AH280" i="3"/>
  <c r="AI280" i="3" s="1"/>
  <c r="AF188" i="3"/>
  <c r="AH331" i="3"/>
  <c r="AI331" i="3" s="1"/>
  <c r="AJ331" i="3" s="1"/>
  <c r="AI36" i="3"/>
  <c r="AJ36" i="3" s="1"/>
  <c r="AH110" i="3"/>
  <c r="AI110" i="3" s="1"/>
  <c r="AH188" i="3"/>
  <c r="AI188" i="3" s="1"/>
  <c r="AJ188" i="3" s="1"/>
  <c r="AE80" i="3"/>
  <c r="AF48" i="3"/>
  <c r="AF187" i="3"/>
  <c r="AE187" i="3"/>
  <c r="AH187" i="3"/>
  <c r="AI187" i="3" s="1"/>
  <c r="AJ187" i="3" s="1"/>
  <c r="AH98" i="3"/>
  <c r="AI98" i="3" s="1"/>
  <c r="AJ98" i="3" s="1"/>
  <c r="AF98" i="3"/>
  <c r="AE170" i="3"/>
  <c r="AE312" i="3"/>
  <c r="AH312" i="3"/>
  <c r="AI312" i="3" s="1"/>
  <c r="AJ312" i="3" s="1"/>
  <c r="AF312" i="3"/>
  <c r="AC177" i="3"/>
  <c r="D176" i="7"/>
  <c r="G176" i="7" s="1"/>
  <c r="P176" i="7" s="1"/>
  <c r="AD177" i="4"/>
  <c r="C176" i="7" s="1"/>
  <c r="H177" i="3"/>
  <c r="D288" i="7"/>
  <c r="G288" i="7" s="1"/>
  <c r="P288" i="7" s="1"/>
  <c r="H289" i="3"/>
  <c r="AC289" i="3"/>
  <c r="AE289" i="3" s="1"/>
  <c r="AD289" i="4"/>
  <c r="C288" i="7" s="1"/>
  <c r="AE313" i="3"/>
  <c r="AH313" i="3"/>
  <c r="AI109" i="3"/>
  <c r="AJ109" i="3" s="1"/>
  <c r="AL109" i="3" s="1"/>
  <c r="V109" i="4" s="1"/>
  <c r="AC355" i="3"/>
  <c r="AF355" i="3" s="1"/>
  <c r="D354" i="7"/>
  <c r="G354" i="7" s="1"/>
  <c r="P354" i="7" s="1"/>
  <c r="H355" i="3"/>
  <c r="AD355" i="4"/>
  <c r="C354" i="7" s="1"/>
  <c r="J354" i="7" s="1"/>
  <c r="AH48" i="3"/>
  <c r="AI48" i="3" s="1"/>
  <c r="AJ48" i="3" s="1"/>
  <c r="AE188" i="3"/>
  <c r="AC168" i="3"/>
  <c r="AD168" i="4"/>
  <c r="C167" i="7" s="1"/>
  <c r="H168" i="3"/>
  <c r="D167" i="7"/>
  <c r="G167" i="7" s="1"/>
  <c r="P167" i="7" s="1"/>
  <c r="AH80" i="3"/>
  <c r="AI80" i="3" s="1"/>
  <c r="AJ80" i="3" s="1"/>
  <c r="H306" i="7"/>
  <c r="H20" i="7"/>
  <c r="AI207" i="3"/>
  <c r="AJ207" i="3" s="1"/>
  <c r="AF12" i="3"/>
  <c r="AI353" i="3"/>
  <c r="AJ353" i="3" s="1"/>
  <c r="AE26" i="3"/>
  <c r="AF77" i="3"/>
  <c r="H102" i="3"/>
  <c r="AE16" i="3"/>
  <c r="AE145" i="3"/>
  <c r="AH350" i="3"/>
  <c r="AI350" i="3" s="1"/>
  <c r="AF158" i="3"/>
  <c r="AH158" i="3"/>
  <c r="AI158" i="3" s="1"/>
  <c r="AJ158" i="3" s="1"/>
  <c r="AL158" i="3" s="1"/>
  <c r="V158" i="4" s="1"/>
  <c r="AH348" i="3"/>
  <c r="AI348" i="3" s="1"/>
  <c r="AJ348" i="3" s="1"/>
  <c r="AF348" i="3"/>
  <c r="AE348" i="3"/>
  <c r="AC203" i="3"/>
  <c r="AE203" i="3" s="1"/>
  <c r="AF81" i="3"/>
  <c r="AE81" i="3"/>
  <c r="AH81" i="3"/>
  <c r="AI81" i="3" s="1"/>
  <c r="AJ81" i="3" s="1"/>
  <c r="AH19" i="3"/>
  <c r="AI19" i="3" s="1"/>
  <c r="AJ19" i="3" s="1"/>
  <c r="AH292" i="3"/>
  <c r="AI292" i="3" s="1"/>
  <c r="AJ292" i="3" s="1"/>
  <c r="AH126" i="3"/>
  <c r="AI126" i="3" s="1"/>
  <c r="AJ126" i="3" s="1"/>
  <c r="AF126" i="3"/>
  <c r="AE126" i="3"/>
  <c r="AF267" i="3"/>
  <c r="AH336" i="3"/>
  <c r="AI336" i="3" s="1"/>
  <c r="AJ336" i="3" s="1"/>
  <c r="AL336" i="3" s="1"/>
  <c r="V336" i="4" s="1"/>
  <c r="AF75" i="3"/>
  <c r="AE75" i="3"/>
  <c r="AH75" i="3"/>
  <c r="AI75" i="3" s="1"/>
  <c r="AJ75" i="3" s="1"/>
  <c r="AE199" i="3"/>
  <c r="AF199" i="3"/>
  <c r="AH199" i="3"/>
  <c r="AI199" i="3" s="1"/>
  <c r="AJ199" i="3" s="1"/>
  <c r="D172" i="7"/>
  <c r="G172" i="7" s="1"/>
  <c r="P172" i="7" s="1"/>
  <c r="AC173" i="3"/>
  <c r="H173" i="3"/>
  <c r="AD173" i="4"/>
  <c r="C172" i="7" s="1"/>
  <c r="AF336" i="3"/>
  <c r="AF183" i="3"/>
  <c r="AH183" i="3"/>
  <c r="AF207" i="3"/>
  <c r="AF36" i="3"/>
  <c r="AE96" i="3"/>
  <c r="AF96" i="3"/>
  <c r="AL264" i="3"/>
  <c r="V264" i="4" s="1"/>
  <c r="AF212" i="3"/>
  <c r="AE48" i="3"/>
  <c r="AE183" i="3"/>
  <c r="AF80" i="3"/>
  <c r="AH84" i="3"/>
  <c r="AI84" i="3" s="1"/>
  <c r="AJ84" i="3" s="1"/>
  <c r="AC67" i="3"/>
  <c r="H67" i="3"/>
  <c r="AD67" i="4"/>
  <c r="C66" i="7" s="1"/>
  <c r="H66" i="7" s="1"/>
  <c r="D66" i="7"/>
  <c r="G66" i="7" s="1"/>
  <c r="P66" i="7" s="1"/>
  <c r="AF269" i="3"/>
  <c r="AL143" i="3"/>
  <c r="V143" i="4" s="1"/>
  <c r="AE353" i="3"/>
  <c r="AF226" i="3"/>
  <c r="H182" i="7"/>
  <c r="AE40" i="3"/>
  <c r="AH39" i="3"/>
  <c r="AI39" i="3" s="1"/>
  <c r="AJ39" i="3" s="1"/>
  <c r="AF39" i="3"/>
  <c r="AH44" i="3"/>
  <c r="AI44" i="3" s="1"/>
  <c r="AJ44" i="3" s="1"/>
  <c r="AE44" i="3"/>
  <c r="AF44" i="3"/>
  <c r="AH339" i="3"/>
  <c r="AI339" i="3" s="1"/>
  <c r="AJ339" i="3" s="1"/>
  <c r="AE339" i="3"/>
  <c r="AH40" i="3"/>
  <c r="AI40" i="3" s="1"/>
  <c r="AJ40" i="3" s="1"/>
  <c r="AE72" i="3"/>
  <c r="AH85" i="3"/>
  <c r="AI85" i="3" s="1"/>
  <c r="AE85" i="3"/>
  <c r="AF194" i="3"/>
  <c r="AE194" i="3"/>
  <c r="AH194" i="3"/>
  <c r="AI194" i="3" s="1"/>
  <c r="AJ194" i="3" s="1"/>
  <c r="AF35" i="3"/>
  <c r="AE35" i="3"/>
  <c r="AF76" i="3"/>
  <c r="AE76" i="3"/>
  <c r="AH250" i="3"/>
  <c r="AI250" i="3" s="1"/>
  <c r="AJ250" i="3" s="1"/>
  <c r="AF250" i="3"/>
  <c r="AE250" i="3"/>
  <c r="AH46" i="3"/>
  <c r="AI46" i="3" s="1"/>
  <c r="AJ46" i="3" s="1"/>
  <c r="AF46" i="3"/>
  <c r="AE46" i="3"/>
  <c r="AE230" i="3"/>
  <c r="AE39" i="3"/>
  <c r="AD342" i="4"/>
  <c r="C341" i="7" s="1"/>
  <c r="H342" i="3"/>
  <c r="AC342" i="3"/>
  <c r="D341" i="7"/>
  <c r="G341" i="7" s="1"/>
  <c r="P341" i="7" s="1"/>
  <c r="AF85" i="3"/>
  <c r="AF50" i="3"/>
  <c r="AD310" i="4"/>
  <c r="C309" i="7" s="1"/>
  <c r="D309" i="7"/>
  <c r="G309" i="7" s="1"/>
  <c r="P309" i="7" s="1"/>
  <c r="AC310" i="3"/>
  <c r="H310" i="3"/>
  <c r="AH212" i="3"/>
  <c r="AI212" i="3" s="1"/>
  <c r="AJ212" i="3" s="1"/>
  <c r="AL212" i="3" s="1"/>
  <c r="V212" i="4" s="1"/>
  <c r="AH269" i="3"/>
  <c r="AI269" i="3" s="1"/>
  <c r="AJ269" i="3" s="1"/>
  <c r="AL269" i="3" s="1"/>
  <c r="V269" i="4" s="1"/>
  <c r="AF230" i="3"/>
  <c r="H218" i="7"/>
  <c r="H352" i="7"/>
  <c r="AL240" i="3"/>
  <c r="V240" i="4" s="1"/>
  <c r="D251" i="7"/>
  <c r="G251" i="7" s="1"/>
  <c r="P251" i="7" s="1"/>
  <c r="AE110" i="3"/>
  <c r="AF72" i="3"/>
  <c r="D223" i="7"/>
  <c r="G223" i="7" s="1"/>
  <c r="P223" i="7" s="1"/>
  <c r="H131" i="7"/>
  <c r="AH169" i="3"/>
  <c r="AI169" i="3" s="1"/>
  <c r="AJ169" i="3" s="1"/>
  <c r="AF169" i="3"/>
  <c r="AE169" i="3"/>
  <c r="H43" i="7"/>
  <c r="AE108" i="3"/>
  <c r="AH108" i="3"/>
  <c r="AI108" i="3" s="1"/>
  <c r="AJ108" i="3" s="1"/>
  <c r="AL121" i="3"/>
  <c r="V121" i="4" s="1"/>
  <c r="AE21" i="3"/>
  <c r="AE184" i="3"/>
  <c r="AH76" i="3"/>
  <c r="AI76" i="3" s="1"/>
  <c r="AJ76" i="3" s="1"/>
  <c r="AH230" i="3"/>
  <c r="AI230" i="3" s="1"/>
  <c r="AJ230" i="3" s="1"/>
  <c r="AF40" i="3"/>
  <c r="AF313" i="3"/>
  <c r="J123" i="7"/>
  <c r="H123" i="7"/>
  <c r="AC351" i="3"/>
  <c r="D350" i="7"/>
  <c r="G350" i="7" s="1"/>
  <c r="P350" i="7" s="1"/>
  <c r="H351" i="3"/>
  <c r="AD351" i="4"/>
  <c r="C350" i="7" s="1"/>
  <c r="J350" i="7" s="1"/>
  <c r="AE307" i="3"/>
  <c r="AF108" i="3"/>
  <c r="AE292" i="3"/>
  <c r="H14" i="7"/>
  <c r="AF164" i="3"/>
  <c r="AH224" i="3"/>
  <c r="AI224" i="3" s="1"/>
  <c r="AJ224" i="3" s="1"/>
  <c r="AF339" i="3"/>
  <c r="AE98" i="3"/>
  <c r="AH307" i="3"/>
  <c r="AI307" i="3" s="1"/>
  <c r="AJ307" i="3" s="1"/>
  <c r="AB153" i="3"/>
  <c r="AB322" i="3"/>
  <c r="AB299" i="3"/>
  <c r="AB320" i="3"/>
  <c r="AB239" i="3"/>
  <c r="AB268" i="3"/>
  <c r="AC58" i="3"/>
  <c r="AB58" i="3"/>
  <c r="AB349" i="3"/>
  <c r="AC95" i="3"/>
  <c r="AB95" i="3"/>
  <c r="AB99" i="3"/>
  <c r="AC43" i="3"/>
  <c r="AB43" i="3"/>
  <c r="AB186" i="3"/>
  <c r="AB138" i="3"/>
  <c r="AB262" i="3"/>
  <c r="AB88" i="3"/>
  <c r="AB22" i="3"/>
  <c r="AE20" i="3"/>
  <c r="AH20" i="3"/>
  <c r="AI20" i="3" s="1"/>
  <c r="AJ20" i="3" s="1"/>
  <c r="AF20" i="3"/>
  <c r="H284" i="7"/>
  <c r="J69" i="7"/>
  <c r="H69" i="7"/>
  <c r="AB114" i="3"/>
  <c r="AD356" i="4"/>
  <c r="C355" i="7" s="1"/>
  <c r="AC356" i="3"/>
  <c r="D355" i="7"/>
  <c r="G355" i="7" s="1"/>
  <c r="P355" i="7" s="1"/>
  <c r="H356" i="3"/>
  <c r="AB74" i="3"/>
  <c r="AC136" i="3"/>
  <c r="H136" i="3"/>
  <c r="D135" i="7"/>
  <c r="G135" i="7" s="1"/>
  <c r="P135" i="7" s="1"/>
  <c r="AD57" i="4"/>
  <c r="C56" i="7" s="1"/>
  <c r="AC57" i="3"/>
  <c r="H57" i="3"/>
  <c r="D56" i="7"/>
  <c r="G56" i="7" s="1"/>
  <c r="P56" i="7" s="1"/>
  <c r="AB326" i="3"/>
  <c r="AC104" i="3"/>
  <c r="AB104" i="3"/>
  <c r="E362" i="3"/>
  <c r="AA362" i="3" s="1"/>
  <c r="AA10" i="3"/>
  <c r="AB220" i="3"/>
  <c r="H252" i="3"/>
  <c r="AF118" i="3"/>
  <c r="AB271" i="3"/>
  <c r="AB323" i="3"/>
  <c r="AC255" i="3"/>
  <c r="AB255" i="3"/>
  <c r="AB206" i="3"/>
  <c r="AC344" i="3"/>
  <c r="AB344" i="3"/>
  <c r="AB303" i="3"/>
  <c r="AC248" i="3"/>
  <c r="AB248" i="3"/>
  <c r="AB92" i="3"/>
  <c r="AB167" i="3"/>
  <c r="AH93" i="3"/>
  <c r="AI93" i="3" s="1"/>
  <c r="AJ93" i="3" s="1"/>
  <c r="H92" i="7"/>
  <c r="J163" i="7"/>
  <c r="H163" i="7"/>
  <c r="AB166" i="3"/>
  <c r="H49" i="7"/>
  <c r="AB57" i="3"/>
  <c r="AC326" i="3"/>
  <c r="AD326" i="4"/>
  <c r="C325" i="7" s="1"/>
  <c r="D325" i="7"/>
  <c r="G325" i="7" s="1"/>
  <c r="P325" i="7" s="1"/>
  <c r="H326" i="3"/>
  <c r="AB146" i="3"/>
  <c r="D323" i="7"/>
  <c r="G323" i="7" s="1"/>
  <c r="P323" i="7" s="1"/>
  <c r="AC324" i="3"/>
  <c r="H324" i="3"/>
  <c r="AD324" i="4"/>
  <c r="C323" i="7" s="1"/>
  <c r="AH198" i="3"/>
  <c r="AE198" i="3"/>
  <c r="AF198" i="3"/>
  <c r="AB216" i="3"/>
  <c r="AB54" i="3"/>
  <c r="AC17" i="3"/>
  <c r="AB17" i="3"/>
  <c r="AB23" i="3"/>
  <c r="AB274" i="3"/>
  <c r="AC315" i="3"/>
  <c r="AB315" i="3"/>
  <c r="AB101" i="3"/>
  <c r="AB119" i="3"/>
  <c r="AB308" i="3"/>
  <c r="AF297" i="3"/>
  <c r="AE297" i="3"/>
  <c r="AH297" i="3"/>
  <c r="AH164" i="3"/>
  <c r="AI164" i="3" s="1"/>
  <c r="AJ164" i="3" s="1"/>
  <c r="AL164" i="3" s="1"/>
  <c r="V164" i="4" s="1"/>
  <c r="AD166" i="4"/>
  <c r="C165" i="7" s="1"/>
  <c r="AC166" i="3"/>
  <c r="D165" i="7"/>
  <c r="G165" i="7" s="1"/>
  <c r="P165" i="7" s="1"/>
  <c r="H166" i="3"/>
  <c r="H347" i="3"/>
  <c r="AC347" i="3"/>
  <c r="AD347" i="4"/>
  <c r="C346" i="7" s="1"/>
  <c r="D346" i="7"/>
  <c r="G346" i="7" s="1"/>
  <c r="P346" i="7" s="1"/>
  <c r="AC300" i="3"/>
  <c r="H300" i="3"/>
  <c r="AD300" i="4"/>
  <c r="C299" i="7" s="1"/>
  <c r="D299" i="7"/>
  <c r="G299" i="7" s="1"/>
  <c r="P299" i="7" s="1"/>
  <c r="AE341" i="3"/>
  <c r="AF341" i="3"/>
  <c r="AH341" i="3"/>
  <c r="AC146" i="3"/>
  <c r="D145" i="7"/>
  <c r="G145" i="7" s="1"/>
  <c r="P145" i="7" s="1"/>
  <c r="H146" i="3"/>
  <c r="AB231" i="3"/>
  <c r="AB128" i="3"/>
  <c r="AB11" i="3"/>
  <c r="AB30" i="3"/>
  <c r="AB56" i="3"/>
  <c r="AB213" i="3"/>
  <c r="AB91" i="3"/>
  <c r="AB161" i="3"/>
  <c r="AC352" i="3"/>
  <c r="AF352" i="3" s="1"/>
  <c r="D351" i="7"/>
  <c r="G351" i="7" s="1"/>
  <c r="P351" i="7" s="1"/>
  <c r="H352" i="3"/>
  <c r="AD352" i="4"/>
  <c r="C351" i="7" s="1"/>
  <c r="AC59" i="3"/>
  <c r="AD59" i="4"/>
  <c r="C58" i="7" s="1"/>
  <c r="J58" i="7" s="1"/>
  <c r="H59" i="3"/>
  <c r="D58" i="7"/>
  <c r="G58" i="7" s="1"/>
  <c r="P58" i="7" s="1"/>
  <c r="D113" i="7"/>
  <c r="G113" i="7" s="1"/>
  <c r="P113" i="7" s="1"/>
  <c r="AC114" i="3"/>
  <c r="H114" i="3"/>
  <c r="AD114" i="4"/>
  <c r="C113" i="7" s="1"/>
  <c r="J113" i="7" s="1"/>
  <c r="AC74" i="3"/>
  <c r="AD74" i="4"/>
  <c r="C73" i="7" s="1"/>
  <c r="H74" i="3"/>
  <c r="D73" i="7"/>
  <c r="G73" i="7" s="1"/>
  <c r="P73" i="7" s="1"/>
  <c r="AE219" i="3"/>
  <c r="AH219" i="3"/>
  <c r="AI219" i="3" s="1"/>
  <c r="AJ219" i="3" s="1"/>
  <c r="AF219" i="3"/>
  <c r="H347" i="7"/>
  <c r="AB347" i="3"/>
  <c r="H39" i="7"/>
  <c r="AC220" i="3"/>
  <c r="D219" i="7"/>
  <c r="G219" i="7" s="1"/>
  <c r="P219" i="7" s="1"/>
  <c r="H220" i="3"/>
  <c r="AD220" i="4"/>
  <c r="C219" i="7" s="1"/>
  <c r="J219" i="7" s="1"/>
  <c r="AC354" i="3"/>
  <c r="H354" i="3"/>
  <c r="AD354" i="4"/>
  <c r="C353" i="7" s="1"/>
  <c r="J353" i="7" s="1"/>
  <c r="D353" i="7"/>
  <c r="G353" i="7" s="1"/>
  <c r="P353" i="7" s="1"/>
  <c r="H83" i="7"/>
  <c r="H291" i="7"/>
  <c r="H115" i="7"/>
  <c r="H187" i="7"/>
  <c r="H329" i="7"/>
  <c r="H25" i="7"/>
  <c r="H35" i="7"/>
  <c r="AJ115" i="3"/>
  <c r="AL115" i="3" s="1"/>
  <c r="V115" i="4" s="1"/>
  <c r="H28" i="7"/>
  <c r="AD216" i="4"/>
  <c r="AD17" i="4"/>
  <c r="C16" i="7" s="1"/>
  <c r="D16" i="7"/>
  <c r="G16" i="7" s="1"/>
  <c r="P16" i="7" s="1"/>
  <c r="H17" i="3"/>
  <c r="J300" i="7"/>
  <c r="H300" i="7"/>
  <c r="H23" i="3"/>
  <c r="AD23" i="4"/>
  <c r="D22" i="7"/>
  <c r="G22" i="7" s="1"/>
  <c r="P22" i="7" s="1"/>
  <c r="AD303" i="4"/>
  <c r="D302" i="7"/>
  <c r="G302" i="7" s="1"/>
  <c r="P302" i="7" s="1"/>
  <c r="H303" i="3"/>
  <c r="H99" i="3"/>
  <c r="D98" i="7"/>
  <c r="G98" i="7" s="1"/>
  <c r="P98" i="7" s="1"/>
  <c r="AD99" i="4"/>
  <c r="C98" i="7" s="1"/>
  <c r="H101" i="3"/>
  <c r="D100" i="7"/>
  <c r="G100" i="7" s="1"/>
  <c r="P100" i="7" s="1"/>
  <c r="AD101" i="4"/>
  <c r="H161" i="3"/>
  <c r="D160" i="7"/>
  <c r="G160" i="7" s="1"/>
  <c r="P160" i="7" s="1"/>
  <c r="AD161" i="4"/>
  <c r="H47" i="7"/>
  <c r="AD153" i="4"/>
  <c r="C152" i="7" s="1"/>
  <c r="H153" i="3"/>
  <c r="D152" i="7"/>
  <c r="G152" i="7" s="1"/>
  <c r="P152" i="7" s="1"/>
  <c r="D140" i="7"/>
  <c r="G140" i="7" s="1"/>
  <c r="P140" i="7" s="1"/>
  <c r="AD141" i="4"/>
  <c r="H141" i="3"/>
  <c r="H255" i="3"/>
  <c r="AD255" i="4"/>
  <c r="D254" i="7"/>
  <c r="G254" i="7" s="1"/>
  <c r="P254" i="7" s="1"/>
  <c r="H206" i="3"/>
  <c r="D205" i="7"/>
  <c r="G205" i="7" s="1"/>
  <c r="P205" i="7" s="1"/>
  <c r="AD206" i="4"/>
  <c r="D343" i="7"/>
  <c r="G343" i="7" s="1"/>
  <c r="P343" i="7" s="1"/>
  <c r="H344" i="3"/>
  <c r="AD344" i="4"/>
  <c r="D166" i="7"/>
  <c r="G166" i="7" s="1"/>
  <c r="P166" i="7" s="1"/>
  <c r="H167" i="3"/>
  <c r="AD167" i="4"/>
  <c r="H119" i="3"/>
  <c r="D118" i="7"/>
  <c r="G118" i="7" s="1"/>
  <c r="P118" i="7" s="1"/>
  <c r="AD119" i="4"/>
  <c r="C118" i="7" s="1"/>
  <c r="H88" i="3"/>
  <c r="J99" i="7"/>
  <c r="H99" i="7"/>
  <c r="H81" i="7"/>
  <c r="H333" i="7"/>
  <c r="C76" i="7"/>
  <c r="AD322" i="4"/>
  <c r="C321" i="7" s="1"/>
  <c r="H299" i="3"/>
  <c r="D298" i="7"/>
  <c r="G298" i="7" s="1"/>
  <c r="P298" i="7" s="1"/>
  <c r="AD299" i="4"/>
  <c r="H320" i="3"/>
  <c r="D319" i="7"/>
  <c r="G319" i="7" s="1"/>
  <c r="P319" i="7" s="1"/>
  <c r="AD320" i="4"/>
  <c r="C319" i="7" s="1"/>
  <c r="H179" i="3"/>
  <c r="AD179" i="4"/>
  <c r="D178" i="7"/>
  <c r="G178" i="7" s="1"/>
  <c r="P178" i="7" s="1"/>
  <c r="H148" i="3"/>
  <c r="H58" i="3"/>
  <c r="AD58" i="4"/>
  <c r="C57" i="7" s="1"/>
  <c r="D57" i="7"/>
  <c r="G57" i="7" s="1"/>
  <c r="P57" i="7" s="1"/>
  <c r="AD349" i="4"/>
  <c r="C348" i="7" s="1"/>
  <c r="H349" i="3"/>
  <c r="D348" i="7"/>
  <c r="G348" i="7" s="1"/>
  <c r="P348" i="7" s="1"/>
  <c r="D94" i="7"/>
  <c r="G94" i="7" s="1"/>
  <c r="P94" i="7" s="1"/>
  <c r="AD95" i="4"/>
  <c r="C94" i="7" s="1"/>
  <c r="H95" i="3"/>
  <c r="J357" i="7"/>
  <c r="H357" i="7"/>
  <c r="H265" i="3"/>
  <c r="D264" i="7"/>
  <c r="G264" i="7" s="1"/>
  <c r="P264" i="7" s="1"/>
  <c r="H248" i="3"/>
  <c r="D247" i="7"/>
  <c r="G247" i="7" s="1"/>
  <c r="P247" i="7" s="1"/>
  <c r="AD315" i="4"/>
  <c r="D314" i="7"/>
  <c r="G314" i="7" s="1"/>
  <c r="P314" i="7" s="1"/>
  <c r="H315" i="3"/>
  <c r="AD43" i="4"/>
  <c r="H43" i="3"/>
  <c r="D42" i="7"/>
  <c r="G42" i="7" s="1"/>
  <c r="P42" i="7" s="1"/>
  <c r="D185" i="7"/>
  <c r="G185" i="7" s="1"/>
  <c r="P185" i="7" s="1"/>
  <c r="H186" i="3"/>
  <c r="AD186" i="4"/>
  <c r="AC49" i="3"/>
  <c r="C109" i="7"/>
  <c r="H91" i="3"/>
  <c r="H308" i="3"/>
  <c r="H253" i="7"/>
  <c r="D127" i="7"/>
  <c r="G127" i="7" s="1"/>
  <c r="P127" i="7" s="1"/>
  <c r="H112" i="3"/>
  <c r="AD112" i="4"/>
  <c r="D111" i="7"/>
  <c r="G111" i="7" s="1"/>
  <c r="P111" i="7" s="1"/>
  <c r="H30" i="3"/>
  <c r="D29" i="7"/>
  <c r="G29" i="7" s="1"/>
  <c r="P29" i="7" s="1"/>
  <c r="AD30" i="4"/>
  <c r="D267" i="7"/>
  <c r="G267" i="7" s="1"/>
  <c r="P267" i="7" s="1"/>
  <c r="H268" i="3"/>
  <c r="AD268" i="4"/>
  <c r="C267" i="7" s="1"/>
  <c r="H213" i="3"/>
  <c r="D212" i="7"/>
  <c r="G212" i="7" s="1"/>
  <c r="P212" i="7" s="1"/>
  <c r="AD213" i="4"/>
  <c r="C212" i="7" s="1"/>
  <c r="H138" i="3"/>
  <c r="AD22" i="4"/>
  <c r="D21" i="7"/>
  <c r="G21" i="7" s="1"/>
  <c r="P21" i="7" s="1"/>
  <c r="H22" i="3"/>
  <c r="H146" i="7"/>
  <c r="AD204" i="4"/>
  <c r="C203" i="7" s="1"/>
  <c r="H204" i="3"/>
  <c r="D203" i="7"/>
  <c r="G203" i="7" s="1"/>
  <c r="P203" i="7" s="1"/>
  <c r="H231" i="3"/>
  <c r="AD10" i="4"/>
  <c r="H10" i="3"/>
  <c r="D9" i="7"/>
  <c r="G9" i="7" s="1"/>
  <c r="P9" i="7" s="1"/>
  <c r="AD54" i="4"/>
  <c r="AD239" i="4"/>
  <c r="C238" i="7" s="1"/>
  <c r="H56" i="3"/>
  <c r="D55" i="7"/>
  <c r="G55" i="7" s="1"/>
  <c r="P55" i="7" s="1"/>
  <c r="AD56" i="4"/>
  <c r="AD92" i="4"/>
  <c r="D91" i="7"/>
  <c r="G91" i="7" s="1"/>
  <c r="P91" i="7" s="1"/>
  <c r="H92" i="3"/>
  <c r="D48" i="7"/>
  <c r="G48" i="7" s="1"/>
  <c r="P48" i="7" s="1"/>
  <c r="H49" i="3"/>
  <c r="AD49" i="4"/>
  <c r="H67" i="7"/>
  <c r="D128" i="7"/>
  <c r="G128" i="7" s="1"/>
  <c r="P128" i="7" s="1"/>
  <c r="AD129" i="4"/>
  <c r="H129" i="3"/>
  <c r="H262" i="3"/>
  <c r="D261" i="7"/>
  <c r="G261" i="7" s="1"/>
  <c r="P261" i="7" s="1"/>
  <c r="AD262" i="4"/>
  <c r="J326" i="7"/>
  <c r="H326" i="7"/>
  <c r="AE223" i="3"/>
  <c r="AH223" i="3"/>
  <c r="AI223" i="3" s="1"/>
  <c r="AF223" i="3"/>
  <c r="AE127" i="3"/>
  <c r="AH127" i="3"/>
  <c r="AI127" i="3" s="1"/>
  <c r="AF127" i="3"/>
  <c r="D259" i="7"/>
  <c r="G259" i="7" s="1"/>
  <c r="P259" i="7" s="1"/>
  <c r="AD260" i="4"/>
  <c r="H260" i="3"/>
  <c r="D295" i="7"/>
  <c r="G295" i="7" s="1"/>
  <c r="P295" i="7" s="1"/>
  <c r="AD296" i="4"/>
  <c r="H296" i="3"/>
  <c r="AD359" i="4"/>
  <c r="D358" i="7"/>
  <c r="G358" i="7" s="1"/>
  <c r="P358" i="7" s="1"/>
  <c r="H359" i="3"/>
  <c r="AH113" i="3"/>
  <c r="AI113" i="3" s="1"/>
  <c r="AF113" i="3"/>
  <c r="AE113" i="3"/>
  <c r="AC33" i="3"/>
  <c r="H140" i="3"/>
  <c r="AD195" i="4"/>
  <c r="H195" i="3"/>
  <c r="D194" i="7"/>
  <c r="G194" i="7" s="1"/>
  <c r="P194" i="7" s="1"/>
  <c r="AD309" i="4"/>
  <c r="H309" i="3"/>
  <c r="D308" i="7"/>
  <c r="G308" i="7" s="1"/>
  <c r="P308" i="7" s="1"/>
  <c r="C287" i="7"/>
  <c r="D11" i="7"/>
  <c r="G11" i="7" s="1"/>
  <c r="P11" i="7" s="1"/>
  <c r="AD12" i="4"/>
  <c r="H12" i="3"/>
  <c r="AF97" i="3"/>
  <c r="AE97" i="3"/>
  <c r="AH97" i="3"/>
  <c r="AI97" i="3" s="1"/>
  <c r="AC172" i="3"/>
  <c r="AC332" i="3"/>
  <c r="J197" i="7"/>
  <c r="H197" i="7"/>
  <c r="AF181" i="3"/>
  <c r="AH181" i="3"/>
  <c r="AI181" i="3" s="1"/>
  <c r="AE181" i="3"/>
  <c r="J191" i="7"/>
  <c r="H191" i="7"/>
  <c r="AH66" i="3"/>
  <c r="AI66" i="3" s="1"/>
  <c r="AE66" i="3"/>
  <c r="AF66" i="3"/>
  <c r="AE94" i="3"/>
  <c r="AH94" i="3"/>
  <c r="AI94" i="3" s="1"/>
  <c r="AF94" i="3"/>
  <c r="AC196" i="3"/>
  <c r="AC191" i="3"/>
  <c r="C220" i="7"/>
  <c r="C336" i="7"/>
  <c r="AC245" i="3"/>
  <c r="AC182" i="3"/>
  <c r="AD246" i="4"/>
  <c r="D245" i="7"/>
  <c r="G245" i="7" s="1"/>
  <c r="P245" i="7" s="1"/>
  <c r="H246" i="3"/>
  <c r="AC189" i="3"/>
  <c r="C248" i="7"/>
  <c r="AC117" i="3"/>
  <c r="AD346" i="4"/>
  <c r="H346" i="3"/>
  <c r="D345" i="7"/>
  <c r="G345" i="7" s="1"/>
  <c r="P345" i="7" s="1"/>
  <c r="AC273" i="3"/>
  <c r="J121" i="7"/>
  <c r="H121" i="7"/>
  <c r="AE123" i="3"/>
  <c r="AF123" i="3"/>
  <c r="AH123" i="3"/>
  <c r="AI123" i="3" s="1"/>
  <c r="C64" i="7"/>
  <c r="AE201" i="3"/>
  <c r="AH201" i="3"/>
  <c r="AI201" i="3" s="1"/>
  <c r="AF201" i="3"/>
  <c r="D52" i="7"/>
  <c r="G52" i="7" s="1"/>
  <c r="P52" i="7" s="1"/>
  <c r="H53" i="3"/>
  <c r="AD53" i="4"/>
  <c r="AD160" i="4"/>
  <c r="D159" i="7"/>
  <c r="G159" i="7" s="1"/>
  <c r="P159" i="7" s="1"/>
  <c r="H160" i="3"/>
  <c r="AC232" i="3"/>
  <c r="AF272" i="3"/>
  <c r="D334" i="7"/>
  <c r="G334" i="7" s="1"/>
  <c r="P334" i="7" s="1"/>
  <c r="AD335" i="4"/>
  <c r="H335" i="3"/>
  <c r="AD13" i="4"/>
  <c r="H13" i="3"/>
  <c r="D12" i="7"/>
  <c r="G12" i="7" s="1"/>
  <c r="P12" i="7" s="1"/>
  <c r="C275" i="7"/>
  <c r="AH87" i="3"/>
  <c r="AI87" i="3" s="1"/>
  <c r="AF87" i="3"/>
  <c r="AE87" i="3"/>
  <c r="AD60" i="4"/>
  <c r="D59" i="7"/>
  <c r="G59" i="7" s="1"/>
  <c r="P59" i="7" s="1"/>
  <c r="H60" i="3"/>
  <c r="H302" i="3"/>
  <c r="D301" i="7"/>
  <c r="G301" i="7" s="1"/>
  <c r="P301" i="7" s="1"/>
  <c r="AE197" i="3"/>
  <c r="AH197" i="3"/>
  <c r="AI197" i="3" s="1"/>
  <c r="AF197" i="3"/>
  <c r="AF293" i="3"/>
  <c r="AE293" i="3"/>
  <c r="AH293" i="3"/>
  <c r="AI293" i="3" s="1"/>
  <c r="H209" i="3"/>
  <c r="D208" i="7"/>
  <c r="G208" i="7" s="1"/>
  <c r="P208" i="7" s="1"/>
  <c r="H79" i="7"/>
  <c r="J279" i="7"/>
  <c r="H279" i="7"/>
  <c r="AB13" i="3"/>
  <c r="AI107" i="3"/>
  <c r="AJ107" i="3" s="1"/>
  <c r="AL107" i="3" s="1"/>
  <c r="J144" i="7"/>
  <c r="H144" i="7"/>
  <c r="AF154" i="3"/>
  <c r="AE154" i="3"/>
  <c r="AH154" i="3"/>
  <c r="AI154" i="3" s="1"/>
  <c r="AF165" i="3"/>
  <c r="AE165" i="3"/>
  <c r="AH165" i="3"/>
  <c r="AI165" i="3" s="1"/>
  <c r="C93" i="7"/>
  <c r="D162" i="7"/>
  <c r="G162" i="7" s="1"/>
  <c r="P162" i="7" s="1"/>
  <c r="AD163" i="4"/>
  <c r="H163" i="3"/>
  <c r="AC309" i="3"/>
  <c r="AE63" i="3"/>
  <c r="AH63" i="3"/>
  <c r="AI63" i="3" s="1"/>
  <c r="AF63" i="3"/>
  <c r="H172" i="3"/>
  <c r="D171" i="7"/>
  <c r="G171" i="7" s="1"/>
  <c r="P171" i="7" s="1"/>
  <c r="D221" i="7"/>
  <c r="G221" i="7" s="1"/>
  <c r="P221" i="7" s="1"/>
  <c r="H332" i="3"/>
  <c r="D331" i="7"/>
  <c r="G331" i="7" s="1"/>
  <c r="P331" i="7" s="1"/>
  <c r="AD332" i="4"/>
  <c r="J241" i="7"/>
  <c r="H241" i="7"/>
  <c r="J265" i="7"/>
  <c r="H265" i="7"/>
  <c r="AF345" i="3"/>
  <c r="AE345" i="3"/>
  <c r="AH345" i="3"/>
  <c r="AI345" i="3" s="1"/>
  <c r="D26" i="7"/>
  <c r="G26" i="7" s="1"/>
  <c r="P26" i="7" s="1"/>
  <c r="D195" i="7"/>
  <c r="G195" i="7" s="1"/>
  <c r="P195" i="7" s="1"/>
  <c r="H196" i="3"/>
  <c r="AD196" i="4"/>
  <c r="H191" i="3"/>
  <c r="D190" i="7"/>
  <c r="G190" i="7" s="1"/>
  <c r="P190" i="7" s="1"/>
  <c r="AD191" i="4"/>
  <c r="AD237" i="4"/>
  <c r="H237" i="3"/>
  <c r="D236" i="7"/>
  <c r="G236" i="7" s="1"/>
  <c r="P236" i="7" s="1"/>
  <c r="AD316" i="4"/>
  <c r="D315" i="7"/>
  <c r="G315" i="7" s="1"/>
  <c r="P315" i="7" s="1"/>
  <c r="H316" i="3"/>
  <c r="C239" i="7"/>
  <c r="AC319" i="3"/>
  <c r="D88" i="7"/>
  <c r="G88" i="7" s="1"/>
  <c r="P88" i="7" s="1"/>
  <c r="AD89" i="4"/>
  <c r="H89" i="3"/>
  <c r="D293" i="7"/>
  <c r="G293" i="7" s="1"/>
  <c r="P293" i="7" s="1"/>
  <c r="H273" i="3"/>
  <c r="D272" i="7"/>
  <c r="G272" i="7" s="1"/>
  <c r="P272" i="7" s="1"/>
  <c r="AD273" i="4"/>
  <c r="C65" i="7"/>
  <c r="C313" i="7"/>
  <c r="AD210" i="4"/>
  <c r="H210" i="3"/>
  <c r="D209" i="7"/>
  <c r="G209" i="7" s="1"/>
  <c r="P209" i="7" s="1"/>
  <c r="AD149" i="4"/>
  <c r="H149" i="3"/>
  <c r="D148" i="7"/>
  <c r="G148" i="7" s="1"/>
  <c r="P148" i="7" s="1"/>
  <c r="AC160" i="3"/>
  <c r="C359" i="7"/>
  <c r="H37" i="3"/>
  <c r="AD37" i="4"/>
  <c r="D36" i="7"/>
  <c r="G36" i="7" s="1"/>
  <c r="P36" i="7" s="1"/>
  <c r="AF103" i="3"/>
  <c r="AE103" i="3"/>
  <c r="AH103" i="3"/>
  <c r="AI103" i="3" s="1"/>
  <c r="H14" i="3"/>
  <c r="AD14" i="4"/>
  <c r="D13" i="7"/>
  <c r="G13" i="7" s="1"/>
  <c r="P13" i="7" s="1"/>
  <c r="H125" i="3"/>
  <c r="AD125" i="4"/>
  <c r="D124" i="7"/>
  <c r="G124" i="7" s="1"/>
  <c r="P124" i="7" s="1"/>
  <c r="J186" i="7"/>
  <c r="H186" i="7"/>
  <c r="AF151" i="3"/>
  <c r="AH151" i="3"/>
  <c r="AE151" i="3"/>
  <c r="P362" i="4"/>
  <c r="P363" i="4"/>
  <c r="C216" i="7"/>
  <c r="AC302" i="3"/>
  <c r="AE288" i="3"/>
  <c r="H225" i="7"/>
  <c r="AE135" i="3"/>
  <c r="AH135" i="3"/>
  <c r="AI135" i="3" s="1"/>
  <c r="AF135" i="3"/>
  <c r="AD257" i="4"/>
  <c r="H257" i="3"/>
  <c r="D256" i="7"/>
  <c r="G256" i="7" s="1"/>
  <c r="P256" i="7" s="1"/>
  <c r="AD278" i="4"/>
  <c r="D277" i="7"/>
  <c r="G277" i="7" s="1"/>
  <c r="P277" i="7" s="1"/>
  <c r="H278" i="3"/>
  <c r="C86" i="7"/>
  <c r="AC163" i="3"/>
  <c r="AE221" i="3"/>
  <c r="AH221" i="3"/>
  <c r="AF221" i="3"/>
  <c r="AD318" i="4"/>
  <c r="AE337" i="3"/>
  <c r="AH337" i="3"/>
  <c r="AI337" i="3" s="1"/>
  <c r="AF337" i="3"/>
  <c r="AC111" i="3"/>
  <c r="AD47" i="4"/>
  <c r="D46" i="7"/>
  <c r="G46" i="7" s="1"/>
  <c r="P46" i="7" s="1"/>
  <c r="H47" i="3"/>
  <c r="H120" i="3"/>
  <c r="AD120" i="4"/>
  <c r="D119" i="7"/>
  <c r="G119" i="7" s="1"/>
  <c r="P119" i="7" s="1"/>
  <c r="AJ290" i="3"/>
  <c r="AL290" i="3" s="1"/>
  <c r="V290" i="4" s="1"/>
  <c r="AF249" i="3"/>
  <c r="AE249" i="3"/>
  <c r="AH249" i="3"/>
  <c r="D274" i="7"/>
  <c r="G274" i="7" s="1"/>
  <c r="P274" i="7" s="1"/>
  <c r="J183" i="7"/>
  <c r="H183" i="7"/>
  <c r="D290" i="7"/>
  <c r="G290" i="7" s="1"/>
  <c r="P290" i="7" s="1"/>
  <c r="H291" i="3"/>
  <c r="AD291" i="4"/>
  <c r="AE304" i="3"/>
  <c r="AF304" i="3"/>
  <c r="AH304" i="3"/>
  <c r="AI304" i="3" s="1"/>
  <c r="J311" i="7"/>
  <c r="H311" i="7"/>
  <c r="C305" i="7"/>
  <c r="AC237" i="3"/>
  <c r="C62" i="7"/>
  <c r="D318" i="7"/>
  <c r="G318" i="7" s="1"/>
  <c r="P318" i="7" s="1"/>
  <c r="AD319" i="4"/>
  <c r="H319" i="3"/>
  <c r="D255" i="7"/>
  <c r="G255" i="7" s="1"/>
  <c r="P255" i="7" s="1"/>
  <c r="H256" i="3"/>
  <c r="AD256" i="4"/>
  <c r="AJ358" i="3"/>
  <c r="AL358" i="3" s="1"/>
  <c r="V358" i="4" s="1"/>
  <c r="J157" i="7"/>
  <c r="H157" i="7"/>
  <c r="AH155" i="3"/>
  <c r="AI155" i="3" s="1"/>
  <c r="AE155" i="3"/>
  <c r="AF155" i="3"/>
  <c r="AC149" i="3"/>
  <c r="AD225" i="4"/>
  <c r="H225" i="3"/>
  <c r="D224" i="7"/>
  <c r="G224" i="7" s="1"/>
  <c r="P224" i="7" s="1"/>
  <c r="AE217" i="3"/>
  <c r="AH217" i="3"/>
  <c r="AI217" i="3" s="1"/>
  <c r="AF217" i="3"/>
  <c r="C292" i="7"/>
  <c r="AD329" i="4"/>
  <c r="D328" i="7"/>
  <c r="G328" i="7" s="1"/>
  <c r="P328" i="7" s="1"/>
  <c r="H329" i="3"/>
  <c r="D143" i="7"/>
  <c r="G143" i="7" s="1"/>
  <c r="P143" i="7" s="1"/>
  <c r="AJ152" i="3"/>
  <c r="AL152" i="3" s="1"/>
  <c r="V152" i="4" s="1"/>
  <c r="J338" i="7"/>
  <c r="H338" i="7"/>
  <c r="C153" i="7"/>
  <c r="AC32" i="3"/>
  <c r="C164" i="7"/>
  <c r="AD253" i="4"/>
  <c r="C356" i="7"/>
  <c r="D324" i="7"/>
  <c r="G324" i="7" s="1"/>
  <c r="P324" i="7" s="1"/>
  <c r="AD325" i="4"/>
  <c r="H325" i="3"/>
  <c r="AD233" i="4"/>
  <c r="H233" i="3"/>
  <c r="D232" i="7"/>
  <c r="G232" i="7" s="1"/>
  <c r="P232" i="7" s="1"/>
  <c r="AF159" i="3"/>
  <c r="AE159" i="3"/>
  <c r="AH159" i="3"/>
  <c r="AD261" i="4"/>
  <c r="D260" i="7"/>
  <c r="G260" i="7" s="1"/>
  <c r="P260" i="7" s="1"/>
  <c r="H261" i="3"/>
  <c r="H27" i="7"/>
  <c r="H169" i="7"/>
  <c r="C150" i="7"/>
  <c r="AC278" i="3"/>
  <c r="AJ68" i="3"/>
  <c r="AL68" i="3" s="1"/>
  <c r="V68" i="4" s="1"/>
  <c r="C303" i="7"/>
  <c r="AC359" i="3"/>
  <c r="AE205" i="3"/>
  <c r="AF276" i="3"/>
  <c r="AE276" i="3"/>
  <c r="AH276" i="3"/>
  <c r="AI276" i="3" s="1"/>
  <c r="D237" i="7"/>
  <c r="G237" i="7" s="1"/>
  <c r="P237" i="7" s="1"/>
  <c r="AD238" i="4"/>
  <c r="H238" i="3"/>
  <c r="H33" i="3"/>
  <c r="D32" i="7"/>
  <c r="G32" i="7" s="1"/>
  <c r="P32" i="7" s="1"/>
  <c r="H214" i="3"/>
  <c r="D213" i="7"/>
  <c r="G213" i="7" s="1"/>
  <c r="P213" i="7" s="1"/>
  <c r="AD214" i="4"/>
  <c r="T362" i="4"/>
  <c r="C250" i="7"/>
  <c r="C196" i="7"/>
  <c r="AD111" i="4"/>
  <c r="D110" i="7"/>
  <c r="G110" i="7" s="1"/>
  <c r="P110" i="7" s="1"/>
  <c r="H111" i="3"/>
  <c r="AD106" i="4"/>
  <c r="H106" i="3"/>
  <c r="D105" i="7"/>
  <c r="G105" i="7" s="1"/>
  <c r="P105" i="7" s="1"/>
  <c r="AC120" i="3"/>
  <c r="H330" i="7"/>
  <c r="AE236" i="3"/>
  <c r="AE65" i="3"/>
  <c r="AH65" i="3"/>
  <c r="AI65" i="3" s="1"/>
  <c r="AF65" i="3"/>
  <c r="C112" i="7"/>
  <c r="C200" i="7"/>
  <c r="H42" i="3"/>
  <c r="D41" i="7"/>
  <c r="G41" i="7" s="1"/>
  <c r="P41" i="7" s="1"/>
  <c r="AD42" i="4"/>
  <c r="D262" i="7"/>
  <c r="G262" i="7" s="1"/>
  <c r="P262" i="7" s="1"/>
  <c r="AH360" i="3"/>
  <c r="AE360" i="3"/>
  <c r="AF360" i="3"/>
  <c r="AH150" i="3"/>
  <c r="AI150" i="3" s="1"/>
  <c r="AE150" i="3"/>
  <c r="AF150" i="3"/>
  <c r="D173" i="7"/>
  <c r="G173" i="7" s="1"/>
  <c r="P173" i="7" s="1"/>
  <c r="H174" i="3"/>
  <c r="AD174" i="4"/>
  <c r="D244" i="7"/>
  <c r="G244" i="7" s="1"/>
  <c r="P244" i="7" s="1"/>
  <c r="AD245" i="4"/>
  <c r="H245" i="3"/>
  <c r="D181" i="7"/>
  <c r="G181" i="7" s="1"/>
  <c r="P181" i="7" s="1"/>
  <c r="AD182" i="4"/>
  <c r="H182" i="3"/>
  <c r="D339" i="7"/>
  <c r="G339" i="7" s="1"/>
  <c r="P339" i="7" s="1"/>
  <c r="AD340" i="4"/>
  <c r="H340" i="3"/>
  <c r="D188" i="7"/>
  <c r="G188" i="7" s="1"/>
  <c r="P188" i="7" s="1"/>
  <c r="H189" i="3"/>
  <c r="AD189" i="4"/>
  <c r="C180" i="7"/>
  <c r="D116" i="7"/>
  <c r="G116" i="7" s="1"/>
  <c r="P116" i="7" s="1"/>
  <c r="AD117" i="4"/>
  <c r="H117" i="3"/>
  <c r="D283" i="7"/>
  <c r="G283" i="7" s="1"/>
  <c r="P283" i="7" s="1"/>
  <c r="AD284" i="4"/>
  <c r="H284" i="3"/>
  <c r="AC346" i="3"/>
  <c r="D24" i="7"/>
  <c r="G24" i="7" s="1"/>
  <c r="P24" i="7" s="1"/>
  <c r="AD25" i="4"/>
  <c r="H25" i="3"/>
  <c r="AC225" i="3"/>
  <c r="D231" i="7"/>
  <c r="G231" i="7" s="1"/>
  <c r="P231" i="7" s="1"/>
  <c r="AD232" i="4"/>
  <c r="H232" i="3"/>
  <c r="AH62" i="3"/>
  <c r="AF62" i="3"/>
  <c r="AE62" i="3"/>
  <c r="AE133" i="3"/>
  <c r="AH133" i="3"/>
  <c r="AI133" i="3" s="1"/>
  <c r="AF133" i="3"/>
  <c r="AD31" i="4"/>
  <c r="D30" i="7"/>
  <c r="G30" i="7" s="1"/>
  <c r="P30" i="7" s="1"/>
  <c r="H31" i="3"/>
  <c r="H142" i="7"/>
  <c r="H340" i="7"/>
  <c r="C222" i="7"/>
  <c r="AI12" i="3"/>
  <c r="AJ12" i="3" s="1"/>
  <c r="C134" i="7"/>
  <c r="C126" i="7"/>
  <c r="H281" i="3"/>
  <c r="AI192" i="3"/>
  <c r="AJ192" i="3" s="1"/>
  <c r="C204" i="7"/>
  <c r="C154" i="7"/>
  <c r="D31" i="7"/>
  <c r="G31" i="7" s="1"/>
  <c r="P31" i="7" s="1"/>
  <c r="H32" i="3"/>
  <c r="AE251" i="3"/>
  <c r="AF251" i="3"/>
  <c r="AH251" i="3"/>
  <c r="AI251" i="3" s="1"/>
  <c r="C297" i="7"/>
  <c r="AF73" i="3"/>
  <c r="AH73" i="3"/>
  <c r="AI73" i="3" s="1"/>
  <c r="AE73" i="3"/>
  <c r="AC209" i="3"/>
  <c r="D294" i="7"/>
  <c r="G294" i="7" s="1"/>
  <c r="P294" i="7" s="1"/>
  <c r="AD295" i="4"/>
  <c r="H295" i="3"/>
  <c r="AC261" i="3"/>
  <c r="H239" i="5"/>
  <c r="J239" i="5" s="1"/>
  <c r="H161" i="5"/>
  <c r="J161" i="5" s="1"/>
  <c r="P161" i="5"/>
  <c r="H104" i="5"/>
  <c r="J104" i="5" s="1"/>
  <c r="P155" i="5"/>
  <c r="H212" i="5"/>
  <c r="J212" i="5" s="1"/>
  <c r="N362" i="5"/>
  <c r="H148" i="5"/>
  <c r="J148" i="5" s="1"/>
  <c r="H22" i="5"/>
  <c r="J22" i="5" s="1"/>
  <c r="H97" i="5"/>
  <c r="J97" i="5" s="1"/>
  <c r="H247" i="5"/>
  <c r="J247" i="5" s="1"/>
  <c r="H214" i="5"/>
  <c r="J214" i="5" s="1"/>
  <c r="P214" i="5"/>
  <c r="H87" i="5"/>
  <c r="J87" i="5" s="1"/>
  <c r="H208" i="5"/>
  <c r="J208" i="5" s="1"/>
  <c r="H80" i="5"/>
  <c r="J80" i="5" s="1"/>
  <c r="P98" i="5"/>
  <c r="H82" i="5"/>
  <c r="J82" i="5" s="1"/>
  <c r="H73" i="5"/>
  <c r="J73" i="5" s="1"/>
  <c r="H89" i="5"/>
  <c r="J89" i="5" s="1"/>
  <c r="M88" i="7" s="1"/>
  <c r="N88" i="7" s="1"/>
  <c r="P89" i="5"/>
  <c r="H327" i="5"/>
  <c r="J327" i="5" s="1"/>
  <c r="H157" i="5"/>
  <c r="J157" i="5" s="1"/>
  <c r="H294" i="5"/>
  <c r="J294" i="5" s="1"/>
  <c r="H115" i="5"/>
  <c r="J115" i="5" s="1"/>
  <c r="H185" i="5"/>
  <c r="J185" i="5" s="1"/>
  <c r="P185" i="5"/>
  <c r="H332" i="5"/>
  <c r="J332" i="5" s="1"/>
  <c r="H204" i="5"/>
  <c r="J204" i="5" s="1"/>
  <c r="H140" i="5"/>
  <c r="J140" i="5" s="1"/>
  <c r="H44" i="5"/>
  <c r="J44" i="5" s="1"/>
  <c r="P126" i="5"/>
  <c r="H78" i="5"/>
  <c r="J78" i="5" s="1"/>
  <c r="H14" i="5"/>
  <c r="J14" i="5" s="1"/>
  <c r="AF86" i="3" l="1"/>
  <c r="D130" i="7"/>
  <c r="G130" i="7" s="1"/>
  <c r="P130" i="7" s="1"/>
  <c r="D271" i="7"/>
  <c r="G271" i="7" s="1"/>
  <c r="P271" i="7" s="1"/>
  <c r="AH314" i="3"/>
  <c r="AI314" i="3" s="1"/>
  <c r="AF285" i="3"/>
  <c r="D175" i="7"/>
  <c r="G175" i="7" s="1"/>
  <c r="P175" i="7" s="1"/>
  <c r="H175" i="3"/>
  <c r="H176" i="3"/>
  <c r="D179" i="7"/>
  <c r="G179" i="7" s="1"/>
  <c r="P179" i="7" s="1"/>
  <c r="AE314" i="3"/>
  <c r="AD323" i="4"/>
  <c r="C322" i="7" s="1"/>
  <c r="H322" i="7" s="1"/>
  <c r="AH67" i="3"/>
  <c r="AD180" i="4"/>
  <c r="C179" i="7" s="1"/>
  <c r="J179" i="7" s="1"/>
  <c r="D243" i="7"/>
  <c r="G243" i="7" s="1"/>
  <c r="P243" i="7" s="1"/>
  <c r="H323" i="3"/>
  <c r="D322" i="7"/>
  <c r="G322" i="7" s="1"/>
  <c r="P322" i="7" s="1"/>
  <c r="AD176" i="4"/>
  <c r="C175" i="7" s="1"/>
  <c r="AD282" i="4"/>
  <c r="C281" i="7" s="1"/>
  <c r="J281" i="7" s="1"/>
  <c r="AD244" i="4"/>
  <c r="C243" i="7" s="1"/>
  <c r="H180" i="3"/>
  <c r="AD185" i="4"/>
  <c r="AH139" i="3"/>
  <c r="AI139" i="3" s="1"/>
  <c r="AJ139" i="3" s="1"/>
  <c r="AF213" i="3"/>
  <c r="M114" i="7"/>
  <c r="N114" i="7" s="1"/>
  <c r="M156" i="7"/>
  <c r="N156" i="7" s="1"/>
  <c r="M207" i="7"/>
  <c r="N207" i="7" s="1"/>
  <c r="M13" i="7"/>
  <c r="N13" i="7" s="1"/>
  <c r="M81" i="7"/>
  <c r="N81" i="7" s="1"/>
  <c r="M160" i="7"/>
  <c r="N160" i="7" s="1"/>
  <c r="P140" i="5"/>
  <c r="P80" i="5"/>
  <c r="P157" i="5"/>
  <c r="P97" i="5"/>
  <c r="P78" i="5"/>
  <c r="P115" i="5"/>
  <c r="P82" i="5"/>
  <c r="P247" i="5"/>
  <c r="P332" i="5"/>
  <c r="P327" i="5"/>
  <c r="P208" i="5"/>
  <c r="P148" i="5"/>
  <c r="AL202" i="3"/>
  <c r="V202" i="4" s="1"/>
  <c r="AF288" i="3"/>
  <c r="AH241" i="3"/>
  <c r="AF301" i="3"/>
  <c r="AJ132" i="3"/>
  <c r="AL132" i="3" s="1"/>
  <c r="V132" i="4" s="1"/>
  <c r="AF306" i="3"/>
  <c r="AH21" i="3"/>
  <c r="AI21" i="3" s="1"/>
  <c r="AJ21" i="3" s="1"/>
  <c r="AL21" i="3" s="1"/>
  <c r="V21" i="4" s="1"/>
  <c r="AF168" i="3"/>
  <c r="AL15" i="3"/>
  <c r="V15" i="4" s="1"/>
  <c r="AF236" i="3"/>
  <c r="AE301" i="3"/>
  <c r="AJ70" i="3"/>
  <c r="AL70" i="3" s="1"/>
  <c r="V70" i="4" s="1"/>
  <c r="AF311" i="3"/>
  <c r="AL192" i="3"/>
  <c r="V192" i="4" s="1"/>
  <c r="AF136" i="3"/>
  <c r="AH351" i="3"/>
  <c r="AI351" i="3" s="1"/>
  <c r="AJ351" i="3" s="1"/>
  <c r="AF139" i="3"/>
  <c r="AF342" i="3"/>
  <c r="AH177" i="3"/>
  <c r="AI177" i="3" s="1"/>
  <c r="AJ177" i="3" s="1"/>
  <c r="AH24" i="3"/>
  <c r="AI24" i="3" s="1"/>
  <c r="AJ24" i="3" s="1"/>
  <c r="AL24" i="3" s="1"/>
  <c r="V24" i="4" s="1"/>
  <c r="AH311" i="3"/>
  <c r="AI311" i="3" s="1"/>
  <c r="AE311" i="3"/>
  <c r="H223" i="7"/>
  <c r="AH267" i="3"/>
  <c r="AI267" i="3" s="1"/>
  <c r="AJ267" i="3" s="1"/>
  <c r="AE86" i="3"/>
  <c r="AL86" i="3" s="1"/>
  <c r="V86" i="4" s="1"/>
  <c r="AF175" i="3"/>
  <c r="H102" i="7"/>
  <c r="AL45" i="3"/>
  <c r="V45" i="4" s="1"/>
  <c r="AL105" i="3"/>
  <c r="V105" i="4" s="1"/>
  <c r="H177" i="7"/>
  <c r="AF247" i="3"/>
  <c r="AE247" i="3"/>
  <c r="AH247" i="3"/>
  <c r="AI247" i="3" s="1"/>
  <c r="AE215" i="3"/>
  <c r="AH51" i="3"/>
  <c r="AI51" i="3" s="1"/>
  <c r="AJ51" i="3" s="1"/>
  <c r="AE51" i="3"/>
  <c r="AF51" i="3"/>
  <c r="AE211" i="3"/>
  <c r="AF211" i="3"/>
  <c r="AH211" i="3"/>
  <c r="AE102" i="3"/>
  <c r="AH102" i="3"/>
  <c r="AI102" i="3" s="1"/>
  <c r="AJ102" i="3" s="1"/>
  <c r="AF102" i="3"/>
  <c r="AF180" i="3"/>
  <c r="AE180" i="3"/>
  <c r="AH180" i="3"/>
  <c r="AI180" i="3" s="1"/>
  <c r="AE131" i="3"/>
  <c r="AF131" i="3"/>
  <c r="AH131" i="3"/>
  <c r="AI131" i="3" s="1"/>
  <c r="AE252" i="3"/>
  <c r="AF252" i="3"/>
  <c r="AH252" i="3"/>
  <c r="AI252" i="3" s="1"/>
  <c r="AJ252" i="3" s="1"/>
  <c r="AH176" i="3"/>
  <c r="AI176" i="3" s="1"/>
  <c r="AE176" i="3"/>
  <c r="AF176" i="3"/>
  <c r="J349" i="7"/>
  <c r="H349" i="7"/>
  <c r="AE112" i="3"/>
  <c r="AH112" i="3"/>
  <c r="AI112" i="3" s="1"/>
  <c r="AJ112" i="3" s="1"/>
  <c r="AF112" i="3"/>
  <c r="P108" i="5"/>
  <c r="H108" i="5"/>
  <c r="J108" i="5" s="1"/>
  <c r="P268" i="5"/>
  <c r="H268" i="5"/>
  <c r="J268" i="5" s="1"/>
  <c r="M267" i="7" s="1"/>
  <c r="N267" i="7" s="1"/>
  <c r="P163" i="5"/>
  <c r="H163" i="5"/>
  <c r="J163" i="5" s="1"/>
  <c r="P227" i="5"/>
  <c r="H227" i="5"/>
  <c r="J227" i="5" s="1"/>
  <c r="M226" i="7" s="1"/>
  <c r="N226" i="7" s="1"/>
  <c r="P145" i="5"/>
  <c r="H145" i="5"/>
  <c r="J145" i="5" s="1"/>
  <c r="M144" i="7" s="1"/>
  <c r="N144" i="7" s="1"/>
  <c r="P37" i="5"/>
  <c r="H37" i="5"/>
  <c r="J37" i="5" s="1"/>
  <c r="P306" i="5"/>
  <c r="H306" i="5"/>
  <c r="J306" i="5" s="1"/>
  <c r="P130" i="5"/>
  <c r="H130" i="5"/>
  <c r="J130" i="5" s="1"/>
  <c r="M129" i="7" s="1"/>
  <c r="N129" i="7" s="1"/>
  <c r="P176" i="5"/>
  <c r="H176" i="5"/>
  <c r="J176" i="5" s="1"/>
  <c r="M175" i="7" s="1"/>
  <c r="N175" i="7" s="1"/>
  <c r="P281" i="5"/>
  <c r="H281" i="5"/>
  <c r="J281" i="5" s="1"/>
  <c r="P13" i="5"/>
  <c r="H13" i="5"/>
  <c r="J13" i="5" s="1"/>
  <c r="P290" i="5"/>
  <c r="H290" i="5"/>
  <c r="J290" i="5" s="1"/>
  <c r="P298" i="5"/>
  <c r="H298" i="5"/>
  <c r="J298" i="5" s="1"/>
  <c r="P84" i="5"/>
  <c r="H84" i="5"/>
  <c r="J84" i="5" s="1"/>
  <c r="M83" i="7" s="1"/>
  <c r="N83" i="7" s="1"/>
  <c r="P308" i="5"/>
  <c r="H308" i="5"/>
  <c r="J308" i="5" s="1"/>
  <c r="P238" i="5"/>
  <c r="H238" i="5"/>
  <c r="J238" i="5" s="1"/>
  <c r="P177" i="5"/>
  <c r="H177" i="5"/>
  <c r="J177" i="5" s="1"/>
  <c r="P347" i="5"/>
  <c r="H347" i="5"/>
  <c r="J347" i="5" s="1"/>
  <c r="M346" i="7" s="1"/>
  <c r="N346" i="7" s="1"/>
  <c r="P295" i="5"/>
  <c r="H295" i="5"/>
  <c r="J295" i="5" s="1"/>
  <c r="M294" i="7" s="1"/>
  <c r="N294" i="7" s="1"/>
  <c r="P323" i="5"/>
  <c r="H323" i="5"/>
  <c r="J323" i="5" s="1"/>
  <c r="P303" i="5"/>
  <c r="H303" i="5"/>
  <c r="J303" i="5" s="1"/>
  <c r="P58" i="5"/>
  <c r="H58" i="5"/>
  <c r="J58" i="5" s="1"/>
  <c r="M57" i="7" s="1"/>
  <c r="N57" i="7" s="1"/>
  <c r="P56" i="5"/>
  <c r="H56" i="5"/>
  <c r="J56" i="5" s="1"/>
  <c r="P168" i="5"/>
  <c r="H168" i="5"/>
  <c r="J168" i="5" s="1"/>
  <c r="M167" i="7" s="1"/>
  <c r="N167" i="7" s="1"/>
  <c r="P360" i="5"/>
  <c r="H360" i="5"/>
  <c r="J360" i="5" s="1"/>
  <c r="P43" i="5"/>
  <c r="H43" i="5"/>
  <c r="J43" i="5" s="1"/>
  <c r="M42" i="7" s="1"/>
  <c r="N42" i="7" s="1"/>
  <c r="P225" i="5"/>
  <c r="H225" i="5"/>
  <c r="J225" i="5" s="1"/>
  <c r="P61" i="5"/>
  <c r="H61" i="5"/>
  <c r="J61" i="5" s="1"/>
  <c r="M60" i="7" s="1"/>
  <c r="N60" i="7" s="1"/>
  <c r="P258" i="5"/>
  <c r="H258" i="5"/>
  <c r="J258" i="5" s="1"/>
  <c r="P275" i="5"/>
  <c r="H275" i="5"/>
  <c r="J275" i="5" s="1"/>
  <c r="M274" i="7" s="1"/>
  <c r="N274" i="7" s="1"/>
  <c r="AH55" i="3"/>
  <c r="AI55" i="3" s="1"/>
  <c r="AJ55" i="3" s="1"/>
  <c r="AF55" i="3"/>
  <c r="AE55" i="3"/>
  <c r="H208" i="3"/>
  <c r="D207" i="7"/>
  <c r="G207" i="7" s="1"/>
  <c r="P207" i="7" s="1"/>
  <c r="AD208" i="4"/>
  <c r="C207" i="7" s="1"/>
  <c r="P12" i="5"/>
  <c r="H12" i="5"/>
  <c r="J12" i="5" s="1"/>
  <c r="M11" i="7" s="1"/>
  <c r="N11" i="7" s="1"/>
  <c r="P124" i="5"/>
  <c r="H124" i="5"/>
  <c r="J124" i="5" s="1"/>
  <c r="M123" i="7" s="1"/>
  <c r="N123" i="7" s="1"/>
  <c r="P249" i="5"/>
  <c r="H249" i="5"/>
  <c r="J249" i="5" s="1"/>
  <c r="P251" i="5"/>
  <c r="H251" i="5"/>
  <c r="J251" i="5" s="1"/>
  <c r="P345" i="5"/>
  <c r="H345" i="5"/>
  <c r="J345" i="5" s="1"/>
  <c r="P261" i="5"/>
  <c r="H261" i="5"/>
  <c r="J261" i="5" s="1"/>
  <c r="M260" i="7" s="1"/>
  <c r="N260" i="7" s="1"/>
  <c r="P181" i="5"/>
  <c r="H181" i="5"/>
  <c r="J181" i="5" s="1"/>
  <c r="M180" i="7" s="1"/>
  <c r="N180" i="7" s="1"/>
  <c r="P16" i="5"/>
  <c r="H16" i="5"/>
  <c r="J16" i="5" s="1"/>
  <c r="P128" i="5"/>
  <c r="H128" i="5"/>
  <c r="J128" i="5" s="1"/>
  <c r="P240" i="5"/>
  <c r="H240" i="5"/>
  <c r="J240" i="5" s="1"/>
  <c r="P23" i="5"/>
  <c r="H23" i="5"/>
  <c r="J23" i="5" s="1"/>
  <c r="M22" i="7" s="1"/>
  <c r="N22" i="7" s="1"/>
  <c r="P211" i="5"/>
  <c r="H211" i="5"/>
  <c r="J211" i="5" s="1"/>
  <c r="P27" i="5"/>
  <c r="H27" i="5"/>
  <c r="J27" i="5" s="1"/>
  <c r="M26" i="7" s="1"/>
  <c r="N26" i="7" s="1"/>
  <c r="P299" i="5"/>
  <c r="H299" i="5"/>
  <c r="J299" i="5" s="1"/>
  <c r="P311" i="5"/>
  <c r="H311" i="5"/>
  <c r="J311" i="5" s="1"/>
  <c r="P324" i="5"/>
  <c r="H324" i="5"/>
  <c r="J324" i="5" s="1"/>
  <c r="P174" i="5"/>
  <c r="H174" i="5"/>
  <c r="J174" i="5" s="1"/>
  <c r="M173" i="7" s="1"/>
  <c r="N173" i="7" s="1"/>
  <c r="P198" i="5"/>
  <c r="H198" i="5"/>
  <c r="J198" i="5" s="1"/>
  <c r="P283" i="5"/>
  <c r="H283" i="5"/>
  <c r="J283" i="5" s="1"/>
  <c r="M282" i="7" s="1"/>
  <c r="N282" i="7" s="1"/>
  <c r="P231" i="5"/>
  <c r="H231" i="5"/>
  <c r="J231" i="5" s="1"/>
  <c r="P49" i="5"/>
  <c r="H49" i="5"/>
  <c r="J49" i="5" s="1"/>
  <c r="M48" i="7" s="1"/>
  <c r="N48" i="7" s="1"/>
  <c r="P357" i="5"/>
  <c r="H357" i="5"/>
  <c r="J357" i="5" s="1"/>
  <c r="P74" i="5"/>
  <c r="H74" i="5"/>
  <c r="J74" i="5" s="1"/>
  <c r="P138" i="5"/>
  <c r="H138" i="5"/>
  <c r="J138" i="5" s="1"/>
  <c r="M137" i="7" s="1"/>
  <c r="N137" i="7" s="1"/>
  <c r="P184" i="5"/>
  <c r="H184" i="5"/>
  <c r="J184" i="5" s="1"/>
  <c r="M183" i="7" s="1"/>
  <c r="N183" i="7" s="1"/>
  <c r="P39" i="5"/>
  <c r="H39" i="5"/>
  <c r="J39" i="5" s="1"/>
  <c r="P331" i="5"/>
  <c r="H331" i="5"/>
  <c r="J331" i="5" s="1"/>
  <c r="M330" i="7" s="1"/>
  <c r="N330" i="7" s="1"/>
  <c r="P194" i="5"/>
  <c r="H194" i="5"/>
  <c r="J194" i="5" s="1"/>
  <c r="P46" i="5"/>
  <c r="H46" i="5"/>
  <c r="J46" i="5" s="1"/>
  <c r="M45" i="7" s="1"/>
  <c r="N45" i="7" s="1"/>
  <c r="P28" i="5"/>
  <c r="H28" i="5"/>
  <c r="J28" i="5" s="1"/>
  <c r="P76" i="5"/>
  <c r="H76" i="5"/>
  <c r="J76" i="5" s="1"/>
  <c r="M75" i="7" s="1"/>
  <c r="N75" i="7" s="1"/>
  <c r="P236" i="5"/>
  <c r="H236" i="5"/>
  <c r="J236" i="5" s="1"/>
  <c r="P300" i="5"/>
  <c r="H300" i="5"/>
  <c r="J300" i="5" s="1"/>
  <c r="M299" i="7" s="1"/>
  <c r="N299" i="7" s="1"/>
  <c r="P348" i="5"/>
  <c r="H348" i="5"/>
  <c r="J348" i="5" s="1"/>
  <c r="P111" i="5"/>
  <c r="H111" i="5"/>
  <c r="J111" i="5" s="1"/>
  <c r="P270" i="5"/>
  <c r="H270" i="5"/>
  <c r="J270" i="5" s="1"/>
  <c r="P187" i="5"/>
  <c r="H187" i="5"/>
  <c r="J187" i="5" s="1"/>
  <c r="M203" i="7" s="1"/>
  <c r="N203" i="7" s="1"/>
  <c r="P337" i="5"/>
  <c r="H337" i="5"/>
  <c r="J337" i="5" s="1"/>
  <c r="P178" i="5"/>
  <c r="H178" i="5"/>
  <c r="J178" i="5" s="1"/>
  <c r="M177" i="7" s="1"/>
  <c r="N177" i="7" s="1"/>
  <c r="P113" i="5"/>
  <c r="H113" i="5"/>
  <c r="J113" i="5" s="1"/>
  <c r="P335" i="5"/>
  <c r="H335" i="5"/>
  <c r="J335" i="5" s="1"/>
  <c r="M334" i="7" s="1"/>
  <c r="N334" i="7" s="1"/>
  <c r="P329" i="5"/>
  <c r="H329" i="5"/>
  <c r="J329" i="5" s="1"/>
  <c r="P266" i="5"/>
  <c r="H266" i="5"/>
  <c r="J266" i="5" s="1"/>
  <c r="M265" i="7" s="1"/>
  <c r="N265" i="7" s="1"/>
  <c r="P50" i="5"/>
  <c r="H50" i="5"/>
  <c r="J50" i="5" s="1"/>
  <c r="P32" i="5"/>
  <c r="H32" i="5"/>
  <c r="J32" i="5" s="1"/>
  <c r="P144" i="5"/>
  <c r="H144" i="5"/>
  <c r="J144" i="5" s="1"/>
  <c r="P256" i="5"/>
  <c r="H256" i="5"/>
  <c r="J256" i="5" s="1"/>
  <c r="M255" i="7" s="1"/>
  <c r="N255" i="7" s="1"/>
  <c r="P55" i="5"/>
  <c r="H55" i="5"/>
  <c r="J55" i="5" s="1"/>
  <c r="P147" i="5"/>
  <c r="H147" i="5"/>
  <c r="J147" i="5" s="1"/>
  <c r="M79" i="7" s="1"/>
  <c r="N79" i="7" s="1"/>
  <c r="P59" i="5"/>
  <c r="H59" i="5"/>
  <c r="J59" i="5" s="1"/>
  <c r="P171" i="5"/>
  <c r="H171" i="5"/>
  <c r="J171" i="5" s="1"/>
  <c r="P321" i="5"/>
  <c r="H321" i="5"/>
  <c r="J321" i="5" s="1"/>
  <c r="M320" i="7" s="1"/>
  <c r="N320" i="7" s="1"/>
  <c r="P333" i="5"/>
  <c r="H333" i="5"/>
  <c r="J333" i="5" s="1"/>
  <c r="M332" i="7" s="1"/>
  <c r="N332" i="7" s="1"/>
  <c r="P121" i="5"/>
  <c r="H121" i="5"/>
  <c r="J121" i="5" s="1"/>
  <c r="P339" i="5"/>
  <c r="H339" i="5"/>
  <c r="J339" i="5" s="1"/>
  <c r="M338" i="7" s="1"/>
  <c r="N338" i="7" s="1"/>
  <c r="P170" i="5"/>
  <c r="H170" i="5"/>
  <c r="J170" i="5" s="1"/>
  <c r="P54" i="5"/>
  <c r="H54" i="5"/>
  <c r="J54" i="5" s="1"/>
  <c r="M53" i="7" s="1"/>
  <c r="N53" i="7" s="1"/>
  <c r="P118" i="5"/>
  <c r="H118" i="5"/>
  <c r="J118" i="5" s="1"/>
  <c r="M293" i="7" s="1"/>
  <c r="N293" i="7" s="1"/>
  <c r="P116" i="5"/>
  <c r="H116" i="5"/>
  <c r="J116" i="5" s="1"/>
  <c r="P276" i="5"/>
  <c r="H276" i="5"/>
  <c r="J276" i="5" s="1"/>
  <c r="P95" i="5"/>
  <c r="H95" i="5"/>
  <c r="J95" i="5" s="1"/>
  <c r="M94" i="7" s="1"/>
  <c r="N94" i="7" s="1"/>
  <c r="P195" i="5"/>
  <c r="H195" i="5"/>
  <c r="J195" i="5" s="1"/>
  <c r="P131" i="5"/>
  <c r="H131" i="5"/>
  <c r="J131" i="5" s="1"/>
  <c r="M130" i="7" s="1"/>
  <c r="N130" i="7" s="1"/>
  <c r="P219" i="5"/>
  <c r="H219" i="5"/>
  <c r="J219" i="5" s="1"/>
  <c r="P53" i="5"/>
  <c r="H53" i="5"/>
  <c r="J53" i="5" s="1"/>
  <c r="M52" i="7" s="1"/>
  <c r="N52" i="7" s="1"/>
  <c r="P167" i="5"/>
  <c r="H167" i="5"/>
  <c r="J167" i="5" s="1"/>
  <c r="M166" i="7" s="1"/>
  <c r="N166" i="7" s="1"/>
  <c r="P338" i="5"/>
  <c r="H338" i="5"/>
  <c r="J338" i="5" s="1"/>
  <c r="M337" i="7" s="1"/>
  <c r="N337" i="7" s="1"/>
  <c r="P165" i="5"/>
  <c r="H165" i="5"/>
  <c r="J165" i="5" s="1"/>
  <c r="P129" i="5"/>
  <c r="H129" i="5"/>
  <c r="J129" i="5" s="1"/>
  <c r="M103" i="7" s="1"/>
  <c r="N103" i="7" s="1"/>
  <c r="P137" i="5"/>
  <c r="H137" i="5"/>
  <c r="J137" i="5" s="1"/>
  <c r="P90" i="5"/>
  <c r="H90" i="5"/>
  <c r="J90" i="5" s="1"/>
  <c r="M89" i="7" s="1"/>
  <c r="N89" i="7" s="1"/>
  <c r="P24" i="5"/>
  <c r="H24" i="5"/>
  <c r="J24" i="5" s="1"/>
  <c r="P136" i="5"/>
  <c r="H136" i="5"/>
  <c r="J136" i="5" s="1"/>
  <c r="M135" i="7" s="1"/>
  <c r="N135" i="7" s="1"/>
  <c r="P200" i="5"/>
  <c r="H200" i="5"/>
  <c r="J200" i="5" s="1"/>
  <c r="P328" i="5"/>
  <c r="H328" i="5"/>
  <c r="J328" i="5" s="1"/>
  <c r="P71" i="5"/>
  <c r="H71" i="5"/>
  <c r="J71" i="5" s="1"/>
  <c r="P265" i="5"/>
  <c r="H265" i="5"/>
  <c r="J265" i="5" s="1"/>
  <c r="P107" i="5"/>
  <c r="H107" i="5"/>
  <c r="J107" i="5" s="1"/>
  <c r="P182" i="5"/>
  <c r="H182" i="5"/>
  <c r="J182" i="5" s="1"/>
  <c r="M181" i="7" s="1"/>
  <c r="N181" i="7" s="1"/>
  <c r="P353" i="5"/>
  <c r="H353" i="5"/>
  <c r="J353" i="5" s="1"/>
  <c r="P125" i="5"/>
  <c r="H125" i="5"/>
  <c r="J125" i="5" s="1"/>
  <c r="M124" i="7" s="1"/>
  <c r="N124" i="7" s="1"/>
  <c r="P215" i="5"/>
  <c r="H215" i="5"/>
  <c r="J215" i="5" s="1"/>
  <c r="M214" i="7" s="1"/>
  <c r="N214" i="7" s="1"/>
  <c r="P81" i="5"/>
  <c r="H81" i="5"/>
  <c r="J81" i="5" s="1"/>
  <c r="P33" i="5"/>
  <c r="H33" i="5"/>
  <c r="J33" i="5" s="1"/>
  <c r="AH236" i="3"/>
  <c r="AI236" i="3" s="1"/>
  <c r="AJ236" i="3" s="1"/>
  <c r="AL236" i="3" s="1"/>
  <c r="V236" i="4" s="1"/>
  <c r="H253" i="3"/>
  <c r="AF244" i="3"/>
  <c r="AD144" i="4"/>
  <c r="H275" i="3"/>
  <c r="D317" i="7"/>
  <c r="G317" i="7" s="1"/>
  <c r="P317" i="7" s="1"/>
  <c r="D17" i="7"/>
  <c r="G17" i="7" s="1"/>
  <c r="P17" i="7" s="1"/>
  <c r="AD222" i="4"/>
  <c r="P14" i="5"/>
  <c r="P62" i="5"/>
  <c r="H62" i="5"/>
  <c r="J62" i="5" s="1"/>
  <c r="P110" i="5"/>
  <c r="H110" i="5"/>
  <c r="J110" i="5" s="1"/>
  <c r="P44" i="5"/>
  <c r="P92" i="5"/>
  <c r="H92" i="5"/>
  <c r="J92" i="5" s="1"/>
  <c r="P204" i="5"/>
  <c r="P252" i="5"/>
  <c r="H252" i="5"/>
  <c r="J252" i="5" s="1"/>
  <c r="M251" i="7" s="1"/>
  <c r="N251" i="7" s="1"/>
  <c r="P316" i="5"/>
  <c r="H316" i="5"/>
  <c r="J316" i="5" s="1"/>
  <c r="P15" i="5"/>
  <c r="H15" i="5"/>
  <c r="J15" i="5" s="1"/>
  <c r="P142" i="5"/>
  <c r="H142" i="5"/>
  <c r="J142" i="5" s="1"/>
  <c r="P206" i="5"/>
  <c r="H206" i="5"/>
  <c r="J206" i="5" s="1"/>
  <c r="P19" i="5"/>
  <c r="H19" i="5"/>
  <c r="J19" i="5" s="1"/>
  <c r="P209" i="5"/>
  <c r="H209" i="5"/>
  <c r="J209" i="5" s="1"/>
  <c r="M208" i="7" s="1"/>
  <c r="N208" i="7" s="1"/>
  <c r="P294" i="5"/>
  <c r="P358" i="5"/>
  <c r="H358" i="5"/>
  <c r="J358" i="5" s="1"/>
  <c r="M357" i="7" s="1"/>
  <c r="N357" i="7" s="1"/>
  <c r="P133" i="5"/>
  <c r="H133" i="5"/>
  <c r="J133" i="5" s="1"/>
  <c r="P199" i="5"/>
  <c r="H199" i="5"/>
  <c r="J199" i="5" s="1"/>
  <c r="M198" i="7" s="1"/>
  <c r="N198" i="7" s="1"/>
  <c r="P285" i="5"/>
  <c r="H285" i="5"/>
  <c r="J285" i="5" s="1"/>
  <c r="P349" i="5"/>
  <c r="H349" i="5"/>
  <c r="J349" i="5" s="1"/>
  <c r="M348" i="7" s="1"/>
  <c r="N348" i="7" s="1"/>
  <c r="P207" i="5"/>
  <c r="H207" i="5"/>
  <c r="J207" i="5" s="1"/>
  <c r="P65" i="5"/>
  <c r="H65" i="5"/>
  <c r="J65" i="5" s="1"/>
  <c r="M64" i="7" s="1"/>
  <c r="N64" i="7" s="1"/>
  <c r="P73" i="5"/>
  <c r="P287" i="5"/>
  <c r="H287" i="5"/>
  <c r="J287" i="5" s="1"/>
  <c r="P66" i="5"/>
  <c r="H66" i="5"/>
  <c r="J66" i="5" s="1"/>
  <c r="P114" i="5"/>
  <c r="H114" i="5"/>
  <c r="J114" i="5" s="1"/>
  <c r="P48" i="5"/>
  <c r="H48" i="5"/>
  <c r="J48" i="5" s="1"/>
  <c r="P96" i="5"/>
  <c r="H96" i="5"/>
  <c r="J96" i="5" s="1"/>
  <c r="M95" i="7" s="1"/>
  <c r="N95" i="7" s="1"/>
  <c r="P160" i="5"/>
  <c r="H160" i="5"/>
  <c r="J160" i="5" s="1"/>
  <c r="P272" i="5"/>
  <c r="H272" i="5"/>
  <c r="J272" i="5" s="1"/>
  <c r="M271" i="7" s="1"/>
  <c r="N271" i="7" s="1"/>
  <c r="P336" i="5"/>
  <c r="H336" i="5"/>
  <c r="J336" i="5" s="1"/>
  <c r="P87" i="5"/>
  <c r="P169" i="5"/>
  <c r="H169" i="5"/>
  <c r="J169" i="5" s="1"/>
  <c r="M168" i="7" s="1"/>
  <c r="N168" i="7" s="1"/>
  <c r="P254" i="5"/>
  <c r="H254" i="5"/>
  <c r="J254" i="5" s="1"/>
  <c r="M253" i="7" s="1"/>
  <c r="N253" i="7" s="1"/>
  <c r="P91" i="5"/>
  <c r="H91" i="5"/>
  <c r="J91" i="5" s="1"/>
  <c r="M90" i="7" s="1"/>
  <c r="N90" i="7" s="1"/>
  <c r="P193" i="5"/>
  <c r="H193" i="5"/>
  <c r="J193" i="5" s="1"/>
  <c r="M192" i="7" s="1"/>
  <c r="N192" i="7" s="1"/>
  <c r="P257" i="5"/>
  <c r="H257" i="5"/>
  <c r="J257" i="5" s="1"/>
  <c r="M256" i="7" s="1"/>
  <c r="N256" i="7" s="1"/>
  <c r="P342" i="5"/>
  <c r="H342" i="5"/>
  <c r="J342" i="5" s="1"/>
  <c r="M341" i="7" s="1"/>
  <c r="N341" i="7" s="1"/>
  <c r="P109" i="5"/>
  <c r="H109" i="5"/>
  <c r="J109" i="5" s="1"/>
  <c r="M108" i="7" s="1"/>
  <c r="N108" i="7" s="1"/>
  <c r="P205" i="5"/>
  <c r="H205" i="5"/>
  <c r="J205" i="5" s="1"/>
  <c r="M204" i="7" s="1"/>
  <c r="N204" i="7" s="1"/>
  <c r="P269" i="5"/>
  <c r="H269" i="5"/>
  <c r="J269" i="5" s="1"/>
  <c r="P354" i="5"/>
  <c r="H354" i="5"/>
  <c r="J354" i="5" s="1"/>
  <c r="P229" i="5"/>
  <c r="H229" i="5"/>
  <c r="J229" i="5" s="1"/>
  <c r="M228" i="7" s="1"/>
  <c r="N228" i="7" s="1"/>
  <c r="P213" i="5"/>
  <c r="H213" i="5"/>
  <c r="J213" i="5" s="1"/>
  <c r="P105" i="5"/>
  <c r="H105" i="5"/>
  <c r="J105" i="5" s="1"/>
  <c r="M104" i="7" s="1"/>
  <c r="N104" i="7" s="1"/>
  <c r="P343" i="5"/>
  <c r="H343" i="5"/>
  <c r="J343" i="5" s="1"/>
  <c r="P325" i="5"/>
  <c r="H325" i="5"/>
  <c r="J325" i="5" s="1"/>
  <c r="M324" i="7" s="1"/>
  <c r="N324" i="7" s="1"/>
  <c r="P22" i="5"/>
  <c r="P70" i="5"/>
  <c r="H70" i="5"/>
  <c r="J70" i="5" s="1"/>
  <c r="P134" i="5"/>
  <c r="H134" i="5"/>
  <c r="J134" i="5" s="1"/>
  <c r="P68" i="5"/>
  <c r="H68" i="5"/>
  <c r="J68" i="5" s="1"/>
  <c r="P132" i="5"/>
  <c r="H132" i="5"/>
  <c r="J132" i="5" s="1"/>
  <c r="P180" i="5"/>
  <c r="H180" i="5"/>
  <c r="J180" i="5" s="1"/>
  <c r="P228" i="5"/>
  <c r="H228" i="5"/>
  <c r="J228" i="5" s="1"/>
  <c r="M227" i="7" s="1"/>
  <c r="N227" i="7" s="1"/>
  <c r="P292" i="5"/>
  <c r="H292" i="5"/>
  <c r="J292" i="5" s="1"/>
  <c r="P356" i="5"/>
  <c r="H356" i="5"/>
  <c r="J356" i="5" s="1"/>
  <c r="P127" i="5"/>
  <c r="H127" i="5"/>
  <c r="J127" i="5" s="1"/>
  <c r="P217" i="5"/>
  <c r="H217" i="5"/>
  <c r="J217" i="5" s="1"/>
  <c r="P35" i="5"/>
  <c r="H35" i="5"/>
  <c r="J35" i="5" s="1"/>
  <c r="P241" i="5"/>
  <c r="H241" i="5"/>
  <c r="J241" i="5" s="1"/>
  <c r="M240" i="7" s="1"/>
  <c r="N240" i="7" s="1"/>
  <c r="P326" i="5"/>
  <c r="H326" i="5"/>
  <c r="J326" i="5" s="1"/>
  <c r="M325" i="7" s="1"/>
  <c r="N325" i="7" s="1"/>
  <c r="P85" i="5"/>
  <c r="H85" i="5"/>
  <c r="J85" i="5" s="1"/>
  <c r="M84" i="7" s="1"/>
  <c r="N84" i="7" s="1"/>
  <c r="P189" i="5"/>
  <c r="H189" i="5"/>
  <c r="J189" i="5" s="1"/>
  <c r="P274" i="5"/>
  <c r="H274" i="5"/>
  <c r="J274" i="5" s="1"/>
  <c r="P359" i="5"/>
  <c r="H359" i="5"/>
  <c r="J359" i="5" s="1"/>
  <c r="P250" i="5"/>
  <c r="H250" i="5"/>
  <c r="J250" i="5" s="1"/>
  <c r="P234" i="5"/>
  <c r="H234" i="5"/>
  <c r="J234" i="5" s="1"/>
  <c r="P218" i="5"/>
  <c r="H218" i="5"/>
  <c r="J218" i="5" s="1"/>
  <c r="P223" i="5"/>
  <c r="H223" i="5"/>
  <c r="J223" i="5" s="1"/>
  <c r="M222" i="7" s="1"/>
  <c r="N222" i="7" s="1"/>
  <c r="P42" i="5"/>
  <c r="H42" i="5"/>
  <c r="J42" i="5" s="1"/>
  <c r="P106" i="5"/>
  <c r="H106" i="5"/>
  <c r="J106" i="5" s="1"/>
  <c r="P40" i="5"/>
  <c r="H40" i="5"/>
  <c r="J40" i="5" s="1"/>
  <c r="M39" i="7" s="1"/>
  <c r="N39" i="7" s="1"/>
  <c r="P104" i="5"/>
  <c r="P152" i="5"/>
  <c r="H152" i="5"/>
  <c r="J152" i="5" s="1"/>
  <c r="M151" i="7" s="1"/>
  <c r="N151" i="7" s="1"/>
  <c r="P216" i="5"/>
  <c r="H216" i="5"/>
  <c r="J216" i="5" s="1"/>
  <c r="M215" i="7" s="1"/>
  <c r="N215" i="7" s="1"/>
  <c r="P280" i="5"/>
  <c r="H280" i="5"/>
  <c r="J280" i="5" s="1"/>
  <c r="P344" i="5"/>
  <c r="H344" i="5"/>
  <c r="J344" i="5" s="1"/>
  <c r="M211" i="7" s="1"/>
  <c r="N211" i="7" s="1"/>
  <c r="P103" i="5"/>
  <c r="H103" i="5"/>
  <c r="J103" i="5" s="1"/>
  <c r="P201" i="5"/>
  <c r="H201" i="5"/>
  <c r="J201" i="5" s="1"/>
  <c r="P11" i="5"/>
  <c r="H11" i="5"/>
  <c r="J11" i="5" s="1"/>
  <c r="M10" i="7" s="1"/>
  <c r="N10" i="7" s="1"/>
  <c r="P139" i="5"/>
  <c r="H139" i="5"/>
  <c r="J139" i="5" s="1"/>
  <c r="M138" i="7" s="1"/>
  <c r="N138" i="7" s="1"/>
  <c r="P203" i="5"/>
  <c r="H203" i="5"/>
  <c r="J203" i="5" s="1"/>
  <c r="M202" i="7" s="1"/>
  <c r="N202" i="7" s="1"/>
  <c r="P289" i="5"/>
  <c r="H289" i="5"/>
  <c r="J289" i="5" s="1"/>
  <c r="P29" i="5"/>
  <c r="H29" i="5"/>
  <c r="J29" i="5" s="1"/>
  <c r="M28" i="7" s="1"/>
  <c r="N28" i="7" s="1"/>
  <c r="P151" i="5"/>
  <c r="H151" i="5"/>
  <c r="J151" i="5" s="1"/>
  <c r="P237" i="5"/>
  <c r="H237" i="5"/>
  <c r="J237" i="5" s="1"/>
  <c r="M236" i="7" s="1"/>
  <c r="N236" i="7" s="1"/>
  <c r="P322" i="5"/>
  <c r="H322" i="5"/>
  <c r="J322" i="5" s="1"/>
  <c r="P271" i="5"/>
  <c r="H271" i="5"/>
  <c r="J271" i="5" s="1"/>
  <c r="M270" i="7" s="1"/>
  <c r="N270" i="7" s="1"/>
  <c r="P239" i="5"/>
  <c r="D155" i="7"/>
  <c r="G155" i="7" s="1"/>
  <c r="P155" i="7" s="1"/>
  <c r="D280" i="7"/>
  <c r="G280" i="7" s="1"/>
  <c r="P280" i="7" s="1"/>
  <c r="H263" i="3"/>
  <c r="AF205" i="3"/>
  <c r="D252" i="7"/>
  <c r="G252" i="7" s="1"/>
  <c r="P252" i="7" s="1"/>
  <c r="AH244" i="3"/>
  <c r="AI244" i="3" s="1"/>
  <c r="AJ244" i="3" s="1"/>
  <c r="H144" i="3"/>
  <c r="H318" i="3"/>
  <c r="H18" i="3"/>
  <c r="H294" i="3"/>
  <c r="H27" i="3"/>
  <c r="H222" i="3"/>
  <c r="V107" i="4"/>
  <c r="AD107" i="4" s="1"/>
  <c r="AD287" i="4"/>
  <c r="C286" i="7" s="1"/>
  <c r="D184" i="7"/>
  <c r="G184" i="7" s="1"/>
  <c r="P184" i="7" s="1"/>
  <c r="AE272" i="3"/>
  <c r="U363" i="4"/>
  <c r="AD140" i="4"/>
  <c r="C139" i="7" s="1"/>
  <c r="AH306" i="3"/>
  <c r="AI306" i="3" s="1"/>
  <c r="H239" i="3"/>
  <c r="D270" i="7"/>
  <c r="G270" i="7" s="1"/>
  <c r="P270" i="7" s="1"/>
  <c r="D230" i="7"/>
  <c r="G230" i="7" s="1"/>
  <c r="P230" i="7" s="1"/>
  <c r="AD128" i="4"/>
  <c r="D307" i="7"/>
  <c r="G307" i="7" s="1"/>
  <c r="P307" i="7" s="1"/>
  <c r="D90" i="7"/>
  <c r="G90" i="7" s="1"/>
  <c r="P90" i="7" s="1"/>
  <c r="AD274" i="4"/>
  <c r="C273" i="7" s="1"/>
  <c r="AD148" i="4"/>
  <c r="C147" i="7" s="1"/>
  <c r="H322" i="3"/>
  <c r="AD11" i="4"/>
  <c r="C10" i="7" s="1"/>
  <c r="D215" i="7"/>
  <c r="G215" i="7" s="1"/>
  <c r="P215" i="7" s="1"/>
  <c r="AE157" i="3"/>
  <c r="AL157" i="3" s="1"/>
  <c r="V157" i="4" s="1"/>
  <c r="AF24" i="3"/>
  <c r="AE139" i="3"/>
  <c r="AL139" i="3" s="1"/>
  <c r="V139" i="4" s="1"/>
  <c r="AE285" i="3"/>
  <c r="AE310" i="3"/>
  <c r="AH171" i="3"/>
  <c r="AI171" i="3" s="1"/>
  <c r="AJ171" i="3" s="1"/>
  <c r="AL171" i="3" s="1"/>
  <c r="V171" i="4" s="1"/>
  <c r="AH229" i="3"/>
  <c r="AI229" i="3" s="1"/>
  <c r="AJ229" i="3" s="1"/>
  <c r="AL229" i="3" s="1"/>
  <c r="V229" i="4" s="1"/>
  <c r="AD190" i="4"/>
  <c r="C189" i="7" s="1"/>
  <c r="J189" i="7" s="1"/>
  <c r="AF350" i="3"/>
  <c r="H131" i="3"/>
  <c r="AE134" i="3"/>
  <c r="AH134" i="3"/>
  <c r="AI134" i="3" s="1"/>
  <c r="D136" i="7"/>
  <c r="G136" i="7" s="1"/>
  <c r="P136" i="7" s="1"/>
  <c r="H229" i="3"/>
  <c r="AD229" i="4"/>
  <c r="C228" i="7" s="1"/>
  <c r="D228" i="7"/>
  <c r="G228" i="7" s="1"/>
  <c r="P228" i="7" s="1"/>
  <c r="AE258" i="3"/>
  <c r="AF258" i="3"/>
  <c r="AH258" i="3"/>
  <c r="AI258" i="3" s="1"/>
  <c r="AJ258" i="3" s="1"/>
  <c r="D266" i="7"/>
  <c r="G266" i="7" s="1"/>
  <c r="P266" i="7" s="1"/>
  <c r="J96" i="7"/>
  <c r="H96" i="7"/>
  <c r="D235" i="7"/>
  <c r="G235" i="7" s="1"/>
  <c r="P235" i="7" s="1"/>
  <c r="AD236" i="4"/>
  <c r="C235" i="7" s="1"/>
  <c r="H235" i="7" s="1"/>
  <c r="H236" i="3"/>
  <c r="P286" i="5"/>
  <c r="H286" i="5"/>
  <c r="J286" i="5" s="1"/>
  <c r="M285" i="7" s="1"/>
  <c r="N285" i="7" s="1"/>
  <c r="P191" i="5"/>
  <c r="H191" i="5"/>
  <c r="J191" i="5" s="1"/>
  <c r="M190" i="7" s="1"/>
  <c r="N190" i="7" s="1"/>
  <c r="P18" i="5"/>
  <c r="H18" i="5"/>
  <c r="J18" i="5" s="1"/>
  <c r="M17" i="7" s="1"/>
  <c r="N17" i="7" s="1"/>
  <c r="P64" i="5"/>
  <c r="H64" i="5"/>
  <c r="J64" i="5" s="1"/>
  <c r="M63" i="7" s="1"/>
  <c r="N63" i="7" s="1"/>
  <c r="P224" i="5"/>
  <c r="H224" i="5"/>
  <c r="J224" i="5" s="1"/>
  <c r="M223" i="7" s="1"/>
  <c r="N223" i="7" s="1"/>
  <c r="P352" i="5"/>
  <c r="H352" i="5"/>
  <c r="J352" i="5" s="1"/>
  <c r="M351" i="7" s="1"/>
  <c r="N351" i="7" s="1"/>
  <c r="P123" i="5"/>
  <c r="H123" i="5"/>
  <c r="J123" i="5" s="1"/>
  <c r="M122" i="7" s="1"/>
  <c r="N122" i="7" s="1"/>
  <c r="P141" i="5"/>
  <c r="H141" i="5"/>
  <c r="J141" i="5" s="1"/>
  <c r="P291" i="5"/>
  <c r="H291" i="5"/>
  <c r="J291" i="5" s="1"/>
  <c r="P197" i="5"/>
  <c r="H197" i="5"/>
  <c r="J197" i="5" s="1"/>
  <c r="M196" i="7" s="1"/>
  <c r="N196" i="7" s="1"/>
  <c r="P186" i="5"/>
  <c r="H186" i="5"/>
  <c r="J186" i="5" s="1"/>
  <c r="M185" i="7" s="1"/>
  <c r="N185" i="7" s="1"/>
  <c r="P86" i="5"/>
  <c r="H86" i="5"/>
  <c r="J86" i="5" s="1"/>
  <c r="P196" i="5"/>
  <c r="H196" i="5"/>
  <c r="J196" i="5" s="1"/>
  <c r="P31" i="5"/>
  <c r="H31" i="5"/>
  <c r="J31" i="5" s="1"/>
  <c r="M30" i="7" s="1"/>
  <c r="N30" i="7" s="1"/>
  <c r="P67" i="5"/>
  <c r="H67" i="5"/>
  <c r="J67" i="5" s="1"/>
  <c r="M66" i="7" s="1"/>
  <c r="N66" i="7" s="1"/>
  <c r="P117" i="5"/>
  <c r="H117" i="5"/>
  <c r="J117" i="5" s="1"/>
  <c r="M116" i="7" s="1"/>
  <c r="N116" i="7" s="1"/>
  <c r="P302" i="5"/>
  <c r="H302" i="5"/>
  <c r="J302" i="5" s="1"/>
  <c r="P330" i="5"/>
  <c r="H330" i="5"/>
  <c r="J330" i="5" s="1"/>
  <c r="M329" i="7" s="1"/>
  <c r="N329" i="7" s="1"/>
  <c r="P122" i="5"/>
  <c r="H122" i="5"/>
  <c r="J122" i="5" s="1"/>
  <c r="M121" i="7" s="1"/>
  <c r="N121" i="7" s="1"/>
  <c r="P232" i="5"/>
  <c r="H232" i="5"/>
  <c r="J232" i="5" s="1"/>
  <c r="P135" i="5"/>
  <c r="H135" i="5"/>
  <c r="J135" i="5" s="1"/>
  <c r="M134" i="7" s="1"/>
  <c r="N134" i="7" s="1"/>
  <c r="P310" i="5"/>
  <c r="H310" i="5"/>
  <c r="J310" i="5" s="1"/>
  <c r="M309" i="7" s="1"/>
  <c r="N309" i="7" s="1"/>
  <c r="P173" i="5"/>
  <c r="H173" i="5"/>
  <c r="J173" i="5" s="1"/>
  <c r="P57" i="5"/>
  <c r="H57" i="5"/>
  <c r="J57" i="5" s="1"/>
  <c r="M56" i="7" s="1"/>
  <c r="N56" i="7" s="1"/>
  <c r="J156" i="7"/>
  <c r="H156" i="7"/>
  <c r="AF178" i="3"/>
  <c r="AE178" i="3"/>
  <c r="AH178" i="3"/>
  <c r="AI178" i="3" s="1"/>
  <c r="AJ178" i="3" s="1"/>
  <c r="P30" i="5"/>
  <c r="H30" i="5"/>
  <c r="J30" i="5" s="1"/>
  <c r="M29" i="7" s="1"/>
  <c r="N29" i="7" s="1"/>
  <c r="P60" i="5"/>
  <c r="H60" i="5"/>
  <c r="J60" i="5" s="1"/>
  <c r="M59" i="7" s="1"/>
  <c r="N59" i="7" s="1"/>
  <c r="P220" i="5"/>
  <c r="H220" i="5"/>
  <c r="J220" i="5" s="1"/>
  <c r="M219" i="7" s="1"/>
  <c r="N219" i="7" s="1"/>
  <c r="P79" i="5"/>
  <c r="H79" i="5"/>
  <c r="J79" i="5" s="1"/>
  <c r="M78" i="7" s="1"/>
  <c r="N78" i="7" s="1"/>
  <c r="P83" i="5"/>
  <c r="H83" i="5"/>
  <c r="J83" i="5" s="1"/>
  <c r="P315" i="5"/>
  <c r="H315" i="5"/>
  <c r="J315" i="5" s="1"/>
  <c r="P242" i="5"/>
  <c r="H242" i="5"/>
  <c r="J242" i="5" s="1"/>
  <c r="P277" i="5"/>
  <c r="H277" i="5"/>
  <c r="J277" i="5" s="1"/>
  <c r="P34" i="5"/>
  <c r="H34" i="5"/>
  <c r="J34" i="5" s="1"/>
  <c r="P192" i="5"/>
  <c r="H192" i="5"/>
  <c r="J192" i="5" s="1"/>
  <c r="M96" i="7" s="1"/>
  <c r="N96" i="7" s="1"/>
  <c r="P162" i="5"/>
  <c r="H162" i="5"/>
  <c r="J162" i="5" s="1"/>
  <c r="P17" i="5"/>
  <c r="H17" i="5"/>
  <c r="J17" i="5" s="1"/>
  <c r="P346" i="5"/>
  <c r="H346" i="5"/>
  <c r="J346" i="5" s="1"/>
  <c r="M345" i="7" s="1"/>
  <c r="N345" i="7" s="1"/>
  <c r="P309" i="5"/>
  <c r="H309" i="5"/>
  <c r="J309" i="5" s="1"/>
  <c r="M308" i="7" s="1"/>
  <c r="N308" i="7" s="1"/>
  <c r="P318" i="5"/>
  <c r="H318" i="5"/>
  <c r="J318" i="5" s="1"/>
  <c r="M317" i="7" s="1"/>
  <c r="N317" i="7" s="1"/>
  <c r="P102" i="5"/>
  <c r="H102" i="5"/>
  <c r="J102" i="5" s="1"/>
  <c r="M101" i="7" s="1"/>
  <c r="N101" i="7" s="1"/>
  <c r="P36" i="5"/>
  <c r="H36" i="5"/>
  <c r="J36" i="5" s="1"/>
  <c r="P100" i="5"/>
  <c r="H100" i="5"/>
  <c r="J100" i="5" s="1"/>
  <c r="M99" i="7" s="1"/>
  <c r="N99" i="7" s="1"/>
  <c r="P260" i="5"/>
  <c r="H260" i="5"/>
  <c r="J260" i="5" s="1"/>
  <c r="P259" i="5"/>
  <c r="H259" i="5"/>
  <c r="J259" i="5" s="1"/>
  <c r="M258" i="7" s="1"/>
  <c r="N258" i="7" s="1"/>
  <c r="P146" i="5"/>
  <c r="H146" i="5"/>
  <c r="J146" i="5" s="1"/>
  <c r="P25" i="5"/>
  <c r="H25" i="5"/>
  <c r="J25" i="5" s="1"/>
  <c r="M24" i="7" s="1"/>
  <c r="N24" i="7" s="1"/>
  <c r="P319" i="5"/>
  <c r="H319" i="5"/>
  <c r="J319" i="5" s="1"/>
  <c r="P120" i="5"/>
  <c r="H120" i="5"/>
  <c r="J120" i="5" s="1"/>
  <c r="P312" i="5"/>
  <c r="H312" i="5"/>
  <c r="J312" i="5" s="1"/>
  <c r="P243" i="5"/>
  <c r="H243" i="5"/>
  <c r="J243" i="5" s="1"/>
  <c r="P246" i="5"/>
  <c r="H246" i="5"/>
  <c r="J246" i="5" s="1"/>
  <c r="M245" i="7" s="1"/>
  <c r="N245" i="7" s="1"/>
  <c r="P279" i="5"/>
  <c r="H279" i="5"/>
  <c r="J279" i="5" s="1"/>
  <c r="M278" i="7" s="1"/>
  <c r="N278" i="7" s="1"/>
  <c r="P307" i="5"/>
  <c r="H307" i="5"/>
  <c r="J307" i="5" s="1"/>
  <c r="M306" i="7" s="1"/>
  <c r="N306" i="7" s="1"/>
  <c r="P255" i="5"/>
  <c r="H255" i="5"/>
  <c r="J255" i="5" s="1"/>
  <c r="P159" i="5"/>
  <c r="H159" i="5"/>
  <c r="J159" i="5" s="1"/>
  <c r="AD281" i="4"/>
  <c r="C280" i="7" s="1"/>
  <c r="AD263" i="4"/>
  <c r="C262" i="7" s="1"/>
  <c r="AD275" i="4"/>
  <c r="C274" i="7" s="1"/>
  <c r="AD18" i="4"/>
  <c r="C17" i="7" s="1"/>
  <c r="AF215" i="3"/>
  <c r="AD294" i="4"/>
  <c r="C293" i="7" s="1"/>
  <c r="AD27" i="4"/>
  <c r="C26" i="7" s="1"/>
  <c r="H287" i="3"/>
  <c r="H271" i="3"/>
  <c r="D53" i="7"/>
  <c r="G53" i="7" s="1"/>
  <c r="P53" i="7" s="1"/>
  <c r="D137" i="7"/>
  <c r="G137" i="7" s="1"/>
  <c r="P137" i="7" s="1"/>
  <c r="H128" i="3"/>
  <c r="AD308" i="4"/>
  <c r="C307" i="7" s="1"/>
  <c r="D273" i="7"/>
  <c r="G273" i="7" s="1"/>
  <c r="P273" i="7" s="1"/>
  <c r="D147" i="7"/>
  <c r="G147" i="7" s="1"/>
  <c r="P147" i="7" s="1"/>
  <c r="AD88" i="4"/>
  <c r="C87" i="7" s="1"/>
  <c r="H11" i="3"/>
  <c r="AF157" i="3"/>
  <c r="AI285" i="3"/>
  <c r="AJ285" i="3" s="1"/>
  <c r="AF224" i="3"/>
  <c r="AE173" i="3"/>
  <c r="AF79" i="3"/>
  <c r="H282" i="3"/>
  <c r="H317" i="3"/>
  <c r="H190" i="3"/>
  <c r="AD338" i="4"/>
  <c r="C337" i="7" s="1"/>
  <c r="H337" i="7" s="1"/>
  <c r="H55" i="3"/>
  <c r="D54" i="7"/>
  <c r="G54" i="7" s="1"/>
  <c r="P54" i="7" s="1"/>
  <c r="H311" i="3"/>
  <c r="AD311" i="4"/>
  <c r="C310" i="7" s="1"/>
  <c r="J310" i="7" s="1"/>
  <c r="D310" i="7"/>
  <c r="G310" i="7" s="1"/>
  <c r="P310" i="7" s="1"/>
  <c r="J257" i="7"/>
  <c r="H257" i="7"/>
  <c r="AE122" i="3"/>
  <c r="AF122" i="3"/>
  <c r="AH122" i="3"/>
  <c r="AI122" i="3" s="1"/>
  <c r="AJ122" i="3" s="1"/>
  <c r="AC137" i="3"/>
  <c r="AC282" i="3"/>
  <c r="AC88" i="3"/>
  <c r="AE88" i="3" s="1"/>
  <c r="AC91" i="3"/>
  <c r="AE91" i="3" s="1"/>
  <c r="AC54" i="3"/>
  <c r="AH54" i="3" s="1"/>
  <c r="AI54" i="3" s="1"/>
  <c r="AJ54" i="3" s="1"/>
  <c r="AC216" i="3"/>
  <c r="AE216" i="3" s="1"/>
  <c r="AC231" i="3"/>
  <c r="AF231" i="3" s="1"/>
  <c r="AC185" i="3"/>
  <c r="AC156" i="3"/>
  <c r="AE83" i="3"/>
  <c r="AF83" i="3"/>
  <c r="AH83" i="3"/>
  <c r="AI83" i="3" s="1"/>
  <c r="AJ83" i="3" s="1"/>
  <c r="AC190" i="3"/>
  <c r="AC239" i="3"/>
  <c r="AF239" i="3" s="1"/>
  <c r="J15" i="7"/>
  <c r="H15" i="7"/>
  <c r="AC322" i="3"/>
  <c r="AC140" i="3"/>
  <c r="AF140" i="3" s="1"/>
  <c r="AC287" i="3"/>
  <c r="AE287" i="3" s="1"/>
  <c r="AC208" i="3"/>
  <c r="AF208" i="3" s="1"/>
  <c r="AC338" i="3"/>
  <c r="AC274" i="3"/>
  <c r="AH274" i="3" s="1"/>
  <c r="AI274" i="3" s="1"/>
  <c r="AJ274" i="3" s="1"/>
  <c r="H86" i="3"/>
  <c r="AD86" i="4"/>
  <c r="C85" i="7" s="1"/>
  <c r="D85" i="7"/>
  <c r="G85" i="7" s="1"/>
  <c r="P85" i="7" s="1"/>
  <c r="AC317" i="3"/>
  <c r="AC138" i="3"/>
  <c r="AH138" i="3" s="1"/>
  <c r="AI138" i="3" s="1"/>
  <c r="AJ138" i="3" s="1"/>
  <c r="AC271" i="3"/>
  <c r="AF271" i="3" s="1"/>
  <c r="AC11" i="3"/>
  <c r="AH11" i="3" s="1"/>
  <c r="AI11" i="3" s="1"/>
  <c r="AJ11" i="3" s="1"/>
  <c r="P156" i="5"/>
  <c r="H156" i="5"/>
  <c r="J156" i="5" s="1"/>
  <c r="M155" i="7" s="1"/>
  <c r="N155" i="7" s="1"/>
  <c r="P47" i="5"/>
  <c r="H47" i="5"/>
  <c r="J47" i="5" s="1"/>
  <c r="M46" i="7" s="1"/>
  <c r="N46" i="7" s="1"/>
  <c r="P51" i="5"/>
  <c r="H51" i="5"/>
  <c r="J51" i="5" s="1"/>
  <c r="P230" i="5"/>
  <c r="H230" i="5"/>
  <c r="J230" i="5" s="1"/>
  <c r="M229" i="7" s="1"/>
  <c r="N229" i="7" s="1"/>
  <c r="P221" i="5"/>
  <c r="H221" i="5"/>
  <c r="J221" i="5" s="1"/>
  <c r="M220" i="7" s="1"/>
  <c r="N220" i="7" s="1"/>
  <c r="P293" i="5"/>
  <c r="H293" i="5"/>
  <c r="J293" i="5" s="1"/>
  <c r="M292" i="7" s="1"/>
  <c r="N292" i="7" s="1"/>
  <c r="P175" i="5"/>
  <c r="H175" i="5"/>
  <c r="J175" i="5" s="1"/>
  <c r="P112" i="5"/>
  <c r="H112" i="5"/>
  <c r="J112" i="5" s="1"/>
  <c r="M111" i="7" s="1"/>
  <c r="N111" i="7" s="1"/>
  <c r="P288" i="5"/>
  <c r="H288" i="5"/>
  <c r="J288" i="5" s="1"/>
  <c r="P190" i="5"/>
  <c r="H190" i="5"/>
  <c r="J190" i="5" s="1"/>
  <c r="M189" i="7" s="1"/>
  <c r="N189" i="7" s="1"/>
  <c r="P278" i="5"/>
  <c r="H278" i="5"/>
  <c r="J278" i="5" s="1"/>
  <c r="M277" i="7" s="1"/>
  <c r="N277" i="7" s="1"/>
  <c r="P226" i="5"/>
  <c r="H226" i="5"/>
  <c r="J226" i="5" s="1"/>
  <c r="M225" i="7" s="1"/>
  <c r="N225" i="7" s="1"/>
  <c r="P313" i="5"/>
  <c r="H313" i="5"/>
  <c r="J313" i="5" s="1"/>
  <c r="P202" i="5"/>
  <c r="H202" i="5"/>
  <c r="J202" i="5" s="1"/>
  <c r="M201" i="7" s="1"/>
  <c r="N201" i="7" s="1"/>
  <c r="P154" i="5"/>
  <c r="H154" i="5"/>
  <c r="J154" i="5" s="1"/>
  <c r="M153" i="7" s="1"/>
  <c r="N153" i="7" s="1"/>
  <c r="P20" i="5"/>
  <c r="H20" i="5"/>
  <c r="J20" i="5" s="1"/>
  <c r="M19" i="7" s="1"/>
  <c r="N19" i="7" s="1"/>
  <c r="P244" i="5"/>
  <c r="H244" i="5"/>
  <c r="J244" i="5" s="1"/>
  <c r="M243" i="7" s="1"/>
  <c r="N243" i="7" s="1"/>
  <c r="P153" i="5"/>
  <c r="H153" i="5"/>
  <c r="J153" i="5" s="1"/>
  <c r="M152" i="7" s="1"/>
  <c r="N152" i="7" s="1"/>
  <c r="P262" i="5"/>
  <c r="H262" i="5"/>
  <c r="J262" i="5" s="1"/>
  <c r="M261" i="7" s="1"/>
  <c r="N261" i="7" s="1"/>
  <c r="P210" i="5"/>
  <c r="H210" i="5"/>
  <c r="J210" i="5" s="1"/>
  <c r="M209" i="7" s="1"/>
  <c r="N209" i="7" s="1"/>
  <c r="P314" i="5"/>
  <c r="H314" i="5"/>
  <c r="J314" i="5" s="1"/>
  <c r="M313" i="7" s="1"/>
  <c r="N313" i="7" s="1"/>
  <c r="P296" i="5"/>
  <c r="H296" i="5"/>
  <c r="J296" i="5" s="1"/>
  <c r="P222" i="5"/>
  <c r="H222" i="5"/>
  <c r="J222" i="5" s="1"/>
  <c r="M221" i="7" s="1"/>
  <c r="N221" i="7" s="1"/>
  <c r="J10" i="5"/>
  <c r="P172" i="5"/>
  <c r="H172" i="5"/>
  <c r="J172" i="5" s="1"/>
  <c r="M171" i="7" s="1"/>
  <c r="N171" i="7" s="1"/>
  <c r="P284" i="5"/>
  <c r="H284" i="5"/>
  <c r="J284" i="5" s="1"/>
  <c r="M283" i="7" s="1"/>
  <c r="N283" i="7" s="1"/>
  <c r="P166" i="5"/>
  <c r="H166" i="5"/>
  <c r="J166" i="5" s="1"/>
  <c r="P69" i="5"/>
  <c r="H69" i="5"/>
  <c r="J69" i="5" s="1"/>
  <c r="M68" i="7" s="1"/>
  <c r="N68" i="7" s="1"/>
  <c r="P41" i="5"/>
  <c r="H41" i="5"/>
  <c r="J41" i="5" s="1"/>
  <c r="P304" i="5"/>
  <c r="H304" i="5"/>
  <c r="J304" i="5" s="1"/>
  <c r="M303" i="7" s="1"/>
  <c r="N303" i="7" s="1"/>
  <c r="P119" i="5"/>
  <c r="H119" i="5"/>
  <c r="J119" i="5" s="1"/>
  <c r="P150" i="5"/>
  <c r="H150" i="5"/>
  <c r="J150" i="5" s="1"/>
  <c r="M149" i="7" s="1"/>
  <c r="N149" i="7" s="1"/>
  <c r="P45" i="5"/>
  <c r="H45" i="5"/>
  <c r="J45" i="5" s="1"/>
  <c r="P355" i="5"/>
  <c r="H355" i="5"/>
  <c r="J355" i="5" s="1"/>
  <c r="M354" i="7" s="1"/>
  <c r="N354" i="7" s="1"/>
  <c r="P282" i="5"/>
  <c r="H282" i="5"/>
  <c r="J282" i="5" s="1"/>
  <c r="P334" i="5"/>
  <c r="H334" i="5"/>
  <c r="J334" i="5" s="1"/>
  <c r="M333" i="7" s="1"/>
  <c r="N333" i="7" s="1"/>
  <c r="P38" i="5"/>
  <c r="H38" i="5"/>
  <c r="J38" i="5" s="1"/>
  <c r="M37" i="7" s="1"/>
  <c r="N37" i="7" s="1"/>
  <c r="P63" i="5"/>
  <c r="H63" i="5"/>
  <c r="J63" i="5" s="1"/>
  <c r="M62" i="7" s="1"/>
  <c r="N62" i="7" s="1"/>
  <c r="P99" i="5"/>
  <c r="H99" i="5"/>
  <c r="J99" i="5" s="1"/>
  <c r="M98" i="7" s="1"/>
  <c r="N98" i="7" s="1"/>
  <c r="P21" i="5"/>
  <c r="H21" i="5"/>
  <c r="J21" i="5" s="1"/>
  <c r="P317" i="5"/>
  <c r="H317" i="5"/>
  <c r="J317" i="5" s="1"/>
  <c r="M316" i="7" s="1"/>
  <c r="N316" i="7" s="1"/>
  <c r="P350" i="5"/>
  <c r="H350" i="5"/>
  <c r="J350" i="5" s="1"/>
  <c r="M349" i="7" s="1"/>
  <c r="N349" i="7" s="1"/>
  <c r="P72" i="5"/>
  <c r="H72" i="5"/>
  <c r="J72" i="5" s="1"/>
  <c r="P248" i="5"/>
  <c r="H248" i="5"/>
  <c r="J248" i="5" s="1"/>
  <c r="M247" i="7" s="1"/>
  <c r="N247" i="7" s="1"/>
  <c r="P158" i="5"/>
  <c r="H158" i="5"/>
  <c r="J158" i="5" s="1"/>
  <c r="M157" i="7" s="1"/>
  <c r="N157" i="7" s="1"/>
  <c r="P75" i="5"/>
  <c r="H75" i="5"/>
  <c r="J75" i="5" s="1"/>
  <c r="M74" i="7" s="1"/>
  <c r="N74" i="7" s="1"/>
  <c r="P93" i="5"/>
  <c r="H93" i="5"/>
  <c r="J93" i="5" s="1"/>
  <c r="H156" i="3"/>
  <c r="P94" i="5"/>
  <c r="H94" i="5"/>
  <c r="J94" i="5" s="1"/>
  <c r="M93" i="7" s="1"/>
  <c r="N93" i="7" s="1"/>
  <c r="P188" i="5"/>
  <c r="H188" i="5"/>
  <c r="J188" i="5" s="1"/>
  <c r="M187" i="7" s="1"/>
  <c r="N187" i="7" s="1"/>
  <c r="P273" i="5"/>
  <c r="H273" i="5"/>
  <c r="J273" i="5" s="1"/>
  <c r="M272" i="7" s="1"/>
  <c r="N272" i="7" s="1"/>
  <c r="P101" i="5"/>
  <c r="H101" i="5"/>
  <c r="J101" i="5" s="1"/>
  <c r="P263" i="5"/>
  <c r="H263" i="5"/>
  <c r="J263" i="5" s="1"/>
  <c r="M262" i="7" s="1"/>
  <c r="N262" i="7" s="1"/>
  <c r="P320" i="5"/>
  <c r="H320" i="5"/>
  <c r="J320" i="5" s="1"/>
  <c r="P233" i="5"/>
  <c r="H233" i="5"/>
  <c r="J233" i="5" s="1"/>
  <c r="P235" i="5"/>
  <c r="H235" i="5"/>
  <c r="J235" i="5" s="1"/>
  <c r="M234" i="7" s="1"/>
  <c r="N234" i="7" s="1"/>
  <c r="P77" i="5"/>
  <c r="H77" i="5"/>
  <c r="J77" i="5" s="1"/>
  <c r="M76" i="7" s="1"/>
  <c r="N76" i="7" s="1"/>
  <c r="P183" i="5"/>
  <c r="H183" i="5"/>
  <c r="J183" i="5" s="1"/>
  <c r="P143" i="5"/>
  <c r="H143" i="5"/>
  <c r="J143" i="5" s="1"/>
  <c r="P351" i="5"/>
  <c r="H351" i="5"/>
  <c r="J351" i="5" s="1"/>
  <c r="M350" i="7" s="1"/>
  <c r="N350" i="7" s="1"/>
  <c r="P341" i="5"/>
  <c r="H341" i="5"/>
  <c r="J341" i="5" s="1"/>
  <c r="M340" i="7" s="1"/>
  <c r="N340" i="7" s="1"/>
  <c r="P52" i="5"/>
  <c r="H52" i="5"/>
  <c r="J52" i="5" s="1"/>
  <c r="P164" i="5"/>
  <c r="H164" i="5"/>
  <c r="J164" i="5" s="1"/>
  <c r="M163" i="7" s="1"/>
  <c r="N163" i="7" s="1"/>
  <c r="P340" i="5"/>
  <c r="H340" i="5"/>
  <c r="J340" i="5" s="1"/>
  <c r="P297" i="5"/>
  <c r="H297" i="5"/>
  <c r="J297" i="5" s="1"/>
  <c r="M296" i="7" s="1"/>
  <c r="N296" i="7" s="1"/>
  <c r="P305" i="5"/>
  <c r="H305" i="5"/>
  <c r="J305" i="5" s="1"/>
  <c r="P253" i="5"/>
  <c r="H253" i="5"/>
  <c r="J253" i="5" s="1"/>
  <c r="M252" i="7" s="1"/>
  <c r="N252" i="7" s="1"/>
  <c r="P149" i="5"/>
  <c r="H149" i="5"/>
  <c r="J149" i="5" s="1"/>
  <c r="M148" i="7" s="1"/>
  <c r="N148" i="7" s="1"/>
  <c r="P26" i="5"/>
  <c r="H26" i="5"/>
  <c r="J26" i="5" s="1"/>
  <c r="M25" i="7" s="1"/>
  <c r="N25" i="7" s="1"/>
  <c r="P88" i="5"/>
  <c r="H88" i="5"/>
  <c r="J88" i="5" s="1"/>
  <c r="P264" i="5"/>
  <c r="H264" i="5"/>
  <c r="J264" i="5" s="1"/>
  <c r="M263" i="7" s="1"/>
  <c r="N263" i="7" s="1"/>
  <c r="P179" i="5"/>
  <c r="H179" i="5"/>
  <c r="J179" i="5" s="1"/>
  <c r="M178" i="7" s="1"/>
  <c r="N178" i="7" s="1"/>
  <c r="P267" i="5"/>
  <c r="H267" i="5"/>
  <c r="J267" i="5" s="1"/>
  <c r="P301" i="5"/>
  <c r="H301" i="5"/>
  <c r="J301" i="5" s="1"/>
  <c r="P245" i="5"/>
  <c r="H245" i="5"/>
  <c r="J245" i="5" s="1"/>
  <c r="U362" i="4"/>
  <c r="AH324" i="3"/>
  <c r="AI324" i="3" s="1"/>
  <c r="AJ324" i="3" s="1"/>
  <c r="AF229" i="3"/>
  <c r="D214" i="7"/>
  <c r="G214" i="7" s="1"/>
  <c r="P214" i="7" s="1"/>
  <c r="H215" i="3"/>
  <c r="AD215" i="4"/>
  <c r="C214" i="7" s="1"/>
  <c r="J214" i="7" s="1"/>
  <c r="AF218" i="3"/>
  <c r="AE218" i="3"/>
  <c r="AH218" i="3"/>
  <c r="AI218" i="3" s="1"/>
  <c r="AJ218" i="3" s="1"/>
  <c r="AH277" i="3"/>
  <c r="AE277" i="3"/>
  <c r="AF277" i="3"/>
  <c r="J217" i="7"/>
  <c r="H217" i="7"/>
  <c r="J335" i="7"/>
  <c r="H335" i="7"/>
  <c r="AL228" i="3"/>
  <c r="V228" i="4" s="1"/>
  <c r="AL28" i="3"/>
  <c r="V28" i="4" s="1"/>
  <c r="AM162" i="3"/>
  <c r="K161" i="7" s="1"/>
  <c r="L161" i="7" s="1"/>
  <c r="AM321" i="3"/>
  <c r="K320" i="7" s="1"/>
  <c r="L320" i="7" s="1"/>
  <c r="H199" i="7"/>
  <c r="AJ61" i="3"/>
  <c r="AL61" i="3" s="1"/>
  <c r="V61" i="4" s="1"/>
  <c r="AL35" i="3"/>
  <c r="V35" i="4" s="1"/>
  <c r="AM193" i="3"/>
  <c r="K192" i="7" s="1"/>
  <c r="L192" i="7" s="1"/>
  <c r="AD115" i="4"/>
  <c r="AD277" i="4"/>
  <c r="C276" i="7" s="1"/>
  <c r="J276" i="7" s="1"/>
  <c r="AM202" i="3"/>
  <c r="K201" i="7" s="1"/>
  <c r="AJ116" i="3"/>
  <c r="AL116" i="3" s="1"/>
  <c r="V116" i="4" s="1"/>
  <c r="AH308" i="3"/>
  <c r="AI308" i="3" s="1"/>
  <c r="AJ308" i="3" s="1"/>
  <c r="AH43" i="3"/>
  <c r="AI43" i="3" s="1"/>
  <c r="AJ43" i="3" s="1"/>
  <c r="AF58" i="3"/>
  <c r="AD264" i="4"/>
  <c r="C263" i="7" s="1"/>
  <c r="AL327" i="3"/>
  <c r="V327" i="4" s="1"/>
  <c r="AM71" i="3"/>
  <c r="K70" i="7" s="1"/>
  <c r="L70" i="7" s="1"/>
  <c r="AD55" i="4"/>
  <c r="AM279" i="3"/>
  <c r="K278" i="7" s="1"/>
  <c r="R278" i="7" s="1"/>
  <c r="T278" i="7" s="1"/>
  <c r="U278" i="7" s="1"/>
  <c r="AD328" i="4"/>
  <c r="AM333" i="3"/>
  <c r="K332" i="7" s="1"/>
  <c r="L332" i="7" s="1"/>
  <c r="AM343" i="3"/>
  <c r="K342" i="7" s="1"/>
  <c r="AM286" i="3"/>
  <c r="K285" i="7" s="1"/>
  <c r="L285" i="7" s="1"/>
  <c r="AL50" i="3"/>
  <c r="V50" i="4" s="1"/>
  <c r="AD270" i="4"/>
  <c r="AM254" i="3"/>
  <c r="K253" i="7" s="1"/>
  <c r="AD235" i="4"/>
  <c r="AM235" i="3" s="1"/>
  <c r="AJ78" i="3"/>
  <c r="AL78" i="3" s="1"/>
  <c r="V78" i="4" s="1"/>
  <c r="AE130" i="3"/>
  <c r="H281" i="7"/>
  <c r="AF203" i="3"/>
  <c r="AF200" i="3"/>
  <c r="AM64" i="3"/>
  <c r="K63" i="7" s="1"/>
  <c r="AL93" i="3"/>
  <c r="V93" i="4" s="1"/>
  <c r="H246" i="7"/>
  <c r="AH200" i="3"/>
  <c r="AI200" i="3" s="1"/>
  <c r="AJ200" i="3" s="1"/>
  <c r="AL200" i="3" s="1"/>
  <c r="V200" i="4" s="1"/>
  <c r="H179" i="7"/>
  <c r="H170" i="7"/>
  <c r="H133" i="7"/>
  <c r="AH289" i="3"/>
  <c r="AI289" i="3" s="1"/>
  <c r="AJ289" i="3" s="1"/>
  <c r="AM52" i="3"/>
  <c r="K51" i="7" s="1"/>
  <c r="AH161" i="3"/>
  <c r="AI161" i="3" s="1"/>
  <c r="AJ161" i="3" s="1"/>
  <c r="AH213" i="3"/>
  <c r="AI213" i="3" s="1"/>
  <c r="AJ213" i="3" s="1"/>
  <c r="AE30" i="3"/>
  <c r="AE128" i="3"/>
  <c r="H174" i="7"/>
  <c r="AJ259" i="3"/>
  <c r="AL259" i="3" s="1"/>
  <c r="V259" i="4" s="1"/>
  <c r="AM305" i="3"/>
  <c r="K304" i="7" s="1"/>
  <c r="AM227" i="3"/>
  <c r="K226" i="7" s="1"/>
  <c r="L226" i="7" s="1"/>
  <c r="AM34" i="3"/>
  <c r="K33" i="7" s="1"/>
  <c r="L33" i="7" s="1"/>
  <c r="AE54" i="3"/>
  <c r="AL207" i="3"/>
  <c r="V207" i="4" s="1"/>
  <c r="AH255" i="3"/>
  <c r="AI255" i="3" s="1"/>
  <c r="AJ255" i="3" s="1"/>
  <c r="AL199" i="3"/>
  <c r="V199" i="4" s="1"/>
  <c r="AL19" i="3"/>
  <c r="V19" i="4" s="1"/>
  <c r="AM266" i="3"/>
  <c r="K265" i="7" s="1"/>
  <c r="AL175" i="3"/>
  <c r="V175" i="4" s="1"/>
  <c r="AL147" i="3"/>
  <c r="V147" i="4" s="1"/>
  <c r="AH167" i="3"/>
  <c r="AI167" i="3" s="1"/>
  <c r="AJ167" i="3" s="1"/>
  <c r="AF344" i="3"/>
  <c r="AE255" i="3"/>
  <c r="AE320" i="3"/>
  <c r="AH322" i="3"/>
  <c r="AI322" i="3" s="1"/>
  <c r="AH342" i="3"/>
  <c r="AI342" i="3" s="1"/>
  <c r="AJ342" i="3" s="1"/>
  <c r="AL334" i="3"/>
  <c r="V334" i="4" s="1"/>
  <c r="AF43" i="3"/>
  <c r="AE95" i="3"/>
  <c r="AE58" i="3"/>
  <c r="AF299" i="3"/>
  <c r="AF177" i="3"/>
  <c r="AM357" i="3"/>
  <c r="AE344" i="3"/>
  <c r="J23" i="7"/>
  <c r="AM124" i="3"/>
  <c r="K123" i="7" s="1"/>
  <c r="L123" i="7" s="1"/>
  <c r="AF91" i="3"/>
  <c r="AE119" i="3"/>
  <c r="AF315" i="3"/>
  <c r="AE323" i="3"/>
  <c r="AE177" i="3"/>
  <c r="AL169" i="3"/>
  <c r="V169" i="4" s="1"/>
  <c r="AL81" i="3"/>
  <c r="V81" i="4" s="1"/>
  <c r="H266" i="7"/>
  <c r="J66" i="7"/>
  <c r="H58" i="7"/>
  <c r="AF161" i="3"/>
  <c r="AH30" i="3"/>
  <c r="AI30" i="3" s="1"/>
  <c r="AJ30" i="3" s="1"/>
  <c r="H101" i="7"/>
  <c r="AE342" i="3"/>
  <c r="AL339" i="3"/>
  <c r="V339" i="4" s="1"/>
  <c r="AL75" i="3"/>
  <c r="V75" i="4" s="1"/>
  <c r="H353" i="7"/>
  <c r="AF17" i="3"/>
  <c r="AE299" i="3"/>
  <c r="AH153" i="3"/>
  <c r="AI153" i="3" s="1"/>
  <c r="AJ153" i="3" s="1"/>
  <c r="AL126" i="3"/>
  <c r="V126" i="4" s="1"/>
  <c r="AL16" i="3"/>
  <c r="V16" i="4" s="1"/>
  <c r="AL96" i="3"/>
  <c r="V96" i="4" s="1"/>
  <c r="H240" i="7"/>
  <c r="H189" i="7"/>
  <c r="AF322" i="3"/>
  <c r="AF186" i="3"/>
  <c r="AM15" i="3"/>
  <c r="K14" i="7" s="1"/>
  <c r="L14" i="7" s="1"/>
  <c r="AI241" i="3"/>
  <c r="AJ241" i="3" s="1"/>
  <c r="AM298" i="3"/>
  <c r="AF289" i="3"/>
  <c r="H202" i="7"/>
  <c r="AL184" i="3"/>
  <c r="V184" i="4" s="1"/>
  <c r="AM142" i="3"/>
  <c r="K141" i="7" s="1"/>
  <c r="AH320" i="3"/>
  <c r="AI320" i="3" s="1"/>
  <c r="H89" i="7"/>
  <c r="AL29" i="3"/>
  <c r="V29" i="4" s="1"/>
  <c r="AE167" i="3"/>
  <c r="AE213" i="3"/>
  <c r="AF30" i="3"/>
  <c r="AE308" i="3"/>
  <c r="AF101" i="3"/>
  <c r="AH315" i="3"/>
  <c r="AI315" i="3" s="1"/>
  <c r="AJ315" i="3" s="1"/>
  <c r="AH203" i="3"/>
  <c r="AI203" i="3" s="1"/>
  <c r="AJ203" i="3" s="1"/>
  <c r="AL203" i="3" s="1"/>
  <c r="V203" i="4" s="1"/>
  <c r="AF351" i="3"/>
  <c r="AH130" i="3"/>
  <c r="AI130" i="3" s="1"/>
  <c r="AJ130" i="3" s="1"/>
  <c r="AM143" i="3"/>
  <c r="K142" i="7" s="1"/>
  <c r="AL226" i="3"/>
  <c r="V226" i="4" s="1"/>
  <c r="AL36" i="3"/>
  <c r="V36" i="4" s="1"/>
  <c r="AE241" i="3"/>
  <c r="AF241" i="3"/>
  <c r="H242" i="7"/>
  <c r="AH56" i="3"/>
  <c r="AI56" i="3" s="1"/>
  <c r="AJ56" i="3" s="1"/>
  <c r="AF95" i="3"/>
  <c r="AM100" i="3"/>
  <c r="K99" i="7" s="1"/>
  <c r="L99" i="7" s="1"/>
  <c r="AE274" i="3"/>
  <c r="AE303" i="3"/>
  <c r="AH206" i="3"/>
  <c r="AI206" i="3" s="1"/>
  <c r="AJ206" i="3" s="1"/>
  <c r="AL77" i="3"/>
  <c r="V77" i="4" s="1"/>
  <c r="AE22" i="3"/>
  <c r="AE262" i="3"/>
  <c r="AH186" i="3"/>
  <c r="AI186" i="3" s="1"/>
  <c r="AJ186" i="3" s="1"/>
  <c r="AF99" i="3"/>
  <c r="AF349" i="3"/>
  <c r="AE268" i="3"/>
  <c r="AL307" i="3"/>
  <c r="V307" i="4" s="1"/>
  <c r="AL224" i="3"/>
  <c r="V224" i="4" s="1"/>
  <c r="AH352" i="3"/>
  <c r="AI352" i="3" s="1"/>
  <c r="AJ352" i="3" s="1"/>
  <c r="AL39" i="3"/>
  <c r="V39" i="4" s="1"/>
  <c r="AL331" i="3"/>
  <c r="V331" i="4" s="1"/>
  <c r="AL330" i="3"/>
  <c r="V330" i="4" s="1"/>
  <c r="AH234" i="3"/>
  <c r="AI234" i="3" s="1"/>
  <c r="AJ234" i="3" s="1"/>
  <c r="AE234" i="3"/>
  <c r="AF234" i="3"/>
  <c r="AL250" i="3"/>
  <c r="V250" i="4" s="1"/>
  <c r="AL12" i="3"/>
  <c r="V12" i="4" s="1"/>
  <c r="H113" i="7"/>
  <c r="AL80" i="3"/>
  <c r="V80" i="4" s="1"/>
  <c r="AM283" i="3"/>
  <c r="K282" i="7" s="1"/>
  <c r="AM38" i="3"/>
  <c r="K37" i="7" s="1"/>
  <c r="AL72" i="3"/>
  <c r="V72" i="4" s="1"/>
  <c r="AL230" i="3"/>
  <c r="V230" i="4" s="1"/>
  <c r="AL194" i="3"/>
  <c r="V194" i="4" s="1"/>
  <c r="AL84" i="3"/>
  <c r="V84" i="4" s="1"/>
  <c r="AH173" i="3"/>
  <c r="AI173" i="3" s="1"/>
  <c r="AJ173" i="3" s="1"/>
  <c r="AL118" i="3"/>
  <c r="V118" i="4" s="1"/>
  <c r="AJ180" i="3"/>
  <c r="AH22" i="3"/>
  <c r="AI22" i="3" s="1"/>
  <c r="AJ22" i="3" s="1"/>
  <c r="AE17" i="3"/>
  <c r="AE99" i="3"/>
  <c r="AH119" i="3"/>
  <c r="AI119" i="3" s="1"/>
  <c r="AJ119" i="3" s="1"/>
  <c r="AM109" i="3"/>
  <c r="K108" i="7" s="1"/>
  <c r="L108" i="7" s="1"/>
  <c r="AJ280" i="3"/>
  <c r="AL280" i="3" s="1"/>
  <c r="V280" i="4" s="1"/>
  <c r="AF92" i="3"/>
  <c r="AH303" i="3"/>
  <c r="AI303" i="3" s="1"/>
  <c r="AJ303" i="3" s="1"/>
  <c r="AF206" i="3"/>
  <c r="AH168" i="3"/>
  <c r="AI168" i="3" s="1"/>
  <c r="AJ168" i="3" s="1"/>
  <c r="AL44" i="3"/>
  <c r="V44" i="4" s="1"/>
  <c r="AH90" i="3"/>
  <c r="AM242" i="3"/>
  <c r="K241" i="7" s="1"/>
  <c r="AF268" i="3"/>
  <c r="AE349" i="3"/>
  <c r="AF56" i="3"/>
  <c r="AF128" i="3"/>
  <c r="AH23" i="3"/>
  <c r="AI23" i="3" s="1"/>
  <c r="AJ23" i="3" s="1"/>
  <c r="AF54" i="3"/>
  <c r="AF320" i="3"/>
  <c r="AE322" i="3"/>
  <c r="AE168" i="3"/>
  <c r="AH310" i="3"/>
  <c r="AI310" i="3" s="1"/>
  <c r="AJ310" i="3" s="1"/>
  <c r="AF173" i="3"/>
  <c r="AL46" i="3"/>
  <c r="V46" i="4" s="1"/>
  <c r="AL292" i="3"/>
  <c r="V292" i="4" s="1"/>
  <c r="AL98" i="3"/>
  <c r="V98" i="4" s="1"/>
  <c r="AE90" i="3"/>
  <c r="J78" i="7"/>
  <c r="H78" i="7"/>
  <c r="J40" i="7"/>
  <c r="H40" i="7"/>
  <c r="AH79" i="3"/>
  <c r="AI79" i="3" s="1"/>
  <c r="AJ79" i="3" s="1"/>
  <c r="AE79" i="3"/>
  <c r="AJ350" i="3"/>
  <c r="AL350" i="3" s="1"/>
  <c r="V350" i="4" s="1"/>
  <c r="AM69" i="3"/>
  <c r="K68" i="7" s="1"/>
  <c r="L68" i="7" s="1"/>
  <c r="AL26" i="3"/>
  <c r="V26" i="4" s="1"/>
  <c r="H354" i="7"/>
  <c r="AF167" i="3"/>
  <c r="AH248" i="3"/>
  <c r="AI248" i="3" s="1"/>
  <c r="AJ248" i="3" s="1"/>
  <c r="AH344" i="3"/>
  <c r="AI344" i="3" s="1"/>
  <c r="AJ344" i="3" s="1"/>
  <c r="AF255" i="3"/>
  <c r="AH323" i="3"/>
  <c r="AI323" i="3" s="1"/>
  <c r="AJ323" i="3" s="1"/>
  <c r="AF324" i="3"/>
  <c r="AL108" i="3"/>
  <c r="V108" i="4" s="1"/>
  <c r="AL48" i="3"/>
  <c r="V48" i="4" s="1"/>
  <c r="AL187" i="3"/>
  <c r="V187" i="4" s="1"/>
  <c r="AL188" i="3"/>
  <c r="V188" i="4" s="1"/>
  <c r="AF243" i="3"/>
  <c r="AH243" i="3"/>
  <c r="AI243" i="3" s="1"/>
  <c r="AJ243" i="3" s="1"/>
  <c r="AL243" i="3" s="1"/>
  <c r="V243" i="4" s="1"/>
  <c r="AE41" i="3"/>
  <c r="AF41" i="3"/>
  <c r="AH41" i="3"/>
  <c r="AI41" i="3" s="1"/>
  <c r="AJ41" i="3" s="1"/>
  <c r="AM212" i="3"/>
  <c r="K211" i="7" s="1"/>
  <c r="L211" i="7" s="1"/>
  <c r="AM269" i="3"/>
  <c r="K268" i="7" s="1"/>
  <c r="L268" i="7" s="1"/>
  <c r="AF308" i="3"/>
  <c r="AE92" i="3"/>
  <c r="AF153" i="3"/>
  <c r="AF11" i="3"/>
  <c r="AF262" i="3"/>
  <c r="AE59" i="3"/>
  <c r="AH59" i="3"/>
  <c r="AI59" i="3" s="1"/>
  <c r="AL40" i="3"/>
  <c r="V40" i="4" s="1"/>
  <c r="AH326" i="3"/>
  <c r="AI326" i="3" s="1"/>
  <c r="AJ326" i="3" s="1"/>
  <c r="AF326" i="3"/>
  <c r="AE326" i="3"/>
  <c r="AL348" i="3"/>
  <c r="V348" i="4" s="1"/>
  <c r="AI67" i="3"/>
  <c r="AJ67" i="3" s="1"/>
  <c r="AH354" i="3"/>
  <c r="AI354" i="3" s="1"/>
  <c r="AJ354" i="3" s="1"/>
  <c r="AH356" i="3"/>
  <c r="AI356" i="3" s="1"/>
  <c r="AJ356" i="3" s="1"/>
  <c r="J167" i="7"/>
  <c r="H167" i="7"/>
  <c r="AI313" i="3"/>
  <c r="AJ313" i="3" s="1"/>
  <c r="AL313" i="3" s="1"/>
  <c r="V313" i="4" s="1"/>
  <c r="AH136" i="3"/>
  <c r="AI136" i="3" s="1"/>
  <c r="AJ136" i="3" s="1"/>
  <c r="AF22" i="3"/>
  <c r="AH128" i="3"/>
  <c r="AI128" i="3" s="1"/>
  <c r="AJ128" i="3" s="1"/>
  <c r="AH95" i="3"/>
  <c r="AI95" i="3" s="1"/>
  <c r="AJ95" i="3" s="1"/>
  <c r="AH17" i="3"/>
  <c r="AI17" i="3" s="1"/>
  <c r="AJ17" i="3" s="1"/>
  <c r="AJ110" i="3"/>
  <c r="AL110" i="3" s="1"/>
  <c r="V110" i="4" s="1"/>
  <c r="AH101" i="3"/>
  <c r="AI101" i="3" s="1"/>
  <c r="AJ101" i="3" s="1"/>
  <c r="AF323" i="3"/>
  <c r="AH92" i="3"/>
  <c r="AI92" i="3" s="1"/>
  <c r="AH299" i="3"/>
  <c r="AI299" i="3" s="1"/>
  <c r="AJ299" i="3" s="1"/>
  <c r="AM158" i="3"/>
  <c r="K157" i="7" s="1"/>
  <c r="AF119" i="3"/>
  <c r="AH146" i="3"/>
  <c r="AI146" i="3" s="1"/>
  <c r="AJ146" i="3" s="1"/>
  <c r="AF146" i="3"/>
  <c r="AE146" i="3"/>
  <c r="AF166" i="3"/>
  <c r="AH166" i="3"/>
  <c r="AI166" i="3" s="1"/>
  <c r="AJ166" i="3" s="1"/>
  <c r="AE166" i="3"/>
  <c r="AL145" i="3"/>
  <c r="V145" i="4" s="1"/>
  <c r="AF74" i="3"/>
  <c r="AE74" i="3"/>
  <c r="AH74" i="3"/>
  <c r="AI74" i="3" s="1"/>
  <c r="AJ74" i="3" s="1"/>
  <c r="AL20" i="3"/>
  <c r="V20" i="4" s="1"/>
  <c r="AE43" i="3"/>
  <c r="AH58" i="3"/>
  <c r="AI58" i="3" s="1"/>
  <c r="AJ58" i="3" s="1"/>
  <c r="AM121" i="3"/>
  <c r="K120" i="7" s="1"/>
  <c r="AF67" i="3"/>
  <c r="AE351" i="3"/>
  <c r="J309" i="7"/>
  <c r="H309" i="7"/>
  <c r="AE355" i="3"/>
  <c r="J172" i="7"/>
  <c r="H172" i="7"/>
  <c r="AL312" i="3"/>
  <c r="V312" i="4" s="1"/>
  <c r="AL267" i="3"/>
  <c r="V267" i="4" s="1"/>
  <c r="AF356" i="3"/>
  <c r="AE56" i="3"/>
  <c r="AE315" i="3"/>
  <c r="AH347" i="3"/>
  <c r="AI347" i="3" s="1"/>
  <c r="AJ347" i="3" s="1"/>
  <c r="AF347" i="3"/>
  <c r="AE347" i="3"/>
  <c r="AH57" i="3"/>
  <c r="AI57" i="3" s="1"/>
  <c r="AJ57" i="3" s="1"/>
  <c r="AF57" i="3"/>
  <c r="AE57" i="3"/>
  <c r="AE104" i="3"/>
  <c r="AF104" i="3"/>
  <c r="AH114" i="3"/>
  <c r="AI114" i="3" s="1"/>
  <c r="AJ114" i="3" s="1"/>
  <c r="AF114" i="3"/>
  <c r="AJ85" i="3"/>
  <c r="AL85" i="3" s="1"/>
  <c r="V85" i="4" s="1"/>
  <c r="AI183" i="3"/>
  <c r="AJ183" i="3" s="1"/>
  <c r="AL183" i="3" s="1"/>
  <c r="V183" i="4" s="1"/>
  <c r="AF354" i="3"/>
  <c r="AL353" i="3"/>
  <c r="V353" i="4" s="1"/>
  <c r="J288" i="7"/>
  <c r="H288" i="7"/>
  <c r="AF59" i="3"/>
  <c r="AM240" i="3"/>
  <c r="F362" i="3"/>
  <c r="AB362" i="3" s="1"/>
  <c r="AF23" i="3"/>
  <c r="AE161" i="3"/>
  <c r="AF303" i="3"/>
  <c r="AE101" i="3"/>
  <c r="AE206" i="3"/>
  <c r="AE153" i="3"/>
  <c r="H350" i="7"/>
  <c r="AE248" i="3"/>
  <c r="AE23" i="3"/>
  <c r="AF248" i="3"/>
  <c r="AL219" i="3"/>
  <c r="V219" i="4" s="1"/>
  <c r="AH300" i="3"/>
  <c r="AI300" i="3" s="1"/>
  <c r="AJ300" i="3" s="1"/>
  <c r="AE300" i="3"/>
  <c r="AE324" i="3"/>
  <c r="AE220" i="3"/>
  <c r="AF220" i="3"/>
  <c r="AH220" i="3"/>
  <c r="AI220" i="3" s="1"/>
  <c r="AJ220" i="3" s="1"/>
  <c r="AH262" i="3"/>
  <c r="AI262" i="3" s="1"/>
  <c r="AJ262" i="3" s="1"/>
  <c r="AE186" i="3"/>
  <c r="AH99" i="3"/>
  <c r="AI99" i="3" s="1"/>
  <c r="AJ99" i="3" s="1"/>
  <c r="AH349" i="3"/>
  <c r="AI349" i="3" s="1"/>
  <c r="AJ349" i="3" s="1"/>
  <c r="AH268" i="3"/>
  <c r="AI268" i="3" s="1"/>
  <c r="AL76" i="3"/>
  <c r="V76" i="4" s="1"/>
  <c r="AE67" i="3"/>
  <c r="AE352" i="3"/>
  <c r="AF310" i="3"/>
  <c r="J341" i="7"/>
  <c r="H341" i="7"/>
  <c r="AH355" i="3"/>
  <c r="AI355" i="3" s="1"/>
  <c r="AJ355" i="3" s="1"/>
  <c r="AE354" i="3"/>
  <c r="AE356" i="3"/>
  <c r="J176" i="7"/>
  <c r="H176" i="7"/>
  <c r="AE136" i="3"/>
  <c r="AL170" i="3"/>
  <c r="V170" i="4" s="1"/>
  <c r="AM28" i="3"/>
  <c r="K27" i="7" s="1"/>
  <c r="AF300" i="3"/>
  <c r="AE114" i="3"/>
  <c r="J351" i="7"/>
  <c r="H351" i="7"/>
  <c r="AI341" i="3"/>
  <c r="AJ341" i="3" s="1"/>
  <c r="AL341" i="3" s="1"/>
  <c r="V341" i="4" s="1"/>
  <c r="J299" i="7"/>
  <c r="H299" i="7"/>
  <c r="J346" i="7"/>
  <c r="H346" i="7"/>
  <c r="AM164" i="3"/>
  <c r="K163" i="7" s="1"/>
  <c r="J323" i="7"/>
  <c r="H323" i="7"/>
  <c r="J325" i="7"/>
  <c r="H325" i="7"/>
  <c r="H219" i="7"/>
  <c r="J56" i="7"/>
  <c r="H56" i="7"/>
  <c r="J73" i="7"/>
  <c r="H73" i="7"/>
  <c r="AI297" i="3"/>
  <c r="AJ297" i="3" s="1"/>
  <c r="AL297" i="3" s="1"/>
  <c r="V297" i="4" s="1"/>
  <c r="AM336" i="3"/>
  <c r="J165" i="7"/>
  <c r="H165" i="7"/>
  <c r="AI198" i="3"/>
  <c r="AJ198" i="3" s="1"/>
  <c r="AL198" i="3" s="1"/>
  <c r="V198" i="4" s="1"/>
  <c r="AH104" i="3"/>
  <c r="AI104" i="3" s="1"/>
  <c r="AJ104" i="3" s="1"/>
  <c r="J355" i="7"/>
  <c r="H355" i="7"/>
  <c r="J322" i="7"/>
  <c r="H90" i="7"/>
  <c r="C270" i="7"/>
  <c r="J307" i="7"/>
  <c r="H307" i="7"/>
  <c r="J57" i="7"/>
  <c r="H57" i="7"/>
  <c r="AF179" i="3"/>
  <c r="AH179" i="3"/>
  <c r="AI179" i="3" s="1"/>
  <c r="AE179" i="3"/>
  <c r="AF141" i="3"/>
  <c r="AH141" i="3"/>
  <c r="AI141" i="3" s="1"/>
  <c r="AJ141" i="3" s="1"/>
  <c r="AE141" i="3"/>
  <c r="J212" i="7"/>
  <c r="H212" i="7"/>
  <c r="C127" i="7"/>
  <c r="J207" i="7"/>
  <c r="H207" i="7"/>
  <c r="C178" i="7"/>
  <c r="J319" i="7"/>
  <c r="H319" i="7"/>
  <c r="AE204" i="3"/>
  <c r="AF204" i="3"/>
  <c r="AH204" i="3"/>
  <c r="AI204" i="3" s="1"/>
  <c r="C100" i="7"/>
  <c r="C48" i="7"/>
  <c r="C53" i="7"/>
  <c r="J203" i="7"/>
  <c r="H203" i="7"/>
  <c r="C185" i="7"/>
  <c r="C314" i="7"/>
  <c r="J94" i="7"/>
  <c r="H94" i="7"/>
  <c r="J348" i="7"/>
  <c r="H348" i="7"/>
  <c r="C298" i="7"/>
  <c r="J118" i="7"/>
  <c r="H118" i="7"/>
  <c r="AH148" i="3"/>
  <c r="AE148" i="3"/>
  <c r="AF148" i="3"/>
  <c r="J152" i="7"/>
  <c r="H152" i="7"/>
  <c r="C215" i="7"/>
  <c r="C9" i="7"/>
  <c r="C21" i="7"/>
  <c r="C137" i="7"/>
  <c r="C29" i="7"/>
  <c r="C205" i="7"/>
  <c r="C254" i="7"/>
  <c r="C302" i="7"/>
  <c r="AH10" i="3"/>
  <c r="AI10" i="3" s="1"/>
  <c r="AF10" i="3"/>
  <c r="AE10" i="3"/>
  <c r="J238" i="7"/>
  <c r="H238" i="7"/>
  <c r="J230" i="7"/>
  <c r="H230" i="7"/>
  <c r="C261" i="7"/>
  <c r="C128" i="7"/>
  <c r="C91" i="7"/>
  <c r="C55" i="7"/>
  <c r="AH265" i="3"/>
  <c r="AI265" i="3" s="1"/>
  <c r="AF265" i="3"/>
  <c r="AE265" i="3"/>
  <c r="J267" i="7"/>
  <c r="H267" i="7"/>
  <c r="C111" i="7"/>
  <c r="J109" i="7"/>
  <c r="H109" i="7"/>
  <c r="AH49" i="3"/>
  <c r="AI49" i="3" s="1"/>
  <c r="AJ49" i="3" s="1"/>
  <c r="AF49" i="3"/>
  <c r="AE49" i="3"/>
  <c r="C42" i="7"/>
  <c r="J321" i="7"/>
  <c r="H321" i="7"/>
  <c r="J76" i="7"/>
  <c r="H76" i="7"/>
  <c r="C166" i="7"/>
  <c r="C343" i="7"/>
  <c r="C140" i="7"/>
  <c r="C160" i="7"/>
  <c r="AE129" i="3"/>
  <c r="AH129" i="3"/>
  <c r="AI129" i="3" s="1"/>
  <c r="AJ129" i="3" s="1"/>
  <c r="AF129" i="3"/>
  <c r="J98" i="7"/>
  <c r="H98" i="7"/>
  <c r="C22" i="7"/>
  <c r="J16" i="7"/>
  <c r="H16" i="7"/>
  <c r="AM82" i="3"/>
  <c r="K81" i="7" s="1"/>
  <c r="AF209" i="3"/>
  <c r="AH209" i="3"/>
  <c r="AI209" i="3" s="1"/>
  <c r="AE209" i="3"/>
  <c r="AH329" i="3"/>
  <c r="AI329" i="3" s="1"/>
  <c r="AE329" i="3"/>
  <c r="AF329" i="3"/>
  <c r="AH225" i="3"/>
  <c r="AI225" i="3" s="1"/>
  <c r="AF225" i="3"/>
  <c r="AE225" i="3"/>
  <c r="AF346" i="3"/>
  <c r="AE346" i="3"/>
  <c r="AH346" i="3"/>
  <c r="AI346" i="3" s="1"/>
  <c r="J200" i="7"/>
  <c r="H200" i="7"/>
  <c r="J112" i="7"/>
  <c r="H112" i="7"/>
  <c r="C105" i="7"/>
  <c r="AH140" i="3"/>
  <c r="AI140" i="3" s="1"/>
  <c r="AM68" i="3"/>
  <c r="K67" i="7" s="1"/>
  <c r="C232" i="7"/>
  <c r="J316" i="7"/>
  <c r="H316" i="7"/>
  <c r="J153" i="7"/>
  <c r="H153" i="7"/>
  <c r="C318" i="7"/>
  <c r="J62" i="7"/>
  <c r="H62" i="7"/>
  <c r="J305" i="7"/>
  <c r="H305" i="7"/>
  <c r="AE163" i="3"/>
  <c r="AH163" i="3"/>
  <c r="AI163" i="3" s="1"/>
  <c r="AF163" i="3"/>
  <c r="J50" i="7"/>
  <c r="H50" i="7"/>
  <c r="C155" i="7"/>
  <c r="J297" i="7"/>
  <c r="H297" i="7"/>
  <c r="AF253" i="3"/>
  <c r="AH253" i="3"/>
  <c r="AI253" i="3" s="1"/>
  <c r="AE253" i="3"/>
  <c r="AH335" i="3"/>
  <c r="AI335" i="3" s="1"/>
  <c r="AF335" i="3"/>
  <c r="AE335" i="3"/>
  <c r="J222" i="7"/>
  <c r="H222" i="7"/>
  <c r="AE144" i="3"/>
  <c r="AF144" i="3"/>
  <c r="AH144" i="3"/>
  <c r="AI144" i="3" s="1"/>
  <c r="C24" i="7"/>
  <c r="C283" i="7"/>
  <c r="C244" i="7"/>
  <c r="AJ65" i="3"/>
  <c r="AL65" i="3" s="1"/>
  <c r="V65" i="4" s="1"/>
  <c r="AH275" i="3"/>
  <c r="AI275" i="3" s="1"/>
  <c r="AE275" i="3"/>
  <c r="AF275" i="3"/>
  <c r="AF47" i="3"/>
  <c r="AH47" i="3"/>
  <c r="AI47" i="3" s="1"/>
  <c r="AE47" i="3"/>
  <c r="J243" i="7"/>
  <c r="H243" i="7"/>
  <c r="AJ276" i="3"/>
  <c r="AL276" i="3" s="1"/>
  <c r="V276" i="4" s="1"/>
  <c r="J235" i="7"/>
  <c r="AF278" i="3"/>
  <c r="AE278" i="3"/>
  <c r="AH278" i="3"/>
  <c r="AE156" i="3"/>
  <c r="AH156" i="3"/>
  <c r="AI156" i="3" s="1"/>
  <c r="AF156" i="3"/>
  <c r="AH32" i="3"/>
  <c r="AI32" i="3" s="1"/>
  <c r="AF32" i="3"/>
  <c r="AE32" i="3"/>
  <c r="C143" i="7"/>
  <c r="J149" i="7"/>
  <c r="H149" i="7"/>
  <c r="C224" i="7"/>
  <c r="AF210" i="3"/>
  <c r="AH210" i="3"/>
  <c r="AI210" i="3" s="1"/>
  <c r="AE210" i="3"/>
  <c r="AJ155" i="3"/>
  <c r="AL155" i="3" s="1"/>
  <c r="V155" i="4" s="1"/>
  <c r="AF42" i="3"/>
  <c r="AE42" i="3"/>
  <c r="AH42" i="3"/>
  <c r="AF222" i="3"/>
  <c r="AH222" i="3"/>
  <c r="AI222" i="3" s="1"/>
  <c r="AE222" i="3"/>
  <c r="AH111" i="3"/>
  <c r="AF111" i="3"/>
  <c r="AE111" i="3"/>
  <c r="C317" i="7"/>
  <c r="J86" i="7"/>
  <c r="H86" i="7"/>
  <c r="C256" i="7"/>
  <c r="AE233" i="3"/>
  <c r="AF233" i="3"/>
  <c r="AH233" i="3"/>
  <c r="J216" i="7"/>
  <c r="H216" i="7"/>
  <c r="C13" i="7"/>
  <c r="AE160" i="3"/>
  <c r="AH160" i="3"/>
  <c r="AI160" i="3" s="1"/>
  <c r="AF160" i="3"/>
  <c r="J210" i="7"/>
  <c r="H210" i="7"/>
  <c r="J313" i="7"/>
  <c r="H313" i="7"/>
  <c r="J344" i="7"/>
  <c r="H344" i="7"/>
  <c r="AE246" i="3"/>
  <c r="AF246" i="3"/>
  <c r="AH246" i="3"/>
  <c r="AI246" i="3" s="1"/>
  <c r="C315" i="7"/>
  <c r="C190" i="7"/>
  <c r="AF291" i="3"/>
  <c r="AH291" i="3"/>
  <c r="AI291" i="3" s="1"/>
  <c r="AE291" i="3"/>
  <c r="C221" i="7"/>
  <c r="C184" i="7"/>
  <c r="AH18" i="3"/>
  <c r="AI18" i="3" s="1"/>
  <c r="AF18" i="3"/>
  <c r="AE18" i="3"/>
  <c r="AF14" i="3"/>
  <c r="AH14" i="3"/>
  <c r="AI14" i="3" s="1"/>
  <c r="AE14" i="3"/>
  <c r="J248" i="7"/>
  <c r="H248" i="7"/>
  <c r="AF189" i="3"/>
  <c r="AE189" i="3"/>
  <c r="AH189" i="3"/>
  <c r="J336" i="7"/>
  <c r="H336" i="7"/>
  <c r="J220" i="7"/>
  <c r="H220" i="7"/>
  <c r="AJ94" i="3"/>
  <c r="AL94" i="3" s="1"/>
  <c r="V94" i="4" s="1"/>
  <c r="AF106" i="3"/>
  <c r="AE106" i="3"/>
  <c r="AH106" i="3"/>
  <c r="AI106" i="3" s="1"/>
  <c r="C11" i="7"/>
  <c r="AE33" i="3"/>
  <c r="AF33" i="3"/>
  <c r="AH33" i="3"/>
  <c r="C259" i="7"/>
  <c r="AJ223" i="3"/>
  <c r="AL223" i="3" s="1"/>
  <c r="V223" i="4" s="1"/>
  <c r="AE261" i="3"/>
  <c r="AH261" i="3"/>
  <c r="AI261" i="3" s="1"/>
  <c r="AF261" i="3"/>
  <c r="AJ73" i="3"/>
  <c r="AL73" i="3" s="1"/>
  <c r="V73" i="4" s="1"/>
  <c r="J154" i="7"/>
  <c r="H154" i="7"/>
  <c r="C30" i="7"/>
  <c r="AI62" i="3"/>
  <c r="AJ62" i="3" s="1"/>
  <c r="AL62" i="3" s="1"/>
  <c r="V62" i="4" s="1"/>
  <c r="J180" i="7"/>
  <c r="H180" i="7"/>
  <c r="C181" i="7"/>
  <c r="AJ150" i="3"/>
  <c r="AL150" i="3" s="1"/>
  <c r="V150" i="4" s="1"/>
  <c r="AI360" i="3"/>
  <c r="AJ360" i="3" s="1"/>
  <c r="AL360" i="3" s="1"/>
  <c r="V360" i="4" s="1"/>
  <c r="J196" i="7"/>
  <c r="H196" i="7"/>
  <c r="J303" i="7"/>
  <c r="H303" i="7"/>
  <c r="J150" i="7"/>
  <c r="H150" i="7"/>
  <c r="AE281" i="3"/>
  <c r="AH281" i="3"/>
  <c r="AI281" i="3" s="1"/>
  <c r="AF281" i="3"/>
  <c r="C328" i="7"/>
  <c r="AF284" i="3"/>
  <c r="AH284" i="3"/>
  <c r="AI284" i="3" s="1"/>
  <c r="AE284" i="3"/>
  <c r="AE340" i="3"/>
  <c r="AH340" i="3"/>
  <c r="AF340" i="3"/>
  <c r="AI211" i="3"/>
  <c r="AJ211" i="3" s="1"/>
  <c r="AL211" i="3" s="1"/>
  <c r="V211" i="4" s="1"/>
  <c r="AJ304" i="3"/>
  <c r="AL304" i="3" s="1"/>
  <c r="V304" i="4" s="1"/>
  <c r="C119" i="7"/>
  <c r="AC13" i="3"/>
  <c r="AF13" i="3" s="1"/>
  <c r="G362" i="3"/>
  <c r="AC362" i="3" s="1"/>
  <c r="J158" i="7"/>
  <c r="H158" i="7"/>
  <c r="J359" i="7"/>
  <c r="H359" i="7"/>
  <c r="AJ215" i="3"/>
  <c r="AL215" i="3" s="1"/>
  <c r="V215" i="4" s="1"/>
  <c r="J271" i="7"/>
  <c r="H271" i="7"/>
  <c r="AJ345" i="3"/>
  <c r="AL345" i="3" s="1"/>
  <c r="V345" i="4" s="1"/>
  <c r="AJ63" i="3"/>
  <c r="AL63" i="3" s="1"/>
  <c r="V63" i="4" s="1"/>
  <c r="AE309" i="3"/>
  <c r="AF309" i="3"/>
  <c r="AH309" i="3"/>
  <c r="AI309" i="3" s="1"/>
  <c r="J93" i="7"/>
  <c r="H93" i="7"/>
  <c r="AH257" i="3"/>
  <c r="AF257" i="3"/>
  <c r="AE257" i="3"/>
  <c r="AJ293" i="3"/>
  <c r="AL293" i="3" s="1"/>
  <c r="V293" i="4" s="1"/>
  <c r="AJ87" i="3"/>
  <c r="AL87" i="3" s="1"/>
  <c r="V87" i="4" s="1"/>
  <c r="C12" i="7"/>
  <c r="AI272" i="3"/>
  <c r="AJ272" i="3" s="1"/>
  <c r="AL272" i="3" s="1"/>
  <c r="V272" i="4" s="1"/>
  <c r="C159" i="7"/>
  <c r="AJ201" i="3"/>
  <c r="AL201" i="3" s="1"/>
  <c r="V201" i="4" s="1"/>
  <c r="J64" i="7"/>
  <c r="H64" i="7"/>
  <c r="C345" i="7"/>
  <c r="AE117" i="3"/>
  <c r="AH117" i="3"/>
  <c r="AI117" i="3" s="1"/>
  <c r="AF117" i="3"/>
  <c r="AH182" i="3"/>
  <c r="AF182" i="3"/>
  <c r="AE182" i="3"/>
  <c r="AF196" i="3"/>
  <c r="AE196" i="3"/>
  <c r="AH196" i="3"/>
  <c r="AH332" i="3"/>
  <c r="AI332" i="3" s="1"/>
  <c r="AE332" i="3"/>
  <c r="AF332" i="3"/>
  <c r="C194" i="7"/>
  <c r="AJ113" i="3"/>
  <c r="AL113" i="3" s="1"/>
  <c r="V113" i="4" s="1"/>
  <c r="AH325" i="3"/>
  <c r="AF325" i="3"/>
  <c r="AE325" i="3"/>
  <c r="J126" i="7"/>
  <c r="H126" i="7"/>
  <c r="C188" i="7"/>
  <c r="C339" i="7"/>
  <c r="C173" i="7"/>
  <c r="C41" i="7"/>
  <c r="AF318" i="3"/>
  <c r="AE318" i="3"/>
  <c r="AH318" i="3"/>
  <c r="J337" i="7"/>
  <c r="C237" i="7"/>
  <c r="C324" i="7"/>
  <c r="C252" i="7"/>
  <c r="AH149" i="3"/>
  <c r="AE149" i="3"/>
  <c r="AF149" i="3"/>
  <c r="C255" i="7"/>
  <c r="AE237" i="3"/>
  <c r="AF237" i="3"/>
  <c r="AH237" i="3"/>
  <c r="J136" i="7"/>
  <c r="H136" i="7"/>
  <c r="AJ135" i="3"/>
  <c r="AL135" i="3" s="1"/>
  <c r="V135" i="4" s="1"/>
  <c r="AH185" i="3"/>
  <c r="AI185" i="3" s="1"/>
  <c r="AF185" i="3"/>
  <c r="AE185" i="3"/>
  <c r="AF302" i="3"/>
  <c r="AH302" i="3"/>
  <c r="AI302" i="3" s="1"/>
  <c r="AE302" i="3"/>
  <c r="AH60" i="3"/>
  <c r="AE60" i="3"/>
  <c r="AF60" i="3"/>
  <c r="AJ103" i="3"/>
  <c r="AL103" i="3" s="1"/>
  <c r="V103" i="4" s="1"/>
  <c r="AH53" i="3"/>
  <c r="AI53" i="3" s="1"/>
  <c r="AF53" i="3"/>
  <c r="AE53" i="3"/>
  <c r="C209" i="7"/>
  <c r="J65" i="7"/>
  <c r="H65" i="7"/>
  <c r="AH256" i="3"/>
  <c r="AI256" i="3" s="1"/>
  <c r="AE256" i="3"/>
  <c r="AF256" i="3"/>
  <c r="AF319" i="3"/>
  <c r="AH319" i="3"/>
  <c r="AE319" i="3"/>
  <c r="J239" i="7"/>
  <c r="H239" i="7"/>
  <c r="H214" i="7"/>
  <c r="J130" i="7"/>
  <c r="H130" i="7"/>
  <c r="AF296" i="3"/>
  <c r="AH296" i="3"/>
  <c r="AI296" i="3" s="1"/>
  <c r="AE296" i="3"/>
  <c r="AH295" i="3"/>
  <c r="AF295" i="3"/>
  <c r="AE295" i="3"/>
  <c r="AJ197" i="3"/>
  <c r="AL197" i="3" s="1"/>
  <c r="V197" i="4" s="1"/>
  <c r="C59" i="7"/>
  <c r="AM192" i="3"/>
  <c r="K191" i="7" s="1"/>
  <c r="L191" i="7" s="1"/>
  <c r="AH125" i="3"/>
  <c r="AI125" i="3" s="1"/>
  <c r="AF125" i="3"/>
  <c r="AE125" i="3"/>
  <c r="AF37" i="3"/>
  <c r="AH37" i="3"/>
  <c r="AI37" i="3" s="1"/>
  <c r="AE37" i="3"/>
  <c r="AH232" i="3"/>
  <c r="AI232" i="3" s="1"/>
  <c r="AE232" i="3"/>
  <c r="AF232" i="3"/>
  <c r="C52" i="7"/>
  <c r="AE25" i="3"/>
  <c r="AF25" i="3"/>
  <c r="AH25" i="3"/>
  <c r="AI25" i="3" s="1"/>
  <c r="AF273" i="3"/>
  <c r="AH273" i="3"/>
  <c r="AE273" i="3"/>
  <c r="AE89" i="3"/>
  <c r="AF89" i="3"/>
  <c r="AH89" i="3"/>
  <c r="AI89" i="3" s="1"/>
  <c r="AH172" i="3"/>
  <c r="AI172" i="3" s="1"/>
  <c r="AF172" i="3"/>
  <c r="AE172" i="3"/>
  <c r="J287" i="7"/>
  <c r="H287" i="7"/>
  <c r="C308" i="7"/>
  <c r="AE214" i="3"/>
  <c r="AF214" i="3"/>
  <c r="AH214" i="3"/>
  <c r="AI214" i="3" s="1"/>
  <c r="AF238" i="3"/>
  <c r="AE238" i="3"/>
  <c r="AH238" i="3"/>
  <c r="AI238" i="3" s="1"/>
  <c r="AF287" i="3"/>
  <c r="C294" i="7"/>
  <c r="AJ251" i="3"/>
  <c r="AL251" i="3" s="1"/>
  <c r="V251" i="4" s="1"/>
  <c r="J204" i="7"/>
  <c r="H204" i="7"/>
  <c r="J134" i="7"/>
  <c r="H134" i="7"/>
  <c r="AJ133" i="3"/>
  <c r="AL133" i="3" s="1"/>
  <c r="V133" i="4" s="1"/>
  <c r="C231" i="7"/>
  <c r="C116" i="7"/>
  <c r="AH120" i="3"/>
  <c r="AI120" i="3" s="1"/>
  <c r="AE120" i="3"/>
  <c r="AF120" i="3"/>
  <c r="C110" i="7"/>
  <c r="J250" i="7"/>
  <c r="H250" i="7"/>
  <c r="AF195" i="3"/>
  <c r="AH195" i="3"/>
  <c r="AE195" i="3"/>
  <c r="C213" i="7"/>
  <c r="AJ205" i="3"/>
  <c r="AL205" i="3" s="1"/>
  <c r="V205" i="4" s="1"/>
  <c r="AE359" i="3"/>
  <c r="AH359" i="3"/>
  <c r="AI359" i="3" s="1"/>
  <c r="AF359" i="3"/>
  <c r="AH260" i="3"/>
  <c r="AE260" i="3"/>
  <c r="AF260" i="3"/>
  <c r="C260" i="7"/>
  <c r="AI159" i="3"/>
  <c r="AJ159" i="3" s="1"/>
  <c r="AL159" i="3" s="1"/>
  <c r="V159" i="4" s="1"/>
  <c r="J356" i="7"/>
  <c r="H356" i="7"/>
  <c r="J164" i="7"/>
  <c r="H164" i="7"/>
  <c r="AM152" i="3"/>
  <c r="K151" i="7" s="1"/>
  <c r="AE31" i="3"/>
  <c r="AH31" i="3"/>
  <c r="AI31" i="3" s="1"/>
  <c r="AF31" i="3"/>
  <c r="J292" i="7"/>
  <c r="H292" i="7"/>
  <c r="AJ217" i="3"/>
  <c r="AL217" i="3" s="1"/>
  <c r="V217" i="4" s="1"/>
  <c r="AM358" i="3"/>
  <c r="K357" i="7" s="1"/>
  <c r="AH174" i="3"/>
  <c r="AF174" i="3"/>
  <c r="AE174" i="3"/>
  <c r="AH316" i="3"/>
  <c r="AI316" i="3" s="1"/>
  <c r="AE316" i="3"/>
  <c r="AF316" i="3"/>
  <c r="C290" i="7"/>
  <c r="AI249" i="3"/>
  <c r="AJ249" i="3" s="1"/>
  <c r="AL249" i="3" s="1"/>
  <c r="V249" i="4" s="1"/>
  <c r="AM290" i="3"/>
  <c r="K289" i="7" s="1"/>
  <c r="C46" i="7"/>
  <c r="AJ337" i="3"/>
  <c r="AL337" i="3" s="1"/>
  <c r="V337" i="4" s="1"/>
  <c r="AI221" i="3"/>
  <c r="AJ221" i="3" s="1"/>
  <c r="AL221" i="3" s="1"/>
  <c r="V221" i="4" s="1"/>
  <c r="C277" i="7"/>
  <c r="AI301" i="3"/>
  <c r="AJ301" i="3" s="1"/>
  <c r="AI288" i="3"/>
  <c r="AJ288" i="3" s="1"/>
  <c r="AL288" i="3" s="1"/>
  <c r="V288" i="4" s="1"/>
  <c r="AI151" i="3"/>
  <c r="AJ151" i="3" s="1"/>
  <c r="AL151" i="3" s="1"/>
  <c r="V151" i="4" s="1"/>
  <c r="C124" i="7"/>
  <c r="C36" i="7"/>
  <c r="C148" i="7"/>
  <c r="C272" i="7"/>
  <c r="C88" i="7"/>
  <c r="C236" i="7"/>
  <c r="C195" i="7"/>
  <c r="AJ314" i="3"/>
  <c r="AL314" i="3" s="1"/>
  <c r="V314" i="4" s="1"/>
  <c r="C331" i="7"/>
  <c r="C162" i="7"/>
  <c r="AJ165" i="3"/>
  <c r="AL165" i="3" s="1"/>
  <c r="V165" i="4" s="1"/>
  <c r="AJ154" i="3"/>
  <c r="AL154" i="3" s="1"/>
  <c r="V154" i="4" s="1"/>
  <c r="J175" i="7"/>
  <c r="H175" i="7"/>
  <c r="J275" i="7"/>
  <c r="H275" i="7"/>
  <c r="C334" i="7"/>
  <c r="AJ123" i="3"/>
  <c r="AL123" i="3" s="1"/>
  <c r="V123" i="4" s="1"/>
  <c r="AE294" i="3"/>
  <c r="AH294" i="3"/>
  <c r="AI294" i="3" s="1"/>
  <c r="AF294" i="3"/>
  <c r="C245" i="7"/>
  <c r="AF245" i="3"/>
  <c r="AE245" i="3"/>
  <c r="AH245" i="3"/>
  <c r="AI245" i="3" s="1"/>
  <c r="AH263" i="3"/>
  <c r="AI263" i="3" s="1"/>
  <c r="AF263" i="3"/>
  <c r="AE263" i="3"/>
  <c r="AH191" i="3"/>
  <c r="AI191" i="3" s="1"/>
  <c r="AE191" i="3"/>
  <c r="AF191" i="3"/>
  <c r="AF27" i="3"/>
  <c r="AH27" i="3"/>
  <c r="AI27" i="3" s="1"/>
  <c r="AE27" i="3"/>
  <c r="AJ66" i="3"/>
  <c r="AL66" i="3" s="1"/>
  <c r="V66" i="4" s="1"/>
  <c r="AJ181" i="3"/>
  <c r="AL181" i="3" s="1"/>
  <c r="V181" i="4" s="1"/>
  <c r="AJ97" i="3"/>
  <c r="AL97" i="3" s="1"/>
  <c r="V97" i="4" s="1"/>
  <c r="J251" i="7"/>
  <c r="H251" i="7"/>
  <c r="C358" i="7"/>
  <c r="C295" i="7"/>
  <c r="AJ127" i="3"/>
  <c r="AL127" i="3" s="1"/>
  <c r="V127" i="4" s="1"/>
  <c r="O362" i="5"/>
  <c r="P212" i="5"/>
  <c r="AE11" i="3" l="1"/>
  <c r="AH271" i="3"/>
  <c r="AI271" i="3" s="1"/>
  <c r="AJ271" i="3" s="1"/>
  <c r="AE271" i="3"/>
  <c r="AH91" i="3"/>
  <c r="AI91" i="3" s="1"/>
  <c r="AJ91" i="3" s="1"/>
  <c r="AE231" i="3"/>
  <c r="AL310" i="3"/>
  <c r="V310" i="4" s="1"/>
  <c r="AH231" i="3"/>
  <c r="AI231" i="3" s="1"/>
  <c r="AL51" i="3"/>
  <c r="V51" i="4" s="1"/>
  <c r="M85" i="7"/>
  <c r="N85" i="7" s="1"/>
  <c r="M102" i="7"/>
  <c r="N102" i="7" s="1"/>
  <c r="M170" i="7"/>
  <c r="N170" i="7" s="1"/>
  <c r="M110" i="7"/>
  <c r="N110" i="7" s="1"/>
  <c r="M310" i="7"/>
  <c r="N310" i="7" s="1"/>
  <c r="M127" i="7"/>
  <c r="N127" i="7" s="1"/>
  <c r="M322" i="7"/>
  <c r="N322" i="7" s="1"/>
  <c r="M280" i="7"/>
  <c r="N280" i="7" s="1"/>
  <c r="M300" i="7"/>
  <c r="N300" i="7" s="1"/>
  <c r="M87" i="7"/>
  <c r="N87" i="7" s="1"/>
  <c r="M304" i="7"/>
  <c r="N304" i="7" s="1"/>
  <c r="M339" i="7"/>
  <c r="N339" i="7" s="1"/>
  <c r="M51" i="7"/>
  <c r="N51" i="7" s="1"/>
  <c r="M182" i="7"/>
  <c r="N182" i="7" s="1"/>
  <c r="M319" i="7"/>
  <c r="N319" i="7" s="1"/>
  <c r="M158" i="7"/>
  <c r="N158" i="7" s="1"/>
  <c r="M311" i="7"/>
  <c r="N311" i="7" s="1"/>
  <c r="M318" i="7"/>
  <c r="N318" i="7" s="1"/>
  <c r="M259" i="7"/>
  <c r="N259" i="7" s="1"/>
  <c r="M35" i="7"/>
  <c r="N35" i="7" s="1"/>
  <c r="M161" i="7"/>
  <c r="N161" i="7" s="1"/>
  <c r="M33" i="7"/>
  <c r="N33" i="7" s="1"/>
  <c r="M241" i="7"/>
  <c r="N241" i="7" s="1"/>
  <c r="M82" i="7"/>
  <c r="N82" i="7" s="1"/>
  <c r="M105" i="7"/>
  <c r="N105" i="7" s="1"/>
  <c r="M233" i="7"/>
  <c r="N233" i="7" s="1"/>
  <c r="M358" i="7"/>
  <c r="N358" i="7" s="1"/>
  <c r="M188" i="7"/>
  <c r="N188" i="7" s="1"/>
  <c r="M34" i="7"/>
  <c r="N34" i="7" s="1"/>
  <c r="M126" i="7"/>
  <c r="N126" i="7" s="1"/>
  <c r="M291" i="7"/>
  <c r="N291" i="7" s="1"/>
  <c r="M179" i="7"/>
  <c r="N179" i="7" s="1"/>
  <c r="M69" i="7"/>
  <c r="N69" i="7" s="1"/>
  <c r="M113" i="7"/>
  <c r="N113" i="7" s="1"/>
  <c r="M286" i="7"/>
  <c r="N286" i="7" s="1"/>
  <c r="M141" i="7"/>
  <c r="N141" i="7" s="1"/>
  <c r="M315" i="7"/>
  <c r="N315" i="7" s="1"/>
  <c r="M109" i="7"/>
  <c r="N109" i="7" s="1"/>
  <c r="M326" i="7"/>
  <c r="N326" i="7" s="1"/>
  <c r="M246" i="7"/>
  <c r="N246" i="7" s="1"/>
  <c r="M43" i="7"/>
  <c r="N43" i="7" s="1"/>
  <c r="M77" i="7"/>
  <c r="N77" i="7" s="1"/>
  <c r="M231" i="7"/>
  <c r="N231" i="7" s="1"/>
  <c r="M140" i="7"/>
  <c r="N140" i="7" s="1"/>
  <c r="M128" i="7"/>
  <c r="N128" i="7" s="1"/>
  <c r="M115" i="7"/>
  <c r="N115" i="7" s="1"/>
  <c r="M146" i="7"/>
  <c r="N146" i="7" s="1"/>
  <c r="M31" i="7"/>
  <c r="N31" i="7" s="1"/>
  <c r="M73" i="7"/>
  <c r="N73" i="7" s="1"/>
  <c r="M248" i="7"/>
  <c r="N248" i="7" s="1"/>
  <c r="M71" i="7"/>
  <c r="N71" i="7" s="1"/>
  <c r="M281" i="7"/>
  <c r="N281" i="7" s="1"/>
  <c r="M44" i="7"/>
  <c r="N44" i="7" s="1"/>
  <c r="M118" i="7"/>
  <c r="N118" i="7" s="1"/>
  <c r="M165" i="7"/>
  <c r="N165" i="7" s="1"/>
  <c r="M312" i="7"/>
  <c r="N312" i="7" s="1"/>
  <c r="M287" i="7"/>
  <c r="N287" i="7" s="1"/>
  <c r="M174" i="7"/>
  <c r="N174" i="7" s="1"/>
  <c r="M50" i="7"/>
  <c r="N50" i="7" s="1"/>
  <c r="M172" i="7"/>
  <c r="N172" i="7" s="1"/>
  <c r="M301" i="7"/>
  <c r="N301" i="7" s="1"/>
  <c r="M195" i="7"/>
  <c r="N195" i="7" s="1"/>
  <c r="M290" i="7"/>
  <c r="N290" i="7" s="1"/>
  <c r="M321" i="7"/>
  <c r="N321" i="7" s="1"/>
  <c r="M288" i="7"/>
  <c r="N288" i="7" s="1"/>
  <c r="M200" i="7"/>
  <c r="N200" i="7" s="1"/>
  <c r="M342" i="7"/>
  <c r="N342" i="7" s="1"/>
  <c r="M212" i="7"/>
  <c r="N212" i="7" s="1"/>
  <c r="M353" i="7"/>
  <c r="N353" i="7" s="1"/>
  <c r="M206" i="7"/>
  <c r="N206" i="7" s="1"/>
  <c r="M284" i="7"/>
  <c r="N284" i="7" s="1"/>
  <c r="M132" i="7"/>
  <c r="N132" i="7" s="1"/>
  <c r="M91" i="7"/>
  <c r="N91" i="7" s="1"/>
  <c r="M32" i="7"/>
  <c r="N32" i="7" s="1"/>
  <c r="M352" i="7"/>
  <c r="N352" i="7" s="1"/>
  <c r="M106" i="7"/>
  <c r="N106" i="7" s="1"/>
  <c r="M70" i="7"/>
  <c r="N70" i="7" s="1"/>
  <c r="M199" i="7"/>
  <c r="N199" i="7" s="1"/>
  <c r="M23" i="7"/>
  <c r="N23" i="7" s="1"/>
  <c r="M136" i="7"/>
  <c r="N136" i="7" s="1"/>
  <c r="M164" i="7"/>
  <c r="N164" i="7" s="1"/>
  <c r="M218" i="7"/>
  <c r="N218" i="7" s="1"/>
  <c r="M194" i="7"/>
  <c r="N194" i="7" s="1"/>
  <c r="M169" i="7"/>
  <c r="N169" i="7" s="1"/>
  <c r="M120" i="7"/>
  <c r="N120" i="7" s="1"/>
  <c r="M125" i="7"/>
  <c r="N125" i="7" s="1"/>
  <c r="M58" i="7"/>
  <c r="N58" i="7" s="1"/>
  <c r="M54" i="7"/>
  <c r="N54" i="7" s="1"/>
  <c r="M143" i="7"/>
  <c r="N143" i="7" s="1"/>
  <c r="M49" i="7"/>
  <c r="N49" i="7" s="1"/>
  <c r="M328" i="7"/>
  <c r="N328" i="7" s="1"/>
  <c r="M112" i="7"/>
  <c r="N112" i="7" s="1"/>
  <c r="M336" i="7"/>
  <c r="N336" i="7" s="1"/>
  <c r="M269" i="7"/>
  <c r="N269" i="7" s="1"/>
  <c r="M347" i="7"/>
  <c r="N347" i="7" s="1"/>
  <c r="M235" i="7"/>
  <c r="N235" i="7" s="1"/>
  <c r="M27" i="7"/>
  <c r="N27" i="7" s="1"/>
  <c r="M193" i="7"/>
  <c r="N193" i="7" s="1"/>
  <c r="M38" i="7"/>
  <c r="N38" i="7" s="1"/>
  <c r="M356" i="7"/>
  <c r="N356" i="7" s="1"/>
  <c r="M230" i="7"/>
  <c r="N230" i="7" s="1"/>
  <c r="M197" i="7"/>
  <c r="N197" i="7" s="1"/>
  <c r="M323" i="7"/>
  <c r="N323" i="7" s="1"/>
  <c r="M298" i="7"/>
  <c r="N298" i="7" s="1"/>
  <c r="M210" i="7"/>
  <c r="N210" i="7" s="1"/>
  <c r="M239" i="7"/>
  <c r="N239" i="7" s="1"/>
  <c r="M15" i="7"/>
  <c r="N15" i="7" s="1"/>
  <c r="M250" i="7"/>
  <c r="N250" i="7" s="1"/>
  <c r="M257" i="7"/>
  <c r="N257" i="7" s="1"/>
  <c r="M224" i="7"/>
  <c r="N224" i="7" s="1"/>
  <c r="M359" i="7"/>
  <c r="N359" i="7" s="1"/>
  <c r="M55" i="7"/>
  <c r="N55" i="7" s="1"/>
  <c r="M302" i="7"/>
  <c r="N302" i="7" s="1"/>
  <c r="M176" i="7"/>
  <c r="N176" i="7" s="1"/>
  <c r="M307" i="7"/>
  <c r="N307" i="7" s="1"/>
  <c r="M297" i="7"/>
  <c r="N297" i="7" s="1"/>
  <c r="M305" i="7"/>
  <c r="N305" i="7" s="1"/>
  <c r="M162" i="7"/>
  <c r="N162" i="7" s="1"/>
  <c r="M107" i="7"/>
  <c r="N107" i="7" s="1"/>
  <c r="M184" i="7"/>
  <c r="N184" i="7" s="1"/>
  <c r="M238" i="7"/>
  <c r="N238" i="7" s="1"/>
  <c r="M147" i="7"/>
  <c r="N147" i="7" s="1"/>
  <c r="M331" i="7"/>
  <c r="N331" i="7" s="1"/>
  <c r="M80" i="7"/>
  <c r="N80" i="7" s="1"/>
  <c r="M154" i="7"/>
  <c r="N154" i="7" s="1"/>
  <c r="M264" i="7"/>
  <c r="N264" i="7" s="1"/>
  <c r="M327" i="7"/>
  <c r="N327" i="7" s="1"/>
  <c r="M344" i="7"/>
  <c r="N344" i="7" s="1"/>
  <c r="M237" i="7"/>
  <c r="N237" i="7" s="1"/>
  <c r="M244" i="7"/>
  <c r="N244" i="7" s="1"/>
  <c r="M142" i="7"/>
  <c r="N142" i="7" s="1"/>
  <c r="M97" i="7"/>
  <c r="N97" i="7" s="1"/>
  <c r="M232" i="7"/>
  <c r="N232" i="7" s="1"/>
  <c r="M254" i="7"/>
  <c r="N254" i="7" s="1"/>
  <c r="M242" i="7"/>
  <c r="N242" i="7" s="1"/>
  <c r="M119" i="7"/>
  <c r="N119" i="7" s="1"/>
  <c r="M16" i="7"/>
  <c r="N16" i="7" s="1"/>
  <c r="M191" i="7"/>
  <c r="N191" i="7" s="1"/>
  <c r="M276" i="7"/>
  <c r="N276" i="7" s="1"/>
  <c r="M314" i="7"/>
  <c r="N314" i="7" s="1"/>
  <c r="M41" i="7"/>
  <c r="N41" i="7" s="1"/>
  <c r="M217" i="7"/>
  <c r="N217" i="7" s="1"/>
  <c r="M249" i="7"/>
  <c r="N249" i="7" s="1"/>
  <c r="M273" i="7"/>
  <c r="N273" i="7" s="1"/>
  <c r="M216" i="7"/>
  <c r="N216" i="7" s="1"/>
  <c r="M355" i="7"/>
  <c r="N355" i="7" s="1"/>
  <c r="M131" i="7"/>
  <c r="N131" i="7" s="1"/>
  <c r="M133" i="7"/>
  <c r="N133" i="7" s="1"/>
  <c r="M335" i="7"/>
  <c r="N335" i="7" s="1"/>
  <c r="M47" i="7"/>
  <c r="N47" i="7" s="1"/>
  <c r="M65" i="7"/>
  <c r="N65" i="7" s="1"/>
  <c r="M205" i="7"/>
  <c r="N205" i="7" s="1"/>
  <c r="M14" i="7"/>
  <c r="N14" i="7" s="1"/>
  <c r="M61" i="7"/>
  <c r="N61" i="7" s="1"/>
  <c r="M86" i="7"/>
  <c r="N86" i="7" s="1"/>
  <c r="M139" i="7"/>
  <c r="N139" i="7" s="1"/>
  <c r="M72" i="7"/>
  <c r="N72" i="7" s="1"/>
  <c r="M21" i="7"/>
  <c r="N21" i="7" s="1"/>
  <c r="M213" i="7"/>
  <c r="N213" i="7" s="1"/>
  <c r="R27" i="7"/>
  <c r="T27" i="7" s="1"/>
  <c r="U27" i="7" s="1"/>
  <c r="R63" i="7"/>
  <c r="T63" i="7" s="1"/>
  <c r="U63" i="7" s="1"/>
  <c r="R265" i="7"/>
  <c r="T265" i="7" s="1"/>
  <c r="U265" i="7" s="1"/>
  <c r="R304" i="7"/>
  <c r="T304" i="7" s="1"/>
  <c r="U304" i="7" s="1"/>
  <c r="R253" i="7"/>
  <c r="T253" i="7" s="1"/>
  <c r="U253" i="7" s="1"/>
  <c r="R342" i="7"/>
  <c r="T342" i="7" s="1"/>
  <c r="U342" i="7" s="1"/>
  <c r="R201" i="7"/>
  <c r="T201" i="7" s="1"/>
  <c r="U201" i="7" s="1"/>
  <c r="AL252" i="3"/>
  <c r="V252" i="4" s="1"/>
  <c r="AJ134" i="3"/>
  <c r="AL134" i="3" s="1"/>
  <c r="V134" i="4" s="1"/>
  <c r="AL301" i="3"/>
  <c r="V301" i="4" s="1"/>
  <c r="AL102" i="3"/>
  <c r="V102" i="4" s="1"/>
  <c r="AJ311" i="3"/>
  <c r="AL311" i="3" s="1"/>
  <c r="V311" i="4" s="1"/>
  <c r="H310" i="7"/>
  <c r="AL218" i="3"/>
  <c r="V218" i="4" s="1"/>
  <c r="AL244" i="3"/>
  <c r="V244" i="4" s="1"/>
  <c r="AL112" i="3"/>
  <c r="V112" i="4" s="1"/>
  <c r="AM105" i="3"/>
  <c r="K104" i="7" s="1"/>
  <c r="L104" i="7" s="1"/>
  <c r="AJ306" i="3"/>
  <c r="AL306" i="3" s="1"/>
  <c r="V306" i="4" s="1"/>
  <c r="AM132" i="3"/>
  <c r="K131" i="7" s="1"/>
  <c r="L131" i="7" s="1"/>
  <c r="AM45" i="3"/>
  <c r="K44" i="7" s="1"/>
  <c r="L44" i="7" s="1"/>
  <c r="C106" i="7"/>
  <c r="AM107" i="3"/>
  <c r="AE140" i="3"/>
  <c r="AF216" i="3"/>
  <c r="AM228" i="3"/>
  <c r="K227" i="7" s="1"/>
  <c r="L227" i="7" s="1"/>
  <c r="AL285" i="3"/>
  <c r="V285" i="4" s="1"/>
  <c r="AL258" i="3"/>
  <c r="V258" i="4" s="1"/>
  <c r="AF274" i="3"/>
  <c r="AH216" i="3"/>
  <c r="AI216" i="3" s="1"/>
  <c r="AJ216" i="3" s="1"/>
  <c r="AL216" i="3" s="1"/>
  <c r="V216" i="4" s="1"/>
  <c r="AE239" i="3"/>
  <c r="AH208" i="3"/>
  <c r="AI208" i="3" s="1"/>
  <c r="AJ208" i="3" s="1"/>
  <c r="AH239" i="3"/>
  <c r="AI239" i="3" s="1"/>
  <c r="M343" i="7"/>
  <c r="N343" i="7" s="1"/>
  <c r="M20" i="7"/>
  <c r="N20" i="7" s="1"/>
  <c r="J228" i="7"/>
  <c r="H228" i="7"/>
  <c r="P362" i="5"/>
  <c r="AH287" i="3"/>
  <c r="AI287" i="3" s="1"/>
  <c r="AJ287" i="3" s="1"/>
  <c r="AL287" i="3" s="1"/>
  <c r="V287" i="4" s="1"/>
  <c r="L342" i="7"/>
  <c r="R157" i="7"/>
  <c r="T157" i="7" s="1"/>
  <c r="U157" i="7" s="1"/>
  <c r="AH88" i="3"/>
  <c r="AI88" i="3" s="1"/>
  <c r="AJ88" i="3" s="1"/>
  <c r="AL88" i="3" s="1"/>
  <c r="V88" i="4" s="1"/>
  <c r="AE138" i="3"/>
  <c r="AL138" i="3" s="1"/>
  <c r="V138" i="4" s="1"/>
  <c r="AF138" i="3"/>
  <c r="AF88" i="3"/>
  <c r="M268" i="7"/>
  <c r="N268" i="7" s="1"/>
  <c r="M266" i="7"/>
  <c r="N266" i="7" s="1"/>
  <c r="H85" i="7"/>
  <c r="J85" i="7"/>
  <c r="AL83" i="3"/>
  <c r="AL122" i="3"/>
  <c r="AL55" i="3"/>
  <c r="V55" i="4" s="1"/>
  <c r="M9" i="7"/>
  <c r="J362" i="5"/>
  <c r="M279" i="7"/>
  <c r="N279" i="7" s="1"/>
  <c r="M186" i="7"/>
  <c r="N186" i="7" s="1"/>
  <c r="K335" i="7"/>
  <c r="R335" i="7" s="1"/>
  <c r="T335" i="7" s="1"/>
  <c r="U335" i="7" s="1"/>
  <c r="AI277" i="3"/>
  <c r="AJ277" i="3" s="1"/>
  <c r="AL277" i="3" s="1"/>
  <c r="V277" i="4" s="1"/>
  <c r="M150" i="7"/>
  <c r="N150" i="7" s="1"/>
  <c r="M100" i="7"/>
  <c r="N100" i="7" s="1"/>
  <c r="H362" i="5"/>
  <c r="AH317" i="3"/>
  <c r="AI317" i="3" s="1"/>
  <c r="AJ317" i="3" s="1"/>
  <c r="AE317" i="3"/>
  <c r="AF317" i="3"/>
  <c r="AF282" i="3"/>
  <c r="AE282" i="3"/>
  <c r="AH282" i="3"/>
  <c r="AI282" i="3" s="1"/>
  <c r="AJ282" i="3" s="1"/>
  <c r="AL178" i="3"/>
  <c r="M295" i="7"/>
  <c r="N295" i="7" s="1"/>
  <c r="M18" i="7"/>
  <c r="N18" i="7" s="1"/>
  <c r="AE208" i="3"/>
  <c r="M145" i="7"/>
  <c r="N145" i="7" s="1"/>
  <c r="M36" i="7"/>
  <c r="N36" i="7" s="1"/>
  <c r="AJ131" i="3"/>
  <c r="AL131" i="3" s="1"/>
  <c r="V131" i="4" s="1"/>
  <c r="AJ176" i="3"/>
  <c r="AL176" i="3" s="1"/>
  <c r="V176" i="4" s="1"/>
  <c r="AL180" i="3"/>
  <c r="V180" i="4" s="1"/>
  <c r="AJ247" i="3"/>
  <c r="AL247" i="3" s="1"/>
  <c r="V247" i="4" s="1"/>
  <c r="AM218" i="3"/>
  <c r="K217" i="7" s="1"/>
  <c r="M159" i="7"/>
  <c r="N159" i="7" s="1"/>
  <c r="M92" i="7"/>
  <c r="N92" i="7" s="1"/>
  <c r="M67" i="7"/>
  <c r="N67" i="7" s="1"/>
  <c r="M40" i="7"/>
  <c r="N40" i="7" s="1"/>
  <c r="AF338" i="3"/>
  <c r="AE338" i="3"/>
  <c r="AH338" i="3"/>
  <c r="AF190" i="3"/>
  <c r="AE190" i="3"/>
  <c r="AH190" i="3"/>
  <c r="AI190" i="3" s="1"/>
  <c r="AJ190" i="3" s="1"/>
  <c r="AL190" i="3" s="1"/>
  <c r="V190" i="4" s="1"/>
  <c r="AH137" i="3"/>
  <c r="AI137" i="3" s="1"/>
  <c r="AJ137" i="3" s="1"/>
  <c r="AF137" i="3"/>
  <c r="AE137" i="3"/>
  <c r="M289" i="7"/>
  <c r="N289" i="7" s="1"/>
  <c r="M275" i="7"/>
  <c r="N275" i="7" s="1"/>
  <c r="M117" i="7"/>
  <c r="N117" i="7" s="1"/>
  <c r="M12" i="7"/>
  <c r="N12" i="7" s="1"/>
  <c r="L201" i="7"/>
  <c r="AM70" i="3"/>
  <c r="K69" i="7" s="1"/>
  <c r="AL58" i="3"/>
  <c r="V58" i="4" s="1"/>
  <c r="AL130" i="3"/>
  <c r="R320" i="7"/>
  <c r="T320" i="7" s="1"/>
  <c r="U320" i="7" s="1"/>
  <c r="R332" i="7"/>
  <c r="T332" i="7" s="1"/>
  <c r="U332" i="7" s="1"/>
  <c r="R192" i="7"/>
  <c r="T192" i="7" s="1"/>
  <c r="U192" i="7" s="1"/>
  <c r="H276" i="7"/>
  <c r="AL99" i="3"/>
  <c r="V99" i="4" s="1"/>
  <c r="R285" i="7"/>
  <c r="T285" i="7" s="1"/>
  <c r="U285" i="7" s="1"/>
  <c r="AM61" i="3"/>
  <c r="K60" i="7" s="1"/>
  <c r="L60" i="7" s="1"/>
  <c r="AL289" i="3"/>
  <c r="V289" i="4" s="1"/>
  <c r="AL54" i="3"/>
  <c r="V54" i="4" s="1"/>
  <c r="L278" i="7"/>
  <c r="AJ322" i="3"/>
  <c r="AL322" i="3" s="1"/>
  <c r="V322" i="4" s="1"/>
  <c r="AL342" i="3"/>
  <c r="V342" i="4" s="1"/>
  <c r="AL128" i="3"/>
  <c r="V128" i="4" s="1"/>
  <c r="AM35" i="3"/>
  <c r="K34" i="7" s="1"/>
  <c r="L34" i="7" s="1"/>
  <c r="L253" i="7"/>
  <c r="AL119" i="3"/>
  <c r="V119" i="4" s="1"/>
  <c r="AL308" i="3"/>
  <c r="V308" i="4" s="1"/>
  <c r="AM187" i="3"/>
  <c r="K186" i="7" s="1"/>
  <c r="L186" i="7" s="1"/>
  <c r="AM264" i="3"/>
  <c r="AM39" i="3"/>
  <c r="K38" i="7" s="1"/>
  <c r="L38" i="7" s="1"/>
  <c r="C54" i="7"/>
  <c r="AM55" i="3"/>
  <c r="C327" i="7"/>
  <c r="AM328" i="3"/>
  <c r="C114" i="7"/>
  <c r="AM115" i="3"/>
  <c r="AM188" i="3"/>
  <c r="K187" i="7" s="1"/>
  <c r="L187" i="7" s="1"/>
  <c r="AM292" i="3"/>
  <c r="K291" i="7" s="1"/>
  <c r="L291" i="7" s="1"/>
  <c r="AM102" i="3"/>
  <c r="K101" i="7" s="1"/>
  <c r="L101" i="7" s="1"/>
  <c r="AM116" i="3"/>
  <c r="K115" i="7" s="1"/>
  <c r="R115" i="7" s="1"/>
  <c r="T115" i="7" s="1"/>
  <c r="U115" i="7" s="1"/>
  <c r="AM81" i="3"/>
  <c r="K80" i="7" s="1"/>
  <c r="L80" i="7" s="1"/>
  <c r="AL161" i="3"/>
  <c r="V161" i="4" s="1"/>
  <c r="AL11" i="3"/>
  <c r="V11" i="4" s="1"/>
  <c r="AM229" i="3"/>
  <c r="AD72" i="4"/>
  <c r="AM72" i="3" s="1"/>
  <c r="AM331" i="3"/>
  <c r="K330" i="7" s="1"/>
  <c r="L330" i="7" s="1"/>
  <c r="AM224" i="3"/>
  <c r="K223" i="7" s="1"/>
  <c r="L223" i="7" s="1"/>
  <c r="AM96" i="3"/>
  <c r="K95" i="7" s="1"/>
  <c r="L95" i="7" s="1"/>
  <c r="AM334" i="3"/>
  <c r="K333" i="7" s="1"/>
  <c r="R333" i="7" s="1"/>
  <c r="T333" i="7" s="1"/>
  <c r="U333" i="7" s="1"/>
  <c r="AD19" i="4"/>
  <c r="C18" i="7" s="1"/>
  <c r="H18" i="7" s="1"/>
  <c r="C234" i="7"/>
  <c r="J234" i="7" s="1"/>
  <c r="C269" i="7"/>
  <c r="AM270" i="3"/>
  <c r="AD123" i="4"/>
  <c r="AM93" i="3"/>
  <c r="K92" i="7" s="1"/>
  <c r="L92" i="7" s="1"/>
  <c r="AM180" i="3"/>
  <c r="K179" i="7" s="1"/>
  <c r="R179" i="7" s="1"/>
  <c r="T179" i="7" s="1"/>
  <c r="U179" i="7" s="1"/>
  <c r="AM16" i="3"/>
  <c r="K15" i="7" s="1"/>
  <c r="R15" i="7" s="1"/>
  <c r="T15" i="7" s="1"/>
  <c r="U15" i="7" s="1"/>
  <c r="AM259" i="3"/>
  <c r="K258" i="7" s="1"/>
  <c r="L258" i="7" s="1"/>
  <c r="AM50" i="3"/>
  <c r="K49" i="7" s="1"/>
  <c r="AM147" i="3"/>
  <c r="K146" i="7" s="1"/>
  <c r="L146" i="7" s="1"/>
  <c r="AM327" i="3"/>
  <c r="K326" i="7" s="1"/>
  <c r="R326" i="7" s="1"/>
  <c r="T326" i="7" s="1"/>
  <c r="U326" i="7" s="1"/>
  <c r="AM250" i="3"/>
  <c r="K249" i="7" s="1"/>
  <c r="L249" i="7" s="1"/>
  <c r="AM26" i="3"/>
  <c r="K25" i="7" s="1"/>
  <c r="L25" i="7" s="1"/>
  <c r="AM46" i="3"/>
  <c r="K45" i="7" s="1"/>
  <c r="L45" i="7" s="1"/>
  <c r="AM80" i="3"/>
  <c r="K79" i="7" s="1"/>
  <c r="L79" i="7" s="1"/>
  <c r="AM330" i="3"/>
  <c r="K329" i="7" s="1"/>
  <c r="R329" i="7" s="1"/>
  <c r="T329" i="7" s="1"/>
  <c r="U329" i="7" s="1"/>
  <c r="AM226" i="3"/>
  <c r="K225" i="7" s="1"/>
  <c r="R225" i="7" s="1"/>
  <c r="T225" i="7" s="1"/>
  <c r="U225" i="7" s="1"/>
  <c r="AM29" i="3"/>
  <c r="K28" i="7" s="1"/>
  <c r="R28" i="7" s="1"/>
  <c r="T28" i="7" s="1"/>
  <c r="U28" i="7" s="1"/>
  <c r="AM86" i="3"/>
  <c r="AM75" i="3"/>
  <c r="K74" i="7" s="1"/>
  <c r="R74" i="7" s="1"/>
  <c r="T74" i="7" s="1"/>
  <c r="U74" i="7" s="1"/>
  <c r="AM169" i="3"/>
  <c r="K168" i="7" s="1"/>
  <c r="R168" i="7" s="1"/>
  <c r="T168" i="7" s="1"/>
  <c r="U168" i="7" s="1"/>
  <c r="AM157" i="3"/>
  <c r="K156" i="7" s="1"/>
  <c r="L156" i="7" s="1"/>
  <c r="L63" i="7"/>
  <c r="AD118" i="4"/>
  <c r="AD199" i="4"/>
  <c r="AD108" i="4"/>
  <c r="C107" i="7" s="1"/>
  <c r="L142" i="7"/>
  <c r="R226" i="7"/>
  <c r="T226" i="7" s="1"/>
  <c r="U226" i="7" s="1"/>
  <c r="AL95" i="3"/>
  <c r="V95" i="4" s="1"/>
  <c r="AL167" i="3"/>
  <c r="V167" i="4" s="1"/>
  <c r="AM78" i="3"/>
  <c r="K77" i="7" s="1"/>
  <c r="L51" i="7"/>
  <c r="AM252" i="3"/>
  <c r="K251" i="7" s="1"/>
  <c r="R251" i="7" s="1"/>
  <c r="T251" i="7" s="1"/>
  <c r="U251" i="7" s="1"/>
  <c r="AL17" i="3"/>
  <c r="V17" i="4" s="1"/>
  <c r="L304" i="7"/>
  <c r="AM175" i="3"/>
  <c r="K174" i="7" s="1"/>
  <c r="L174" i="7" s="1"/>
  <c r="AL344" i="3"/>
  <c r="V344" i="4" s="1"/>
  <c r="AL303" i="3"/>
  <c r="V303" i="4" s="1"/>
  <c r="AM171" i="3"/>
  <c r="K170" i="7" s="1"/>
  <c r="R170" i="7" s="1"/>
  <c r="T170" i="7" s="1"/>
  <c r="U170" i="7" s="1"/>
  <c r="AL43" i="3"/>
  <c r="V43" i="4" s="1"/>
  <c r="AL177" i="3"/>
  <c r="V177" i="4" s="1"/>
  <c r="AM207" i="3"/>
  <c r="K206" i="7" s="1"/>
  <c r="AL104" i="3"/>
  <c r="V104" i="4" s="1"/>
  <c r="AM339" i="3"/>
  <c r="K338" i="7" s="1"/>
  <c r="L338" i="7" s="1"/>
  <c r="AL255" i="3"/>
  <c r="V255" i="4" s="1"/>
  <c r="AL299" i="3"/>
  <c r="V299" i="4" s="1"/>
  <c r="AM126" i="3"/>
  <c r="K125" i="7" s="1"/>
  <c r="L125" i="7" s="1"/>
  <c r="L141" i="7"/>
  <c r="AM184" i="3"/>
  <c r="K183" i="7" s="1"/>
  <c r="R183" i="7" s="1"/>
  <c r="T183" i="7" s="1"/>
  <c r="U183" i="7" s="1"/>
  <c r="AM230" i="3"/>
  <c r="K229" i="7" s="1"/>
  <c r="L229" i="7" s="1"/>
  <c r="AM36" i="3"/>
  <c r="K35" i="7" s="1"/>
  <c r="AL241" i="3"/>
  <c r="V241" i="4" s="1"/>
  <c r="AM77" i="3"/>
  <c r="K76" i="7" s="1"/>
  <c r="L76" i="7" s="1"/>
  <c r="AL213" i="3"/>
  <c r="V213" i="4" s="1"/>
  <c r="AL323" i="3"/>
  <c r="V323" i="4" s="1"/>
  <c r="AL22" i="3"/>
  <c r="V22" i="4" s="1"/>
  <c r="AL153" i="3"/>
  <c r="V153" i="4" s="1"/>
  <c r="R14" i="7"/>
  <c r="T14" i="7" s="1"/>
  <c r="U14" i="7" s="1"/>
  <c r="AL56" i="3"/>
  <c r="V56" i="4" s="1"/>
  <c r="AM194" i="3"/>
  <c r="K193" i="7" s="1"/>
  <c r="R193" i="7" s="1"/>
  <c r="T193" i="7" s="1"/>
  <c r="U193" i="7" s="1"/>
  <c r="R123" i="7"/>
  <c r="T123" i="7" s="1"/>
  <c r="U123" i="7" s="1"/>
  <c r="AJ268" i="3"/>
  <c r="AL268" i="3" s="1"/>
  <c r="V268" i="4" s="1"/>
  <c r="AL274" i="3"/>
  <c r="V274" i="4" s="1"/>
  <c r="AL57" i="3"/>
  <c r="V57" i="4" s="1"/>
  <c r="AL173" i="3"/>
  <c r="V173" i="4" s="1"/>
  <c r="AM12" i="3"/>
  <c r="AM110" i="3"/>
  <c r="K109" i="7" s="1"/>
  <c r="L109" i="7" s="1"/>
  <c r="AL79" i="3"/>
  <c r="V79" i="4" s="1"/>
  <c r="AL23" i="3"/>
  <c r="V23" i="4" s="1"/>
  <c r="AL168" i="3"/>
  <c r="V168" i="4" s="1"/>
  <c r="L37" i="7"/>
  <c r="R37" i="7"/>
  <c r="T37" i="7" s="1"/>
  <c r="U37" i="7" s="1"/>
  <c r="AL186" i="3"/>
  <c r="V186" i="4" s="1"/>
  <c r="AL355" i="3"/>
  <c r="V355" i="4" s="1"/>
  <c r="R211" i="7"/>
  <c r="T211" i="7" s="1"/>
  <c r="U211" i="7" s="1"/>
  <c r="AL30" i="3"/>
  <c r="V30" i="4" s="1"/>
  <c r="AJ239" i="3"/>
  <c r="AL239" i="3" s="1"/>
  <c r="V239" i="4" s="1"/>
  <c r="AJ320" i="3"/>
  <c r="AL320" i="3" s="1"/>
  <c r="V320" i="4" s="1"/>
  <c r="L27" i="7"/>
  <c r="AL166" i="3"/>
  <c r="V166" i="4" s="1"/>
  <c r="AL271" i="3"/>
  <c r="V271" i="4" s="1"/>
  <c r="AL234" i="3"/>
  <c r="V234" i="4" s="1"/>
  <c r="AM307" i="3"/>
  <c r="K306" i="7" s="1"/>
  <c r="AM112" i="3"/>
  <c r="AM350" i="3"/>
  <c r="K349" i="7" s="1"/>
  <c r="L349" i="7" s="1"/>
  <c r="R108" i="7"/>
  <c r="T108" i="7" s="1"/>
  <c r="U108" i="7" s="1"/>
  <c r="AM219" i="3"/>
  <c r="K218" i="7" s="1"/>
  <c r="L218" i="7" s="1"/>
  <c r="AL262" i="3"/>
  <c r="V262" i="4" s="1"/>
  <c r="AM98" i="3"/>
  <c r="K97" i="7" s="1"/>
  <c r="AL347" i="3"/>
  <c r="V347" i="4" s="1"/>
  <c r="AL146" i="3"/>
  <c r="V146" i="4" s="1"/>
  <c r="AM84" i="3"/>
  <c r="K83" i="7" s="1"/>
  <c r="AL101" i="3"/>
  <c r="V101" i="4" s="1"/>
  <c r="AL136" i="3"/>
  <c r="V136" i="4" s="1"/>
  <c r="AJ231" i="3"/>
  <c r="AL231" i="3" s="1"/>
  <c r="V231" i="4" s="1"/>
  <c r="AL300" i="3"/>
  <c r="V300" i="4" s="1"/>
  <c r="L282" i="7"/>
  <c r="R282" i="7"/>
  <c r="T282" i="7" s="1"/>
  <c r="U282" i="7" s="1"/>
  <c r="AI90" i="3"/>
  <c r="AJ90" i="3" s="1"/>
  <c r="AL90" i="3" s="1"/>
  <c r="V90" i="4" s="1"/>
  <c r="AL349" i="3"/>
  <c r="V349" i="4" s="1"/>
  <c r="AM21" i="3"/>
  <c r="K20" i="7" s="1"/>
  <c r="R68" i="7"/>
  <c r="T68" i="7" s="1"/>
  <c r="U68" i="7" s="1"/>
  <c r="AM145" i="3"/>
  <c r="K144" i="7" s="1"/>
  <c r="R144" i="7" s="1"/>
  <c r="T144" i="7" s="1"/>
  <c r="U144" i="7" s="1"/>
  <c r="AL248" i="3"/>
  <c r="V248" i="4" s="1"/>
  <c r="AL220" i="3"/>
  <c r="V220" i="4" s="1"/>
  <c r="AM48" i="3"/>
  <c r="K47" i="7" s="1"/>
  <c r="AM44" i="3"/>
  <c r="K43" i="7" s="1"/>
  <c r="AL41" i="3"/>
  <c r="V41" i="4" s="1"/>
  <c r="AM24" i="3"/>
  <c r="K23" i="7" s="1"/>
  <c r="L23" i="7" s="1"/>
  <c r="AJ92" i="3"/>
  <c r="AL92" i="3" s="1"/>
  <c r="V92" i="4" s="1"/>
  <c r="AM243" i="3"/>
  <c r="K242" i="7" s="1"/>
  <c r="AF362" i="3"/>
  <c r="AM280" i="3"/>
  <c r="K279" i="7" s="1"/>
  <c r="AL315" i="3"/>
  <c r="V315" i="4" s="1"/>
  <c r="AL91" i="3"/>
  <c r="V91" i="4" s="1"/>
  <c r="AL114" i="3"/>
  <c r="V114" i="4" s="1"/>
  <c r="AL354" i="3"/>
  <c r="V354" i="4" s="1"/>
  <c r="AM200" i="3"/>
  <c r="K199" i="7" s="1"/>
  <c r="AD76" i="4"/>
  <c r="C75" i="7" s="1"/>
  <c r="AM353" i="3"/>
  <c r="K352" i="7" s="1"/>
  <c r="AM85" i="3"/>
  <c r="K84" i="7" s="1"/>
  <c r="AM139" i="3"/>
  <c r="K138" i="7" s="1"/>
  <c r="AM20" i="3"/>
  <c r="K19" i="7" s="1"/>
  <c r="AL326" i="3"/>
  <c r="V326" i="4" s="1"/>
  <c r="AL356" i="3"/>
  <c r="V356" i="4" s="1"/>
  <c r="AJ59" i="3"/>
  <c r="AL59" i="3" s="1"/>
  <c r="V59" i="4" s="1"/>
  <c r="AL206" i="3"/>
  <c r="V206" i="4" s="1"/>
  <c r="AM170" i="3"/>
  <c r="K169" i="7" s="1"/>
  <c r="AM267" i="3"/>
  <c r="K266" i="7" s="1"/>
  <c r="L266" i="7" s="1"/>
  <c r="AL351" i="3"/>
  <c r="V351" i="4" s="1"/>
  <c r="AL67" i="3"/>
  <c r="V67" i="4" s="1"/>
  <c r="AM40" i="3"/>
  <c r="K39" i="7" s="1"/>
  <c r="AM183" i="3"/>
  <c r="K182" i="7" s="1"/>
  <c r="AM312" i="3"/>
  <c r="K311" i="7" s="1"/>
  <c r="L311" i="7" s="1"/>
  <c r="J263" i="7"/>
  <c r="H263" i="7"/>
  <c r="L120" i="7"/>
  <c r="AM313" i="3"/>
  <c r="K312" i="7" s="1"/>
  <c r="AM348" i="3"/>
  <c r="K347" i="7" s="1"/>
  <c r="AL74" i="3"/>
  <c r="V74" i="4" s="1"/>
  <c r="AL324" i="3"/>
  <c r="V324" i="4" s="1"/>
  <c r="AM203" i="3"/>
  <c r="K202" i="7" s="1"/>
  <c r="AL352" i="3"/>
  <c r="V352" i="4" s="1"/>
  <c r="AM198" i="3"/>
  <c r="K197" i="7" s="1"/>
  <c r="AM297" i="3"/>
  <c r="K296" i="7" s="1"/>
  <c r="L335" i="7"/>
  <c r="AM341" i="3"/>
  <c r="K340" i="7" s="1"/>
  <c r="L163" i="7"/>
  <c r="R163" i="7"/>
  <c r="T163" i="7" s="1"/>
  <c r="U163" i="7" s="1"/>
  <c r="AH362" i="3"/>
  <c r="AI362" i="3" s="1"/>
  <c r="AJ362" i="3" s="1"/>
  <c r="AE362" i="3"/>
  <c r="L157" i="7"/>
  <c r="AL129" i="3"/>
  <c r="V129" i="4" s="1"/>
  <c r="AL141" i="3"/>
  <c r="V141" i="4" s="1"/>
  <c r="R99" i="7"/>
  <c r="T99" i="7" s="1"/>
  <c r="U99" i="7" s="1"/>
  <c r="J343" i="7"/>
  <c r="H343" i="7"/>
  <c r="J185" i="7"/>
  <c r="H185" i="7"/>
  <c r="J178" i="7"/>
  <c r="H178" i="7"/>
  <c r="J273" i="7"/>
  <c r="H273" i="7"/>
  <c r="L241" i="7"/>
  <c r="J147" i="7"/>
  <c r="H147" i="7"/>
  <c r="H55" i="7"/>
  <c r="J55" i="7"/>
  <c r="AJ10" i="3"/>
  <c r="AL10" i="3" s="1"/>
  <c r="V10" i="4" s="1"/>
  <c r="J137" i="7"/>
  <c r="H137" i="7"/>
  <c r="J9" i="7"/>
  <c r="H9" i="7"/>
  <c r="J298" i="7"/>
  <c r="H298" i="7"/>
  <c r="J127" i="7"/>
  <c r="H127" i="7"/>
  <c r="J22" i="7"/>
  <c r="H22" i="7"/>
  <c r="J140" i="7"/>
  <c r="H140" i="7"/>
  <c r="J166" i="7"/>
  <c r="H166" i="7"/>
  <c r="J111" i="7"/>
  <c r="H111" i="7"/>
  <c r="AJ265" i="3"/>
  <c r="AL265" i="3" s="1"/>
  <c r="V265" i="4" s="1"/>
  <c r="J128" i="7"/>
  <c r="H128" i="7"/>
  <c r="H21" i="7"/>
  <c r="J21" i="7"/>
  <c r="J314" i="7"/>
  <c r="H314" i="7"/>
  <c r="AJ204" i="3"/>
  <c r="AL204" i="3" s="1"/>
  <c r="V204" i="4" s="1"/>
  <c r="J254" i="7"/>
  <c r="H254" i="7"/>
  <c r="J215" i="7"/>
  <c r="H215" i="7"/>
  <c r="AI148" i="3"/>
  <c r="AJ148" i="3" s="1"/>
  <c r="AL148" i="3" s="1"/>
  <c r="V148" i="4" s="1"/>
  <c r="AJ179" i="3"/>
  <c r="AL179" i="3" s="1"/>
  <c r="V179" i="4" s="1"/>
  <c r="J270" i="7"/>
  <c r="H270" i="7"/>
  <c r="J160" i="7"/>
  <c r="H160" i="7"/>
  <c r="J87" i="7"/>
  <c r="H87" i="7"/>
  <c r="J42" i="7"/>
  <c r="H42" i="7"/>
  <c r="AL49" i="3"/>
  <c r="V49" i="4" s="1"/>
  <c r="J91" i="7"/>
  <c r="H91" i="7"/>
  <c r="J261" i="7"/>
  <c r="H261" i="7"/>
  <c r="J302" i="7"/>
  <c r="H302" i="7"/>
  <c r="J10" i="7"/>
  <c r="H10" i="7"/>
  <c r="J205" i="7"/>
  <c r="H205" i="7"/>
  <c r="J29" i="7"/>
  <c r="H29" i="7"/>
  <c r="J53" i="7"/>
  <c r="H53" i="7"/>
  <c r="J48" i="7"/>
  <c r="H48" i="7"/>
  <c r="J100" i="7"/>
  <c r="H100" i="7"/>
  <c r="AM159" i="3"/>
  <c r="K158" i="7" s="1"/>
  <c r="L158" i="7" s="1"/>
  <c r="AM272" i="3"/>
  <c r="K271" i="7" s="1"/>
  <c r="AM288" i="3"/>
  <c r="K287" i="7" s="1"/>
  <c r="AM151" i="3"/>
  <c r="K150" i="7" s="1"/>
  <c r="AM221" i="3"/>
  <c r="K220" i="7" s="1"/>
  <c r="R220" i="7" s="1"/>
  <c r="T220" i="7" s="1"/>
  <c r="U220" i="7" s="1"/>
  <c r="AM211" i="3"/>
  <c r="K210" i="7" s="1"/>
  <c r="AM236" i="3"/>
  <c r="K235" i="7" s="1"/>
  <c r="AM249" i="3"/>
  <c r="K248" i="7" s="1"/>
  <c r="L248" i="7" s="1"/>
  <c r="J245" i="7"/>
  <c r="H245" i="7"/>
  <c r="J236" i="7"/>
  <c r="H236" i="7"/>
  <c r="J88" i="7"/>
  <c r="H88" i="7"/>
  <c r="J36" i="7"/>
  <c r="H36" i="7"/>
  <c r="AM205" i="3"/>
  <c r="K204" i="7" s="1"/>
  <c r="R204" i="7" s="1"/>
  <c r="T204" i="7" s="1"/>
  <c r="U204" i="7" s="1"/>
  <c r="J52" i="7"/>
  <c r="H52" i="7"/>
  <c r="AM113" i="3"/>
  <c r="K112" i="7" s="1"/>
  <c r="L112" i="7" s="1"/>
  <c r="J159" i="7"/>
  <c r="H159" i="7"/>
  <c r="AM345" i="3"/>
  <c r="K344" i="7" s="1"/>
  <c r="L344" i="7" s="1"/>
  <c r="AM215" i="3"/>
  <c r="K214" i="7" s="1"/>
  <c r="J328" i="7"/>
  <c r="H328" i="7"/>
  <c r="AM66" i="3"/>
  <c r="K65" i="7" s="1"/>
  <c r="AJ294" i="3"/>
  <c r="AL294" i="3" s="1"/>
  <c r="V294" i="4" s="1"/>
  <c r="J286" i="7"/>
  <c r="H286" i="7"/>
  <c r="AM154" i="3"/>
  <c r="K153" i="7" s="1"/>
  <c r="R153" i="7" s="1"/>
  <c r="T153" i="7" s="1"/>
  <c r="U153" i="7" s="1"/>
  <c r="J272" i="7"/>
  <c r="H272" i="7"/>
  <c r="J148" i="7"/>
  <c r="H148" i="7"/>
  <c r="J274" i="7"/>
  <c r="H274" i="7"/>
  <c r="L357" i="7"/>
  <c r="R357" i="7"/>
  <c r="T357" i="7" s="1"/>
  <c r="U357" i="7" s="1"/>
  <c r="J260" i="7"/>
  <c r="H260" i="7"/>
  <c r="J213" i="7"/>
  <c r="H213" i="7"/>
  <c r="AI195" i="3"/>
  <c r="AJ195" i="3" s="1"/>
  <c r="AL195" i="3" s="1"/>
  <c r="V195" i="4" s="1"/>
  <c r="AI273" i="3"/>
  <c r="AJ273" i="3" s="1"/>
  <c r="AL273" i="3" s="1"/>
  <c r="V273" i="4" s="1"/>
  <c r="AJ37" i="3"/>
  <c r="AL37" i="3" s="1"/>
  <c r="V37" i="4" s="1"/>
  <c r="AJ296" i="3"/>
  <c r="AL296" i="3" s="1"/>
  <c r="V296" i="4" s="1"/>
  <c r="K239" i="7"/>
  <c r="L239" i="7" s="1"/>
  <c r="AI319" i="3"/>
  <c r="AJ319" i="3" s="1"/>
  <c r="AL319" i="3" s="1"/>
  <c r="V319" i="4" s="1"/>
  <c r="AM135" i="3"/>
  <c r="K134" i="7" s="1"/>
  <c r="R134" i="7" s="1"/>
  <c r="T134" i="7" s="1"/>
  <c r="U134" i="7" s="1"/>
  <c r="J194" i="7"/>
  <c r="H194" i="7"/>
  <c r="R191" i="7"/>
  <c r="T191" i="7" s="1"/>
  <c r="U191" i="7" s="1"/>
  <c r="AM201" i="3"/>
  <c r="K200" i="7" s="1"/>
  <c r="AM87" i="3"/>
  <c r="K86" i="7" s="1"/>
  <c r="J119" i="7"/>
  <c r="H119" i="7"/>
  <c r="AJ284" i="3"/>
  <c r="AL284" i="3" s="1"/>
  <c r="V284" i="4" s="1"/>
  <c r="AJ281" i="3"/>
  <c r="AL281" i="3" s="1"/>
  <c r="V281" i="4" s="1"/>
  <c r="AM150" i="3"/>
  <c r="K149" i="7" s="1"/>
  <c r="AJ261" i="3"/>
  <c r="AL261" i="3" s="1"/>
  <c r="V261" i="4" s="1"/>
  <c r="J259" i="7"/>
  <c r="H259" i="7"/>
  <c r="J11" i="7"/>
  <c r="H11" i="7"/>
  <c r="J184" i="7"/>
  <c r="H184" i="7"/>
  <c r="L265" i="7"/>
  <c r="J26" i="7"/>
  <c r="H26" i="7"/>
  <c r="J315" i="7"/>
  <c r="H315" i="7"/>
  <c r="J256" i="7"/>
  <c r="H256" i="7"/>
  <c r="AM62" i="3"/>
  <c r="K61" i="7" s="1"/>
  <c r="J280" i="7"/>
  <c r="H280" i="7"/>
  <c r="J155" i="7"/>
  <c r="H155" i="7"/>
  <c r="AJ163" i="3"/>
  <c r="AL163" i="3" s="1"/>
  <c r="V163" i="4" s="1"/>
  <c r="AM360" i="3"/>
  <c r="K359" i="7" s="1"/>
  <c r="L359" i="7" s="1"/>
  <c r="AM127" i="3"/>
  <c r="K126" i="7" s="1"/>
  <c r="L126" i="7" s="1"/>
  <c r="J295" i="7"/>
  <c r="H295" i="7"/>
  <c r="AM306" i="3"/>
  <c r="K305" i="7" s="1"/>
  <c r="AJ245" i="3"/>
  <c r="AL245" i="3" s="1"/>
  <c r="V245" i="4" s="1"/>
  <c r="AM165" i="3"/>
  <c r="K164" i="7" s="1"/>
  <c r="L164" i="7" s="1"/>
  <c r="J331" i="7"/>
  <c r="H331" i="7"/>
  <c r="J195" i="7"/>
  <c r="H195" i="7"/>
  <c r="J124" i="7"/>
  <c r="H124" i="7"/>
  <c r="AM337" i="3"/>
  <c r="K336" i="7" s="1"/>
  <c r="L336" i="7" s="1"/>
  <c r="L289" i="7"/>
  <c r="R289" i="7"/>
  <c r="T289" i="7" s="1"/>
  <c r="U289" i="7" s="1"/>
  <c r="J290" i="7"/>
  <c r="H290" i="7"/>
  <c r="AJ316" i="3"/>
  <c r="AL316" i="3" s="1"/>
  <c r="V316" i="4" s="1"/>
  <c r="K356" i="7"/>
  <c r="L356" i="7" s="1"/>
  <c r="AI260" i="3"/>
  <c r="AJ260" i="3" s="1"/>
  <c r="AL260" i="3" s="1"/>
  <c r="V260" i="4" s="1"/>
  <c r="J116" i="7"/>
  <c r="H116" i="7"/>
  <c r="AM133" i="3"/>
  <c r="K132" i="7" s="1"/>
  <c r="AJ238" i="3"/>
  <c r="AL238" i="3" s="1"/>
  <c r="V238" i="4" s="1"/>
  <c r="AJ214" i="3"/>
  <c r="AL214" i="3" s="1"/>
  <c r="V214" i="4" s="1"/>
  <c r="J308" i="7"/>
  <c r="H308" i="7"/>
  <c r="AJ25" i="3"/>
  <c r="AL25" i="3" s="1"/>
  <c r="V25" i="4" s="1"/>
  <c r="AJ232" i="3"/>
  <c r="AL232" i="3" s="1"/>
  <c r="V232" i="4" s="1"/>
  <c r="AJ125" i="3"/>
  <c r="AL125" i="3" s="1"/>
  <c r="V125" i="4" s="1"/>
  <c r="AM311" i="3"/>
  <c r="K310" i="7" s="1"/>
  <c r="AJ53" i="3"/>
  <c r="AL53" i="3" s="1"/>
  <c r="V53" i="4" s="1"/>
  <c r="AJ302" i="3"/>
  <c r="AL302" i="3" s="1"/>
  <c r="V302" i="4" s="1"/>
  <c r="J255" i="7"/>
  <c r="H255" i="7"/>
  <c r="AI149" i="3"/>
  <c r="AJ149" i="3" s="1"/>
  <c r="AL149" i="3" s="1"/>
  <c r="V149" i="4" s="1"/>
  <c r="J252" i="7"/>
  <c r="H252" i="7"/>
  <c r="J237" i="7"/>
  <c r="H237" i="7"/>
  <c r="J173" i="7"/>
  <c r="H173" i="7"/>
  <c r="J188" i="7"/>
  <c r="H188" i="7"/>
  <c r="AM304" i="3"/>
  <c r="K303" i="7" s="1"/>
  <c r="AI340" i="3"/>
  <c r="AJ340" i="3" s="1"/>
  <c r="AL340" i="3" s="1"/>
  <c r="V340" i="4" s="1"/>
  <c r="J262" i="7"/>
  <c r="H262" i="7"/>
  <c r="J181" i="7"/>
  <c r="H181" i="7"/>
  <c r="AM73" i="3"/>
  <c r="K72" i="7" s="1"/>
  <c r="AJ18" i="3"/>
  <c r="AL18" i="3" s="1"/>
  <c r="V18" i="4" s="1"/>
  <c r="AH13" i="3"/>
  <c r="J221" i="7"/>
  <c r="H221" i="7"/>
  <c r="AJ291" i="3"/>
  <c r="AL291" i="3" s="1"/>
  <c r="V291" i="4" s="1"/>
  <c r="AJ246" i="3"/>
  <c r="AL246" i="3" s="1"/>
  <c r="V246" i="4" s="1"/>
  <c r="AJ222" i="3"/>
  <c r="AL222" i="3" s="1"/>
  <c r="V222" i="4" s="1"/>
  <c r="AJ210" i="3"/>
  <c r="AL210" i="3" s="1"/>
  <c r="V210" i="4" s="1"/>
  <c r="J224" i="7"/>
  <c r="H224" i="7"/>
  <c r="AJ32" i="3"/>
  <c r="AL32" i="3" s="1"/>
  <c r="AM65" i="3"/>
  <c r="K64" i="7" s="1"/>
  <c r="J283" i="7"/>
  <c r="H283" i="7"/>
  <c r="L67" i="7"/>
  <c r="AJ140" i="3"/>
  <c r="AJ346" i="3"/>
  <c r="AL346" i="3" s="1"/>
  <c r="V346" i="4" s="1"/>
  <c r="AJ27" i="3"/>
  <c r="AL27" i="3" s="1"/>
  <c r="V27" i="4" s="1"/>
  <c r="AM251" i="3"/>
  <c r="K250" i="7" s="1"/>
  <c r="L250" i="7" s="1"/>
  <c r="J59" i="7"/>
  <c r="H59" i="7"/>
  <c r="J209" i="7"/>
  <c r="H209" i="7"/>
  <c r="J12" i="7"/>
  <c r="H12" i="7"/>
  <c r="AM223" i="3"/>
  <c r="K222" i="7" s="1"/>
  <c r="L222" i="7" s="1"/>
  <c r="J190" i="7"/>
  <c r="H190" i="7"/>
  <c r="AJ160" i="3"/>
  <c r="AL160" i="3" s="1"/>
  <c r="V160" i="4" s="1"/>
  <c r="J13" i="7"/>
  <c r="H13" i="7"/>
  <c r="AM276" i="3"/>
  <c r="K275" i="7" s="1"/>
  <c r="AJ47" i="3"/>
  <c r="AL47" i="3" s="1"/>
  <c r="V47" i="4" s="1"/>
  <c r="J24" i="7"/>
  <c r="H24" i="7"/>
  <c r="AJ144" i="3"/>
  <c r="AL144" i="3" s="1"/>
  <c r="V144" i="4" s="1"/>
  <c r="AJ253" i="3"/>
  <c r="AL253" i="3" s="1"/>
  <c r="V253" i="4" s="1"/>
  <c r="K297" i="7"/>
  <c r="J318" i="7"/>
  <c r="H318" i="7"/>
  <c r="J105" i="7"/>
  <c r="H105" i="7"/>
  <c r="AJ209" i="3"/>
  <c r="AL209" i="3" s="1"/>
  <c r="V209" i="4" s="1"/>
  <c r="L81" i="7"/>
  <c r="R81" i="7"/>
  <c r="T81" i="7" s="1"/>
  <c r="U81" i="7" s="1"/>
  <c r="J358" i="7"/>
  <c r="H358" i="7"/>
  <c r="J139" i="7"/>
  <c r="H139" i="7"/>
  <c r="AM97" i="3"/>
  <c r="K96" i="7" s="1"/>
  <c r="AM181" i="3"/>
  <c r="K180" i="7" s="1"/>
  <c r="AJ191" i="3"/>
  <c r="AL191" i="3" s="1"/>
  <c r="V191" i="4" s="1"/>
  <c r="AJ263" i="3"/>
  <c r="AL263" i="3" s="1"/>
  <c r="V263" i="4" s="1"/>
  <c r="J334" i="7"/>
  <c r="H334" i="7"/>
  <c r="J162" i="7"/>
  <c r="H162" i="7"/>
  <c r="AM314" i="3"/>
  <c r="K313" i="7" s="1"/>
  <c r="AM176" i="3"/>
  <c r="K175" i="7" s="1"/>
  <c r="J17" i="7"/>
  <c r="H17" i="7"/>
  <c r="J277" i="7"/>
  <c r="H277" i="7"/>
  <c r="J46" i="7"/>
  <c r="H46" i="7"/>
  <c r="AI174" i="3"/>
  <c r="AJ174" i="3" s="1"/>
  <c r="AL174" i="3" s="1"/>
  <c r="V174" i="4" s="1"/>
  <c r="AM217" i="3"/>
  <c r="K216" i="7" s="1"/>
  <c r="AJ31" i="3"/>
  <c r="AL31" i="3" s="1"/>
  <c r="V31" i="4" s="1"/>
  <c r="L151" i="7"/>
  <c r="R151" i="7"/>
  <c r="T151" i="7" s="1"/>
  <c r="U151" i="7" s="1"/>
  <c r="AJ359" i="3"/>
  <c r="AL359" i="3" s="1"/>
  <c r="V359" i="4" s="1"/>
  <c r="J110" i="7"/>
  <c r="H110" i="7"/>
  <c r="AJ120" i="3"/>
  <c r="AL120" i="3" s="1"/>
  <c r="V120" i="4" s="1"/>
  <c r="J231" i="7"/>
  <c r="H231" i="7"/>
  <c r="J294" i="7"/>
  <c r="H294" i="7"/>
  <c r="AJ172" i="3"/>
  <c r="AL172" i="3" s="1"/>
  <c r="V172" i="4" s="1"/>
  <c r="AJ89" i="3"/>
  <c r="AL89" i="3" s="1"/>
  <c r="V89" i="4" s="1"/>
  <c r="AM197" i="3"/>
  <c r="K196" i="7" s="1"/>
  <c r="AI295" i="3"/>
  <c r="AJ295" i="3" s="1"/>
  <c r="AL295" i="3" s="1"/>
  <c r="V295" i="4" s="1"/>
  <c r="AJ256" i="3"/>
  <c r="AL256" i="3" s="1"/>
  <c r="V256" i="4" s="1"/>
  <c r="AM103" i="3"/>
  <c r="K102" i="7" s="1"/>
  <c r="AI60" i="3"/>
  <c r="AJ60" i="3" s="1"/>
  <c r="AL60" i="3" s="1"/>
  <c r="V60" i="4" s="1"/>
  <c r="AJ185" i="3"/>
  <c r="AL185" i="3" s="1"/>
  <c r="V185" i="4" s="1"/>
  <c r="AI237" i="3"/>
  <c r="AJ237" i="3" s="1"/>
  <c r="AL237" i="3" s="1"/>
  <c r="V237" i="4" s="1"/>
  <c r="J324" i="7"/>
  <c r="H324" i="7"/>
  <c r="AI318" i="3"/>
  <c r="AJ318" i="3" s="1"/>
  <c r="AL318" i="3" s="1"/>
  <c r="V318" i="4" s="1"/>
  <c r="J41" i="7"/>
  <c r="H41" i="7"/>
  <c r="J339" i="7"/>
  <c r="H339" i="7"/>
  <c r="AI325" i="3"/>
  <c r="AJ325" i="3" s="1"/>
  <c r="AL325" i="3" s="1"/>
  <c r="V325" i="4" s="1"/>
  <c r="AJ332" i="3"/>
  <c r="AL332" i="3" s="1"/>
  <c r="V332" i="4" s="1"/>
  <c r="AI196" i="3"/>
  <c r="AJ196" i="3" s="1"/>
  <c r="AL196" i="3" s="1"/>
  <c r="V196" i="4" s="1"/>
  <c r="AI182" i="3"/>
  <c r="AJ182" i="3" s="1"/>
  <c r="AL182" i="3" s="1"/>
  <c r="V182" i="4" s="1"/>
  <c r="AJ117" i="3"/>
  <c r="AL117" i="3" s="1"/>
  <c r="V117" i="4" s="1"/>
  <c r="J345" i="7"/>
  <c r="H345" i="7"/>
  <c r="AM293" i="3"/>
  <c r="K292" i="7" s="1"/>
  <c r="L292" i="7" s="1"/>
  <c r="AI257" i="3"/>
  <c r="AJ257" i="3" s="1"/>
  <c r="AL257" i="3" s="1"/>
  <c r="V257" i="4" s="1"/>
  <c r="AJ309" i="3"/>
  <c r="AL309" i="3" s="1"/>
  <c r="V309" i="4" s="1"/>
  <c r="AM63" i="3"/>
  <c r="K62" i="7" s="1"/>
  <c r="J30" i="7"/>
  <c r="H30" i="7"/>
  <c r="AI33" i="3"/>
  <c r="AJ33" i="3" s="1"/>
  <c r="AL33" i="3" s="1"/>
  <c r="V33" i="4" s="1"/>
  <c r="AJ106" i="3"/>
  <c r="AL106" i="3" s="1"/>
  <c r="V106" i="4" s="1"/>
  <c r="AM94" i="3"/>
  <c r="K93" i="7" s="1"/>
  <c r="AI189" i="3"/>
  <c r="AJ189" i="3" s="1"/>
  <c r="AL189" i="3" s="1"/>
  <c r="V189" i="4" s="1"/>
  <c r="AJ14" i="3"/>
  <c r="AL14" i="3" s="1"/>
  <c r="V14" i="4" s="1"/>
  <c r="AE13" i="3"/>
  <c r="J293" i="7"/>
  <c r="H293" i="7"/>
  <c r="AI233" i="3"/>
  <c r="AJ233" i="3" s="1"/>
  <c r="AL233" i="3" s="1"/>
  <c r="V233" i="4" s="1"/>
  <c r="J317" i="7"/>
  <c r="H317" i="7"/>
  <c r="AI111" i="3"/>
  <c r="AJ111" i="3" s="1"/>
  <c r="AL111" i="3" s="1"/>
  <c r="V111" i="4" s="1"/>
  <c r="AI42" i="3"/>
  <c r="AJ42" i="3" s="1"/>
  <c r="AL42" i="3" s="1"/>
  <c r="V42" i="4" s="1"/>
  <c r="AM155" i="3"/>
  <c r="K154" i="7" s="1"/>
  <c r="L154" i="7" s="1"/>
  <c r="J143" i="7"/>
  <c r="H143" i="7"/>
  <c r="AJ156" i="3"/>
  <c r="AL156" i="3" s="1"/>
  <c r="V156" i="4" s="1"/>
  <c r="AI278" i="3"/>
  <c r="AJ278" i="3" s="1"/>
  <c r="AL278" i="3" s="1"/>
  <c r="V278" i="4" s="1"/>
  <c r="AJ275" i="3"/>
  <c r="AL275" i="3" s="1"/>
  <c r="V275" i="4" s="1"/>
  <c r="J244" i="7"/>
  <c r="H244" i="7"/>
  <c r="AJ335" i="3"/>
  <c r="AL335" i="3" s="1"/>
  <c r="V335" i="4" s="1"/>
  <c r="J232" i="7"/>
  <c r="H232" i="7"/>
  <c r="AJ225" i="3"/>
  <c r="AL225" i="3" s="1"/>
  <c r="V225" i="4" s="1"/>
  <c r="AJ329" i="3"/>
  <c r="AL329" i="3" s="1"/>
  <c r="V329" i="4" s="1"/>
  <c r="R33" i="7" l="1"/>
  <c r="T33" i="7" s="1"/>
  <c r="U33" i="7" s="1"/>
  <c r="R197" i="7"/>
  <c r="T197" i="7" s="1"/>
  <c r="U197" i="7" s="1"/>
  <c r="AM51" i="3"/>
  <c r="K50" i="7" s="1"/>
  <c r="AM310" i="3"/>
  <c r="K309" i="7" s="1"/>
  <c r="L309" i="7" s="1"/>
  <c r="AM134" i="3"/>
  <c r="K133" i="7" s="1"/>
  <c r="L133" i="7" s="1"/>
  <c r="R44" i="7"/>
  <c r="T44" i="7" s="1"/>
  <c r="U44" i="7" s="1"/>
  <c r="R35" i="7"/>
  <c r="T35" i="7" s="1"/>
  <c r="U35" i="7" s="1"/>
  <c r="R297" i="7"/>
  <c r="T297" i="7" s="1"/>
  <c r="U297" i="7" s="1"/>
  <c r="R268" i="7"/>
  <c r="T268" i="7" s="1"/>
  <c r="U268" i="7" s="1"/>
  <c r="R97" i="7"/>
  <c r="T97" i="7" s="1"/>
  <c r="U97" i="7" s="1"/>
  <c r="R120" i="7"/>
  <c r="T120" i="7" s="1"/>
  <c r="U120" i="7" s="1"/>
  <c r="R70" i="7"/>
  <c r="T70" i="7" s="1"/>
  <c r="U70" i="7" s="1"/>
  <c r="R51" i="7"/>
  <c r="T51" i="7" s="1"/>
  <c r="U51" i="7" s="1"/>
  <c r="R241" i="7"/>
  <c r="T241" i="7" s="1"/>
  <c r="U241" i="7" s="1"/>
  <c r="R69" i="7"/>
  <c r="T69" i="7" s="1"/>
  <c r="U69" i="7" s="1"/>
  <c r="R161" i="7"/>
  <c r="T161" i="7" s="1"/>
  <c r="U161" i="7" s="1"/>
  <c r="R142" i="7"/>
  <c r="T142" i="7" s="1"/>
  <c r="U142" i="7" s="1"/>
  <c r="R141" i="7"/>
  <c r="T141" i="7" s="1"/>
  <c r="U141" i="7" s="1"/>
  <c r="R104" i="7"/>
  <c r="T104" i="7" s="1"/>
  <c r="U104" i="7" s="1"/>
  <c r="K85" i="7"/>
  <c r="R85" i="7" s="1"/>
  <c r="T85" i="7" s="1"/>
  <c r="U85" i="7" s="1"/>
  <c r="R131" i="7"/>
  <c r="T131" i="7" s="1"/>
  <c r="U131" i="7" s="1"/>
  <c r="L69" i="7"/>
  <c r="AM285" i="3"/>
  <c r="K284" i="7" s="1"/>
  <c r="R284" i="7" s="1"/>
  <c r="T284" i="7" s="1"/>
  <c r="U284" i="7" s="1"/>
  <c r="AM301" i="3"/>
  <c r="K300" i="7" s="1"/>
  <c r="R300" i="7" s="1"/>
  <c r="T300" i="7" s="1"/>
  <c r="U300" i="7" s="1"/>
  <c r="AM244" i="3"/>
  <c r="K243" i="7" s="1"/>
  <c r="L243" i="7" s="1"/>
  <c r="R227" i="7"/>
  <c r="T227" i="7" s="1"/>
  <c r="U227" i="7" s="1"/>
  <c r="AL140" i="3"/>
  <c r="V140" i="4" s="1"/>
  <c r="AM190" i="3"/>
  <c r="K189" i="7" s="1"/>
  <c r="L189" i="7" s="1"/>
  <c r="AL137" i="3"/>
  <c r="V137" i="4" s="1"/>
  <c r="AL317" i="3"/>
  <c r="V317" i="4" s="1"/>
  <c r="AM258" i="3"/>
  <c r="K257" i="7" s="1"/>
  <c r="AM247" i="3"/>
  <c r="K246" i="7" s="1"/>
  <c r="R246" i="7" s="1"/>
  <c r="T246" i="7" s="1"/>
  <c r="U246" i="7" s="1"/>
  <c r="AL208" i="3"/>
  <c r="J106" i="7"/>
  <c r="K106" i="7" s="1"/>
  <c r="H106" i="7"/>
  <c r="R146" i="7"/>
  <c r="T146" i="7" s="1"/>
  <c r="U146" i="7" s="1"/>
  <c r="V130" i="4"/>
  <c r="AD130" i="4" s="1"/>
  <c r="AI338" i="3"/>
  <c r="AJ338" i="3" s="1"/>
  <c r="AL338" i="3" s="1"/>
  <c r="R217" i="7"/>
  <c r="T217" i="7" s="1"/>
  <c r="U217" i="7" s="1"/>
  <c r="L217" i="7"/>
  <c r="AM131" i="3"/>
  <c r="K130" i="7" s="1"/>
  <c r="R130" i="7" s="1"/>
  <c r="T130" i="7" s="1"/>
  <c r="U130" i="7" s="1"/>
  <c r="K228" i="7"/>
  <c r="L228" i="7" s="1"/>
  <c r="AL282" i="3"/>
  <c r="R67" i="7"/>
  <c r="T67" i="7" s="1"/>
  <c r="U67" i="7" s="1"/>
  <c r="V32" i="4"/>
  <c r="AD32" i="4" s="1"/>
  <c r="AM317" i="3"/>
  <c r="K316" i="7" s="1"/>
  <c r="L316" i="7" s="1"/>
  <c r="V83" i="4"/>
  <c r="AM83" i="3"/>
  <c r="K82" i="7" s="1"/>
  <c r="V122" i="4"/>
  <c r="AM122" i="3"/>
  <c r="K121" i="7" s="1"/>
  <c r="R279" i="7"/>
  <c r="T279" i="7" s="1"/>
  <c r="U279" i="7" s="1"/>
  <c r="AM277" i="3"/>
  <c r="K276" i="7" s="1"/>
  <c r="L276" i="7" s="1"/>
  <c r="V178" i="4"/>
  <c r="AM178" i="3"/>
  <c r="K177" i="7" s="1"/>
  <c r="N9" i="7"/>
  <c r="M361" i="7"/>
  <c r="N361" i="7" s="1"/>
  <c r="L179" i="7"/>
  <c r="R34" i="7"/>
  <c r="T34" i="7" s="1"/>
  <c r="U34" i="7" s="1"/>
  <c r="R133" i="7"/>
  <c r="T133" i="7" s="1"/>
  <c r="U133" i="7" s="1"/>
  <c r="AM323" i="3"/>
  <c r="K322" i="7" s="1"/>
  <c r="R322" i="7" s="1"/>
  <c r="T322" i="7" s="1"/>
  <c r="U322" i="7" s="1"/>
  <c r="AM58" i="3"/>
  <c r="K57" i="7" s="1"/>
  <c r="R57" i="7" s="1"/>
  <c r="T57" i="7" s="1"/>
  <c r="U57" i="7" s="1"/>
  <c r="AM99" i="3"/>
  <c r="K98" i="7" s="1"/>
  <c r="L98" i="7" s="1"/>
  <c r="L333" i="7"/>
  <c r="AM119" i="3"/>
  <c r="K118" i="7" s="1"/>
  <c r="R118" i="7" s="1"/>
  <c r="T118" i="7" s="1"/>
  <c r="U118" i="7" s="1"/>
  <c r="L115" i="7"/>
  <c r="R291" i="7"/>
  <c r="T291" i="7" s="1"/>
  <c r="U291" i="7" s="1"/>
  <c r="R101" i="7"/>
  <c r="T101" i="7" s="1"/>
  <c r="U101" i="7" s="1"/>
  <c r="R60" i="7"/>
  <c r="T60" i="7" s="1"/>
  <c r="U60" i="7" s="1"/>
  <c r="AM289" i="3"/>
  <c r="K288" i="7" s="1"/>
  <c r="L288" i="7" s="1"/>
  <c r="R187" i="7"/>
  <c r="T187" i="7" s="1"/>
  <c r="U187" i="7" s="1"/>
  <c r="AM342" i="3"/>
  <c r="K341" i="7" s="1"/>
  <c r="L341" i="7" s="1"/>
  <c r="AM308" i="3"/>
  <c r="K307" i="7" s="1"/>
  <c r="L307" i="7" s="1"/>
  <c r="AM255" i="3"/>
  <c r="K254" i="7" s="1"/>
  <c r="R254" i="7" s="1"/>
  <c r="T254" i="7" s="1"/>
  <c r="U254" i="7" s="1"/>
  <c r="R25" i="7"/>
  <c r="T25" i="7" s="1"/>
  <c r="U25" i="7" s="1"/>
  <c r="AM54" i="3"/>
  <c r="K53" i="7" s="1"/>
  <c r="L53" i="7" s="1"/>
  <c r="AM268" i="3"/>
  <c r="K267" i="7" s="1"/>
  <c r="R267" i="7" s="1"/>
  <c r="T267" i="7" s="1"/>
  <c r="U267" i="7" s="1"/>
  <c r="L74" i="7"/>
  <c r="AM128" i="3"/>
  <c r="K127" i="7" s="1"/>
  <c r="L127" i="7" s="1"/>
  <c r="R92" i="7"/>
  <c r="T92" i="7" s="1"/>
  <c r="U92" i="7" s="1"/>
  <c r="R38" i="7"/>
  <c r="T38" i="7" s="1"/>
  <c r="U38" i="7" s="1"/>
  <c r="R330" i="7"/>
  <c r="T330" i="7" s="1"/>
  <c r="U330" i="7" s="1"/>
  <c r="H234" i="7"/>
  <c r="L326" i="7"/>
  <c r="L28" i="7"/>
  <c r="R156" i="7"/>
  <c r="T156" i="7" s="1"/>
  <c r="U156" i="7" s="1"/>
  <c r="R45" i="7"/>
  <c r="T45" i="7" s="1"/>
  <c r="U45" i="7" s="1"/>
  <c r="L15" i="7"/>
  <c r="AM161" i="3"/>
  <c r="K160" i="7" s="1"/>
  <c r="L160" i="7" s="1"/>
  <c r="K263" i="7"/>
  <c r="R263" i="7" s="1"/>
  <c r="T263" i="7" s="1"/>
  <c r="U263" i="7" s="1"/>
  <c r="R186" i="7"/>
  <c r="T186" i="7" s="1"/>
  <c r="U186" i="7" s="1"/>
  <c r="R249" i="7"/>
  <c r="T249" i="7" s="1"/>
  <c r="U249" i="7" s="1"/>
  <c r="R80" i="7"/>
  <c r="T80" i="7" s="1"/>
  <c r="U80" i="7" s="1"/>
  <c r="L168" i="7"/>
  <c r="R79" i="7"/>
  <c r="T79" i="7" s="1"/>
  <c r="U79" i="7" s="1"/>
  <c r="R95" i="7"/>
  <c r="T95" i="7" s="1"/>
  <c r="U95" i="7" s="1"/>
  <c r="J18" i="7"/>
  <c r="R223" i="7"/>
  <c r="T223" i="7" s="1"/>
  <c r="U223" i="7" s="1"/>
  <c r="L225" i="7"/>
  <c r="L329" i="7"/>
  <c r="AM11" i="3"/>
  <c r="K10" i="7" s="1"/>
  <c r="L10" i="7" s="1"/>
  <c r="AM213" i="3"/>
  <c r="K212" i="7" s="1"/>
  <c r="L212" i="7" s="1"/>
  <c r="C122" i="7"/>
  <c r="AM123" i="3"/>
  <c r="AM354" i="3"/>
  <c r="K353" i="7" s="1"/>
  <c r="R353" i="7" s="1"/>
  <c r="T353" i="7" s="1"/>
  <c r="U353" i="7" s="1"/>
  <c r="AM17" i="3"/>
  <c r="K16" i="7" s="1"/>
  <c r="L16" i="7" s="1"/>
  <c r="L49" i="7"/>
  <c r="R49" i="7"/>
  <c r="T49" i="7" s="1"/>
  <c r="U49" i="7" s="1"/>
  <c r="AD209" i="4"/>
  <c r="AD302" i="4"/>
  <c r="AM95" i="3"/>
  <c r="K94" i="7" s="1"/>
  <c r="L94" i="7" s="1"/>
  <c r="AM114" i="3"/>
  <c r="K113" i="7" s="1"/>
  <c r="L113" i="7" s="1"/>
  <c r="AD146" i="4"/>
  <c r="AD234" i="4"/>
  <c r="C233" i="7" s="1"/>
  <c r="AM241" i="3"/>
  <c r="K240" i="7" s="1"/>
  <c r="R240" i="7" s="1"/>
  <c r="T240" i="7" s="1"/>
  <c r="U240" i="7" s="1"/>
  <c r="AM177" i="3"/>
  <c r="K176" i="7" s="1"/>
  <c r="L176" i="7" s="1"/>
  <c r="AM19" i="3"/>
  <c r="R258" i="7"/>
  <c r="T258" i="7" s="1"/>
  <c r="U258" i="7" s="1"/>
  <c r="J269" i="7"/>
  <c r="H269" i="7"/>
  <c r="H327" i="7"/>
  <c r="J327" i="7"/>
  <c r="K327" i="7" s="1"/>
  <c r="L327" i="7" s="1"/>
  <c r="AD33" i="4"/>
  <c r="C32" i="7" s="1"/>
  <c r="AM141" i="3"/>
  <c r="K140" i="7" s="1"/>
  <c r="L140" i="7" s="1"/>
  <c r="AM91" i="3"/>
  <c r="K90" i="7" s="1"/>
  <c r="L90" i="7" s="1"/>
  <c r="AM239" i="3"/>
  <c r="K238" i="7" s="1"/>
  <c r="L238" i="7" s="1"/>
  <c r="AM173" i="3"/>
  <c r="K172" i="7" s="1"/>
  <c r="R172" i="7" s="1"/>
  <c r="T172" i="7" s="1"/>
  <c r="U172" i="7" s="1"/>
  <c r="AD172" i="4"/>
  <c r="AD265" i="4"/>
  <c r="AM322" i="3"/>
  <c r="K321" i="7" s="1"/>
  <c r="L321" i="7" s="1"/>
  <c r="C71" i="7"/>
  <c r="J71" i="7" s="1"/>
  <c r="K71" i="7" s="1"/>
  <c r="R71" i="7" s="1"/>
  <c r="AM166" i="3"/>
  <c r="K165" i="7" s="1"/>
  <c r="L165" i="7" s="1"/>
  <c r="AM57" i="3"/>
  <c r="K56" i="7" s="1"/>
  <c r="L56" i="7" s="1"/>
  <c r="AM104" i="3"/>
  <c r="K103" i="7" s="1"/>
  <c r="R103" i="7" s="1"/>
  <c r="T103" i="7" s="1"/>
  <c r="U103" i="7" s="1"/>
  <c r="AM303" i="3"/>
  <c r="K302" i="7" s="1"/>
  <c r="J114" i="7"/>
  <c r="H114" i="7"/>
  <c r="H54" i="7"/>
  <c r="J54" i="7"/>
  <c r="K54" i="7" s="1"/>
  <c r="R54" i="7" s="1"/>
  <c r="C117" i="7"/>
  <c r="AM118" i="3"/>
  <c r="AD136" i="4"/>
  <c r="C135" i="7" s="1"/>
  <c r="AM199" i="3"/>
  <c r="C198" i="7"/>
  <c r="J198" i="7" s="1"/>
  <c r="K234" i="7"/>
  <c r="L234" i="7" s="1"/>
  <c r="AD248" i="4"/>
  <c r="C247" i="7" s="1"/>
  <c r="J107" i="7"/>
  <c r="H107" i="7"/>
  <c r="AM108" i="3"/>
  <c r="AM76" i="3"/>
  <c r="R338" i="7"/>
  <c r="T338" i="7" s="1"/>
  <c r="U338" i="7" s="1"/>
  <c r="R174" i="7"/>
  <c r="T174" i="7" s="1"/>
  <c r="U174" i="7" s="1"/>
  <c r="AM30" i="3"/>
  <c r="K29" i="7" s="1"/>
  <c r="R29" i="7" s="1"/>
  <c r="T29" i="7" s="1"/>
  <c r="U29" i="7" s="1"/>
  <c r="AM167" i="3"/>
  <c r="K166" i="7" s="1"/>
  <c r="L166" i="7" s="1"/>
  <c r="AM216" i="3"/>
  <c r="K215" i="7" s="1"/>
  <c r="L215" i="7" s="1"/>
  <c r="L77" i="7"/>
  <c r="R77" i="7"/>
  <c r="T77" i="7" s="1"/>
  <c r="U77" i="7" s="1"/>
  <c r="L35" i="7"/>
  <c r="AM138" i="3"/>
  <c r="K137" i="7" s="1"/>
  <c r="L137" i="7" s="1"/>
  <c r="L97" i="7"/>
  <c r="J75" i="7"/>
  <c r="H75" i="7"/>
  <c r="L183" i="7"/>
  <c r="R125" i="7"/>
  <c r="T125" i="7" s="1"/>
  <c r="U125" i="7" s="1"/>
  <c r="L170" i="7"/>
  <c r="AM344" i="3"/>
  <c r="K343" i="7" s="1"/>
  <c r="R343" i="7" s="1"/>
  <c r="T343" i="7" s="1"/>
  <c r="U343" i="7" s="1"/>
  <c r="R229" i="7"/>
  <c r="T229" i="7" s="1"/>
  <c r="U229" i="7" s="1"/>
  <c r="AM92" i="3"/>
  <c r="K91" i="7" s="1"/>
  <c r="L91" i="7" s="1"/>
  <c r="AM43" i="3"/>
  <c r="K42" i="7" s="1"/>
  <c r="L42" i="7" s="1"/>
  <c r="AM262" i="3"/>
  <c r="K261" i="7" s="1"/>
  <c r="R261" i="7" s="1"/>
  <c r="T261" i="7" s="1"/>
  <c r="U261" i="7" s="1"/>
  <c r="R206" i="7"/>
  <c r="T206" i="7" s="1"/>
  <c r="U206" i="7" s="1"/>
  <c r="L206" i="7"/>
  <c r="AM153" i="3"/>
  <c r="K152" i="7" s="1"/>
  <c r="R152" i="7" s="1"/>
  <c r="T152" i="7" s="1"/>
  <c r="U152" i="7" s="1"/>
  <c r="AM299" i="3"/>
  <c r="K298" i="7" s="1"/>
  <c r="L298" i="7" s="1"/>
  <c r="AM79" i="3"/>
  <c r="K78" i="7" s="1"/>
  <c r="R78" i="7" s="1"/>
  <c r="T78" i="7" s="1"/>
  <c r="U78" i="7" s="1"/>
  <c r="L193" i="7"/>
  <c r="L144" i="7"/>
  <c r="AM88" i="3"/>
  <c r="K87" i="7" s="1"/>
  <c r="L87" i="7" s="1"/>
  <c r="AM274" i="3"/>
  <c r="K273" i="7" s="1"/>
  <c r="R273" i="7" s="1"/>
  <c r="T273" i="7" s="1"/>
  <c r="U273" i="7" s="1"/>
  <c r="L197" i="7"/>
  <c r="AM22" i="3"/>
  <c r="K21" i="7" s="1"/>
  <c r="L21" i="7" s="1"/>
  <c r="AM56" i="3"/>
  <c r="K55" i="7" s="1"/>
  <c r="L55" i="7" s="1"/>
  <c r="AM300" i="3"/>
  <c r="K299" i="7" s="1"/>
  <c r="R299" i="7" s="1"/>
  <c r="T299" i="7" s="1"/>
  <c r="U299" i="7" s="1"/>
  <c r="AM355" i="3"/>
  <c r="K354" i="7" s="1"/>
  <c r="R354" i="7" s="1"/>
  <c r="T354" i="7" s="1"/>
  <c r="U354" i="7" s="1"/>
  <c r="AM168" i="3"/>
  <c r="K167" i="7" s="1"/>
  <c r="L167" i="7" s="1"/>
  <c r="AM320" i="3"/>
  <c r="K319" i="7" s="1"/>
  <c r="L319" i="7" s="1"/>
  <c r="AM347" i="3"/>
  <c r="K346" i="7" s="1"/>
  <c r="L346" i="7" s="1"/>
  <c r="AM101" i="3"/>
  <c r="K100" i="7" s="1"/>
  <c r="R100" i="7" s="1"/>
  <c r="T100" i="7" s="1"/>
  <c r="U100" i="7" s="1"/>
  <c r="AM186" i="3"/>
  <c r="K185" i="7" s="1"/>
  <c r="R185" i="7" s="1"/>
  <c r="T185" i="7" s="1"/>
  <c r="U185" i="7" s="1"/>
  <c r="AM23" i="3"/>
  <c r="K22" i="7" s="1"/>
  <c r="L22" i="7" s="1"/>
  <c r="R218" i="7"/>
  <c r="T218" i="7" s="1"/>
  <c r="U218" i="7" s="1"/>
  <c r="L306" i="7"/>
  <c r="R306" i="7"/>
  <c r="T306" i="7" s="1"/>
  <c r="U306" i="7" s="1"/>
  <c r="AM271" i="3"/>
  <c r="K270" i="7" s="1"/>
  <c r="L270" i="7" s="1"/>
  <c r="AM349" i="3"/>
  <c r="K348" i="7" s="1"/>
  <c r="R348" i="7" s="1"/>
  <c r="T348" i="7" s="1"/>
  <c r="U348" i="7" s="1"/>
  <c r="AM231" i="3"/>
  <c r="K230" i="7" s="1"/>
  <c r="R230" i="7" s="1"/>
  <c r="T230" i="7" s="1"/>
  <c r="U230" i="7" s="1"/>
  <c r="K111" i="7"/>
  <c r="L111" i="7" s="1"/>
  <c r="R349" i="7"/>
  <c r="T349" i="7" s="1"/>
  <c r="U349" i="7" s="1"/>
  <c r="R83" i="7"/>
  <c r="T83" i="7" s="1"/>
  <c r="U83" i="7" s="1"/>
  <c r="L83" i="7"/>
  <c r="L279" i="7"/>
  <c r="R23" i="7"/>
  <c r="T23" i="7" s="1"/>
  <c r="U23" i="7" s="1"/>
  <c r="AM315" i="3"/>
  <c r="K314" i="7" s="1"/>
  <c r="L314" i="7" s="1"/>
  <c r="R309" i="7"/>
  <c r="T309" i="7" s="1"/>
  <c r="U309" i="7" s="1"/>
  <c r="AM41" i="3"/>
  <c r="K40" i="7" s="1"/>
  <c r="AM90" i="3"/>
  <c r="K89" i="7" s="1"/>
  <c r="AM220" i="3"/>
  <c r="K219" i="7" s="1"/>
  <c r="L219" i="7" s="1"/>
  <c r="R242" i="7"/>
  <c r="T242" i="7" s="1"/>
  <c r="U242" i="7" s="1"/>
  <c r="L242" i="7"/>
  <c r="L43" i="7"/>
  <c r="R43" i="7"/>
  <c r="T43" i="7" s="1"/>
  <c r="U43" i="7" s="1"/>
  <c r="R266" i="7"/>
  <c r="T266" i="7" s="1"/>
  <c r="U266" i="7" s="1"/>
  <c r="L47" i="7"/>
  <c r="R47" i="7"/>
  <c r="T47" i="7" s="1"/>
  <c r="U47" i="7" s="1"/>
  <c r="R20" i="7"/>
  <c r="T20" i="7" s="1"/>
  <c r="U20" i="7" s="1"/>
  <c r="L20" i="7"/>
  <c r="L312" i="7"/>
  <c r="R312" i="7"/>
  <c r="T312" i="7" s="1"/>
  <c r="U312" i="7" s="1"/>
  <c r="R182" i="7"/>
  <c r="T182" i="7" s="1"/>
  <c r="U182" i="7" s="1"/>
  <c r="L182" i="7"/>
  <c r="AM67" i="3"/>
  <c r="K66" i="7" s="1"/>
  <c r="L169" i="7"/>
  <c r="R169" i="7"/>
  <c r="T169" i="7" s="1"/>
  <c r="U169" i="7" s="1"/>
  <c r="R352" i="7"/>
  <c r="T352" i="7" s="1"/>
  <c r="U352" i="7" s="1"/>
  <c r="L352" i="7"/>
  <c r="R311" i="7"/>
  <c r="T311" i="7" s="1"/>
  <c r="U311" i="7" s="1"/>
  <c r="AM206" i="3"/>
  <c r="K205" i="7" s="1"/>
  <c r="L205" i="7" s="1"/>
  <c r="L202" i="7"/>
  <c r="R202" i="7"/>
  <c r="T202" i="7" s="1"/>
  <c r="U202" i="7" s="1"/>
  <c r="AM324" i="3"/>
  <c r="K323" i="7" s="1"/>
  <c r="AM74" i="3"/>
  <c r="K73" i="7" s="1"/>
  <c r="AM351" i="3"/>
  <c r="K350" i="7" s="1"/>
  <c r="AM59" i="3"/>
  <c r="K58" i="7" s="1"/>
  <c r="L19" i="7"/>
  <c r="R19" i="7"/>
  <c r="T19" i="7" s="1"/>
  <c r="U19" i="7" s="1"/>
  <c r="L199" i="7"/>
  <c r="R199" i="7"/>
  <c r="T199" i="7" s="1"/>
  <c r="U199" i="7" s="1"/>
  <c r="L347" i="7"/>
  <c r="R347" i="7"/>
  <c r="T347" i="7" s="1"/>
  <c r="U347" i="7" s="1"/>
  <c r="AM356" i="3"/>
  <c r="K355" i="7" s="1"/>
  <c r="AM352" i="3"/>
  <c r="K351" i="7" s="1"/>
  <c r="L39" i="7"/>
  <c r="R39" i="7"/>
  <c r="T39" i="7" s="1"/>
  <c r="U39" i="7" s="1"/>
  <c r="AM326" i="3"/>
  <c r="K325" i="7" s="1"/>
  <c r="L138" i="7"/>
  <c r="R138" i="7"/>
  <c r="T138" i="7" s="1"/>
  <c r="U138" i="7" s="1"/>
  <c r="L84" i="7"/>
  <c r="R84" i="7"/>
  <c r="T84" i="7" s="1"/>
  <c r="U84" i="7" s="1"/>
  <c r="R340" i="7"/>
  <c r="T340" i="7" s="1"/>
  <c r="U340" i="7" s="1"/>
  <c r="L340" i="7"/>
  <c r="L296" i="7"/>
  <c r="R296" i="7"/>
  <c r="T296" i="7" s="1"/>
  <c r="U296" i="7" s="1"/>
  <c r="L297" i="7"/>
  <c r="AL362" i="3"/>
  <c r="AM129" i="3"/>
  <c r="K128" i="7" s="1"/>
  <c r="L128" i="7" s="1"/>
  <c r="L65" i="7"/>
  <c r="R65" i="7"/>
  <c r="T65" i="7" s="1"/>
  <c r="U65" i="7" s="1"/>
  <c r="L149" i="7"/>
  <c r="R149" i="7"/>
  <c r="T149" i="7" s="1"/>
  <c r="U149" i="7" s="1"/>
  <c r="L214" i="7"/>
  <c r="R214" i="7"/>
  <c r="T214" i="7" s="1"/>
  <c r="U214" i="7" s="1"/>
  <c r="L134" i="7"/>
  <c r="R76" i="7"/>
  <c r="T76" i="7" s="1"/>
  <c r="U76" i="7" s="1"/>
  <c r="R303" i="7"/>
  <c r="T303" i="7" s="1"/>
  <c r="U303" i="7" s="1"/>
  <c r="L303" i="7"/>
  <c r="L313" i="7"/>
  <c r="R313" i="7"/>
  <c r="T313" i="7" s="1"/>
  <c r="U313" i="7" s="1"/>
  <c r="R64" i="7"/>
  <c r="T64" i="7" s="1"/>
  <c r="U64" i="7" s="1"/>
  <c r="L64" i="7"/>
  <c r="L305" i="7"/>
  <c r="R305" i="7"/>
  <c r="T305" i="7" s="1"/>
  <c r="U305" i="7" s="1"/>
  <c r="AM148" i="3"/>
  <c r="K147" i="7" s="1"/>
  <c r="R147" i="7" s="1"/>
  <c r="T147" i="7" s="1"/>
  <c r="U147" i="7" s="1"/>
  <c r="L275" i="7"/>
  <c r="R275" i="7"/>
  <c r="T275" i="7" s="1"/>
  <c r="U275" i="7" s="1"/>
  <c r="L200" i="7"/>
  <c r="R200" i="7"/>
  <c r="T200" i="7" s="1"/>
  <c r="U200" i="7" s="1"/>
  <c r="AM49" i="3"/>
  <c r="K48" i="7" s="1"/>
  <c r="L48" i="7" s="1"/>
  <c r="AM10" i="3"/>
  <c r="K9" i="7" s="1"/>
  <c r="R109" i="7"/>
  <c r="T109" i="7" s="1"/>
  <c r="U109" i="7" s="1"/>
  <c r="AM204" i="3"/>
  <c r="K203" i="7" s="1"/>
  <c r="L204" i="7"/>
  <c r="L153" i="7"/>
  <c r="R356" i="7"/>
  <c r="T356" i="7" s="1"/>
  <c r="U356" i="7" s="1"/>
  <c r="R359" i="7"/>
  <c r="T359" i="7" s="1"/>
  <c r="U359" i="7" s="1"/>
  <c r="AM179" i="3"/>
  <c r="K178" i="7" s="1"/>
  <c r="AM60" i="3"/>
  <c r="K59" i="7" s="1"/>
  <c r="AM149" i="3"/>
  <c r="K148" i="7" s="1"/>
  <c r="R235" i="7"/>
  <c r="T235" i="7" s="1"/>
  <c r="U235" i="7" s="1"/>
  <c r="L235" i="7"/>
  <c r="R150" i="7"/>
  <c r="T150" i="7" s="1"/>
  <c r="U150" i="7" s="1"/>
  <c r="L150" i="7"/>
  <c r="L271" i="7"/>
  <c r="R271" i="7"/>
  <c r="T271" i="7" s="1"/>
  <c r="U271" i="7" s="1"/>
  <c r="L62" i="7"/>
  <c r="R62" i="7"/>
  <c r="T62" i="7" s="1"/>
  <c r="U62" i="7" s="1"/>
  <c r="AM196" i="3"/>
  <c r="K195" i="7" s="1"/>
  <c r="L196" i="7"/>
  <c r="R196" i="7"/>
  <c r="T196" i="7" s="1"/>
  <c r="U196" i="7" s="1"/>
  <c r="AM287" i="3"/>
  <c r="K286" i="7" s="1"/>
  <c r="L216" i="7"/>
  <c r="R216" i="7"/>
  <c r="T216" i="7" s="1"/>
  <c r="U216" i="7" s="1"/>
  <c r="L310" i="7"/>
  <c r="R310" i="7"/>
  <c r="T310" i="7" s="1"/>
  <c r="U310" i="7" s="1"/>
  <c r="AM260" i="3"/>
  <c r="K259" i="7" s="1"/>
  <c r="AM319" i="3"/>
  <c r="K318" i="7" s="1"/>
  <c r="L318" i="7" s="1"/>
  <c r="L130" i="7"/>
  <c r="L93" i="7"/>
  <c r="R93" i="7"/>
  <c r="T93" i="7" s="1"/>
  <c r="U93" i="7" s="1"/>
  <c r="L175" i="7"/>
  <c r="R175" i="7"/>
  <c r="T175" i="7" s="1"/>
  <c r="U175" i="7" s="1"/>
  <c r="L180" i="7"/>
  <c r="R180" i="7"/>
  <c r="T180" i="7" s="1"/>
  <c r="U180" i="7" s="1"/>
  <c r="R86" i="7"/>
  <c r="T86" i="7" s="1"/>
  <c r="U86" i="7" s="1"/>
  <c r="L86" i="7"/>
  <c r="L210" i="7"/>
  <c r="R210" i="7"/>
  <c r="T210" i="7" s="1"/>
  <c r="U210" i="7" s="1"/>
  <c r="R287" i="7"/>
  <c r="T287" i="7" s="1"/>
  <c r="U287" i="7" s="1"/>
  <c r="L287" i="7"/>
  <c r="AM189" i="3"/>
  <c r="K188" i="7" s="1"/>
  <c r="L188" i="7" s="1"/>
  <c r="AM257" i="3"/>
  <c r="K256" i="7" s="1"/>
  <c r="AM182" i="3"/>
  <c r="K181" i="7" s="1"/>
  <c r="R181" i="7" s="1"/>
  <c r="T181" i="7" s="1"/>
  <c r="U181" i="7" s="1"/>
  <c r="AM295" i="3"/>
  <c r="K294" i="7" s="1"/>
  <c r="AM278" i="3"/>
  <c r="K277" i="7" s="1"/>
  <c r="R277" i="7" s="1"/>
  <c r="T277" i="7" s="1"/>
  <c r="U277" i="7" s="1"/>
  <c r="AM42" i="3"/>
  <c r="K41" i="7" s="1"/>
  <c r="AM233" i="3"/>
  <c r="K232" i="7" s="1"/>
  <c r="AM325" i="3"/>
  <c r="K324" i="7" s="1"/>
  <c r="AM174" i="3"/>
  <c r="K173" i="7" s="1"/>
  <c r="L50" i="7"/>
  <c r="R50" i="7"/>
  <c r="T50" i="7" s="1"/>
  <c r="U50" i="7" s="1"/>
  <c r="AM195" i="3"/>
  <c r="K194" i="7" s="1"/>
  <c r="AM117" i="3"/>
  <c r="K116" i="7" s="1"/>
  <c r="AM256" i="3"/>
  <c r="K255" i="7" s="1"/>
  <c r="AM111" i="3"/>
  <c r="K110" i="7" s="1"/>
  <c r="AM329" i="3"/>
  <c r="K328" i="7" s="1"/>
  <c r="R336" i="7"/>
  <c r="T336" i="7" s="1"/>
  <c r="U336" i="7" s="1"/>
  <c r="AM120" i="3"/>
  <c r="K119" i="7" s="1"/>
  <c r="L119" i="7" s="1"/>
  <c r="R164" i="7"/>
  <c r="T164" i="7" s="1"/>
  <c r="U164" i="7" s="1"/>
  <c r="AM253" i="3"/>
  <c r="K252" i="7" s="1"/>
  <c r="R158" i="7"/>
  <c r="T158" i="7" s="1"/>
  <c r="U158" i="7" s="1"/>
  <c r="AM27" i="3"/>
  <c r="K26" i="7" s="1"/>
  <c r="L26" i="7" s="1"/>
  <c r="AM18" i="3"/>
  <c r="K17" i="7" s="1"/>
  <c r="L72" i="7"/>
  <c r="R72" i="7"/>
  <c r="T72" i="7" s="1"/>
  <c r="U72" i="7" s="1"/>
  <c r="AM232" i="3"/>
  <c r="K231" i="7" s="1"/>
  <c r="L231" i="7" s="1"/>
  <c r="AM214" i="3"/>
  <c r="K213" i="7" s="1"/>
  <c r="R213" i="7" s="1"/>
  <c r="T213" i="7" s="1"/>
  <c r="U213" i="7" s="1"/>
  <c r="AM245" i="3"/>
  <c r="K244" i="7" s="1"/>
  <c r="L244" i="7" s="1"/>
  <c r="R344" i="7"/>
  <c r="T344" i="7" s="1"/>
  <c r="U344" i="7" s="1"/>
  <c r="AM281" i="3"/>
  <c r="K280" i="7" s="1"/>
  <c r="L280" i="7" s="1"/>
  <c r="AM318" i="3"/>
  <c r="K317" i="7" s="1"/>
  <c r="AM37" i="3"/>
  <c r="K36" i="7" s="1"/>
  <c r="AM225" i="3"/>
  <c r="K224" i="7" s="1"/>
  <c r="AM275" i="3"/>
  <c r="K274" i="7" s="1"/>
  <c r="AM106" i="3"/>
  <c r="K105" i="7" s="1"/>
  <c r="L105" i="7" s="1"/>
  <c r="AM309" i="3"/>
  <c r="K308" i="7" s="1"/>
  <c r="AM332" i="3"/>
  <c r="K331" i="7" s="1"/>
  <c r="L102" i="7"/>
  <c r="R102" i="7"/>
  <c r="T102" i="7" s="1"/>
  <c r="U102" i="7" s="1"/>
  <c r="AM31" i="3"/>
  <c r="K30" i="7" s="1"/>
  <c r="R222" i="7"/>
  <c r="T222" i="7" s="1"/>
  <c r="U222" i="7" s="1"/>
  <c r="AM160" i="3"/>
  <c r="K159" i="7" s="1"/>
  <c r="R154" i="7"/>
  <c r="T154" i="7" s="1"/>
  <c r="U154" i="7" s="1"/>
  <c r="R250" i="7"/>
  <c r="T250" i="7" s="1"/>
  <c r="U250" i="7" s="1"/>
  <c r="R112" i="7"/>
  <c r="T112" i="7" s="1"/>
  <c r="U112" i="7" s="1"/>
  <c r="AM210" i="3"/>
  <c r="K209" i="7" s="1"/>
  <c r="AM246" i="3"/>
  <c r="K245" i="7" s="1"/>
  <c r="L245" i="7" s="1"/>
  <c r="R248" i="7"/>
  <c r="T248" i="7" s="1"/>
  <c r="U248" i="7" s="1"/>
  <c r="L220" i="7"/>
  <c r="AM25" i="3"/>
  <c r="K24" i="7" s="1"/>
  <c r="AM238" i="3"/>
  <c r="K237" i="7" s="1"/>
  <c r="L237" i="7" s="1"/>
  <c r="R292" i="7"/>
  <c r="T292" i="7" s="1"/>
  <c r="U292" i="7" s="1"/>
  <c r="L61" i="7"/>
  <c r="R61" i="7"/>
  <c r="T61" i="7" s="1"/>
  <c r="U61" i="7" s="1"/>
  <c r="AM284" i="3"/>
  <c r="K283" i="7" s="1"/>
  <c r="L283" i="7" s="1"/>
  <c r="AI13" i="3"/>
  <c r="AJ13" i="3" s="1"/>
  <c r="AL13" i="3" s="1"/>
  <c r="V13" i="4" s="1"/>
  <c r="R239" i="7"/>
  <c r="T239" i="7" s="1"/>
  <c r="U239" i="7" s="1"/>
  <c r="L251" i="7"/>
  <c r="AM335" i="3"/>
  <c r="K334" i="7" s="1"/>
  <c r="AM14" i="3"/>
  <c r="K13" i="7" s="1"/>
  <c r="AM185" i="3"/>
  <c r="K184" i="7" s="1"/>
  <c r="L184" i="7" s="1"/>
  <c r="AM89" i="3"/>
  <c r="K88" i="7" s="1"/>
  <c r="AM263" i="3"/>
  <c r="K262" i="7" s="1"/>
  <c r="AM47" i="3"/>
  <c r="K46" i="7" s="1"/>
  <c r="L46" i="7" s="1"/>
  <c r="AM140" i="3"/>
  <c r="K139" i="7" s="1"/>
  <c r="AM222" i="3"/>
  <c r="K221" i="7" s="1"/>
  <c r="L221" i="7" s="1"/>
  <c r="AM291" i="3"/>
  <c r="K290" i="7" s="1"/>
  <c r="L290" i="7" s="1"/>
  <c r="L132" i="7"/>
  <c r="R132" i="7"/>
  <c r="T132" i="7" s="1"/>
  <c r="U132" i="7" s="1"/>
  <c r="K11" i="7"/>
  <c r="L11" i="7" s="1"/>
  <c r="AM261" i="3"/>
  <c r="K260" i="7" s="1"/>
  <c r="L260" i="7" s="1"/>
  <c r="AM340" i="3"/>
  <c r="K339" i="7" s="1"/>
  <c r="AM237" i="3"/>
  <c r="K236" i="7" s="1"/>
  <c r="AM294" i="3"/>
  <c r="K293" i="7" s="1"/>
  <c r="AM156" i="3"/>
  <c r="K155" i="7" s="1"/>
  <c r="R126" i="7"/>
  <c r="T126" i="7" s="1"/>
  <c r="U126" i="7" s="1"/>
  <c r="AM359" i="3"/>
  <c r="K358" i="7" s="1"/>
  <c r="AM191" i="3"/>
  <c r="K190" i="7" s="1"/>
  <c r="R190" i="7" s="1"/>
  <c r="T190" i="7" s="1"/>
  <c r="U190" i="7" s="1"/>
  <c r="L96" i="7"/>
  <c r="R96" i="7"/>
  <c r="T96" i="7" s="1"/>
  <c r="U96" i="7" s="1"/>
  <c r="AM144" i="3"/>
  <c r="K143" i="7" s="1"/>
  <c r="AM346" i="3"/>
  <c r="K345" i="7" s="1"/>
  <c r="R345" i="7" s="1"/>
  <c r="T345" i="7" s="1"/>
  <c r="U345" i="7" s="1"/>
  <c r="AM53" i="3"/>
  <c r="K52" i="7" s="1"/>
  <c r="AM125" i="3"/>
  <c r="K124" i="7" s="1"/>
  <c r="AM316" i="3"/>
  <c r="K315" i="7" s="1"/>
  <c r="L315" i="7" s="1"/>
  <c r="AM163" i="3"/>
  <c r="K162" i="7" s="1"/>
  <c r="AM296" i="3"/>
  <c r="K295" i="7" s="1"/>
  <c r="L295" i="7" s="1"/>
  <c r="AM273" i="3"/>
  <c r="K272" i="7" s="1"/>
  <c r="L284" i="7" l="1"/>
  <c r="L85" i="7"/>
  <c r="L300" i="7"/>
  <c r="R243" i="7"/>
  <c r="T243" i="7" s="1"/>
  <c r="U243" i="7" s="1"/>
  <c r="R276" i="7"/>
  <c r="T276" i="7" s="1"/>
  <c r="U276" i="7" s="1"/>
  <c r="R316" i="7"/>
  <c r="T316" i="7" s="1"/>
  <c r="U316" i="7" s="1"/>
  <c r="R189" i="7"/>
  <c r="T189" i="7" s="1"/>
  <c r="U189" i="7" s="1"/>
  <c r="L246" i="7"/>
  <c r="AM137" i="3"/>
  <c r="K136" i="7" s="1"/>
  <c r="V208" i="4"/>
  <c r="AM208" i="3"/>
  <c r="K207" i="7" s="1"/>
  <c r="L106" i="7"/>
  <c r="R106" i="7"/>
  <c r="T106" i="7" s="1"/>
  <c r="U106" i="7" s="1"/>
  <c r="L257" i="7"/>
  <c r="R257" i="7"/>
  <c r="T257" i="7" s="1"/>
  <c r="U257" i="7" s="1"/>
  <c r="L57" i="7"/>
  <c r="R288" i="7"/>
  <c r="T288" i="7" s="1"/>
  <c r="U288" i="7" s="1"/>
  <c r="R228" i="7"/>
  <c r="T228" i="7" s="1"/>
  <c r="U228" i="7" s="1"/>
  <c r="C31" i="7"/>
  <c r="AM32" i="3"/>
  <c r="V338" i="4"/>
  <c r="AM338" i="3"/>
  <c r="K337" i="7" s="1"/>
  <c r="C129" i="7"/>
  <c r="AM130" i="3"/>
  <c r="L82" i="7"/>
  <c r="R82" i="7"/>
  <c r="T82" i="7" s="1"/>
  <c r="U82" i="7" s="1"/>
  <c r="L177" i="7"/>
  <c r="R177" i="7"/>
  <c r="T177" i="7" s="1"/>
  <c r="U177" i="7" s="1"/>
  <c r="L121" i="7"/>
  <c r="R121" i="7"/>
  <c r="T121" i="7" s="1"/>
  <c r="U121" i="7" s="1"/>
  <c r="V282" i="4"/>
  <c r="AM282" i="3"/>
  <c r="K281" i="7" s="1"/>
  <c r="L322" i="7"/>
  <c r="R98" i="7"/>
  <c r="T98" i="7" s="1"/>
  <c r="U98" i="7" s="1"/>
  <c r="L118" i="7"/>
  <c r="L240" i="7"/>
  <c r="L71" i="7"/>
  <c r="R94" i="7"/>
  <c r="T94" i="7" s="1"/>
  <c r="U94" i="7" s="1"/>
  <c r="L353" i="7"/>
  <c r="R307" i="7"/>
  <c r="T307" i="7" s="1"/>
  <c r="U307" i="7" s="1"/>
  <c r="R238" i="7"/>
  <c r="T238" i="7" s="1"/>
  <c r="U238" i="7" s="1"/>
  <c r="H71" i="7"/>
  <c r="T71" i="7" s="1"/>
  <c r="U71" i="7" s="1"/>
  <c r="R341" i="7"/>
  <c r="T341" i="7" s="1"/>
  <c r="U341" i="7" s="1"/>
  <c r="K107" i="7"/>
  <c r="R107" i="7" s="1"/>
  <c r="T107" i="7" s="1"/>
  <c r="U107" i="7" s="1"/>
  <c r="R212" i="7"/>
  <c r="T212" i="7" s="1"/>
  <c r="U212" i="7" s="1"/>
  <c r="L267" i="7"/>
  <c r="R321" i="7"/>
  <c r="T321" i="7" s="1"/>
  <c r="U321" i="7" s="1"/>
  <c r="K18" i="7"/>
  <c r="L18" i="7" s="1"/>
  <c r="R302" i="7"/>
  <c r="T302" i="7" s="1"/>
  <c r="U302" i="7" s="1"/>
  <c r="L302" i="7"/>
  <c r="R176" i="7"/>
  <c r="T176" i="7" s="1"/>
  <c r="U176" i="7" s="1"/>
  <c r="R90" i="7"/>
  <c r="T90" i="7" s="1"/>
  <c r="U90" i="7" s="1"/>
  <c r="R16" i="7"/>
  <c r="T16" i="7" s="1"/>
  <c r="U16" i="7" s="1"/>
  <c r="R234" i="7"/>
  <c r="T234" i="7" s="1"/>
  <c r="U234" i="7" s="1"/>
  <c r="L263" i="7"/>
  <c r="C145" i="7"/>
  <c r="AM146" i="3"/>
  <c r="J233" i="7"/>
  <c r="H233" i="7"/>
  <c r="R165" i="7"/>
  <c r="T165" i="7" s="1"/>
  <c r="U165" i="7" s="1"/>
  <c r="L54" i="7"/>
  <c r="C208" i="7"/>
  <c r="AM209" i="3"/>
  <c r="C264" i="7"/>
  <c r="AM265" i="3"/>
  <c r="C171" i="7"/>
  <c r="AM172" i="3"/>
  <c r="C301" i="7"/>
  <c r="AM302" i="3"/>
  <c r="J32" i="7"/>
  <c r="H32" i="7"/>
  <c r="R56" i="7"/>
  <c r="T56" i="7" s="1"/>
  <c r="U56" i="7" s="1"/>
  <c r="L172" i="7"/>
  <c r="AM234" i="3"/>
  <c r="H198" i="7"/>
  <c r="AD362" i="4"/>
  <c r="R327" i="7"/>
  <c r="T327" i="7" s="1"/>
  <c r="U327" i="7" s="1"/>
  <c r="K114" i="7"/>
  <c r="L114" i="7" s="1"/>
  <c r="AM33" i="3"/>
  <c r="R113" i="7"/>
  <c r="T113" i="7" s="1"/>
  <c r="U113" i="7" s="1"/>
  <c r="L103" i="7"/>
  <c r="T54" i="7"/>
  <c r="U54" i="7" s="1"/>
  <c r="K269" i="7"/>
  <c r="L269" i="7" s="1"/>
  <c r="H122" i="7"/>
  <c r="J122" i="7"/>
  <c r="K122" i="7" s="1"/>
  <c r="K75" i="7"/>
  <c r="R75" i="7" s="1"/>
  <c r="T75" i="7" s="1"/>
  <c r="U75" i="7" s="1"/>
  <c r="J117" i="7"/>
  <c r="K117" i="7" s="1"/>
  <c r="R117" i="7" s="1"/>
  <c r="H117" i="7"/>
  <c r="H135" i="7"/>
  <c r="J135" i="7"/>
  <c r="AM136" i="3"/>
  <c r="K198" i="7"/>
  <c r="R198" i="7" s="1"/>
  <c r="J247" i="7"/>
  <c r="H247" i="7"/>
  <c r="AM248" i="3"/>
  <c r="R10" i="7"/>
  <c r="T10" i="7" s="1"/>
  <c r="U10" i="7" s="1"/>
  <c r="R167" i="7"/>
  <c r="T167" i="7" s="1"/>
  <c r="U167" i="7" s="1"/>
  <c r="L230" i="7"/>
  <c r="L152" i="7"/>
  <c r="L354" i="7"/>
  <c r="L78" i="7"/>
  <c r="R219" i="7"/>
  <c r="T219" i="7" s="1"/>
  <c r="U219" i="7" s="1"/>
  <c r="R319" i="7"/>
  <c r="T319" i="7" s="1"/>
  <c r="U319" i="7" s="1"/>
  <c r="L299" i="7"/>
  <c r="R346" i="7"/>
  <c r="T346" i="7" s="1"/>
  <c r="U346" i="7" s="1"/>
  <c r="R215" i="7"/>
  <c r="T215" i="7" s="1"/>
  <c r="U215" i="7" s="1"/>
  <c r="L348" i="7"/>
  <c r="R111" i="7"/>
  <c r="T111" i="7" s="1"/>
  <c r="U111" i="7" s="1"/>
  <c r="R40" i="7"/>
  <c r="T40" i="7" s="1"/>
  <c r="U40" i="7" s="1"/>
  <c r="L40" i="7"/>
  <c r="R89" i="7"/>
  <c r="T89" i="7" s="1"/>
  <c r="U89" i="7" s="1"/>
  <c r="L89" i="7"/>
  <c r="L323" i="7"/>
  <c r="R323" i="7"/>
  <c r="T323" i="7" s="1"/>
  <c r="U323" i="7" s="1"/>
  <c r="L58" i="7"/>
  <c r="R58" i="7"/>
  <c r="T58" i="7" s="1"/>
  <c r="U58" i="7" s="1"/>
  <c r="R325" i="7"/>
  <c r="T325" i="7" s="1"/>
  <c r="U325" i="7" s="1"/>
  <c r="L325" i="7"/>
  <c r="L351" i="7"/>
  <c r="R351" i="7"/>
  <c r="T351" i="7" s="1"/>
  <c r="U351" i="7" s="1"/>
  <c r="R355" i="7"/>
  <c r="T355" i="7" s="1"/>
  <c r="U355" i="7" s="1"/>
  <c r="L355" i="7"/>
  <c r="L73" i="7"/>
  <c r="R73" i="7"/>
  <c r="T73" i="7" s="1"/>
  <c r="U73" i="7" s="1"/>
  <c r="R66" i="7"/>
  <c r="T66" i="7" s="1"/>
  <c r="U66" i="7" s="1"/>
  <c r="L66" i="7"/>
  <c r="L350" i="7"/>
  <c r="R350" i="7"/>
  <c r="T350" i="7" s="1"/>
  <c r="U350" i="7" s="1"/>
  <c r="R55" i="7"/>
  <c r="T55" i="7" s="1"/>
  <c r="U55" i="7" s="1"/>
  <c r="R137" i="7"/>
  <c r="T137" i="7" s="1"/>
  <c r="U137" i="7" s="1"/>
  <c r="R21" i="7"/>
  <c r="T21" i="7" s="1"/>
  <c r="U21" i="7" s="1"/>
  <c r="R59" i="7"/>
  <c r="T59" i="7" s="1"/>
  <c r="U59" i="7" s="1"/>
  <c r="L59" i="7"/>
  <c r="R87" i="7"/>
  <c r="T87" i="7" s="1"/>
  <c r="U87" i="7" s="1"/>
  <c r="R124" i="7"/>
  <c r="T124" i="7" s="1"/>
  <c r="U124" i="7" s="1"/>
  <c r="L124" i="7"/>
  <c r="R178" i="7"/>
  <c r="T178" i="7" s="1"/>
  <c r="U178" i="7" s="1"/>
  <c r="L178" i="7"/>
  <c r="R140" i="7"/>
  <c r="T140" i="7" s="1"/>
  <c r="U140" i="7" s="1"/>
  <c r="R160" i="7"/>
  <c r="T160" i="7" s="1"/>
  <c r="U160" i="7" s="1"/>
  <c r="L343" i="7"/>
  <c r="R270" i="7"/>
  <c r="T270" i="7" s="1"/>
  <c r="U270" i="7" s="1"/>
  <c r="R128" i="7"/>
  <c r="T128" i="7" s="1"/>
  <c r="U128" i="7" s="1"/>
  <c r="R53" i="7"/>
  <c r="T53" i="7" s="1"/>
  <c r="U53" i="7" s="1"/>
  <c r="R91" i="7"/>
  <c r="T91" i="7" s="1"/>
  <c r="U91" i="7" s="1"/>
  <c r="R205" i="7"/>
  <c r="T205" i="7" s="1"/>
  <c r="U205" i="7" s="1"/>
  <c r="R127" i="7"/>
  <c r="T127" i="7" s="1"/>
  <c r="U127" i="7" s="1"/>
  <c r="L143" i="7"/>
  <c r="R143" i="7"/>
  <c r="T143" i="7" s="1"/>
  <c r="U143" i="7" s="1"/>
  <c r="L339" i="7"/>
  <c r="R339" i="7"/>
  <c r="T339" i="7" s="1"/>
  <c r="U339" i="7" s="1"/>
  <c r="L317" i="7"/>
  <c r="R317" i="7"/>
  <c r="T317" i="7" s="1"/>
  <c r="U317" i="7" s="1"/>
  <c r="L334" i="7"/>
  <c r="R334" i="7"/>
  <c r="T334" i="7" s="1"/>
  <c r="U334" i="7" s="1"/>
  <c r="L308" i="7"/>
  <c r="R308" i="7"/>
  <c r="T308" i="7" s="1"/>
  <c r="U308" i="7" s="1"/>
  <c r="L274" i="7"/>
  <c r="R274" i="7"/>
  <c r="T274" i="7" s="1"/>
  <c r="U274" i="7" s="1"/>
  <c r="R255" i="7"/>
  <c r="T255" i="7" s="1"/>
  <c r="U255" i="7" s="1"/>
  <c r="L255" i="7"/>
  <c r="R9" i="7"/>
  <c r="T9" i="7" s="1"/>
  <c r="U9" i="7" s="1"/>
  <c r="L9" i="7"/>
  <c r="L173" i="7"/>
  <c r="R173" i="7"/>
  <c r="T173" i="7" s="1"/>
  <c r="U173" i="7" s="1"/>
  <c r="L232" i="7"/>
  <c r="R232" i="7"/>
  <c r="T232" i="7" s="1"/>
  <c r="U232" i="7" s="1"/>
  <c r="L147" i="7"/>
  <c r="R184" i="7"/>
  <c r="T184" i="7" s="1"/>
  <c r="U184" i="7" s="1"/>
  <c r="R231" i="7"/>
  <c r="T231" i="7" s="1"/>
  <c r="U231" i="7" s="1"/>
  <c r="R119" i="7"/>
  <c r="T119" i="7" s="1"/>
  <c r="U119" i="7" s="1"/>
  <c r="L273" i="7"/>
  <c r="R203" i="7"/>
  <c r="T203" i="7" s="1"/>
  <c r="U203" i="7" s="1"/>
  <c r="L203" i="7"/>
  <c r="L185" i="7"/>
  <c r="L29" i="7"/>
  <c r="L100" i="7"/>
  <c r="L213" i="7"/>
  <c r="R318" i="7"/>
  <c r="T318" i="7" s="1"/>
  <c r="U318" i="7" s="1"/>
  <c r="L277" i="7"/>
  <c r="R48" i="7"/>
  <c r="T48" i="7" s="1"/>
  <c r="U48" i="7" s="1"/>
  <c r="R298" i="7"/>
  <c r="T298" i="7" s="1"/>
  <c r="U298" i="7" s="1"/>
  <c r="R314" i="7"/>
  <c r="T314" i="7" s="1"/>
  <c r="U314" i="7" s="1"/>
  <c r="R42" i="7"/>
  <c r="T42" i="7" s="1"/>
  <c r="U42" i="7" s="1"/>
  <c r="R22" i="7"/>
  <c r="T22" i="7" s="1"/>
  <c r="U22" i="7" s="1"/>
  <c r="L254" i="7"/>
  <c r="L261" i="7"/>
  <c r="R166" i="7"/>
  <c r="T166" i="7" s="1"/>
  <c r="U166" i="7" s="1"/>
  <c r="L155" i="7"/>
  <c r="R155" i="7"/>
  <c r="T155" i="7" s="1"/>
  <c r="U155" i="7" s="1"/>
  <c r="R13" i="7"/>
  <c r="T13" i="7" s="1"/>
  <c r="U13" i="7" s="1"/>
  <c r="L13" i="7"/>
  <c r="L110" i="7"/>
  <c r="R110" i="7"/>
  <c r="T110" i="7" s="1"/>
  <c r="U110" i="7" s="1"/>
  <c r="L194" i="7"/>
  <c r="R194" i="7"/>
  <c r="T194" i="7" s="1"/>
  <c r="U194" i="7" s="1"/>
  <c r="L324" i="7"/>
  <c r="R324" i="7"/>
  <c r="T324" i="7" s="1"/>
  <c r="U324" i="7" s="1"/>
  <c r="L41" i="7"/>
  <c r="R41" i="7"/>
  <c r="T41" i="7" s="1"/>
  <c r="U41" i="7" s="1"/>
  <c r="R294" i="7"/>
  <c r="T294" i="7" s="1"/>
  <c r="U294" i="7" s="1"/>
  <c r="L294" i="7"/>
  <c r="R256" i="7"/>
  <c r="T256" i="7" s="1"/>
  <c r="U256" i="7" s="1"/>
  <c r="L256" i="7"/>
  <c r="L259" i="7"/>
  <c r="R259" i="7"/>
  <c r="T259" i="7" s="1"/>
  <c r="U259" i="7" s="1"/>
  <c r="L286" i="7"/>
  <c r="R286" i="7"/>
  <c r="T286" i="7" s="1"/>
  <c r="U286" i="7" s="1"/>
  <c r="R195" i="7"/>
  <c r="T195" i="7" s="1"/>
  <c r="U195" i="7" s="1"/>
  <c r="L195" i="7"/>
  <c r="R148" i="7"/>
  <c r="T148" i="7" s="1"/>
  <c r="U148" i="7" s="1"/>
  <c r="L148" i="7"/>
  <c r="R272" i="7"/>
  <c r="T272" i="7" s="1"/>
  <c r="U272" i="7" s="1"/>
  <c r="L272" i="7"/>
  <c r="L358" i="7"/>
  <c r="R358" i="7"/>
  <c r="T358" i="7" s="1"/>
  <c r="U358" i="7" s="1"/>
  <c r="L236" i="7"/>
  <c r="R236" i="7"/>
  <c r="T236" i="7" s="1"/>
  <c r="U236" i="7" s="1"/>
  <c r="L209" i="7"/>
  <c r="R209" i="7"/>
  <c r="T209" i="7" s="1"/>
  <c r="U209" i="7" s="1"/>
  <c r="L328" i="7"/>
  <c r="R328" i="7"/>
  <c r="T328" i="7" s="1"/>
  <c r="U328" i="7" s="1"/>
  <c r="L162" i="7"/>
  <c r="R162" i="7"/>
  <c r="T162" i="7" s="1"/>
  <c r="U162" i="7" s="1"/>
  <c r="L52" i="7"/>
  <c r="R52" i="7"/>
  <c r="T52" i="7" s="1"/>
  <c r="U52" i="7" s="1"/>
  <c r="L139" i="7"/>
  <c r="R139" i="7"/>
  <c r="T139" i="7" s="1"/>
  <c r="U139" i="7" s="1"/>
  <c r="R262" i="7"/>
  <c r="T262" i="7" s="1"/>
  <c r="U262" i="7" s="1"/>
  <c r="L262" i="7"/>
  <c r="L88" i="7"/>
  <c r="R88" i="7"/>
  <c r="T88" i="7" s="1"/>
  <c r="U88" i="7" s="1"/>
  <c r="R159" i="7"/>
  <c r="T159" i="7" s="1"/>
  <c r="U159" i="7" s="1"/>
  <c r="L159" i="7"/>
  <c r="L30" i="7"/>
  <c r="R30" i="7"/>
  <c r="T30" i="7" s="1"/>
  <c r="U30" i="7" s="1"/>
  <c r="L331" i="7"/>
  <c r="R331" i="7"/>
  <c r="T331" i="7" s="1"/>
  <c r="U331" i="7" s="1"/>
  <c r="R17" i="7"/>
  <c r="T17" i="7" s="1"/>
  <c r="U17" i="7" s="1"/>
  <c r="L17" i="7"/>
  <c r="L252" i="7"/>
  <c r="R252" i="7"/>
  <c r="T252" i="7" s="1"/>
  <c r="U252" i="7" s="1"/>
  <c r="L116" i="7"/>
  <c r="R116" i="7"/>
  <c r="T116" i="7" s="1"/>
  <c r="U116" i="7" s="1"/>
  <c r="R293" i="7"/>
  <c r="T293" i="7" s="1"/>
  <c r="U293" i="7" s="1"/>
  <c r="L293" i="7"/>
  <c r="L24" i="7"/>
  <c r="R24" i="7"/>
  <c r="T24" i="7" s="1"/>
  <c r="U24" i="7" s="1"/>
  <c r="L224" i="7"/>
  <c r="R224" i="7"/>
  <c r="T224" i="7" s="1"/>
  <c r="U224" i="7" s="1"/>
  <c r="L36" i="7"/>
  <c r="R36" i="7"/>
  <c r="T36" i="7" s="1"/>
  <c r="U36" i="7" s="1"/>
  <c r="L190" i="7"/>
  <c r="R260" i="7"/>
  <c r="T260" i="7" s="1"/>
  <c r="U260" i="7" s="1"/>
  <c r="R237" i="7"/>
  <c r="T237" i="7" s="1"/>
  <c r="U237" i="7" s="1"/>
  <c r="R188" i="7"/>
  <c r="T188" i="7" s="1"/>
  <c r="U188" i="7" s="1"/>
  <c r="R245" i="7"/>
  <c r="T245" i="7" s="1"/>
  <c r="U245" i="7" s="1"/>
  <c r="R11" i="7"/>
  <c r="R26" i="7"/>
  <c r="T26" i="7" s="1"/>
  <c r="U26" i="7" s="1"/>
  <c r="R46" i="7"/>
  <c r="T46" i="7" s="1"/>
  <c r="U46" i="7" s="1"/>
  <c r="R290" i="7"/>
  <c r="T290" i="7" s="1"/>
  <c r="U290" i="7" s="1"/>
  <c r="R105" i="7"/>
  <c r="T105" i="7" s="1"/>
  <c r="U105" i="7" s="1"/>
  <c r="L345" i="7"/>
  <c r="R315" i="7"/>
  <c r="T315" i="7" s="1"/>
  <c r="U315" i="7" s="1"/>
  <c r="R221" i="7"/>
  <c r="T221" i="7" s="1"/>
  <c r="U221" i="7" s="1"/>
  <c r="R244" i="7"/>
  <c r="T244" i="7" s="1"/>
  <c r="U244" i="7" s="1"/>
  <c r="R283" i="7"/>
  <c r="T283" i="7" s="1"/>
  <c r="U283" i="7" s="1"/>
  <c r="L181" i="7"/>
  <c r="AM13" i="3"/>
  <c r="R280" i="7"/>
  <c r="T280" i="7" s="1"/>
  <c r="U280" i="7" s="1"/>
  <c r="R295" i="7"/>
  <c r="T295" i="7" s="1"/>
  <c r="U295" i="7" s="1"/>
  <c r="L207" i="7" l="1"/>
  <c r="R207" i="7"/>
  <c r="T207" i="7" s="1"/>
  <c r="U207" i="7" s="1"/>
  <c r="L136" i="7"/>
  <c r="R136" i="7"/>
  <c r="T136" i="7" s="1"/>
  <c r="U136" i="7" s="1"/>
  <c r="R337" i="7"/>
  <c r="T337" i="7" s="1"/>
  <c r="U337" i="7" s="1"/>
  <c r="L337" i="7"/>
  <c r="R281" i="7"/>
  <c r="T281" i="7" s="1"/>
  <c r="U281" i="7" s="1"/>
  <c r="L281" i="7"/>
  <c r="J129" i="7"/>
  <c r="K129" i="7" s="1"/>
  <c r="R129" i="7" s="1"/>
  <c r="H129" i="7"/>
  <c r="H31" i="7"/>
  <c r="J31" i="7"/>
  <c r="K31" i="7" s="1"/>
  <c r="L31" i="7" s="1"/>
  <c r="C361" i="7"/>
  <c r="R18" i="7"/>
  <c r="T18" i="7" s="1"/>
  <c r="U18" i="7" s="1"/>
  <c r="L107" i="7"/>
  <c r="L198" i="7"/>
  <c r="K233" i="7"/>
  <c r="L233" i="7" s="1"/>
  <c r="R269" i="7"/>
  <c r="T269" i="7" s="1"/>
  <c r="U269" i="7" s="1"/>
  <c r="K32" i="7"/>
  <c r="R32" i="7" s="1"/>
  <c r="T32" i="7" s="1"/>
  <c r="U32" i="7" s="1"/>
  <c r="L117" i="7"/>
  <c r="J145" i="7"/>
  <c r="K145" i="7" s="1"/>
  <c r="R145" i="7" s="1"/>
  <c r="H145" i="7"/>
  <c r="L122" i="7"/>
  <c r="R122" i="7"/>
  <c r="T122" i="7" s="1"/>
  <c r="U122" i="7" s="1"/>
  <c r="H264" i="7"/>
  <c r="J264" i="7"/>
  <c r="K264" i="7" s="1"/>
  <c r="T198" i="7"/>
  <c r="U198" i="7" s="1"/>
  <c r="R114" i="7"/>
  <c r="T114" i="7" s="1"/>
  <c r="U114" i="7" s="1"/>
  <c r="K135" i="7"/>
  <c r="L135" i="7" s="1"/>
  <c r="J301" i="7"/>
  <c r="H301" i="7"/>
  <c r="H171" i="7"/>
  <c r="J171" i="7"/>
  <c r="J208" i="7"/>
  <c r="H208" i="7"/>
  <c r="L75" i="7"/>
  <c r="K247" i="7"/>
  <c r="L247" i="7" s="1"/>
  <c r="T117" i="7"/>
  <c r="U117" i="7" s="1"/>
  <c r="AM362" i="3"/>
  <c r="K12" i="7"/>
  <c r="T11" i="7"/>
  <c r="T129" i="7" l="1"/>
  <c r="U129" i="7" s="1"/>
  <c r="L129" i="7"/>
  <c r="R31" i="7"/>
  <c r="T31" i="7" s="1"/>
  <c r="U31" i="7" s="1"/>
  <c r="H361" i="7"/>
  <c r="J361" i="7"/>
  <c r="T145" i="7"/>
  <c r="U145" i="7" s="1"/>
  <c r="L145" i="7"/>
  <c r="R233" i="7"/>
  <c r="T233" i="7" s="1"/>
  <c r="U233" i="7" s="1"/>
  <c r="L32" i="7"/>
  <c r="R247" i="7"/>
  <c r="T247" i="7" s="1"/>
  <c r="U247" i="7" s="1"/>
  <c r="R135" i="7"/>
  <c r="T135" i="7" s="1"/>
  <c r="U135" i="7" s="1"/>
  <c r="K208" i="7"/>
  <c r="L208" i="7" s="1"/>
  <c r="K171" i="7"/>
  <c r="L171" i="7" s="1"/>
  <c r="R264" i="7"/>
  <c r="T264" i="7" s="1"/>
  <c r="U264" i="7" s="1"/>
  <c r="L264" i="7"/>
  <c r="K301" i="7"/>
  <c r="R301" i="7" s="1"/>
  <c r="T301" i="7" s="1"/>
  <c r="U301" i="7" s="1"/>
  <c r="U11" i="7"/>
  <c r="L12" i="7"/>
  <c r="R12" i="7"/>
  <c r="K361" i="7" l="1"/>
  <c r="L361" i="7" s="1"/>
  <c r="R171" i="7"/>
  <c r="T171" i="7" s="1"/>
  <c r="U171" i="7" s="1"/>
  <c r="L301" i="7"/>
  <c r="R208" i="7"/>
  <c r="T208" i="7" s="1"/>
  <c r="U208" i="7" s="1"/>
  <c r="T12" i="7"/>
  <c r="R361" i="7" l="1"/>
  <c r="U12" i="7"/>
  <c r="T361" i="7"/>
  <c r="U361" i="7" s="1"/>
  <c r="U363" i="7" l="1"/>
  <c r="U364" i="7"/>
  <c r="V362" i="4"/>
</calcChain>
</file>

<file path=xl/sharedStrings.xml><?xml version="1.0" encoding="utf-8"?>
<sst xmlns="http://schemas.openxmlformats.org/spreadsheetml/2006/main" count="3723" uniqueCount="1245">
  <si>
    <t>Note:</t>
  </si>
  <si>
    <t>Sort order is by DOR jurisdiction code</t>
  </si>
  <si>
    <t>Spreadsheet</t>
  </si>
  <si>
    <t>Description</t>
  </si>
  <si>
    <t>New Growth</t>
  </si>
  <si>
    <t xml:space="preserve">New growth,adjusted for Ch 653, as pct of prior year levy limit (adjusted for overrides); calculation of </t>
  </si>
  <si>
    <t>three-year average.</t>
  </si>
  <si>
    <t>Levy Limit Base</t>
  </si>
  <si>
    <t>GRS</t>
  </si>
  <si>
    <t>Local Receipts</t>
  </si>
  <si>
    <t>MRGF Calculation</t>
  </si>
  <si>
    <t>Summary of the change in the four components (2 1/2% increase, new growth, grs, receipts)</t>
  </si>
  <si>
    <t>and calculation of factors.</t>
  </si>
  <si>
    <t>Questions:</t>
  </si>
  <si>
    <t>FY94</t>
  </si>
  <si>
    <t>FY95</t>
  </si>
  <si>
    <t>FY96</t>
  </si>
  <si>
    <t>FY97</t>
  </si>
  <si>
    <t>FY98</t>
  </si>
  <si>
    <t>FY99</t>
  </si>
  <si>
    <t>FY2000</t>
  </si>
  <si>
    <t>FY2001</t>
  </si>
  <si>
    <t>FY2002</t>
  </si>
  <si>
    <t xml:space="preserve">ABINGTON      </t>
  </si>
  <si>
    <t xml:space="preserve">ACTON         </t>
  </si>
  <si>
    <t xml:space="preserve">ACUSHNET      </t>
  </si>
  <si>
    <t xml:space="preserve">ADAMS         </t>
  </si>
  <si>
    <t xml:space="preserve">AGAWAM        </t>
  </si>
  <si>
    <t xml:space="preserve">ALFORD        </t>
  </si>
  <si>
    <t xml:space="preserve">AMESBURY      </t>
  </si>
  <si>
    <t xml:space="preserve">AMHERST       </t>
  </si>
  <si>
    <t xml:space="preserve">ANDOVER       </t>
  </si>
  <si>
    <t xml:space="preserve">ARLINGTON     </t>
  </si>
  <si>
    <t xml:space="preserve">ASHBURNHAM    </t>
  </si>
  <si>
    <t xml:space="preserve">ASHBY         </t>
  </si>
  <si>
    <t xml:space="preserve">ASHFIELD      </t>
  </si>
  <si>
    <t xml:space="preserve">ASHLAND       </t>
  </si>
  <si>
    <t xml:space="preserve">ATHOL         </t>
  </si>
  <si>
    <t xml:space="preserve">ATTLEBORO     </t>
  </si>
  <si>
    <t xml:space="preserve">AUBURN        </t>
  </si>
  <si>
    <t xml:space="preserve">AVON          </t>
  </si>
  <si>
    <t xml:space="preserve">AYER          </t>
  </si>
  <si>
    <t xml:space="preserve">BARNSTABLE    </t>
  </si>
  <si>
    <t xml:space="preserve">BARRE         </t>
  </si>
  <si>
    <t xml:space="preserve">BECKET        </t>
  </si>
  <si>
    <t xml:space="preserve">BEDFORD       </t>
  </si>
  <si>
    <t xml:space="preserve">BELCHERTOWN   </t>
  </si>
  <si>
    <t xml:space="preserve">BELLINGHAM    </t>
  </si>
  <si>
    <t xml:space="preserve">BELMONT       </t>
  </si>
  <si>
    <t xml:space="preserve">BERKLEY       </t>
  </si>
  <si>
    <t xml:space="preserve">BERLIN        </t>
  </si>
  <si>
    <t xml:space="preserve">BERNARDSTON   </t>
  </si>
  <si>
    <t xml:space="preserve">BEVERLY       </t>
  </si>
  <si>
    <t xml:space="preserve">BILLERICA     </t>
  </si>
  <si>
    <t xml:space="preserve">BLACKSTONE    </t>
  </si>
  <si>
    <t xml:space="preserve">BLANDFORD     </t>
  </si>
  <si>
    <t xml:space="preserve">BOLTON        </t>
  </si>
  <si>
    <t xml:space="preserve">BOSTON        </t>
  </si>
  <si>
    <t xml:space="preserve">BOURNE        </t>
  </si>
  <si>
    <t xml:space="preserve">BOXBOROUGH    </t>
  </si>
  <si>
    <t xml:space="preserve">BOXFORD       </t>
  </si>
  <si>
    <t xml:space="preserve">BOYLSTON      </t>
  </si>
  <si>
    <t xml:space="preserve">BRAINTREE     </t>
  </si>
  <si>
    <t xml:space="preserve">BREWSTER      </t>
  </si>
  <si>
    <t xml:space="preserve">BRIDGEWATER   </t>
  </si>
  <si>
    <t xml:space="preserve">BRIMFIELD     </t>
  </si>
  <si>
    <t xml:space="preserve">BROCKTON      </t>
  </si>
  <si>
    <t xml:space="preserve">BROOKFIELD    </t>
  </si>
  <si>
    <t xml:space="preserve">BROOKLINE     </t>
  </si>
  <si>
    <t xml:space="preserve">BUCKLAND      </t>
  </si>
  <si>
    <t xml:space="preserve">BURLINGTON    </t>
  </si>
  <si>
    <t xml:space="preserve">CAMBRIDGE     </t>
  </si>
  <si>
    <t xml:space="preserve">CANTON        </t>
  </si>
  <si>
    <t xml:space="preserve">CARLISLE      </t>
  </si>
  <si>
    <t xml:space="preserve">CARVER        </t>
  </si>
  <si>
    <t xml:space="preserve">CHARLEMONT    </t>
  </si>
  <si>
    <t xml:space="preserve">CHARLTON      </t>
  </si>
  <si>
    <t xml:space="preserve">CHATHAM       </t>
  </si>
  <si>
    <t xml:space="preserve">CHELMSFORD    </t>
  </si>
  <si>
    <t xml:space="preserve">CHELSEA       </t>
  </si>
  <si>
    <t xml:space="preserve">CHESHIRE      </t>
  </si>
  <si>
    <t xml:space="preserve">CHESTER       </t>
  </si>
  <si>
    <t xml:space="preserve">CHESTERFIELD  </t>
  </si>
  <si>
    <t xml:space="preserve">CHICOPEE      </t>
  </si>
  <si>
    <t xml:space="preserve">CHILMARK      </t>
  </si>
  <si>
    <t xml:space="preserve">CLARKSBURG    </t>
  </si>
  <si>
    <t xml:space="preserve">CLINTON       </t>
  </si>
  <si>
    <t xml:space="preserve">COHASSET      </t>
  </si>
  <si>
    <t xml:space="preserve">COLRAIN       </t>
  </si>
  <si>
    <t xml:space="preserve">CONCORD       </t>
  </si>
  <si>
    <t xml:space="preserve">CONWAY        </t>
  </si>
  <si>
    <t xml:space="preserve">CUMMINGTON    </t>
  </si>
  <si>
    <t xml:space="preserve">DALTON        </t>
  </si>
  <si>
    <t xml:space="preserve">DANVERS       </t>
  </si>
  <si>
    <t xml:space="preserve">DARTMOUTH     </t>
  </si>
  <si>
    <t xml:space="preserve">DEDHAM        </t>
  </si>
  <si>
    <t xml:space="preserve">DEERFIELD     </t>
  </si>
  <si>
    <t xml:space="preserve">DENNIS        </t>
  </si>
  <si>
    <t xml:space="preserve">DIGHTON       </t>
  </si>
  <si>
    <t xml:space="preserve">DOUGLAS       </t>
  </si>
  <si>
    <t xml:space="preserve">DOVER         </t>
  </si>
  <si>
    <t xml:space="preserve">DRACUT        </t>
  </si>
  <si>
    <t xml:space="preserve">DUDLEY        </t>
  </si>
  <si>
    <t xml:space="preserve">DUNSTABLE     </t>
  </si>
  <si>
    <t xml:space="preserve">DUXBURY       </t>
  </si>
  <si>
    <t xml:space="preserve">EASTHAM       </t>
  </si>
  <si>
    <t xml:space="preserve">EASTHAMPTON   </t>
  </si>
  <si>
    <t xml:space="preserve">EASTON        </t>
  </si>
  <si>
    <t xml:space="preserve">EDGARTOWN     </t>
  </si>
  <si>
    <t xml:space="preserve">EGREMONT      </t>
  </si>
  <si>
    <t xml:space="preserve">ERVING        </t>
  </si>
  <si>
    <t xml:space="preserve">ESSEX         </t>
  </si>
  <si>
    <t xml:space="preserve">EVERETT       </t>
  </si>
  <si>
    <t xml:space="preserve">FAIRHAVEN     </t>
  </si>
  <si>
    <t xml:space="preserve">FALL RIVER    </t>
  </si>
  <si>
    <t xml:space="preserve">FALMOUTH      </t>
  </si>
  <si>
    <t xml:space="preserve">FITCHBURG     </t>
  </si>
  <si>
    <t xml:space="preserve">FLORIDA       </t>
  </si>
  <si>
    <t xml:space="preserve">FOXBOROUGH    </t>
  </si>
  <si>
    <t xml:space="preserve">FRAMINGHAM    </t>
  </si>
  <si>
    <t xml:space="preserve">FRANKLIN      </t>
  </si>
  <si>
    <t xml:space="preserve">FREETOWN      </t>
  </si>
  <si>
    <t xml:space="preserve">GARDNER       </t>
  </si>
  <si>
    <t xml:space="preserve">AQUINNAH      </t>
  </si>
  <si>
    <t xml:space="preserve">GEORGETOWN    </t>
  </si>
  <si>
    <t xml:space="preserve">GILL          </t>
  </si>
  <si>
    <t xml:space="preserve">GLOUCESTER    </t>
  </si>
  <si>
    <t xml:space="preserve">GOSHEN        </t>
  </si>
  <si>
    <t xml:space="preserve">GOSNOLD       </t>
  </si>
  <si>
    <t xml:space="preserve">GRAFTON       </t>
  </si>
  <si>
    <t xml:space="preserve">GRANBY        </t>
  </si>
  <si>
    <t xml:space="preserve">GRANVILLE     </t>
  </si>
  <si>
    <t xml:space="preserve">GREENFIELD    </t>
  </si>
  <si>
    <t xml:space="preserve">GROTON        </t>
  </si>
  <si>
    <t xml:space="preserve">GROVELAND     </t>
  </si>
  <si>
    <t xml:space="preserve">HADLEY        </t>
  </si>
  <si>
    <t xml:space="preserve">HALIFAX       </t>
  </si>
  <si>
    <t xml:space="preserve">HAMILTON      </t>
  </si>
  <si>
    <t xml:space="preserve">HAMPDEN       </t>
  </si>
  <si>
    <t xml:space="preserve">HANCOCK       </t>
  </si>
  <si>
    <t xml:space="preserve">HANOVER       </t>
  </si>
  <si>
    <t xml:space="preserve">HANSON        </t>
  </si>
  <si>
    <t xml:space="preserve">HARDWICK      </t>
  </si>
  <si>
    <t xml:space="preserve">HARVARD       </t>
  </si>
  <si>
    <t xml:space="preserve">HARWICH       </t>
  </si>
  <si>
    <t xml:space="preserve">HATFIELD      </t>
  </si>
  <si>
    <t xml:space="preserve">HAVERHILL     </t>
  </si>
  <si>
    <t xml:space="preserve">HAWLEY        </t>
  </si>
  <si>
    <t xml:space="preserve">HEATH         </t>
  </si>
  <si>
    <t xml:space="preserve">HINGHAM       </t>
  </si>
  <si>
    <t xml:space="preserve">HINSDALE      </t>
  </si>
  <si>
    <t xml:space="preserve">HOLBROOK      </t>
  </si>
  <si>
    <t xml:space="preserve">HOLDEN        </t>
  </si>
  <si>
    <t xml:space="preserve">HOLLAND       </t>
  </si>
  <si>
    <t xml:space="preserve">HOLLISTON     </t>
  </si>
  <si>
    <t xml:space="preserve">HOLYOKE       </t>
  </si>
  <si>
    <t xml:space="preserve">HOPEDALE      </t>
  </si>
  <si>
    <t xml:space="preserve">HOPKINTON     </t>
  </si>
  <si>
    <t xml:space="preserve">HUBBARDSTON   </t>
  </si>
  <si>
    <t xml:space="preserve">HUDSON        </t>
  </si>
  <si>
    <t xml:space="preserve">HULL          </t>
  </si>
  <si>
    <t xml:space="preserve">HUNTINGTON    </t>
  </si>
  <si>
    <t xml:space="preserve">IPSWICH       </t>
  </si>
  <si>
    <t xml:space="preserve">KINGSTON      </t>
  </si>
  <si>
    <t xml:space="preserve">LAKEVILLE     </t>
  </si>
  <si>
    <t xml:space="preserve">LANCASTER     </t>
  </si>
  <si>
    <t xml:space="preserve">LANESBOROUGH  </t>
  </si>
  <si>
    <t xml:space="preserve">LAWRENCE      </t>
  </si>
  <si>
    <t xml:space="preserve">LEE           </t>
  </si>
  <si>
    <t xml:space="preserve">LEICESTER     </t>
  </si>
  <si>
    <t xml:space="preserve">LENOX         </t>
  </si>
  <si>
    <t xml:space="preserve">LEOMINSTER    </t>
  </si>
  <si>
    <t xml:space="preserve">LEVERETT      </t>
  </si>
  <si>
    <t xml:space="preserve">LEXINGTON     </t>
  </si>
  <si>
    <t xml:space="preserve">LEYDEN        </t>
  </si>
  <si>
    <t xml:space="preserve">LINCOLN       </t>
  </si>
  <si>
    <t xml:space="preserve">LITTLETON     </t>
  </si>
  <si>
    <t xml:space="preserve">LONGMEADOW    </t>
  </si>
  <si>
    <t xml:space="preserve">LOWELL        </t>
  </si>
  <si>
    <t xml:space="preserve">LUDLOW        </t>
  </si>
  <si>
    <t xml:space="preserve">LUNENBURG     </t>
  </si>
  <si>
    <t xml:space="preserve">LYNN          </t>
  </si>
  <si>
    <t xml:space="preserve">LYNNFIELD     </t>
  </si>
  <si>
    <t xml:space="preserve">MALDEN        </t>
  </si>
  <si>
    <t xml:space="preserve">MANCHESTER    </t>
  </si>
  <si>
    <t xml:space="preserve">MANSFIELD     </t>
  </si>
  <si>
    <t xml:space="preserve">MARBLEHEAD    </t>
  </si>
  <si>
    <t xml:space="preserve">MARION        </t>
  </si>
  <si>
    <t xml:space="preserve">MARLBOROUGH   </t>
  </si>
  <si>
    <t xml:space="preserve">MARSHFIELD    </t>
  </si>
  <si>
    <t xml:space="preserve">MASHPEE       </t>
  </si>
  <si>
    <t xml:space="preserve">MATTAPOISETT  </t>
  </si>
  <si>
    <t xml:space="preserve">MAYNARD       </t>
  </si>
  <si>
    <t xml:space="preserve">MEDFIELD      </t>
  </si>
  <si>
    <t xml:space="preserve">MEDFORD       </t>
  </si>
  <si>
    <t xml:space="preserve">MEDWAY        </t>
  </si>
  <si>
    <t xml:space="preserve">MELROSE       </t>
  </si>
  <si>
    <t xml:space="preserve">MENDON        </t>
  </si>
  <si>
    <t xml:space="preserve">MERRIMAC      </t>
  </si>
  <si>
    <t xml:space="preserve">METHUEN       </t>
  </si>
  <si>
    <t xml:space="preserve">MIDDLEBOROUGH </t>
  </si>
  <si>
    <t xml:space="preserve">MIDDLEFIELD   </t>
  </si>
  <si>
    <t xml:space="preserve">MIDDLETON     </t>
  </si>
  <si>
    <t xml:space="preserve">MILFORD       </t>
  </si>
  <si>
    <t xml:space="preserve">MILLBURY      </t>
  </si>
  <si>
    <t xml:space="preserve">MILLIS        </t>
  </si>
  <si>
    <t xml:space="preserve">MILLVILLE     </t>
  </si>
  <si>
    <t xml:space="preserve">MILTON        </t>
  </si>
  <si>
    <t xml:space="preserve">MONROE        </t>
  </si>
  <si>
    <t xml:space="preserve">MONSON        </t>
  </si>
  <si>
    <t xml:space="preserve">MONTAGUE      </t>
  </si>
  <si>
    <t xml:space="preserve">MONTEREY      </t>
  </si>
  <si>
    <t xml:space="preserve">MONTGOMERY    </t>
  </si>
  <si>
    <t xml:space="preserve">NAHANT        </t>
  </si>
  <si>
    <t xml:space="preserve">NANTUCKET     </t>
  </si>
  <si>
    <t xml:space="preserve">NATICK        </t>
  </si>
  <si>
    <t xml:space="preserve">NEEDHAM       </t>
  </si>
  <si>
    <t xml:space="preserve">NEW ASHFORD   </t>
  </si>
  <si>
    <t xml:space="preserve">NEW BEDFORD   </t>
  </si>
  <si>
    <t xml:space="preserve">NEW BRAINTREE </t>
  </si>
  <si>
    <t xml:space="preserve">NEW SALEM     </t>
  </si>
  <si>
    <t xml:space="preserve">NEWBURY       </t>
  </si>
  <si>
    <t xml:space="preserve">NEWBURYPORT   </t>
  </si>
  <si>
    <t xml:space="preserve">NEWTON        </t>
  </si>
  <si>
    <t xml:space="preserve">NORFOLK       </t>
  </si>
  <si>
    <t xml:space="preserve">NORTH ADAMS   </t>
  </si>
  <si>
    <t xml:space="preserve">NORTH ANDOVER </t>
  </si>
  <si>
    <t xml:space="preserve">NORTH READING </t>
  </si>
  <si>
    <t xml:space="preserve">NORTHAMPTON   </t>
  </si>
  <si>
    <t xml:space="preserve">NORTHBOROUGH  </t>
  </si>
  <si>
    <t xml:space="preserve">NORTHBRIDGE   </t>
  </si>
  <si>
    <t xml:space="preserve">NORTHFIELD    </t>
  </si>
  <si>
    <t xml:space="preserve">NORTON        </t>
  </si>
  <si>
    <t xml:space="preserve">NORWELL       </t>
  </si>
  <si>
    <t xml:space="preserve">NORWOOD       </t>
  </si>
  <si>
    <t xml:space="preserve">OAK BLUFFS    </t>
  </si>
  <si>
    <t xml:space="preserve">OAKHAM        </t>
  </si>
  <si>
    <t xml:space="preserve">ORANGE        </t>
  </si>
  <si>
    <t xml:space="preserve">ORLEANS       </t>
  </si>
  <si>
    <t xml:space="preserve">OTIS          </t>
  </si>
  <si>
    <t xml:space="preserve">OXFORD        </t>
  </si>
  <si>
    <t xml:space="preserve">PALMER        </t>
  </si>
  <si>
    <t xml:space="preserve">PAXTON        </t>
  </si>
  <si>
    <t xml:space="preserve">PEABODY       </t>
  </si>
  <si>
    <t xml:space="preserve">PELHAM        </t>
  </si>
  <si>
    <t xml:space="preserve">PEMBROKE      </t>
  </si>
  <si>
    <t xml:space="preserve">PEPPERELL     </t>
  </si>
  <si>
    <t xml:space="preserve">PERU          </t>
  </si>
  <si>
    <t xml:space="preserve">PETERSHAM     </t>
  </si>
  <si>
    <t xml:space="preserve">PHILLIPSTON   </t>
  </si>
  <si>
    <t xml:space="preserve">PITTSFIELD    </t>
  </si>
  <si>
    <t xml:space="preserve">PLAINFIELD    </t>
  </si>
  <si>
    <t xml:space="preserve">PLAINVILLE    </t>
  </si>
  <si>
    <t xml:space="preserve">PLYMOUTH      </t>
  </si>
  <si>
    <t xml:space="preserve">PLYMPTON      </t>
  </si>
  <si>
    <t xml:space="preserve">PRINCETON     </t>
  </si>
  <si>
    <t xml:space="preserve">PROVINCETOWN  </t>
  </si>
  <si>
    <t xml:space="preserve">QUINCY        </t>
  </si>
  <si>
    <t xml:space="preserve">RANDOLPH      </t>
  </si>
  <si>
    <t xml:space="preserve">RAYNHAM       </t>
  </si>
  <si>
    <t xml:space="preserve">READING       </t>
  </si>
  <si>
    <t xml:space="preserve">REHOBOTH      </t>
  </si>
  <si>
    <t xml:space="preserve">REVERE        </t>
  </si>
  <si>
    <t xml:space="preserve">RICHMOND      </t>
  </si>
  <si>
    <t xml:space="preserve">ROCHESTER     </t>
  </si>
  <si>
    <t xml:space="preserve">ROCKLAND      </t>
  </si>
  <si>
    <t xml:space="preserve">ROCKPORT      </t>
  </si>
  <si>
    <t xml:space="preserve">ROWE          </t>
  </si>
  <si>
    <t xml:space="preserve">ROWLEY        </t>
  </si>
  <si>
    <t xml:space="preserve">ROYALSTON     </t>
  </si>
  <si>
    <t xml:space="preserve">RUSSELL       </t>
  </si>
  <si>
    <t xml:space="preserve">RUTLAND       </t>
  </si>
  <si>
    <t xml:space="preserve">SALEM         </t>
  </si>
  <si>
    <t xml:space="preserve">SALISBURY     </t>
  </si>
  <si>
    <t xml:space="preserve">SANDISFIELD   </t>
  </si>
  <si>
    <t xml:space="preserve">SANDWICH      </t>
  </si>
  <si>
    <t xml:space="preserve">SAUGUS        </t>
  </si>
  <si>
    <t xml:space="preserve">SAVOY         </t>
  </si>
  <si>
    <t xml:space="preserve">SCITUATE      </t>
  </si>
  <si>
    <t xml:space="preserve">SEEKONK       </t>
  </si>
  <si>
    <t xml:space="preserve">SHARON        </t>
  </si>
  <si>
    <t xml:space="preserve">SHEFFIELD     </t>
  </si>
  <si>
    <t xml:space="preserve">SHELBURNE     </t>
  </si>
  <si>
    <t xml:space="preserve">SHERBORN      </t>
  </si>
  <si>
    <t xml:space="preserve">SHIRLEY       </t>
  </si>
  <si>
    <t xml:space="preserve">SHREWSBURY    </t>
  </si>
  <si>
    <t xml:space="preserve">SHUTESBURY    </t>
  </si>
  <si>
    <t xml:space="preserve">SOMERSET      </t>
  </si>
  <si>
    <t xml:space="preserve">SOMERVILLE    </t>
  </si>
  <si>
    <t xml:space="preserve">SOUTH HADLEY  </t>
  </si>
  <si>
    <t xml:space="preserve">SOUTHAMPTON   </t>
  </si>
  <si>
    <t xml:space="preserve">SOUTHBOROUGH  </t>
  </si>
  <si>
    <t xml:space="preserve">SOUTHBRIDGE   </t>
  </si>
  <si>
    <t xml:space="preserve">SOUTHWICK     </t>
  </si>
  <si>
    <t xml:space="preserve">SPENCER       </t>
  </si>
  <si>
    <t xml:space="preserve">SPRINGFIELD   </t>
  </si>
  <si>
    <t xml:space="preserve">STERLING      </t>
  </si>
  <si>
    <t xml:space="preserve">STOCKBRIDGE   </t>
  </si>
  <si>
    <t xml:space="preserve">STONEHAM      </t>
  </si>
  <si>
    <t xml:space="preserve">STOUGHTON     </t>
  </si>
  <si>
    <t xml:space="preserve">STOW          </t>
  </si>
  <si>
    <t xml:space="preserve">STURBRIDGE    </t>
  </si>
  <si>
    <t xml:space="preserve">SUDBURY       </t>
  </si>
  <si>
    <t xml:space="preserve">SUNDERLAND    </t>
  </si>
  <si>
    <t xml:space="preserve">SUTTON        </t>
  </si>
  <si>
    <t xml:space="preserve">SWAMPSCOTT    </t>
  </si>
  <si>
    <t xml:space="preserve">SWANSEA       </t>
  </si>
  <si>
    <t xml:space="preserve">TAUNTON       </t>
  </si>
  <si>
    <t xml:space="preserve">TEMPLETON     </t>
  </si>
  <si>
    <t xml:space="preserve">TEWKSBURY     </t>
  </si>
  <si>
    <t xml:space="preserve">TISBURY       </t>
  </si>
  <si>
    <t xml:space="preserve">TOLLAND       </t>
  </si>
  <si>
    <t xml:space="preserve">TOPSFIELD     </t>
  </si>
  <si>
    <t xml:space="preserve">TOWNSEND      </t>
  </si>
  <si>
    <t xml:space="preserve">TRURO         </t>
  </si>
  <si>
    <t xml:space="preserve">TYNGSBOROUGH  </t>
  </si>
  <si>
    <t xml:space="preserve">TYRINGHAM     </t>
  </si>
  <si>
    <t xml:space="preserve">UPTON         </t>
  </si>
  <si>
    <t xml:space="preserve">UXBRIDGE      </t>
  </si>
  <si>
    <t xml:space="preserve">WAKEFIELD     </t>
  </si>
  <si>
    <t xml:space="preserve">WALES         </t>
  </si>
  <si>
    <t xml:space="preserve">WALPOLE       </t>
  </si>
  <si>
    <t xml:space="preserve">WALTHAM       </t>
  </si>
  <si>
    <t xml:space="preserve">WARE          </t>
  </si>
  <si>
    <t xml:space="preserve">WAREHAM       </t>
  </si>
  <si>
    <t xml:space="preserve">WARREN        </t>
  </si>
  <si>
    <t xml:space="preserve">WARWICK       </t>
  </si>
  <si>
    <t xml:space="preserve">WASHINGTON    </t>
  </si>
  <si>
    <t xml:space="preserve">WATERTOWN     </t>
  </si>
  <si>
    <t xml:space="preserve">WAYLAND       </t>
  </si>
  <si>
    <t xml:space="preserve">WEBSTER       </t>
  </si>
  <si>
    <t xml:space="preserve">WELLESLEY     </t>
  </si>
  <si>
    <t xml:space="preserve">WELLFLEET     </t>
  </si>
  <si>
    <t xml:space="preserve">WENDELL       </t>
  </si>
  <si>
    <t xml:space="preserve">WENHAM        </t>
  </si>
  <si>
    <t xml:space="preserve">WEST BOYLSTON </t>
  </si>
  <si>
    <t xml:space="preserve">WEST NEWBURY  </t>
  </si>
  <si>
    <t xml:space="preserve">WEST TISBURY  </t>
  </si>
  <si>
    <t xml:space="preserve">WESTBOROUGH   </t>
  </si>
  <si>
    <t xml:space="preserve">WESTFIELD     </t>
  </si>
  <si>
    <t xml:space="preserve">WESTFORD      </t>
  </si>
  <si>
    <t xml:space="preserve">WESTHAMPTON   </t>
  </si>
  <si>
    <t xml:space="preserve">WESTMINSTER   </t>
  </si>
  <si>
    <t xml:space="preserve">WESTON        </t>
  </si>
  <si>
    <t xml:space="preserve">WESTPORT      </t>
  </si>
  <si>
    <t xml:space="preserve">WESTWOOD      </t>
  </si>
  <si>
    <t xml:space="preserve">WEYMOUTH      </t>
  </si>
  <si>
    <t xml:space="preserve">WHATELY       </t>
  </si>
  <si>
    <t xml:space="preserve">WHITMAN       </t>
  </si>
  <si>
    <t xml:space="preserve">WILBRAHAM     </t>
  </si>
  <si>
    <t xml:space="preserve">WILLIAMSBURG  </t>
  </si>
  <si>
    <t xml:space="preserve">WILLIAMSTOWN  </t>
  </si>
  <si>
    <t xml:space="preserve">WILMINGTON    </t>
  </si>
  <si>
    <t xml:space="preserve">WINCHENDON    </t>
  </si>
  <si>
    <t xml:space="preserve">WINCHESTER    </t>
  </si>
  <si>
    <t xml:space="preserve">WINDSOR       </t>
  </si>
  <si>
    <t xml:space="preserve">WINTHROP      </t>
  </si>
  <si>
    <t xml:space="preserve">WOBURN        </t>
  </si>
  <si>
    <t xml:space="preserve">WORCESTER     </t>
  </si>
  <si>
    <t xml:space="preserve">WORTHINGTON   </t>
  </si>
  <si>
    <t xml:space="preserve">WRENTHAM      </t>
  </si>
  <si>
    <t xml:space="preserve">YARMOUTH      </t>
  </si>
  <si>
    <t>Municipality</t>
  </si>
  <si>
    <t>DOR Code</t>
  </si>
  <si>
    <t>Massachusetts Department of Revenue</t>
  </si>
  <si>
    <t>Division of Local Services</t>
  </si>
  <si>
    <t>Municipal Data Bank/Local Aid Section</t>
  </si>
  <si>
    <t>Municipal Revenue Growth Factor - Overrides</t>
  </si>
  <si>
    <t>Compounded FY94</t>
  </si>
  <si>
    <t>Compounded FY95</t>
  </si>
  <si>
    <t xml:space="preserve"> </t>
  </si>
  <si>
    <t xml:space="preserve">MUNICIPALITY  </t>
  </si>
  <si>
    <t>Total</t>
  </si>
  <si>
    <t>Municipal Revenue Growth Factor - New Growth</t>
  </si>
  <si>
    <t>EAST BRIDGEWATER</t>
  </si>
  <si>
    <t>EAST BROOKFIELD</t>
  </si>
  <si>
    <t>EAST LONGMEADOW</t>
  </si>
  <si>
    <t>GREAT BARRINGTON</t>
  </si>
  <si>
    <t>MOUNT WASHINGTON</t>
  </si>
  <si>
    <t>NEW MARLBOROUGH</t>
  </si>
  <si>
    <t>NORTH ATTLEBOROUGH</t>
  </si>
  <si>
    <t>NORTH BROOKFIELD</t>
  </si>
  <si>
    <t>WEST BRIDGEWATER</t>
  </si>
  <si>
    <t>WEST BROOKFIELD</t>
  </si>
  <si>
    <t>WEST SPRINGFIELD</t>
  </si>
  <si>
    <t>WEST STOCKBRIDGE</t>
  </si>
  <si>
    <t>Ch 653 Growth Begun</t>
  </si>
  <si>
    <t>Ch 653 Growth End</t>
  </si>
  <si>
    <t>Average, Last Three Years</t>
  </si>
  <si>
    <t>Lowest, Three of Last Four Years</t>
  </si>
  <si>
    <t>Maximum Percentage Last Three Years</t>
  </si>
  <si>
    <t>Average of Two Smaller Years</t>
  </si>
  <si>
    <t>Difference, Maximum Minus Two Year Average</t>
  </si>
  <si>
    <t>Average Percentage Increase in Limit from Growth</t>
  </si>
  <si>
    <t>Municipal Revenue Growth Factor - Levy Limit Calculations</t>
  </si>
  <si>
    <t>Current Fiscal Year</t>
  </si>
  <si>
    <t>Additional Assistance</t>
  </si>
  <si>
    <t>State Owned Land</t>
  </si>
  <si>
    <t>Total GRS</t>
  </si>
  <si>
    <t>Municipal Revenue Growth Factor - General Revenue Sharing</t>
  </si>
  <si>
    <t>Base Year</t>
  </si>
  <si>
    <t>Motor Vehicle Excise</t>
  </si>
  <si>
    <t>Other Excise</t>
  </si>
  <si>
    <t>Penalties &amp; Interest on Taxes &amp; Excise</t>
  </si>
  <si>
    <t>Payments In-Lieu of Taxes</t>
  </si>
  <si>
    <t>Fines and Forfeitures</t>
  </si>
  <si>
    <t>Investment Income</t>
  </si>
  <si>
    <t>Miscellaneous Recurring Receipts</t>
  </si>
  <si>
    <t>Total Recurring Local Receipts</t>
  </si>
  <si>
    <t>Current Year</t>
  </si>
  <si>
    <t>Municipal Revenue Growth Factor - Local Receipts</t>
  </si>
  <si>
    <t>Total, Base Municipal Revenues</t>
  </si>
  <si>
    <t>Total, Estimated Current Municipal Revenues</t>
  </si>
  <si>
    <t>Calculated Change, Base to Current</t>
  </si>
  <si>
    <t>Percent Change In Receipts</t>
  </si>
  <si>
    <t>FY2003</t>
  </si>
  <si>
    <t>FY2004</t>
  </si>
  <si>
    <t>FY2005</t>
  </si>
  <si>
    <t>FY2006</t>
  </si>
  <si>
    <t>FY2007</t>
  </si>
  <si>
    <t>FY2008</t>
  </si>
  <si>
    <t>Prior Year</t>
  </si>
  <si>
    <t>FY2009</t>
  </si>
  <si>
    <t>The  growth factors contained in this workbook were used by the Department of Education in</t>
  </si>
  <si>
    <t>FY2010</t>
  </si>
  <si>
    <t>Unrestricted GG Aid</t>
  </si>
  <si>
    <t>Pro Forma</t>
  </si>
  <si>
    <t>FY2011</t>
  </si>
  <si>
    <t>UGGA Level</t>
  </si>
  <si>
    <t>Level Funded SOL</t>
  </si>
  <si>
    <t>Percent Change In GRS</t>
  </si>
  <si>
    <t>Percent Change In Levy Limit</t>
  </si>
  <si>
    <t>FY2012</t>
  </si>
  <si>
    <t>Upcoming Fiscal Year</t>
  </si>
  <si>
    <t>FY2013</t>
  </si>
  <si>
    <t>FY2013 Limit Prior to Exclusions Adjusted for Overrides</t>
  </si>
  <si>
    <t>FY2014</t>
  </si>
  <si>
    <t>FY2014 Limit Prior to Exclusions Adjusted for Overrides</t>
  </si>
  <si>
    <t>start here</t>
  </si>
  <si>
    <t>1991</t>
  </si>
  <si>
    <t>2004</t>
  </si>
  <si>
    <t>2003</t>
  </si>
  <si>
    <t>2013</t>
  </si>
  <si>
    <t>1992</t>
  </si>
  <si>
    <t>2008</t>
  </si>
  <si>
    <t>2000</t>
  </si>
  <si>
    <t>1995</t>
  </si>
  <si>
    <t>1993</t>
  </si>
  <si>
    <t>1999</t>
  </si>
  <si>
    <t>2006</t>
  </si>
  <si>
    <t>2005</t>
  </si>
  <si>
    <t>1997</t>
  </si>
  <si>
    <t>2001</t>
  </si>
  <si>
    <t>1996</t>
  </si>
  <si>
    <t>2002</t>
  </si>
  <si>
    <t>2011</t>
  </si>
  <si>
    <t>2012</t>
  </si>
  <si>
    <t>1998</t>
  </si>
  <si>
    <t>2007</t>
  </si>
  <si>
    <t>2009</t>
  </si>
  <si>
    <t>1994</t>
  </si>
  <si>
    <t>2010</t>
  </si>
  <si>
    <t>FY2014 New Growth Unadjusted for Ch 653</t>
  </si>
  <si>
    <t>FY2014 New Growth Adjusted for Ch 653</t>
  </si>
  <si>
    <t>FY2014 New Growth % of Prior Yr Levy Limit</t>
  </si>
  <si>
    <t>Level Funded UGGA &amp; SOL</t>
  </si>
  <si>
    <t>SOL Level</t>
  </si>
  <si>
    <t>FY2015</t>
  </si>
  <si>
    <t>FY2015 Actual Limit Prior to Exclusions</t>
  </si>
  <si>
    <t>FY2015 Overrides</t>
  </si>
  <si>
    <t>Impact of FY94-FY2015 Overrides in FY2015</t>
  </si>
  <si>
    <t>FY2015 Levy Limit Adjusted for Overrides</t>
  </si>
  <si>
    <t>FY2015 Levy Limit Ceiling</t>
  </si>
  <si>
    <t>FY2015 Limit Prior to Exclusions Adjusted for Overrides</t>
  </si>
  <si>
    <t>2014</t>
  </si>
  <si>
    <t>FY2015 New Growth Unadjusted for Ch 653</t>
  </si>
  <si>
    <t>MOTOR VEHICLE EXCISE</t>
  </si>
  <si>
    <t>OTHER EXCISE</t>
  </si>
  <si>
    <t>PENALTIES AND INTEREST ON TAXES AND EXCISES</t>
  </si>
  <si>
    <t>PAYMENTS IN LIEU OF TAXES</t>
  </si>
  <si>
    <t>FINES AND FORFEITS</t>
  </si>
  <si>
    <t>INVESTMENT INCOME</t>
  </si>
  <si>
    <t>MISC RECURRING (PLEASE SPECIFY)</t>
  </si>
  <si>
    <t>001</t>
  </si>
  <si>
    <t>Abington</t>
  </si>
  <si>
    <t>002</t>
  </si>
  <si>
    <t>Acton</t>
  </si>
  <si>
    <t>003</t>
  </si>
  <si>
    <t>Acushnet</t>
  </si>
  <si>
    <t>004</t>
  </si>
  <si>
    <t>Adams</t>
  </si>
  <si>
    <t>005</t>
  </si>
  <si>
    <t>Agawam</t>
  </si>
  <si>
    <t>006</t>
  </si>
  <si>
    <t>Alford</t>
  </si>
  <si>
    <t>007</t>
  </si>
  <si>
    <t>Amesbury</t>
  </si>
  <si>
    <t>008</t>
  </si>
  <si>
    <t>Amherst</t>
  </si>
  <si>
    <t>009</t>
  </si>
  <si>
    <t>Andover</t>
  </si>
  <si>
    <t>010</t>
  </si>
  <si>
    <t>Arlington</t>
  </si>
  <si>
    <t>011</t>
  </si>
  <si>
    <t>Ashburnham</t>
  </si>
  <si>
    <t>012</t>
  </si>
  <si>
    <t>Ashby</t>
  </si>
  <si>
    <t>013</t>
  </si>
  <si>
    <t>Ashfield</t>
  </si>
  <si>
    <t>014</t>
  </si>
  <si>
    <t>Ashland</t>
  </si>
  <si>
    <t>015</t>
  </si>
  <si>
    <t>Athol</t>
  </si>
  <si>
    <t>016</t>
  </si>
  <si>
    <t>Attleboro</t>
  </si>
  <si>
    <t>017</t>
  </si>
  <si>
    <t>Auburn</t>
  </si>
  <si>
    <t>018</t>
  </si>
  <si>
    <t>Avon</t>
  </si>
  <si>
    <t>019</t>
  </si>
  <si>
    <t>Ayer</t>
  </si>
  <si>
    <t>020</t>
  </si>
  <si>
    <t>Barnstable</t>
  </si>
  <si>
    <t>021</t>
  </si>
  <si>
    <t>Barre</t>
  </si>
  <si>
    <t>022</t>
  </si>
  <si>
    <t>Becket</t>
  </si>
  <si>
    <t>023</t>
  </si>
  <si>
    <t>Bedford</t>
  </si>
  <si>
    <t>024</t>
  </si>
  <si>
    <t>Belchertown</t>
  </si>
  <si>
    <t>025</t>
  </si>
  <si>
    <t>Bellingham</t>
  </si>
  <si>
    <t>026</t>
  </si>
  <si>
    <t>Belmont</t>
  </si>
  <si>
    <t>027</t>
  </si>
  <si>
    <t>Berkley</t>
  </si>
  <si>
    <t>028</t>
  </si>
  <si>
    <t>Berlin</t>
  </si>
  <si>
    <t>029</t>
  </si>
  <si>
    <t>Bernardston</t>
  </si>
  <si>
    <t>030</t>
  </si>
  <si>
    <t>Beverly</t>
  </si>
  <si>
    <t>031</t>
  </si>
  <si>
    <t>Billerica</t>
  </si>
  <si>
    <t>032</t>
  </si>
  <si>
    <t>Blackstone</t>
  </si>
  <si>
    <t>033</t>
  </si>
  <si>
    <t>Blandford</t>
  </si>
  <si>
    <t>034</t>
  </si>
  <si>
    <t>Bolton</t>
  </si>
  <si>
    <t>035</t>
  </si>
  <si>
    <t>Boston</t>
  </si>
  <si>
    <t>036</t>
  </si>
  <si>
    <t>Bourne</t>
  </si>
  <si>
    <t>037</t>
  </si>
  <si>
    <t>Boxborough</t>
  </si>
  <si>
    <t>038</t>
  </si>
  <si>
    <t>Boxford</t>
  </si>
  <si>
    <t>039</t>
  </si>
  <si>
    <t>Boylston</t>
  </si>
  <si>
    <t>040</t>
  </si>
  <si>
    <t>Braintree</t>
  </si>
  <si>
    <t>041</t>
  </si>
  <si>
    <t>Brewster</t>
  </si>
  <si>
    <t>042</t>
  </si>
  <si>
    <t>Bridgewater</t>
  </si>
  <si>
    <t>043</t>
  </si>
  <si>
    <t>Brimfield</t>
  </si>
  <si>
    <t>044</t>
  </si>
  <si>
    <t>Brockton</t>
  </si>
  <si>
    <t>045</t>
  </si>
  <si>
    <t>Brookfield</t>
  </si>
  <si>
    <t>046</t>
  </si>
  <si>
    <t>Brookline</t>
  </si>
  <si>
    <t>047</t>
  </si>
  <si>
    <t>Buckland</t>
  </si>
  <si>
    <t>048</t>
  </si>
  <si>
    <t>Burlington</t>
  </si>
  <si>
    <t>049</t>
  </si>
  <si>
    <t>Cambridge</t>
  </si>
  <si>
    <t>050</t>
  </si>
  <si>
    <t>Canton</t>
  </si>
  <si>
    <t>051</t>
  </si>
  <si>
    <t>Carlisle</t>
  </si>
  <si>
    <t>052</t>
  </si>
  <si>
    <t>Carver</t>
  </si>
  <si>
    <t>053</t>
  </si>
  <si>
    <t>Charlemont</t>
  </si>
  <si>
    <t>054</t>
  </si>
  <si>
    <t>Charlton</t>
  </si>
  <si>
    <t>055</t>
  </si>
  <si>
    <t>Chatham</t>
  </si>
  <si>
    <t>056</t>
  </si>
  <si>
    <t>Chelmsford</t>
  </si>
  <si>
    <t>057</t>
  </si>
  <si>
    <t>Chelsea</t>
  </si>
  <si>
    <t>058</t>
  </si>
  <si>
    <t>Cheshire</t>
  </si>
  <si>
    <t>059</t>
  </si>
  <si>
    <t>Chester</t>
  </si>
  <si>
    <t>060</t>
  </si>
  <si>
    <t>Chesterfield</t>
  </si>
  <si>
    <t>061</t>
  </si>
  <si>
    <t>Chicopee</t>
  </si>
  <si>
    <t>062</t>
  </si>
  <si>
    <t>Chilmark</t>
  </si>
  <si>
    <t>063</t>
  </si>
  <si>
    <t>Clarksburg</t>
  </si>
  <si>
    <t>064</t>
  </si>
  <si>
    <t>Clinton</t>
  </si>
  <si>
    <t>065</t>
  </si>
  <si>
    <t>Cohasset</t>
  </si>
  <si>
    <t>066</t>
  </si>
  <si>
    <t>Colrain</t>
  </si>
  <si>
    <t>067</t>
  </si>
  <si>
    <t>Concord</t>
  </si>
  <si>
    <t>068</t>
  </si>
  <si>
    <t>Conway</t>
  </si>
  <si>
    <t>069</t>
  </si>
  <si>
    <t>Cummington</t>
  </si>
  <si>
    <t>070</t>
  </si>
  <si>
    <t>Dalton</t>
  </si>
  <si>
    <t>071</t>
  </si>
  <si>
    <t>Danvers</t>
  </si>
  <si>
    <t>072</t>
  </si>
  <si>
    <t>Dartmouth</t>
  </si>
  <si>
    <t>073</t>
  </si>
  <si>
    <t>Dedham</t>
  </si>
  <si>
    <t>074</t>
  </si>
  <si>
    <t>Deerfield</t>
  </si>
  <si>
    <t>075</t>
  </si>
  <si>
    <t>Dennis</t>
  </si>
  <si>
    <t>076</t>
  </si>
  <si>
    <t>Dighton</t>
  </si>
  <si>
    <t>077</t>
  </si>
  <si>
    <t>Douglas</t>
  </si>
  <si>
    <t>078</t>
  </si>
  <si>
    <t>Dover</t>
  </si>
  <si>
    <t>079</t>
  </si>
  <si>
    <t>Dracut</t>
  </si>
  <si>
    <t>080</t>
  </si>
  <si>
    <t>Dudley</t>
  </si>
  <si>
    <t>081</t>
  </si>
  <si>
    <t>Dunstable</t>
  </si>
  <si>
    <t>082</t>
  </si>
  <si>
    <t>Duxbury</t>
  </si>
  <si>
    <t>083</t>
  </si>
  <si>
    <t>East Bridgewater</t>
  </si>
  <si>
    <t>084</t>
  </si>
  <si>
    <t>East Brookfield</t>
  </si>
  <si>
    <t>085</t>
  </si>
  <si>
    <t>East Longmeadow</t>
  </si>
  <si>
    <t>086</t>
  </si>
  <si>
    <t>Eastham</t>
  </si>
  <si>
    <t>087</t>
  </si>
  <si>
    <t>Easthampton</t>
  </si>
  <si>
    <t>088</t>
  </si>
  <si>
    <t>Easton</t>
  </si>
  <si>
    <t>089</t>
  </si>
  <si>
    <t>Edgartown</t>
  </si>
  <si>
    <t>090</t>
  </si>
  <si>
    <t>Egremont</t>
  </si>
  <si>
    <t>091</t>
  </si>
  <si>
    <t>Erving</t>
  </si>
  <si>
    <t>092</t>
  </si>
  <si>
    <t>Essex</t>
  </si>
  <si>
    <t>093</t>
  </si>
  <si>
    <t>Everett</t>
  </si>
  <si>
    <t>094</t>
  </si>
  <si>
    <t>Fairhaven</t>
  </si>
  <si>
    <t>095</t>
  </si>
  <si>
    <t>Fall River</t>
  </si>
  <si>
    <t>096</t>
  </si>
  <si>
    <t>Falmouth</t>
  </si>
  <si>
    <t>097</t>
  </si>
  <si>
    <t>Fitchburg</t>
  </si>
  <si>
    <t>098</t>
  </si>
  <si>
    <t>Florida</t>
  </si>
  <si>
    <t>099</t>
  </si>
  <si>
    <t>Foxborough</t>
  </si>
  <si>
    <t>100</t>
  </si>
  <si>
    <t>Framingham</t>
  </si>
  <si>
    <t>101</t>
  </si>
  <si>
    <t>Franklin</t>
  </si>
  <si>
    <t>102</t>
  </si>
  <si>
    <t>Freetown</t>
  </si>
  <si>
    <t>103</t>
  </si>
  <si>
    <t>Gardner</t>
  </si>
  <si>
    <t>104</t>
  </si>
  <si>
    <t>Aquinnah</t>
  </si>
  <si>
    <t>105</t>
  </si>
  <si>
    <t>Georgetown</t>
  </si>
  <si>
    <t>106</t>
  </si>
  <si>
    <t>Gill</t>
  </si>
  <si>
    <t>107</t>
  </si>
  <si>
    <t>Gloucester</t>
  </si>
  <si>
    <t>108</t>
  </si>
  <si>
    <t>Goshen</t>
  </si>
  <si>
    <t>109</t>
  </si>
  <si>
    <t>Gosnold</t>
  </si>
  <si>
    <t>110</t>
  </si>
  <si>
    <t>Grafton</t>
  </si>
  <si>
    <t>111</t>
  </si>
  <si>
    <t>Granby</t>
  </si>
  <si>
    <t>112</t>
  </si>
  <si>
    <t>Granville</t>
  </si>
  <si>
    <t>113</t>
  </si>
  <si>
    <t>Great Barrington</t>
  </si>
  <si>
    <t>114</t>
  </si>
  <si>
    <t>Greenfield</t>
  </si>
  <si>
    <t>115</t>
  </si>
  <si>
    <t>Groton</t>
  </si>
  <si>
    <t>116</t>
  </si>
  <si>
    <t>Groveland</t>
  </si>
  <si>
    <t>117</t>
  </si>
  <si>
    <t>Hadley</t>
  </si>
  <si>
    <t>118</t>
  </si>
  <si>
    <t>Halifax</t>
  </si>
  <si>
    <t>119</t>
  </si>
  <si>
    <t>Hamilton</t>
  </si>
  <si>
    <t>120</t>
  </si>
  <si>
    <t>Hampden</t>
  </si>
  <si>
    <t>121</t>
  </si>
  <si>
    <t>Hancock</t>
  </si>
  <si>
    <t>122</t>
  </si>
  <si>
    <t>Hanover</t>
  </si>
  <si>
    <t>123</t>
  </si>
  <si>
    <t>Hanson</t>
  </si>
  <si>
    <t>124</t>
  </si>
  <si>
    <t>Hardwick</t>
  </si>
  <si>
    <t>125</t>
  </si>
  <si>
    <t>Harvard</t>
  </si>
  <si>
    <t>126</t>
  </si>
  <si>
    <t>Harwich</t>
  </si>
  <si>
    <t>127</t>
  </si>
  <si>
    <t>Hatfield</t>
  </si>
  <si>
    <t>128</t>
  </si>
  <si>
    <t>Haverhill</t>
  </si>
  <si>
    <t>129</t>
  </si>
  <si>
    <t>Hawley</t>
  </si>
  <si>
    <t>130</t>
  </si>
  <si>
    <t>Heath</t>
  </si>
  <si>
    <t>131</t>
  </si>
  <si>
    <t>Hingham</t>
  </si>
  <si>
    <t>132</t>
  </si>
  <si>
    <t>Hinsdale</t>
  </si>
  <si>
    <t>133</t>
  </si>
  <si>
    <t>Holbrook</t>
  </si>
  <si>
    <t>134</t>
  </si>
  <si>
    <t>Holden</t>
  </si>
  <si>
    <t>135</t>
  </si>
  <si>
    <t>Holland</t>
  </si>
  <si>
    <t>136</t>
  </si>
  <si>
    <t>Holliston</t>
  </si>
  <si>
    <t>137</t>
  </si>
  <si>
    <t>Holyoke</t>
  </si>
  <si>
    <t>138</t>
  </si>
  <si>
    <t>Hopedale</t>
  </si>
  <si>
    <t>139</t>
  </si>
  <si>
    <t>Hopkinton</t>
  </si>
  <si>
    <t>140</t>
  </si>
  <si>
    <t>Hubbardston</t>
  </si>
  <si>
    <t>141</t>
  </si>
  <si>
    <t>Hudson</t>
  </si>
  <si>
    <t>142</t>
  </si>
  <si>
    <t>Hull</t>
  </si>
  <si>
    <t>143</t>
  </si>
  <si>
    <t>Huntington</t>
  </si>
  <si>
    <t>144</t>
  </si>
  <si>
    <t>Ipswich</t>
  </si>
  <si>
    <t>145</t>
  </si>
  <si>
    <t>Kingston</t>
  </si>
  <si>
    <t>146</t>
  </si>
  <si>
    <t>Lakeville</t>
  </si>
  <si>
    <t>147</t>
  </si>
  <si>
    <t>Lancaster</t>
  </si>
  <si>
    <t>148</t>
  </si>
  <si>
    <t>Lanesborough</t>
  </si>
  <si>
    <t>149</t>
  </si>
  <si>
    <t>Lawrence</t>
  </si>
  <si>
    <t>150</t>
  </si>
  <si>
    <t>Lee</t>
  </si>
  <si>
    <t>151</t>
  </si>
  <si>
    <t>Leicester</t>
  </si>
  <si>
    <t>152</t>
  </si>
  <si>
    <t>Lenox</t>
  </si>
  <si>
    <t>153</t>
  </si>
  <si>
    <t>Leominster</t>
  </si>
  <si>
    <t>154</t>
  </si>
  <si>
    <t>Leverett</t>
  </si>
  <si>
    <t>155</t>
  </si>
  <si>
    <t>Lexington</t>
  </si>
  <si>
    <t>156</t>
  </si>
  <si>
    <t>Leyden</t>
  </si>
  <si>
    <t>157</t>
  </si>
  <si>
    <t>Lincoln</t>
  </si>
  <si>
    <t>158</t>
  </si>
  <si>
    <t>Littleton</t>
  </si>
  <si>
    <t>159</t>
  </si>
  <si>
    <t>Longmeadow</t>
  </si>
  <si>
    <t>160</t>
  </si>
  <si>
    <t>Lowell</t>
  </si>
  <si>
    <t>161</t>
  </si>
  <si>
    <t>Ludlow</t>
  </si>
  <si>
    <t>162</t>
  </si>
  <si>
    <t>Lunenburg</t>
  </si>
  <si>
    <t>163</t>
  </si>
  <si>
    <t>Lynn</t>
  </si>
  <si>
    <t>164</t>
  </si>
  <si>
    <t>Lynnfield</t>
  </si>
  <si>
    <t>165</t>
  </si>
  <si>
    <t>Malden</t>
  </si>
  <si>
    <t>166</t>
  </si>
  <si>
    <t>Manchester By The Sea</t>
  </si>
  <si>
    <t>167</t>
  </si>
  <si>
    <t>Mansfield</t>
  </si>
  <si>
    <t>168</t>
  </si>
  <si>
    <t>Marblehead</t>
  </si>
  <si>
    <t>169</t>
  </si>
  <si>
    <t>Marion</t>
  </si>
  <si>
    <t>170</t>
  </si>
  <si>
    <t>Marlborough</t>
  </si>
  <si>
    <t>171</t>
  </si>
  <si>
    <t>Marshfield</t>
  </si>
  <si>
    <t>172</t>
  </si>
  <si>
    <t>Mashpee</t>
  </si>
  <si>
    <t>173</t>
  </si>
  <si>
    <t>Mattapoisett</t>
  </si>
  <si>
    <t>174</t>
  </si>
  <si>
    <t>Maynard</t>
  </si>
  <si>
    <t>175</t>
  </si>
  <si>
    <t>Medfield</t>
  </si>
  <si>
    <t>176</t>
  </si>
  <si>
    <t>Medford</t>
  </si>
  <si>
    <t>177</t>
  </si>
  <si>
    <t>Medway</t>
  </si>
  <si>
    <t>178</t>
  </si>
  <si>
    <t>Melrose</t>
  </si>
  <si>
    <t>179</t>
  </si>
  <si>
    <t>Mendon</t>
  </si>
  <si>
    <t>180</t>
  </si>
  <si>
    <t>Merrimac</t>
  </si>
  <si>
    <t>181</t>
  </si>
  <si>
    <t>Methuen</t>
  </si>
  <si>
    <t>182</t>
  </si>
  <si>
    <t>Middleborough</t>
  </si>
  <si>
    <t>183</t>
  </si>
  <si>
    <t>Middlefield</t>
  </si>
  <si>
    <t>184</t>
  </si>
  <si>
    <t>Middleton</t>
  </si>
  <si>
    <t>185</t>
  </si>
  <si>
    <t>Milford</t>
  </si>
  <si>
    <t>186</t>
  </si>
  <si>
    <t>Millbury</t>
  </si>
  <si>
    <t>187</t>
  </si>
  <si>
    <t>Millis</t>
  </si>
  <si>
    <t>188</t>
  </si>
  <si>
    <t>Millville</t>
  </si>
  <si>
    <t>189</t>
  </si>
  <si>
    <t>Milton</t>
  </si>
  <si>
    <t>190</t>
  </si>
  <si>
    <t>Monroe</t>
  </si>
  <si>
    <t>191</t>
  </si>
  <si>
    <t>Monson</t>
  </si>
  <si>
    <t>192</t>
  </si>
  <si>
    <t>Montague</t>
  </si>
  <si>
    <t>193</t>
  </si>
  <si>
    <t>Monterey</t>
  </si>
  <si>
    <t>194</t>
  </si>
  <si>
    <t>Montgomery</t>
  </si>
  <si>
    <t>195</t>
  </si>
  <si>
    <t>Mount Washington</t>
  </si>
  <si>
    <t>196</t>
  </si>
  <si>
    <t>Nahant</t>
  </si>
  <si>
    <t>197</t>
  </si>
  <si>
    <t>Nantucket</t>
  </si>
  <si>
    <t>198</t>
  </si>
  <si>
    <t>Natick</t>
  </si>
  <si>
    <t>199</t>
  </si>
  <si>
    <t>Needham</t>
  </si>
  <si>
    <t>200</t>
  </si>
  <si>
    <t>New Ashford</t>
  </si>
  <si>
    <t>201</t>
  </si>
  <si>
    <t>New Bedford</t>
  </si>
  <si>
    <t>202</t>
  </si>
  <si>
    <t>New Braintree</t>
  </si>
  <si>
    <t>203</t>
  </si>
  <si>
    <t>New Marlborough</t>
  </si>
  <si>
    <t>204</t>
  </si>
  <si>
    <t>New Salem</t>
  </si>
  <si>
    <t>205</t>
  </si>
  <si>
    <t>Newbury</t>
  </si>
  <si>
    <t>206</t>
  </si>
  <si>
    <t>Newburyport</t>
  </si>
  <si>
    <t>207</t>
  </si>
  <si>
    <t>Newton</t>
  </si>
  <si>
    <t>208</t>
  </si>
  <si>
    <t>Norfolk</t>
  </si>
  <si>
    <t>209</t>
  </si>
  <si>
    <t>North Adams</t>
  </si>
  <si>
    <t>210</t>
  </si>
  <si>
    <t>North Andover</t>
  </si>
  <si>
    <t>211</t>
  </si>
  <si>
    <t>North Attleborough</t>
  </si>
  <si>
    <t>212</t>
  </si>
  <si>
    <t>North Brookfield</t>
  </si>
  <si>
    <t>213</t>
  </si>
  <si>
    <t>North Reading</t>
  </si>
  <si>
    <t>214</t>
  </si>
  <si>
    <t>Northampton</t>
  </si>
  <si>
    <t>215</t>
  </si>
  <si>
    <t>Northborough</t>
  </si>
  <si>
    <t>216</t>
  </si>
  <si>
    <t>Northbridge</t>
  </si>
  <si>
    <t>217</t>
  </si>
  <si>
    <t>Northfield</t>
  </si>
  <si>
    <t>218</t>
  </si>
  <si>
    <t>Norton</t>
  </si>
  <si>
    <t>219</t>
  </si>
  <si>
    <t>Norwell</t>
  </si>
  <si>
    <t>220</t>
  </si>
  <si>
    <t>Norwood</t>
  </si>
  <si>
    <t>221</t>
  </si>
  <si>
    <t>Oak Bluffs</t>
  </si>
  <si>
    <t>222</t>
  </si>
  <si>
    <t>Oakham</t>
  </si>
  <si>
    <t>223</t>
  </si>
  <si>
    <t>Orange</t>
  </si>
  <si>
    <t>224</t>
  </si>
  <si>
    <t>Orleans</t>
  </si>
  <si>
    <t>225</t>
  </si>
  <si>
    <t>Otis</t>
  </si>
  <si>
    <t>226</t>
  </si>
  <si>
    <t>Oxford</t>
  </si>
  <si>
    <t>227</t>
  </si>
  <si>
    <t>Palmer</t>
  </si>
  <si>
    <t>228</t>
  </si>
  <si>
    <t>Paxton</t>
  </si>
  <si>
    <t>229</t>
  </si>
  <si>
    <t>Peabody</t>
  </si>
  <si>
    <t>230</t>
  </si>
  <si>
    <t>Pelham</t>
  </si>
  <si>
    <t>231</t>
  </si>
  <si>
    <t>Pembroke</t>
  </si>
  <si>
    <t>232</t>
  </si>
  <si>
    <t>Pepperell</t>
  </si>
  <si>
    <t>233</t>
  </si>
  <si>
    <t>Peru</t>
  </si>
  <si>
    <t>234</t>
  </si>
  <si>
    <t>Petersham</t>
  </si>
  <si>
    <t>235</t>
  </si>
  <si>
    <t>Phillipston</t>
  </si>
  <si>
    <t>236</t>
  </si>
  <si>
    <t>Pittsfield</t>
  </si>
  <si>
    <t>237</t>
  </si>
  <si>
    <t>Plainfield</t>
  </si>
  <si>
    <t>238</t>
  </si>
  <si>
    <t>Plainville</t>
  </si>
  <si>
    <t>239</t>
  </si>
  <si>
    <t>Plymouth</t>
  </si>
  <si>
    <t>240</t>
  </si>
  <si>
    <t>Plympton</t>
  </si>
  <si>
    <t>241</t>
  </si>
  <si>
    <t>Princeton</t>
  </si>
  <si>
    <t>242</t>
  </si>
  <si>
    <t>Provincetown</t>
  </si>
  <si>
    <t>243</t>
  </si>
  <si>
    <t>Quincy</t>
  </si>
  <si>
    <t>244</t>
  </si>
  <si>
    <t>Randolph</t>
  </si>
  <si>
    <t>245</t>
  </si>
  <si>
    <t>Raynham</t>
  </si>
  <si>
    <t>246</t>
  </si>
  <si>
    <t>Reading</t>
  </si>
  <si>
    <t>247</t>
  </si>
  <si>
    <t>Rehoboth</t>
  </si>
  <si>
    <t>248</t>
  </si>
  <si>
    <t>Revere</t>
  </si>
  <si>
    <t>249</t>
  </si>
  <si>
    <t>Richmond</t>
  </si>
  <si>
    <t>250</t>
  </si>
  <si>
    <t>Rochester</t>
  </si>
  <si>
    <t>251</t>
  </si>
  <si>
    <t>Rockland</t>
  </si>
  <si>
    <t>252</t>
  </si>
  <si>
    <t>Rockport</t>
  </si>
  <si>
    <t>253</t>
  </si>
  <si>
    <t>Rowe</t>
  </si>
  <si>
    <t>254</t>
  </si>
  <si>
    <t>Rowley</t>
  </si>
  <si>
    <t>255</t>
  </si>
  <si>
    <t>Royalston</t>
  </si>
  <si>
    <t>256</t>
  </si>
  <si>
    <t>Russell</t>
  </si>
  <si>
    <t>257</t>
  </si>
  <si>
    <t>Rutland</t>
  </si>
  <si>
    <t>258</t>
  </si>
  <si>
    <t>Salem</t>
  </si>
  <si>
    <t>259</t>
  </si>
  <si>
    <t>Salisbury</t>
  </si>
  <si>
    <t>260</t>
  </si>
  <si>
    <t>Sandisfield</t>
  </si>
  <si>
    <t>261</t>
  </si>
  <si>
    <t>Sandwich</t>
  </si>
  <si>
    <t>262</t>
  </si>
  <si>
    <t>Saugus</t>
  </si>
  <si>
    <t>263</t>
  </si>
  <si>
    <t>Savoy</t>
  </si>
  <si>
    <t>264</t>
  </si>
  <si>
    <t>Scituate</t>
  </si>
  <si>
    <t>265</t>
  </si>
  <si>
    <t>Seekonk</t>
  </si>
  <si>
    <t>266</t>
  </si>
  <si>
    <t>Sharon</t>
  </si>
  <si>
    <t>267</t>
  </si>
  <si>
    <t>Sheffield</t>
  </si>
  <si>
    <t>268</t>
  </si>
  <si>
    <t>Shelburne</t>
  </si>
  <si>
    <t>269</t>
  </si>
  <si>
    <t>Sherborn</t>
  </si>
  <si>
    <t>270</t>
  </si>
  <si>
    <t>Shirley</t>
  </si>
  <si>
    <t>271</t>
  </si>
  <si>
    <t>Shrewsbury</t>
  </si>
  <si>
    <t>272</t>
  </si>
  <si>
    <t>Shutesbury</t>
  </si>
  <si>
    <t>273</t>
  </si>
  <si>
    <t>Somerset</t>
  </si>
  <si>
    <t>274</t>
  </si>
  <si>
    <t>Somerville</t>
  </si>
  <si>
    <t>275</t>
  </si>
  <si>
    <t>South Hadley</t>
  </si>
  <si>
    <t>276</t>
  </si>
  <si>
    <t>Southampton</t>
  </si>
  <si>
    <t>277</t>
  </si>
  <si>
    <t>Southborough</t>
  </si>
  <si>
    <t>278</t>
  </si>
  <si>
    <t>Southbridge</t>
  </si>
  <si>
    <t>279</t>
  </si>
  <si>
    <t>Southwick</t>
  </si>
  <si>
    <t>280</t>
  </si>
  <si>
    <t>Spencer</t>
  </si>
  <si>
    <t>281</t>
  </si>
  <si>
    <t>Springfield</t>
  </si>
  <si>
    <t>282</t>
  </si>
  <si>
    <t>Sterling</t>
  </si>
  <si>
    <t>283</t>
  </si>
  <si>
    <t>Stockbridge</t>
  </si>
  <si>
    <t>284</t>
  </si>
  <si>
    <t>Stoneham</t>
  </si>
  <si>
    <t>285</t>
  </si>
  <si>
    <t>Stoughton</t>
  </si>
  <si>
    <t>286</t>
  </si>
  <si>
    <t>Stow</t>
  </si>
  <si>
    <t>287</t>
  </si>
  <si>
    <t>Sturbridge</t>
  </si>
  <si>
    <t>288</t>
  </si>
  <si>
    <t>Sudbury</t>
  </si>
  <si>
    <t>289</t>
  </si>
  <si>
    <t>Sunderland</t>
  </si>
  <si>
    <t>290</t>
  </si>
  <si>
    <t>Sutton</t>
  </si>
  <si>
    <t>291</t>
  </si>
  <si>
    <t>Swampscott</t>
  </si>
  <si>
    <t>292</t>
  </si>
  <si>
    <t>Swansea</t>
  </si>
  <si>
    <t>293</t>
  </si>
  <si>
    <t>Taunton</t>
  </si>
  <si>
    <t>294</t>
  </si>
  <si>
    <t>Templeton</t>
  </si>
  <si>
    <t>295</t>
  </si>
  <si>
    <t>Tewksbury</t>
  </si>
  <si>
    <t>296</t>
  </si>
  <si>
    <t>Tisbury</t>
  </si>
  <si>
    <t>297</t>
  </si>
  <si>
    <t>Tolland</t>
  </si>
  <si>
    <t>298</t>
  </si>
  <si>
    <t>Topsfield</t>
  </si>
  <si>
    <t>299</t>
  </si>
  <si>
    <t>Townsend</t>
  </si>
  <si>
    <t>300</t>
  </si>
  <si>
    <t>Truro</t>
  </si>
  <si>
    <t>301</t>
  </si>
  <si>
    <t>Tyngsborough</t>
  </si>
  <si>
    <t>302</t>
  </si>
  <si>
    <t>Tyringham</t>
  </si>
  <si>
    <t>303</t>
  </si>
  <si>
    <t>Upton</t>
  </si>
  <si>
    <t>304</t>
  </si>
  <si>
    <t>Uxbridge</t>
  </si>
  <si>
    <t>305</t>
  </si>
  <si>
    <t>Wakefield</t>
  </si>
  <si>
    <t>306</t>
  </si>
  <si>
    <t>Wales</t>
  </si>
  <si>
    <t>307</t>
  </si>
  <si>
    <t>Walpole</t>
  </si>
  <si>
    <t>308</t>
  </si>
  <si>
    <t>Waltham</t>
  </si>
  <si>
    <t>309</t>
  </si>
  <si>
    <t>Ware</t>
  </si>
  <si>
    <t>310</t>
  </si>
  <si>
    <t>Wareham</t>
  </si>
  <si>
    <t>311</t>
  </si>
  <si>
    <t>Warren</t>
  </si>
  <si>
    <t>312</t>
  </si>
  <si>
    <t>Warwick</t>
  </si>
  <si>
    <t>313</t>
  </si>
  <si>
    <t>Washington</t>
  </si>
  <si>
    <t>314</t>
  </si>
  <si>
    <t>Watertown</t>
  </si>
  <si>
    <t>315</t>
  </si>
  <si>
    <t>Wayland</t>
  </si>
  <si>
    <t>316</t>
  </si>
  <si>
    <t>Webster</t>
  </si>
  <si>
    <t>317</t>
  </si>
  <si>
    <t>Wellesley</t>
  </si>
  <si>
    <t>318</t>
  </si>
  <si>
    <t>Wellfleet</t>
  </si>
  <si>
    <t>319</t>
  </si>
  <si>
    <t>Wendell</t>
  </si>
  <si>
    <t>320</t>
  </si>
  <si>
    <t>Wenham</t>
  </si>
  <si>
    <t>321</t>
  </si>
  <si>
    <t>West Boylston</t>
  </si>
  <si>
    <t>322</t>
  </si>
  <si>
    <t>West Bridgewater</t>
  </si>
  <si>
    <t>323</t>
  </si>
  <si>
    <t>West Brookfield</t>
  </si>
  <si>
    <t>324</t>
  </si>
  <si>
    <t>West Newbury</t>
  </si>
  <si>
    <t>325</t>
  </si>
  <si>
    <t>West Springfield</t>
  </si>
  <si>
    <t>326</t>
  </si>
  <si>
    <t>West Stockbridge</t>
  </si>
  <si>
    <t>327</t>
  </si>
  <si>
    <t>West Tisbury</t>
  </si>
  <si>
    <t>328</t>
  </si>
  <si>
    <t>Westborough</t>
  </si>
  <si>
    <t>329</t>
  </si>
  <si>
    <t>Westfield</t>
  </si>
  <si>
    <t>330</t>
  </si>
  <si>
    <t>Westford</t>
  </si>
  <si>
    <t>331</t>
  </si>
  <si>
    <t>Westhampton</t>
  </si>
  <si>
    <t>332</t>
  </si>
  <si>
    <t>Westminster</t>
  </si>
  <si>
    <t>333</t>
  </si>
  <si>
    <t>Weston</t>
  </si>
  <si>
    <t>334</t>
  </si>
  <si>
    <t>Westport</t>
  </si>
  <si>
    <t>335</t>
  </si>
  <si>
    <t>Westwood</t>
  </si>
  <si>
    <t>336</t>
  </si>
  <si>
    <t>Weymouth</t>
  </si>
  <si>
    <t>337</t>
  </si>
  <si>
    <t>Whately</t>
  </si>
  <si>
    <t>338</t>
  </si>
  <si>
    <t>Whitman</t>
  </si>
  <si>
    <t>339</t>
  </si>
  <si>
    <t>Wilbraham</t>
  </si>
  <si>
    <t>340</t>
  </si>
  <si>
    <t>Williamsburg</t>
  </si>
  <si>
    <t>341</t>
  </si>
  <si>
    <t>Williamstown</t>
  </si>
  <si>
    <t>342</t>
  </si>
  <si>
    <t>Wilmington</t>
  </si>
  <si>
    <t>343</t>
  </si>
  <si>
    <t>Winchendon</t>
  </si>
  <si>
    <t>344</t>
  </si>
  <si>
    <t>Winchester</t>
  </si>
  <si>
    <t>345</t>
  </si>
  <si>
    <t>Windsor</t>
  </si>
  <si>
    <t>346</t>
  </si>
  <si>
    <t>Winthrop</t>
  </si>
  <si>
    <t>347</t>
  </si>
  <si>
    <t>Woburn</t>
  </si>
  <si>
    <t>348</t>
  </si>
  <si>
    <t>Worcester</t>
  </si>
  <si>
    <t>349</t>
  </si>
  <si>
    <t>Worthington</t>
  </si>
  <si>
    <t>350</t>
  </si>
  <si>
    <t>Wrentham</t>
  </si>
  <si>
    <t>351</t>
  </si>
  <si>
    <t>Yarmouth</t>
  </si>
  <si>
    <t>FY2015 New Growth Adjusted for Ch 653</t>
  </si>
  <si>
    <t>FY2015 New Growth % of Prior Yr Levy Limit</t>
  </si>
  <si>
    <t>UGGA Scenarios</t>
  </si>
  <si>
    <t>H1</t>
  </si>
  <si>
    <t>House 1</t>
  </si>
  <si>
    <t>FY2016</t>
  </si>
  <si>
    <t>FY2016 Actual Limit Prior to Exclusions</t>
  </si>
  <si>
    <t>FY2016 Overrides</t>
  </si>
  <si>
    <t>Impact of FY94-FY2016 Overrides in FY2016</t>
  </si>
  <si>
    <t>FY2016 Levy Limit Adjusted for Overrides</t>
  </si>
  <si>
    <t>FY2016 Levy Limit Ceiling</t>
  </si>
  <si>
    <t>FY2016 Limit Prior to Exclusions Adjusted for Overrides</t>
  </si>
  <si>
    <t>FY2016 New Growth Unadjusted for Ch 653</t>
  </si>
  <si>
    <t>2016</t>
  </si>
  <si>
    <t>FY2016 New Growth Adjusted for Ch 653</t>
  </si>
  <si>
    <t>FY2016 New Growth % of Prior Yr Levy Limit</t>
  </si>
  <si>
    <t xml:space="preserve"> UGGA</t>
  </si>
  <si>
    <t>FY2017 Limit Prior to Exclusions Adjusted for Overrides</t>
  </si>
  <si>
    <t>FY2017 Actual Limit Prior to Exclusions</t>
  </si>
  <si>
    <t>FY2017 Overrides</t>
  </si>
  <si>
    <t>Impact of FY94-FY2017 Overrides in FY2017</t>
  </si>
  <si>
    <t>FY2017 Levy Limit Adjusted for Overrides</t>
  </si>
  <si>
    <t>FY2017</t>
  </si>
  <si>
    <t>FY2018 Levy Limit for MRGF</t>
  </si>
  <si>
    <t>FY2017 New Growth Unadjusted for Ch 653</t>
  </si>
  <si>
    <t>FY2017 New Growth Adjusted for Ch 653</t>
  </si>
  <si>
    <t>FY2017 New Growth % of Prior Yr Levy Limit</t>
  </si>
  <si>
    <t/>
  </si>
  <si>
    <t>FY2018 General Revenue Sharing</t>
  </si>
  <si>
    <t>Budgeted Recurring Local Receipts FY2017 (*=2016)</t>
  </si>
  <si>
    <t>3.5% Increase H1</t>
  </si>
  <si>
    <t>FY2017 Levy Limit Ceiling</t>
  </si>
  <si>
    <t>FY2018 MRGF Levy Limit (* = Est)</t>
  </si>
  <si>
    <t>FY2018 Levy Limit x 1.025</t>
  </si>
  <si>
    <t>Estimated New Growth FY2019</t>
  </si>
  <si>
    <t>FY2019 General Revenue Sharing</t>
  </si>
  <si>
    <t>Budgeted Recurring Local Receipts FY2018 (*=2017)</t>
  </si>
  <si>
    <t>Calculated FY2019 Municipal Revenue Growth Factor Preliminary</t>
  </si>
  <si>
    <t>Municipal Revenue Growth Factor FY2019</t>
  </si>
  <si>
    <t>calculating FY2019 Chapter 70 requirements.</t>
  </si>
  <si>
    <t>Calculation of FY2019 levy limit (without debt exclusions, less impact of overrides, capped at ceiling) to</t>
  </si>
  <si>
    <t>be used as FY2018 base.</t>
  </si>
  <si>
    <t>General Revenue Sharing, actual FY2018 and estimated FY2019.</t>
  </si>
  <si>
    <t>Budgeted Recurring Local Receipts for FY2017 &amp; FY2018; used to estimate rate of change</t>
  </si>
  <si>
    <t>between FY2017 &amp; FY2018.</t>
  </si>
  <si>
    <t>FY2018</t>
  </si>
  <si>
    <t>FY2018 Limit Prior to Exclusions Adjusted for Overrides</t>
  </si>
  <si>
    <t>FY2018 Actual Limit Prior to Exclusions</t>
  </si>
  <si>
    <t>FY2018 Overrides</t>
  </si>
  <si>
    <t>Impact of FY94-FY2018 Overrides in FY2018</t>
  </si>
  <si>
    <t>FY2018 Levy Limit Adjusted for Overrides</t>
  </si>
  <si>
    <t>FY2018 Levy Limit Ceiling</t>
  </si>
  <si>
    <t>Ceiling for FY2019 MRGF</t>
  </si>
  <si>
    <t>2018</t>
  </si>
  <si>
    <t>FY2018 New Growth Unadjusted for Ch 653</t>
  </si>
  <si>
    <t>FY2018 New Growth Adjusted for Ch 653</t>
  </si>
  <si>
    <t>FY2018 New Growth % of Prior Yr Levy Limit</t>
  </si>
  <si>
    <t>Estimated FY2019 New Growth, Before Levy Ceiling Check</t>
  </si>
  <si>
    <t>Estimated Levy Limit for MRGF Prior to Ceiling Check</t>
  </si>
  <si>
    <t>Local Aid at localaid@dor.state.ma.us.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</si>
</sst>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0.00_);[Red]\(0.00\)"/>
    <numFmt numFmtId="166" formatCode="#,##0.00000"/>
    <numFmt numFmtId="167" formatCode="[$-1010409]#,##0"/>
  </numFmts>
  <fonts count="9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1F497D"/>
      <name val="Calibri"/>
      <family val="2"/>
    </font>
    <font>
      <sz val="10"/>
      <color rgb="FF4C4C4C"/>
      <name val="'segoe ui'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>
      <alignment wrapText="1"/>
    </xf>
    <xf numFmtId="0" fontId="6" fillId="0" borderId="0"/>
  </cellStyleXfs>
  <cellXfs count="48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10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5" fillId="0" borderId="0" xfId="0" applyNumberFormat="1" applyFont="1"/>
    <xf numFmtId="3" fontId="5" fillId="0" borderId="0" xfId="2" applyNumberFormat="1" applyFont="1"/>
    <xf numFmtId="14" fontId="0" fillId="0" borderId="0" xfId="0" applyNumberFormat="1"/>
    <xf numFmtId="0" fontId="0" fillId="2" borderId="0" xfId="0" applyFill="1"/>
    <xf numFmtId="0" fontId="4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wrapText="1"/>
    </xf>
    <xf numFmtId="3" fontId="5" fillId="2" borderId="0" xfId="0" applyNumberFormat="1" applyFont="1" applyFill="1"/>
    <xf numFmtId="37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38" fontId="4" fillId="0" borderId="0" xfId="0" applyNumberFormat="1" applyFont="1"/>
    <xf numFmtId="38" fontId="4" fillId="0" borderId="0" xfId="0" applyNumberFormat="1" applyFont="1" applyAlignment="1">
      <alignment horizontal="center" wrapText="1"/>
    </xf>
    <xf numFmtId="38" fontId="0" fillId="0" borderId="0" xfId="0" applyNumberFormat="1"/>
    <xf numFmtId="165" fontId="4" fillId="0" borderId="0" xfId="0" applyNumberFormat="1" applyFont="1"/>
    <xf numFmtId="165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167" fontId="0" fillId="0" borderId="0" xfId="0" applyNumberFormat="1"/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167" fontId="2" fillId="0" borderId="0" xfId="0" applyNumberFormat="1" applyFont="1"/>
    <xf numFmtId="38" fontId="2" fillId="0" borderId="0" xfId="0" applyNumberFormat="1" applyFont="1"/>
    <xf numFmtId="3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6" borderId="0" xfId="0" applyFill="1" applyAlignment="1">
      <alignment wrapText="1"/>
    </xf>
    <xf numFmtId="0" fontId="2" fillId="6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166" fontId="5" fillId="0" borderId="0" xfId="0" applyNumberFormat="1" applyFont="1"/>
    <xf numFmtId="166" fontId="0" fillId="0" borderId="0" xfId="0" applyNumberFormat="1"/>
    <xf numFmtId="3" fontId="7" fillId="0" borderId="0" xfId="0" applyNumberFormat="1" applyFont="1"/>
    <xf numFmtId="0" fontId="8" fillId="5" borderId="0" xfId="0" applyFont="1" applyFill="1" applyAlignment="1">
      <alignment horizontal="center" vertical="center" wrapText="1" shrinkToFit="1"/>
    </xf>
  </cellXfs>
  <cellStyles count="3">
    <cellStyle name="Normal" xfId="0" builtinId="0"/>
    <cellStyle name="Normal 2" xfId="1" xr:uid="{00000000-0005-0000-0000-000001000000}"/>
    <cellStyle name="Normal_Section 3 FY0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B21"/>
  <sheetViews>
    <sheetView showGridLines="0" tabSelected="1" zoomScale="130" zoomScaleNormal="130" workbookViewId="0">
      <selection activeCell="B21" sqref="B21"/>
    </sheetView>
  </sheetViews>
  <sheetFormatPr defaultRowHeight="13.2"/>
  <cols>
    <col min="1" max="1" width="16.88671875" customWidth="1"/>
    <col min="2" max="2" width="50.6640625" customWidth="1"/>
  </cols>
  <sheetData>
    <row r="1" spans="1:2" s="1" customFormat="1" ht="15.6">
      <c r="A1" s="1" t="s">
        <v>1223</v>
      </c>
    </row>
    <row r="3" spans="1:2">
      <c r="B3" t="s">
        <v>423</v>
      </c>
    </row>
    <row r="4" spans="1:2">
      <c r="B4" s="35" t="s">
        <v>1224</v>
      </c>
    </row>
    <row r="7" spans="1:2">
      <c r="A7" t="s">
        <v>0</v>
      </c>
      <c r="B7" t="s">
        <v>1</v>
      </c>
    </row>
    <row r="9" spans="1:2">
      <c r="A9" t="s">
        <v>2</v>
      </c>
      <c r="B9" t="s">
        <v>3</v>
      </c>
    </row>
    <row r="11" spans="1:2">
      <c r="A11" s="2" t="s">
        <v>4</v>
      </c>
      <c r="B11" t="s">
        <v>5</v>
      </c>
    </row>
    <row r="12" spans="1:2">
      <c r="A12" s="2"/>
      <c r="B12" t="s">
        <v>6</v>
      </c>
    </row>
    <row r="13" spans="1:2">
      <c r="A13" s="2" t="s">
        <v>7</v>
      </c>
      <c r="B13" s="31" t="s">
        <v>1225</v>
      </c>
    </row>
    <row r="14" spans="1:2">
      <c r="A14" s="2"/>
      <c r="B14" s="31" t="s">
        <v>1226</v>
      </c>
    </row>
    <row r="15" spans="1:2">
      <c r="A15" s="2" t="s">
        <v>8</v>
      </c>
      <c r="B15" s="31" t="s">
        <v>1227</v>
      </c>
    </row>
    <row r="16" spans="1:2">
      <c r="A16" s="2" t="s">
        <v>9</v>
      </c>
      <c r="B16" s="31" t="s">
        <v>1228</v>
      </c>
    </row>
    <row r="17" spans="1:2">
      <c r="A17" s="2"/>
      <c r="B17" s="31" t="s">
        <v>1229</v>
      </c>
    </row>
    <row r="18" spans="1:2">
      <c r="A18" s="2" t="s">
        <v>10</v>
      </c>
      <c r="B18" t="s">
        <v>11</v>
      </c>
    </row>
    <row r="19" spans="1:2">
      <c r="A19" s="2"/>
      <c r="B19" t="s">
        <v>12</v>
      </c>
    </row>
    <row r="21" spans="1:2">
      <c r="A21" s="2" t="s">
        <v>13</v>
      </c>
      <c r="B21" t="s">
        <v>1244</v>
      </c>
    </row>
  </sheetData>
  <phoneticPr fontId="0" type="noConversion"/>
  <printOptions gridLinesSet="0"/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AE364"/>
  <sheetViews>
    <sheetView workbookViewId="0">
      <pane xSplit="2" ySplit="9" topLeftCell="P90" activePane="bottomRight" state="frozen"/>
      <selection pane="topRight" activeCell="C1" sqref="C1"/>
      <selection pane="bottomLeft" activeCell="A10" sqref="A10"/>
      <selection pane="bottomRight" activeCell="AA113" sqref="AA113"/>
    </sheetView>
  </sheetViews>
  <sheetFormatPr defaultRowHeight="13.2"/>
  <cols>
    <col min="1" max="1" width="24.6640625" customWidth="1"/>
    <col min="2" max="2" width="5.6640625" customWidth="1"/>
    <col min="3" max="24" width="11.6640625" customWidth="1"/>
    <col min="25" max="27" width="11.6640625" style="13" customWidth="1"/>
    <col min="28" max="29" width="11.6640625" customWidth="1"/>
  </cols>
  <sheetData>
    <row r="1" spans="1:31">
      <c r="A1" t="s">
        <v>364</v>
      </c>
    </row>
    <row r="2" spans="1:31">
      <c r="A2" t="s">
        <v>365</v>
      </c>
    </row>
    <row r="3" spans="1:31">
      <c r="A3" t="s">
        <v>366</v>
      </c>
    </row>
    <row r="5" spans="1:31">
      <c r="A5" t="s">
        <v>367</v>
      </c>
    </row>
    <row r="7" spans="1:31"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4"/>
      <c r="Z7" s="14"/>
      <c r="AA7" s="14"/>
    </row>
    <row r="8" spans="1:31" ht="26.4">
      <c r="A8" t="s">
        <v>362</v>
      </c>
      <c r="B8" s="3" t="s">
        <v>363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415</v>
      </c>
      <c r="M8" t="s">
        <v>416</v>
      </c>
      <c r="N8" t="s">
        <v>417</v>
      </c>
      <c r="O8" t="s">
        <v>418</v>
      </c>
      <c r="P8" t="s">
        <v>419</v>
      </c>
      <c r="Q8" t="s">
        <v>420</v>
      </c>
      <c r="R8" t="s">
        <v>422</v>
      </c>
      <c r="S8" t="s">
        <v>424</v>
      </c>
      <c r="T8" t="s">
        <v>427</v>
      </c>
      <c r="U8" t="s">
        <v>432</v>
      </c>
      <c r="V8" t="s">
        <v>434</v>
      </c>
      <c r="W8" t="s">
        <v>436</v>
      </c>
      <c r="X8" t="s">
        <v>467</v>
      </c>
      <c r="Y8" s="36" t="s">
        <v>1190</v>
      </c>
      <c r="Z8" s="36" t="s">
        <v>1207</v>
      </c>
      <c r="AA8" s="36" t="s">
        <v>1230</v>
      </c>
      <c r="AB8" s="3" t="s">
        <v>368</v>
      </c>
      <c r="AC8" s="3" t="s">
        <v>369</v>
      </c>
    </row>
    <row r="10" spans="1:31">
      <c r="A10" t="s">
        <v>23</v>
      </c>
      <c r="B10">
        <v>1</v>
      </c>
      <c r="C10" s="4">
        <v>0</v>
      </c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/>
      <c r="P10" s="4"/>
      <c r="Q10">
        <v>0</v>
      </c>
      <c r="R10" s="4">
        <v>650000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15">
        <v>0</v>
      </c>
      <c r="Z10" s="15">
        <v>0</v>
      </c>
      <c r="AA10" s="15">
        <v>0</v>
      </c>
      <c r="AB10" s="4">
        <f t="shared" ref="AB10:AB73" si="0">C10*1.025</f>
        <v>0</v>
      </c>
      <c r="AC10" s="4">
        <f t="shared" ref="AC10:AC73" si="1">D10*1.025</f>
        <v>0</v>
      </c>
      <c r="AE10" s="4"/>
    </row>
    <row r="11" spans="1:31">
      <c r="A11" t="s">
        <v>24</v>
      </c>
      <c r="B11">
        <v>2</v>
      </c>
      <c r="C11" s="4">
        <v>0</v>
      </c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3000000</v>
      </c>
      <c r="N11" s="4">
        <v>0</v>
      </c>
      <c r="O11" s="4">
        <v>3800000</v>
      </c>
      <c r="P11" s="4"/>
      <c r="Q11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15">
        <v>0</v>
      </c>
      <c r="Z11" s="15">
        <v>0</v>
      </c>
      <c r="AA11" s="15">
        <v>0</v>
      </c>
      <c r="AB11" s="4">
        <f t="shared" si="0"/>
        <v>0</v>
      </c>
      <c r="AC11" s="4">
        <f t="shared" si="1"/>
        <v>0</v>
      </c>
      <c r="AE11" s="4"/>
    </row>
    <row r="12" spans="1:31">
      <c r="A12" t="s">
        <v>25</v>
      </c>
      <c r="B12">
        <v>3</v>
      </c>
      <c r="C12" s="4">
        <v>0</v>
      </c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/>
      <c r="P12" s="4"/>
      <c r="Q12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15">
        <v>0</v>
      </c>
      <c r="Z12" s="15">
        <v>0</v>
      </c>
      <c r="AA12" s="15">
        <v>0</v>
      </c>
      <c r="AB12" s="4">
        <f t="shared" si="0"/>
        <v>0</v>
      </c>
      <c r="AC12" s="4">
        <f t="shared" si="1"/>
        <v>0</v>
      </c>
      <c r="AE12" s="4"/>
    </row>
    <row r="13" spans="1:31">
      <c r="A13" t="s">
        <v>26</v>
      </c>
      <c r="B13">
        <v>4</v>
      </c>
      <c r="C13" s="4">
        <v>0</v>
      </c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/>
      <c r="P13" s="4"/>
      <c r="Q13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15">
        <v>0</v>
      </c>
      <c r="Z13" s="15">
        <v>0</v>
      </c>
      <c r="AA13" s="15">
        <v>0</v>
      </c>
      <c r="AB13" s="4">
        <f t="shared" si="0"/>
        <v>0</v>
      </c>
      <c r="AC13" s="4">
        <f t="shared" si="1"/>
        <v>0</v>
      </c>
      <c r="AE13" s="4"/>
    </row>
    <row r="14" spans="1:31">
      <c r="A14" t="s">
        <v>27</v>
      </c>
      <c r="B14">
        <v>5</v>
      </c>
      <c r="C14" s="4">
        <v>0</v>
      </c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/>
      <c r="P14" s="4"/>
      <c r="Q1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15">
        <v>0</v>
      </c>
      <c r="Z14" s="15">
        <v>0</v>
      </c>
      <c r="AA14" s="15">
        <v>0</v>
      </c>
      <c r="AB14" s="4">
        <f t="shared" si="0"/>
        <v>0</v>
      </c>
      <c r="AC14" s="4">
        <f t="shared" si="1"/>
        <v>0</v>
      </c>
      <c r="AE14" s="4"/>
    </row>
    <row r="15" spans="1:31">
      <c r="A15" t="s">
        <v>28</v>
      </c>
      <c r="B15">
        <v>6</v>
      </c>
      <c r="C15" s="4">
        <v>0</v>
      </c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/>
      <c r="P15" s="4"/>
      <c r="Q15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15">
        <v>0</v>
      </c>
      <c r="Z15" s="15">
        <v>0</v>
      </c>
      <c r="AA15" s="15">
        <v>0</v>
      </c>
      <c r="AB15" s="4">
        <f t="shared" si="0"/>
        <v>0</v>
      </c>
      <c r="AC15" s="4">
        <f t="shared" si="1"/>
        <v>0</v>
      </c>
      <c r="AE15" s="4"/>
    </row>
    <row r="16" spans="1:31">
      <c r="A16" t="s">
        <v>29</v>
      </c>
      <c r="B16">
        <v>7</v>
      </c>
      <c r="C16" s="4">
        <v>0</v>
      </c>
      <c r="D16" s="4"/>
      <c r="E16" s="4"/>
      <c r="F16" s="4"/>
      <c r="G16" s="4"/>
      <c r="H16" s="4"/>
      <c r="I16" s="4"/>
      <c r="J16" s="4"/>
      <c r="K16" s="4">
        <v>0</v>
      </c>
      <c r="L16" s="4">
        <v>0</v>
      </c>
      <c r="M16" s="4">
        <v>0</v>
      </c>
      <c r="N16" s="4">
        <v>0</v>
      </c>
      <c r="O16" s="4"/>
      <c r="P16" s="4"/>
      <c r="Q16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15">
        <v>0</v>
      </c>
      <c r="Z16" s="15">
        <v>0</v>
      </c>
      <c r="AA16" s="15">
        <v>0</v>
      </c>
      <c r="AB16" s="4">
        <f t="shared" si="0"/>
        <v>0</v>
      </c>
      <c r="AC16" s="4">
        <f t="shared" si="1"/>
        <v>0</v>
      </c>
      <c r="AE16" s="4"/>
    </row>
    <row r="17" spans="1:31">
      <c r="A17" t="s">
        <v>30</v>
      </c>
      <c r="B17">
        <v>8</v>
      </c>
      <c r="C17" s="4">
        <v>0</v>
      </c>
      <c r="D17" s="4"/>
      <c r="E17" s="4"/>
      <c r="F17" s="4"/>
      <c r="G17" s="4"/>
      <c r="H17" s="4"/>
      <c r="I17" s="4"/>
      <c r="J17" s="4"/>
      <c r="K17" s="4">
        <v>0</v>
      </c>
      <c r="L17" s="4">
        <v>0</v>
      </c>
      <c r="M17" s="4">
        <v>0</v>
      </c>
      <c r="N17" s="4">
        <v>2000000</v>
      </c>
      <c r="O17" s="4"/>
      <c r="P17" s="4"/>
      <c r="Q17">
        <v>0</v>
      </c>
      <c r="R17" s="4">
        <v>0</v>
      </c>
      <c r="S17" s="4">
        <v>0</v>
      </c>
      <c r="T17" s="4">
        <v>1680441</v>
      </c>
      <c r="U17" s="4">
        <v>0</v>
      </c>
      <c r="V17" s="4">
        <v>0</v>
      </c>
      <c r="W17" s="4">
        <v>0</v>
      </c>
      <c r="X17" s="4">
        <v>0</v>
      </c>
      <c r="Y17" s="15">
        <v>0</v>
      </c>
      <c r="Z17" s="15">
        <v>0</v>
      </c>
      <c r="AA17" s="15">
        <v>0</v>
      </c>
      <c r="AB17" s="4">
        <f t="shared" si="0"/>
        <v>0</v>
      </c>
      <c r="AC17" s="4">
        <f t="shared" si="1"/>
        <v>0</v>
      </c>
      <c r="AE17" s="4"/>
    </row>
    <row r="18" spans="1:31">
      <c r="A18" t="s">
        <v>31</v>
      </c>
      <c r="B18">
        <v>9</v>
      </c>
      <c r="C18" s="4">
        <v>0</v>
      </c>
      <c r="D18" s="4"/>
      <c r="E18" s="4"/>
      <c r="F18" s="4"/>
      <c r="G18" s="4"/>
      <c r="H18" s="4"/>
      <c r="I18" s="4"/>
      <c r="J18" s="4"/>
      <c r="K18" s="4">
        <v>0</v>
      </c>
      <c r="L18" s="4">
        <v>0</v>
      </c>
      <c r="M18" s="4">
        <v>0</v>
      </c>
      <c r="N18" s="4">
        <v>0</v>
      </c>
      <c r="O18" s="4"/>
      <c r="P18" s="4"/>
      <c r="Q18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15">
        <v>0</v>
      </c>
      <c r="Z18" s="15">
        <v>0</v>
      </c>
      <c r="AA18" s="15">
        <v>0</v>
      </c>
      <c r="AB18" s="4">
        <f t="shared" si="0"/>
        <v>0</v>
      </c>
      <c r="AC18" s="4">
        <f t="shared" si="1"/>
        <v>0</v>
      </c>
      <c r="AE18" s="4"/>
    </row>
    <row r="19" spans="1:31">
      <c r="A19" t="s">
        <v>32</v>
      </c>
      <c r="B19">
        <v>10</v>
      </c>
      <c r="C19" s="4">
        <v>0</v>
      </c>
      <c r="D19" s="4"/>
      <c r="E19" s="4"/>
      <c r="F19" s="4"/>
      <c r="G19" s="4"/>
      <c r="H19" s="4"/>
      <c r="I19" s="4"/>
      <c r="J19" s="4"/>
      <c r="K19" s="4">
        <v>0</v>
      </c>
      <c r="L19" s="4">
        <v>0</v>
      </c>
      <c r="M19" s="4">
        <v>0</v>
      </c>
      <c r="N19" s="4">
        <v>0</v>
      </c>
      <c r="O19" s="4">
        <v>6000000</v>
      </c>
      <c r="P19" s="4"/>
      <c r="Q19">
        <v>0</v>
      </c>
      <c r="R19" s="4">
        <v>0</v>
      </c>
      <c r="S19" s="4">
        <v>0</v>
      </c>
      <c r="T19" s="4">
        <v>0</v>
      </c>
      <c r="U19" s="4">
        <v>6490000</v>
      </c>
      <c r="V19" s="4">
        <v>0</v>
      </c>
      <c r="W19" s="4">
        <v>0</v>
      </c>
      <c r="X19" s="4">
        <v>0</v>
      </c>
      <c r="Y19" s="15">
        <v>0</v>
      </c>
      <c r="Z19" s="15">
        <v>0</v>
      </c>
      <c r="AA19" s="15">
        <v>0</v>
      </c>
      <c r="AB19" s="4">
        <f t="shared" si="0"/>
        <v>0</v>
      </c>
      <c r="AC19" s="4">
        <f t="shared" si="1"/>
        <v>0</v>
      </c>
      <c r="AE19" s="4"/>
    </row>
    <row r="20" spans="1:31">
      <c r="A20" t="s">
        <v>33</v>
      </c>
      <c r="B20">
        <v>11</v>
      </c>
      <c r="C20" s="4">
        <v>0</v>
      </c>
      <c r="D20" s="4"/>
      <c r="E20" s="4">
        <v>371933</v>
      </c>
      <c r="F20" s="4"/>
      <c r="G20" s="4"/>
      <c r="H20" s="4"/>
      <c r="I20" s="4">
        <v>323726</v>
      </c>
      <c r="J20" s="4"/>
      <c r="K20" s="4">
        <v>0</v>
      </c>
      <c r="L20" s="4">
        <v>52594</v>
      </c>
      <c r="M20" s="4">
        <v>0</v>
      </c>
      <c r="N20" s="4">
        <v>641448.76</v>
      </c>
      <c r="O20" s="4"/>
      <c r="P20" s="4"/>
      <c r="Q20">
        <v>0</v>
      </c>
      <c r="R20" s="4">
        <v>250000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15">
        <v>0</v>
      </c>
      <c r="Z20" s="15">
        <v>0</v>
      </c>
      <c r="AA20" s="15">
        <v>475656</v>
      </c>
      <c r="AB20" s="4">
        <f t="shared" si="0"/>
        <v>0</v>
      </c>
      <c r="AC20" s="4">
        <f t="shared" si="1"/>
        <v>0</v>
      </c>
      <c r="AE20" s="4"/>
    </row>
    <row r="21" spans="1:31">
      <c r="A21" t="s">
        <v>34</v>
      </c>
      <c r="B21">
        <v>12</v>
      </c>
      <c r="C21" s="4">
        <v>0</v>
      </c>
      <c r="D21" s="4"/>
      <c r="E21" s="4"/>
      <c r="F21" s="4"/>
      <c r="G21" s="4"/>
      <c r="H21" s="4"/>
      <c r="I21" s="4"/>
      <c r="J21" s="4"/>
      <c r="K21" s="4">
        <v>0</v>
      </c>
      <c r="L21" s="4">
        <v>0</v>
      </c>
      <c r="M21" s="4">
        <v>0</v>
      </c>
      <c r="N21" s="4">
        <v>0</v>
      </c>
      <c r="O21" s="4"/>
      <c r="P21" s="4"/>
      <c r="Q21">
        <v>194395</v>
      </c>
      <c r="R21" s="4">
        <v>54754</v>
      </c>
      <c r="S21" s="4">
        <v>0</v>
      </c>
      <c r="T21" s="4">
        <v>0</v>
      </c>
      <c r="U21" s="4">
        <v>0</v>
      </c>
      <c r="V21" s="4">
        <v>159439.67000000001</v>
      </c>
      <c r="W21" s="4">
        <v>0</v>
      </c>
      <c r="X21" s="4">
        <v>0</v>
      </c>
      <c r="Y21" s="15">
        <v>0</v>
      </c>
      <c r="Z21" s="15">
        <v>0</v>
      </c>
      <c r="AA21" s="15">
        <v>0</v>
      </c>
      <c r="AB21" s="4">
        <f t="shared" si="0"/>
        <v>0</v>
      </c>
      <c r="AC21" s="4">
        <f t="shared" si="1"/>
        <v>0</v>
      </c>
      <c r="AE21" s="4"/>
    </row>
    <row r="22" spans="1:31">
      <c r="A22" t="s">
        <v>35</v>
      </c>
      <c r="B22">
        <v>13</v>
      </c>
      <c r="C22" s="4">
        <v>80000</v>
      </c>
      <c r="D22" s="4"/>
      <c r="E22" s="4"/>
      <c r="F22" s="4"/>
      <c r="G22" s="4"/>
      <c r="H22" s="4"/>
      <c r="I22" s="4"/>
      <c r="J22" s="4"/>
      <c r="K22" s="4">
        <v>0</v>
      </c>
      <c r="L22" s="4">
        <v>0</v>
      </c>
      <c r="M22" s="4">
        <v>0</v>
      </c>
      <c r="N22" s="4">
        <v>0</v>
      </c>
      <c r="O22" s="4"/>
      <c r="P22" s="4"/>
      <c r="Q22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15">
        <v>0</v>
      </c>
      <c r="Z22" s="15">
        <v>120000</v>
      </c>
      <c r="AA22" s="15">
        <v>0</v>
      </c>
      <c r="AB22" s="4">
        <f t="shared" si="0"/>
        <v>82000</v>
      </c>
      <c r="AC22" s="4">
        <f t="shared" si="1"/>
        <v>0</v>
      </c>
      <c r="AE22" s="4"/>
    </row>
    <row r="23" spans="1:31">
      <c r="A23" t="s">
        <v>36</v>
      </c>
      <c r="B23">
        <v>14</v>
      </c>
      <c r="C23" s="4">
        <v>0</v>
      </c>
      <c r="D23" s="4"/>
      <c r="E23" s="4"/>
      <c r="F23" s="4"/>
      <c r="G23" s="4"/>
      <c r="H23" s="4"/>
      <c r="I23" s="4"/>
      <c r="J23" s="4"/>
      <c r="K23" s="4">
        <v>0</v>
      </c>
      <c r="L23" s="4">
        <v>0</v>
      </c>
      <c r="M23" s="4">
        <v>0</v>
      </c>
      <c r="N23" s="4">
        <v>0</v>
      </c>
      <c r="O23" s="4"/>
      <c r="P23" s="4"/>
      <c r="Q23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15">
        <v>0</v>
      </c>
      <c r="Z23" s="15">
        <v>0</v>
      </c>
      <c r="AA23" s="15">
        <v>0</v>
      </c>
      <c r="AB23" s="4">
        <f t="shared" si="0"/>
        <v>0</v>
      </c>
      <c r="AC23" s="4">
        <f t="shared" si="1"/>
        <v>0</v>
      </c>
      <c r="AE23" s="4"/>
    </row>
    <row r="24" spans="1:31">
      <c r="A24" t="s">
        <v>37</v>
      </c>
      <c r="B24">
        <v>15</v>
      </c>
      <c r="C24" s="4">
        <v>0</v>
      </c>
      <c r="D24" s="4"/>
      <c r="E24" s="4"/>
      <c r="F24" s="4"/>
      <c r="G24" s="4"/>
      <c r="H24" s="4"/>
      <c r="I24" s="4"/>
      <c r="J24" s="4"/>
      <c r="K24" s="4">
        <v>0</v>
      </c>
      <c r="L24" s="4">
        <v>0</v>
      </c>
      <c r="M24" s="4">
        <v>0</v>
      </c>
      <c r="N24" s="4">
        <v>0</v>
      </c>
      <c r="O24" s="4"/>
      <c r="P24" s="4">
        <v>1122500</v>
      </c>
      <c r="Q2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15">
        <v>0</v>
      </c>
      <c r="Z24" s="15">
        <v>0</v>
      </c>
      <c r="AA24" s="15">
        <v>0</v>
      </c>
      <c r="AB24" s="4">
        <f t="shared" si="0"/>
        <v>0</v>
      </c>
      <c r="AC24" s="4">
        <f t="shared" si="1"/>
        <v>0</v>
      </c>
      <c r="AE24" s="4"/>
    </row>
    <row r="25" spans="1:31">
      <c r="A25" t="s">
        <v>38</v>
      </c>
      <c r="B25">
        <v>16</v>
      </c>
      <c r="C25" s="4">
        <v>0</v>
      </c>
      <c r="D25" s="4"/>
      <c r="E25" s="4"/>
      <c r="F25" s="4"/>
      <c r="G25" s="4"/>
      <c r="H25" s="4"/>
      <c r="I25" s="4"/>
      <c r="J25" s="4"/>
      <c r="K25" s="4">
        <v>0</v>
      </c>
      <c r="L25" s="4">
        <v>0</v>
      </c>
      <c r="M25" s="4">
        <v>0</v>
      </c>
      <c r="N25" s="4">
        <v>0</v>
      </c>
      <c r="O25" s="4"/>
      <c r="P25" s="4"/>
      <c r="Q25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15">
        <v>0</v>
      </c>
      <c r="Z25" s="15">
        <v>0</v>
      </c>
      <c r="AA25" s="15">
        <v>0</v>
      </c>
      <c r="AB25" s="4">
        <f t="shared" si="0"/>
        <v>0</v>
      </c>
      <c r="AC25" s="4">
        <f t="shared" si="1"/>
        <v>0</v>
      </c>
      <c r="AE25" s="4"/>
    </row>
    <row r="26" spans="1:31">
      <c r="A26" t="s">
        <v>39</v>
      </c>
      <c r="B26">
        <v>17</v>
      </c>
      <c r="C26" s="4">
        <v>0</v>
      </c>
      <c r="D26" s="4"/>
      <c r="E26" s="4"/>
      <c r="F26" s="4"/>
      <c r="G26" s="4"/>
      <c r="H26" s="4"/>
      <c r="I26" s="4"/>
      <c r="J26" s="4"/>
      <c r="K26" s="4">
        <v>0</v>
      </c>
      <c r="L26" s="4">
        <v>0</v>
      </c>
      <c r="M26" s="4">
        <v>713584</v>
      </c>
      <c r="N26" s="4">
        <v>0</v>
      </c>
      <c r="O26" s="4"/>
      <c r="P26" s="4">
        <v>1300000</v>
      </c>
      <c r="Q26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15">
        <v>0</v>
      </c>
      <c r="Z26" s="15">
        <v>0</v>
      </c>
      <c r="AA26" s="15">
        <v>0</v>
      </c>
      <c r="AB26" s="4">
        <f t="shared" si="0"/>
        <v>0</v>
      </c>
      <c r="AC26" s="4">
        <f t="shared" si="1"/>
        <v>0</v>
      </c>
      <c r="AE26" s="4"/>
    </row>
    <row r="27" spans="1:31">
      <c r="A27" t="s">
        <v>40</v>
      </c>
      <c r="B27">
        <v>18</v>
      </c>
      <c r="C27" s="4">
        <v>0</v>
      </c>
      <c r="D27" s="4"/>
      <c r="E27" s="4"/>
      <c r="F27" s="4"/>
      <c r="G27" s="4"/>
      <c r="H27" s="4"/>
      <c r="I27" s="4"/>
      <c r="J27" s="4"/>
      <c r="K27" s="4">
        <v>962614</v>
      </c>
      <c r="L27" s="4">
        <v>0</v>
      </c>
      <c r="M27" s="4">
        <v>0</v>
      </c>
      <c r="N27" s="4">
        <v>0</v>
      </c>
      <c r="O27" s="4"/>
      <c r="P27" s="4"/>
      <c r="Q27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15">
        <v>0</v>
      </c>
      <c r="Z27" s="15">
        <v>0</v>
      </c>
      <c r="AA27" s="15">
        <v>0</v>
      </c>
      <c r="AB27" s="4">
        <f t="shared" si="0"/>
        <v>0</v>
      </c>
      <c r="AC27" s="4">
        <f t="shared" si="1"/>
        <v>0</v>
      </c>
      <c r="AE27" s="4"/>
    </row>
    <row r="28" spans="1:31">
      <c r="A28" t="s">
        <v>41</v>
      </c>
      <c r="B28">
        <v>19</v>
      </c>
      <c r="C28" s="4">
        <v>0</v>
      </c>
      <c r="D28" s="4"/>
      <c r="E28" s="4"/>
      <c r="F28" s="4"/>
      <c r="G28" s="4"/>
      <c r="H28" s="4">
        <v>494792</v>
      </c>
      <c r="I28" s="4"/>
      <c r="J28" s="4"/>
      <c r="K28" s="4">
        <v>0</v>
      </c>
      <c r="L28" s="4">
        <v>0</v>
      </c>
      <c r="M28" s="4">
        <v>0</v>
      </c>
      <c r="N28" s="4">
        <v>0</v>
      </c>
      <c r="O28" s="4"/>
      <c r="P28" s="4"/>
      <c r="Q28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15">
        <v>0</v>
      </c>
      <c r="Z28" s="15">
        <v>0</v>
      </c>
      <c r="AA28" s="15">
        <v>0</v>
      </c>
      <c r="AB28" s="4">
        <f t="shared" si="0"/>
        <v>0</v>
      </c>
      <c r="AC28" s="4">
        <f t="shared" si="1"/>
        <v>0</v>
      </c>
      <c r="AE28" s="4"/>
    </row>
    <row r="29" spans="1:31">
      <c r="A29" t="s">
        <v>42</v>
      </c>
      <c r="B29">
        <v>20</v>
      </c>
      <c r="C29" s="4">
        <v>0</v>
      </c>
      <c r="D29" s="4"/>
      <c r="E29" s="4"/>
      <c r="F29" s="4"/>
      <c r="G29" s="4"/>
      <c r="H29" s="4"/>
      <c r="I29" s="4"/>
      <c r="J29" s="4"/>
      <c r="K29" s="4">
        <v>0</v>
      </c>
      <c r="L29" s="4">
        <v>0</v>
      </c>
      <c r="M29" s="4">
        <v>0</v>
      </c>
      <c r="N29" s="4">
        <v>0</v>
      </c>
      <c r="O29" s="4"/>
      <c r="P29" s="4"/>
      <c r="Q29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15">
        <v>0</v>
      </c>
      <c r="Z29" s="15">
        <v>0</v>
      </c>
      <c r="AA29" s="15">
        <v>0</v>
      </c>
      <c r="AB29" s="4">
        <f t="shared" si="0"/>
        <v>0</v>
      </c>
      <c r="AC29" s="4">
        <f t="shared" si="1"/>
        <v>0</v>
      </c>
      <c r="AE29" s="4"/>
    </row>
    <row r="30" spans="1:31">
      <c r="A30" t="s">
        <v>43</v>
      </c>
      <c r="B30">
        <v>21</v>
      </c>
      <c r="C30" s="4">
        <v>0</v>
      </c>
      <c r="D30" s="4"/>
      <c r="E30" s="4"/>
      <c r="F30" s="4"/>
      <c r="G30" s="4"/>
      <c r="H30" s="4"/>
      <c r="I30" s="4"/>
      <c r="J30" s="4"/>
      <c r="K30" s="4">
        <v>0</v>
      </c>
      <c r="L30" s="4">
        <v>0</v>
      </c>
      <c r="M30" s="4">
        <v>0</v>
      </c>
      <c r="N30" s="4">
        <v>0</v>
      </c>
      <c r="O30" s="4"/>
      <c r="P30" s="4"/>
      <c r="Q30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15">
        <v>0</v>
      </c>
      <c r="Z30" s="15">
        <v>0</v>
      </c>
      <c r="AA30" s="15">
        <v>0</v>
      </c>
      <c r="AB30" s="4">
        <f t="shared" si="0"/>
        <v>0</v>
      </c>
      <c r="AC30" s="4">
        <f t="shared" si="1"/>
        <v>0</v>
      </c>
      <c r="AE30" s="4"/>
    </row>
    <row r="31" spans="1:31">
      <c r="A31" t="s">
        <v>44</v>
      </c>
      <c r="B31">
        <v>22</v>
      </c>
      <c r="C31" s="4">
        <v>0</v>
      </c>
      <c r="D31" s="4"/>
      <c r="E31" s="4"/>
      <c r="F31" s="4"/>
      <c r="G31" s="4"/>
      <c r="H31" s="4"/>
      <c r="I31" s="4"/>
      <c r="J31" s="4"/>
      <c r="K31" s="4">
        <v>0</v>
      </c>
      <c r="L31" s="4">
        <v>0</v>
      </c>
      <c r="M31" s="4">
        <v>191628</v>
      </c>
      <c r="N31" s="4">
        <v>0</v>
      </c>
      <c r="O31" s="4">
        <v>145000</v>
      </c>
      <c r="P31" s="4"/>
      <c r="Q31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15">
        <v>0</v>
      </c>
      <c r="Z31" s="15">
        <v>0</v>
      </c>
      <c r="AA31" s="15">
        <v>0</v>
      </c>
      <c r="AB31" s="4">
        <f t="shared" si="0"/>
        <v>0</v>
      </c>
      <c r="AC31" s="4">
        <f t="shared" si="1"/>
        <v>0</v>
      </c>
      <c r="AE31" s="4"/>
    </row>
    <row r="32" spans="1:31">
      <c r="A32" t="s">
        <v>45</v>
      </c>
      <c r="B32">
        <v>23</v>
      </c>
      <c r="C32" s="4">
        <v>0</v>
      </c>
      <c r="D32" s="4"/>
      <c r="E32" s="4"/>
      <c r="F32" s="4"/>
      <c r="G32" s="4"/>
      <c r="H32" s="4"/>
      <c r="I32" s="4"/>
      <c r="J32" s="4"/>
      <c r="K32" s="4">
        <v>0</v>
      </c>
      <c r="L32" s="4">
        <v>0</v>
      </c>
      <c r="M32" s="4">
        <v>0</v>
      </c>
      <c r="N32" s="4">
        <v>0</v>
      </c>
      <c r="O32" s="4"/>
      <c r="P32" s="4"/>
      <c r="Q32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15">
        <v>0</v>
      </c>
      <c r="Z32" s="15">
        <v>0</v>
      </c>
      <c r="AA32" s="15">
        <v>0</v>
      </c>
      <c r="AB32" s="4">
        <f t="shared" si="0"/>
        <v>0</v>
      </c>
      <c r="AC32" s="4">
        <f t="shared" si="1"/>
        <v>0</v>
      </c>
      <c r="AE32" s="4"/>
    </row>
    <row r="33" spans="1:31">
      <c r="A33" t="s">
        <v>46</v>
      </c>
      <c r="B33">
        <v>24</v>
      </c>
      <c r="C33" s="4">
        <v>0</v>
      </c>
      <c r="D33" s="4"/>
      <c r="E33" s="4"/>
      <c r="F33" s="4"/>
      <c r="G33" s="4"/>
      <c r="H33" s="4"/>
      <c r="I33" s="4"/>
      <c r="J33" s="4"/>
      <c r="K33" s="4">
        <v>0</v>
      </c>
      <c r="L33" s="4">
        <v>0</v>
      </c>
      <c r="M33" s="4">
        <v>0</v>
      </c>
      <c r="N33" s="4">
        <v>0</v>
      </c>
      <c r="O33" s="4"/>
      <c r="P33" s="4"/>
      <c r="Q33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15">
        <v>0</v>
      </c>
      <c r="Z33" s="15">
        <v>0</v>
      </c>
      <c r="AA33" s="15">
        <v>0</v>
      </c>
      <c r="AB33" s="4">
        <f t="shared" si="0"/>
        <v>0</v>
      </c>
      <c r="AC33" s="4">
        <f t="shared" si="1"/>
        <v>0</v>
      </c>
      <c r="AE33" s="4"/>
    </row>
    <row r="34" spans="1:31">
      <c r="A34" t="s">
        <v>47</v>
      </c>
      <c r="B34">
        <v>25</v>
      </c>
      <c r="C34" s="4">
        <v>0</v>
      </c>
      <c r="D34" s="4"/>
      <c r="E34" s="4"/>
      <c r="F34" s="4"/>
      <c r="G34" s="4"/>
      <c r="H34" s="4"/>
      <c r="I34" s="4"/>
      <c r="J34" s="4"/>
      <c r="K34" s="4">
        <v>0</v>
      </c>
      <c r="L34" s="4">
        <v>0</v>
      </c>
      <c r="M34" s="4">
        <v>0</v>
      </c>
      <c r="N34" s="4">
        <v>0</v>
      </c>
      <c r="O34" s="4"/>
      <c r="P34" s="4"/>
      <c r="Q3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15">
        <v>0</v>
      </c>
      <c r="Z34" s="15">
        <v>0</v>
      </c>
      <c r="AA34" s="15">
        <v>0</v>
      </c>
      <c r="AB34" s="4">
        <f t="shared" si="0"/>
        <v>0</v>
      </c>
      <c r="AC34" s="4">
        <f t="shared" si="1"/>
        <v>0</v>
      </c>
      <c r="AE34" s="4"/>
    </row>
    <row r="35" spans="1:31">
      <c r="A35" t="s">
        <v>48</v>
      </c>
      <c r="B35">
        <v>26</v>
      </c>
      <c r="C35" s="4">
        <v>0</v>
      </c>
      <c r="D35" s="4"/>
      <c r="E35" s="4"/>
      <c r="F35" s="4"/>
      <c r="G35" s="4"/>
      <c r="H35" s="4"/>
      <c r="I35" s="4"/>
      <c r="J35" s="4"/>
      <c r="K35" s="4">
        <v>3000000</v>
      </c>
      <c r="L35" s="4">
        <v>2400000</v>
      </c>
      <c r="M35" s="4">
        <v>0</v>
      </c>
      <c r="N35" s="4">
        <v>0</v>
      </c>
      <c r="O35" s="4"/>
      <c r="P35" s="4"/>
      <c r="Q35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15">
        <v>4500000</v>
      </c>
      <c r="Z35" s="15">
        <v>0</v>
      </c>
      <c r="AA35" s="15">
        <v>0</v>
      </c>
      <c r="AB35" s="4">
        <f t="shared" si="0"/>
        <v>0</v>
      </c>
      <c r="AC35" s="4">
        <f t="shared" si="1"/>
        <v>0</v>
      </c>
      <c r="AE35" s="4"/>
    </row>
    <row r="36" spans="1:31">
      <c r="A36" t="s">
        <v>49</v>
      </c>
      <c r="B36">
        <v>27</v>
      </c>
      <c r="C36" s="4">
        <v>0</v>
      </c>
      <c r="D36" s="4"/>
      <c r="E36" s="4"/>
      <c r="F36" s="4"/>
      <c r="G36" s="4"/>
      <c r="H36" s="4"/>
      <c r="I36" s="4"/>
      <c r="J36" s="4"/>
      <c r="K36" s="4">
        <v>0</v>
      </c>
      <c r="L36" s="4">
        <v>0</v>
      </c>
      <c r="M36" s="4">
        <v>0</v>
      </c>
      <c r="N36" s="4">
        <v>0</v>
      </c>
      <c r="O36" s="4"/>
      <c r="P36" s="4"/>
      <c r="Q36">
        <v>0</v>
      </c>
      <c r="R36" s="4">
        <v>0</v>
      </c>
      <c r="S36" s="4">
        <v>0</v>
      </c>
      <c r="T36" s="4">
        <v>775000</v>
      </c>
      <c r="U36" s="4">
        <v>0</v>
      </c>
      <c r="V36" s="4">
        <v>0</v>
      </c>
      <c r="W36" s="4">
        <v>0</v>
      </c>
      <c r="X36" s="4">
        <v>0</v>
      </c>
      <c r="Y36" s="15">
        <v>0</v>
      </c>
      <c r="Z36" s="15">
        <v>0</v>
      </c>
      <c r="AA36" s="15">
        <v>0</v>
      </c>
      <c r="AB36" s="4">
        <f t="shared" si="0"/>
        <v>0</v>
      </c>
      <c r="AC36" s="4">
        <f t="shared" si="1"/>
        <v>0</v>
      </c>
      <c r="AE36" s="4"/>
    </row>
    <row r="37" spans="1:31">
      <c r="A37" t="s">
        <v>50</v>
      </c>
      <c r="B37">
        <v>28</v>
      </c>
      <c r="C37" s="4">
        <v>3500</v>
      </c>
      <c r="D37" s="4">
        <v>8000</v>
      </c>
      <c r="E37" s="4"/>
      <c r="F37" s="4"/>
      <c r="G37" s="4"/>
      <c r="H37" s="4"/>
      <c r="I37" s="4"/>
      <c r="J37" s="4"/>
      <c r="K37" s="4">
        <v>0</v>
      </c>
      <c r="L37" s="4">
        <v>0</v>
      </c>
      <c r="M37" s="4">
        <v>0</v>
      </c>
      <c r="N37" s="4">
        <v>0</v>
      </c>
      <c r="O37" s="4"/>
      <c r="P37" s="4"/>
      <c r="Q37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15">
        <v>0</v>
      </c>
      <c r="Z37" s="15">
        <v>0</v>
      </c>
      <c r="AA37" s="15">
        <v>0</v>
      </c>
      <c r="AB37" s="4">
        <f t="shared" si="0"/>
        <v>3587.4999999999995</v>
      </c>
      <c r="AC37" s="4">
        <f t="shared" si="1"/>
        <v>8200</v>
      </c>
      <c r="AE37" s="4"/>
    </row>
    <row r="38" spans="1:31">
      <c r="A38" t="s">
        <v>51</v>
      </c>
      <c r="B38">
        <v>29</v>
      </c>
      <c r="C38" s="4">
        <v>0</v>
      </c>
      <c r="D38" s="4"/>
      <c r="E38" s="4"/>
      <c r="F38" s="4"/>
      <c r="G38" s="4"/>
      <c r="H38" s="4"/>
      <c r="I38" s="4"/>
      <c r="J38" s="4"/>
      <c r="K38" s="4">
        <v>0</v>
      </c>
      <c r="L38" s="4">
        <v>0</v>
      </c>
      <c r="M38" s="4">
        <v>0</v>
      </c>
      <c r="N38" s="4">
        <v>0</v>
      </c>
      <c r="O38" s="4"/>
      <c r="P38" s="4"/>
      <c r="Q38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15">
        <v>0</v>
      </c>
      <c r="Z38" s="15">
        <v>0</v>
      </c>
      <c r="AA38" s="15">
        <v>0</v>
      </c>
      <c r="AB38" s="4">
        <f t="shared" si="0"/>
        <v>0</v>
      </c>
      <c r="AC38" s="4">
        <f t="shared" si="1"/>
        <v>0</v>
      </c>
      <c r="AE38" s="4"/>
    </row>
    <row r="39" spans="1:31">
      <c r="A39" t="s">
        <v>52</v>
      </c>
      <c r="B39">
        <v>30</v>
      </c>
      <c r="C39" s="4">
        <v>0</v>
      </c>
      <c r="D39" s="4"/>
      <c r="E39" s="4"/>
      <c r="F39" s="4"/>
      <c r="G39" s="4"/>
      <c r="H39" s="4"/>
      <c r="I39" s="4"/>
      <c r="J39" s="4"/>
      <c r="K39" s="4">
        <v>0</v>
      </c>
      <c r="L39" s="4">
        <v>0</v>
      </c>
      <c r="M39" s="4">
        <v>0</v>
      </c>
      <c r="N39" s="4">
        <v>0</v>
      </c>
      <c r="O39" s="4"/>
      <c r="P39" s="4"/>
      <c r="Q39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15">
        <v>0</v>
      </c>
      <c r="Z39" s="15">
        <v>0</v>
      </c>
      <c r="AA39" s="15">
        <v>0</v>
      </c>
      <c r="AB39" s="4">
        <f t="shared" si="0"/>
        <v>0</v>
      </c>
      <c r="AC39" s="4">
        <f t="shared" si="1"/>
        <v>0</v>
      </c>
      <c r="AE39" s="4"/>
    </row>
    <row r="40" spans="1:31">
      <c r="A40" t="s">
        <v>53</v>
      </c>
      <c r="B40">
        <v>31</v>
      </c>
      <c r="C40" s="4">
        <v>0</v>
      </c>
      <c r="D40" s="4"/>
      <c r="E40" s="4"/>
      <c r="F40" s="4"/>
      <c r="G40" s="4"/>
      <c r="H40" s="4"/>
      <c r="I40" s="4"/>
      <c r="J40" s="4"/>
      <c r="K40" s="4">
        <v>0</v>
      </c>
      <c r="L40" s="4">
        <v>0</v>
      </c>
      <c r="M40" s="4">
        <v>0</v>
      </c>
      <c r="N40" s="4">
        <v>0</v>
      </c>
      <c r="O40" s="4"/>
      <c r="P40" s="4"/>
      <c r="Q40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15">
        <v>0</v>
      </c>
      <c r="Z40" s="15">
        <v>0</v>
      </c>
      <c r="AA40" s="15">
        <v>0</v>
      </c>
      <c r="AB40" s="4">
        <f t="shared" si="0"/>
        <v>0</v>
      </c>
      <c r="AC40" s="4">
        <f t="shared" si="1"/>
        <v>0</v>
      </c>
      <c r="AE40" s="4"/>
    </row>
    <row r="41" spans="1:31">
      <c r="A41" t="s">
        <v>54</v>
      </c>
      <c r="B41">
        <v>32</v>
      </c>
      <c r="C41" s="4">
        <v>0</v>
      </c>
      <c r="D41" s="4"/>
      <c r="E41" s="4"/>
      <c r="F41" s="4"/>
      <c r="G41" s="4"/>
      <c r="H41" s="4"/>
      <c r="I41" s="4"/>
      <c r="J41" s="4"/>
      <c r="K41" s="4">
        <v>0</v>
      </c>
      <c r="L41" s="4">
        <v>0</v>
      </c>
      <c r="M41" s="4">
        <v>0</v>
      </c>
      <c r="N41" s="4">
        <v>0</v>
      </c>
      <c r="O41" s="4"/>
      <c r="P41" s="4"/>
      <c r="Q41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15">
        <v>0</v>
      </c>
      <c r="Z41" s="15">
        <v>0</v>
      </c>
      <c r="AA41" s="15">
        <v>0</v>
      </c>
      <c r="AB41" s="4">
        <f t="shared" si="0"/>
        <v>0</v>
      </c>
      <c r="AC41" s="4">
        <f t="shared" si="1"/>
        <v>0</v>
      </c>
      <c r="AE41" s="4"/>
    </row>
    <row r="42" spans="1:31">
      <c r="A42" t="s">
        <v>55</v>
      </c>
      <c r="B42">
        <v>33</v>
      </c>
      <c r="C42" s="4">
        <v>9000</v>
      </c>
      <c r="D42" s="4"/>
      <c r="E42" s="4"/>
      <c r="F42" s="4"/>
      <c r="G42" s="4">
        <v>85000</v>
      </c>
      <c r="H42" s="4"/>
      <c r="I42" s="4"/>
      <c r="J42" s="4"/>
      <c r="K42" s="4">
        <v>0</v>
      </c>
      <c r="L42" s="4">
        <v>0</v>
      </c>
      <c r="M42" s="4">
        <v>0</v>
      </c>
      <c r="N42" s="4">
        <v>0</v>
      </c>
      <c r="O42" s="4"/>
      <c r="P42" s="4"/>
      <c r="Q42">
        <v>0</v>
      </c>
      <c r="R42" s="4">
        <v>228875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15">
        <v>0</v>
      </c>
      <c r="Z42" s="15">
        <v>0</v>
      </c>
      <c r="AA42" s="15">
        <v>0</v>
      </c>
      <c r="AB42" s="4">
        <f t="shared" si="0"/>
        <v>9225</v>
      </c>
      <c r="AC42" s="4">
        <f t="shared" si="1"/>
        <v>0</v>
      </c>
      <c r="AE42" s="4"/>
    </row>
    <row r="43" spans="1:31">
      <c r="A43" t="s">
        <v>56</v>
      </c>
      <c r="B43">
        <v>34</v>
      </c>
      <c r="C43" s="4">
        <v>79298</v>
      </c>
      <c r="D43" s="4">
        <v>294141</v>
      </c>
      <c r="E43" s="4"/>
      <c r="F43" s="4"/>
      <c r="G43" s="4"/>
      <c r="H43" s="4"/>
      <c r="I43" s="4"/>
      <c r="J43" s="4"/>
      <c r="K43" s="4">
        <v>0</v>
      </c>
      <c r="L43" s="4">
        <v>0</v>
      </c>
      <c r="M43" s="4">
        <v>250000</v>
      </c>
      <c r="N43" s="4">
        <v>385000</v>
      </c>
      <c r="O43" s="4"/>
      <c r="P43" s="4"/>
      <c r="Q43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15">
        <v>0</v>
      </c>
      <c r="Z43" s="15">
        <v>0</v>
      </c>
      <c r="AA43" s="15">
        <v>0</v>
      </c>
      <c r="AB43" s="4">
        <f t="shared" si="0"/>
        <v>81280.45</v>
      </c>
      <c r="AC43" s="4">
        <f t="shared" si="1"/>
        <v>301494.52499999997</v>
      </c>
      <c r="AE43" s="4"/>
    </row>
    <row r="44" spans="1:31">
      <c r="A44" t="s">
        <v>57</v>
      </c>
      <c r="B44">
        <v>35</v>
      </c>
      <c r="C44" s="4">
        <v>0</v>
      </c>
      <c r="D44" s="4"/>
      <c r="E44" s="4"/>
      <c r="F44" s="4"/>
      <c r="G44" s="4"/>
      <c r="H44" s="4"/>
      <c r="I44" s="4"/>
      <c r="J44" s="4"/>
      <c r="K44" s="4">
        <v>0</v>
      </c>
      <c r="L44" s="4">
        <v>0</v>
      </c>
      <c r="M44" s="4">
        <v>0</v>
      </c>
      <c r="N44" s="4">
        <v>0</v>
      </c>
      <c r="O44" s="4"/>
      <c r="P44" s="4"/>
      <c r="Q4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15">
        <v>0</v>
      </c>
      <c r="Z44" s="15">
        <v>0</v>
      </c>
      <c r="AA44" s="15">
        <v>0</v>
      </c>
      <c r="AB44" s="4">
        <f t="shared" si="0"/>
        <v>0</v>
      </c>
      <c r="AC44" s="4">
        <f t="shared" si="1"/>
        <v>0</v>
      </c>
      <c r="AE44" s="4"/>
    </row>
    <row r="45" spans="1:31">
      <c r="A45" t="s">
        <v>58</v>
      </c>
      <c r="B45">
        <v>36</v>
      </c>
      <c r="C45" s="4">
        <v>0</v>
      </c>
      <c r="D45" s="4"/>
      <c r="E45" s="4"/>
      <c r="F45" s="4"/>
      <c r="G45" s="4"/>
      <c r="H45" s="4"/>
      <c r="I45" s="4"/>
      <c r="J45" s="4"/>
      <c r="K45" s="4">
        <v>0</v>
      </c>
      <c r="L45" s="4">
        <v>0</v>
      </c>
      <c r="M45" s="4">
        <v>0</v>
      </c>
      <c r="N45" s="4">
        <v>0</v>
      </c>
      <c r="O45" s="4">
        <v>1500000</v>
      </c>
      <c r="P45" s="4"/>
      <c r="Q45">
        <v>0</v>
      </c>
      <c r="R45" s="4">
        <v>370500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15">
        <v>0</v>
      </c>
      <c r="Z45" s="15">
        <v>0</v>
      </c>
      <c r="AA45" s="15">
        <v>0</v>
      </c>
      <c r="AB45" s="4">
        <f t="shared" si="0"/>
        <v>0</v>
      </c>
      <c r="AC45" s="4">
        <f t="shared" si="1"/>
        <v>0</v>
      </c>
      <c r="AE45" s="4"/>
    </row>
    <row r="46" spans="1:31">
      <c r="A46" t="s">
        <v>59</v>
      </c>
      <c r="B46">
        <v>37</v>
      </c>
      <c r="C46" s="4">
        <v>0</v>
      </c>
      <c r="D46" s="4"/>
      <c r="E46" s="4"/>
      <c r="F46" s="4"/>
      <c r="G46" s="4"/>
      <c r="H46" s="4"/>
      <c r="I46" s="4"/>
      <c r="J46" s="4"/>
      <c r="K46" s="4">
        <v>0</v>
      </c>
      <c r="L46" s="4">
        <v>0</v>
      </c>
      <c r="M46" s="4">
        <v>0</v>
      </c>
      <c r="N46" s="4">
        <v>0</v>
      </c>
      <c r="O46" s="4">
        <v>1025360</v>
      </c>
      <c r="P46" s="4"/>
      <c r="Q46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15">
        <v>0</v>
      </c>
      <c r="Z46" s="15">
        <v>0</v>
      </c>
      <c r="AA46" s="15">
        <v>0</v>
      </c>
      <c r="AB46" s="4">
        <f t="shared" si="0"/>
        <v>0</v>
      </c>
      <c r="AC46" s="4">
        <f t="shared" si="1"/>
        <v>0</v>
      </c>
      <c r="AE46" s="4"/>
    </row>
    <row r="47" spans="1:31">
      <c r="A47" t="s">
        <v>60</v>
      </c>
      <c r="B47">
        <v>38</v>
      </c>
      <c r="C47" s="4">
        <v>96964</v>
      </c>
      <c r="D47" s="4">
        <v>125000</v>
      </c>
      <c r="E47" s="4"/>
      <c r="F47" s="4"/>
      <c r="G47" s="4">
        <v>95491</v>
      </c>
      <c r="H47" s="4">
        <v>207722</v>
      </c>
      <c r="I47" s="4">
        <v>169243</v>
      </c>
      <c r="J47" s="4">
        <v>93249</v>
      </c>
      <c r="K47" s="4">
        <v>495287</v>
      </c>
      <c r="L47" s="4">
        <v>0</v>
      </c>
      <c r="M47" s="4">
        <v>595000</v>
      </c>
      <c r="N47" s="4">
        <v>40600</v>
      </c>
      <c r="O47" s="4">
        <v>446000</v>
      </c>
      <c r="P47" s="4">
        <v>66480</v>
      </c>
      <c r="Q47">
        <v>401926</v>
      </c>
      <c r="R47" s="4">
        <v>0</v>
      </c>
      <c r="S47" s="4">
        <v>0</v>
      </c>
      <c r="T47" s="4">
        <v>0</v>
      </c>
      <c r="U47" s="4">
        <v>64825</v>
      </c>
      <c r="V47" s="4">
        <v>238000</v>
      </c>
      <c r="W47" s="4">
        <v>0</v>
      </c>
      <c r="X47" s="4">
        <v>808915</v>
      </c>
      <c r="Y47" s="15">
        <v>605129</v>
      </c>
      <c r="Z47" s="15">
        <v>153000</v>
      </c>
      <c r="AA47" s="15">
        <v>197318</v>
      </c>
      <c r="AB47" s="4">
        <f t="shared" si="0"/>
        <v>99388.099999999991</v>
      </c>
      <c r="AC47" s="4">
        <f t="shared" si="1"/>
        <v>128124.99999999999</v>
      </c>
      <c r="AE47" s="4"/>
    </row>
    <row r="48" spans="1:31">
      <c r="A48" t="s">
        <v>61</v>
      </c>
      <c r="B48">
        <v>39</v>
      </c>
      <c r="C48" s="4">
        <v>0</v>
      </c>
      <c r="D48" s="4">
        <v>69000</v>
      </c>
      <c r="E48" s="4">
        <v>54000</v>
      </c>
      <c r="F48" s="4">
        <v>60000</v>
      </c>
      <c r="G48" s="4"/>
      <c r="H48" s="4"/>
      <c r="I48" s="4"/>
      <c r="J48" s="4"/>
      <c r="K48" s="4">
        <v>0</v>
      </c>
      <c r="L48" s="4">
        <v>0</v>
      </c>
      <c r="M48" s="4">
        <v>0</v>
      </c>
      <c r="N48" s="4">
        <v>500000</v>
      </c>
      <c r="O48" s="4"/>
      <c r="P48" s="4"/>
      <c r="Q48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15">
        <v>0</v>
      </c>
      <c r="Z48" s="15">
        <v>0</v>
      </c>
      <c r="AA48" s="15">
        <v>0</v>
      </c>
      <c r="AB48" s="4">
        <f t="shared" si="0"/>
        <v>0</v>
      </c>
      <c r="AC48" s="4">
        <f t="shared" si="1"/>
        <v>70725</v>
      </c>
      <c r="AE48" s="4"/>
    </row>
    <row r="49" spans="1:31">
      <c r="A49" t="s">
        <v>62</v>
      </c>
      <c r="B49">
        <v>40</v>
      </c>
      <c r="C49" s="4">
        <v>0</v>
      </c>
      <c r="D49" s="4"/>
      <c r="E49" s="4"/>
      <c r="F49" s="4"/>
      <c r="G49" s="4"/>
      <c r="H49" s="4"/>
      <c r="I49" s="4"/>
      <c r="J49" s="4"/>
      <c r="K49" s="4">
        <v>0</v>
      </c>
      <c r="L49" s="4">
        <v>0</v>
      </c>
      <c r="M49" s="4">
        <v>0</v>
      </c>
      <c r="N49" s="4">
        <v>0</v>
      </c>
      <c r="O49" s="4"/>
      <c r="P49" s="4"/>
      <c r="Q49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15">
        <v>0</v>
      </c>
      <c r="Z49" s="15">
        <v>0</v>
      </c>
      <c r="AA49" s="15">
        <v>0</v>
      </c>
      <c r="AB49" s="4">
        <f t="shared" si="0"/>
        <v>0</v>
      </c>
      <c r="AC49" s="4">
        <f t="shared" si="1"/>
        <v>0</v>
      </c>
      <c r="AE49" s="4"/>
    </row>
    <row r="50" spans="1:31">
      <c r="A50" t="s">
        <v>63</v>
      </c>
      <c r="B50">
        <v>41</v>
      </c>
      <c r="C50" s="4">
        <v>0</v>
      </c>
      <c r="D50" s="4">
        <v>308690</v>
      </c>
      <c r="E50" s="4">
        <v>271000</v>
      </c>
      <c r="F50" s="4"/>
      <c r="G50" s="4"/>
      <c r="H50" s="4"/>
      <c r="I50" s="4"/>
      <c r="J50" s="4"/>
      <c r="K50" s="4">
        <v>0</v>
      </c>
      <c r="L50" s="4">
        <v>144000</v>
      </c>
      <c r="M50" s="4">
        <v>800000</v>
      </c>
      <c r="N50" s="4">
        <v>0</v>
      </c>
      <c r="O50" s="4">
        <v>408488</v>
      </c>
      <c r="P50" s="4"/>
      <c r="Q50">
        <v>0</v>
      </c>
      <c r="R50" s="4">
        <v>100000</v>
      </c>
      <c r="S50" s="4">
        <v>0</v>
      </c>
      <c r="T50" s="4">
        <v>0</v>
      </c>
      <c r="U50" s="4">
        <v>799522</v>
      </c>
      <c r="V50" s="4">
        <v>199000</v>
      </c>
      <c r="W50" s="4">
        <v>0</v>
      </c>
      <c r="X50" s="4">
        <v>0</v>
      </c>
      <c r="Y50" s="15">
        <v>0</v>
      </c>
      <c r="Z50" s="15">
        <v>0</v>
      </c>
      <c r="AA50" s="15">
        <v>0</v>
      </c>
      <c r="AB50" s="4">
        <f t="shared" si="0"/>
        <v>0</v>
      </c>
      <c r="AC50" s="4">
        <f t="shared" si="1"/>
        <v>316407.25</v>
      </c>
      <c r="AE50" s="4"/>
    </row>
    <row r="51" spans="1:31">
      <c r="A51" t="s">
        <v>64</v>
      </c>
      <c r="B51">
        <v>42</v>
      </c>
      <c r="C51" s="4">
        <v>0</v>
      </c>
      <c r="D51" s="4"/>
      <c r="E51" s="4"/>
      <c r="F51" s="4"/>
      <c r="G51" s="4"/>
      <c r="H51" s="4"/>
      <c r="I51" s="4"/>
      <c r="J51" s="4"/>
      <c r="K51" s="4">
        <v>0</v>
      </c>
      <c r="L51" s="4">
        <v>0</v>
      </c>
      <c r="M51" s="4">
        <v>0</v>
      </c>
      <c r="N51" s="4">
        <v>0</v>
      </c>
      <c r="O51" s="4"/>
      <c r="P51" s="4"/>
      <c r="Q51">
        <v>0</v>
      </c>
      <c r="R51" s="4">
        <v>0</v>
      </c>
      <c r="S51" s="4">
        <v>0</v>
      </c>
      <c r="T51" s="4">
        <v>2800000</v>
      </c>
      <c r="U51" s="4">
        <v>0</v>
      </c>
      <c r="V51" s="4">
        <v>0</v>
      </c>
      <c r="W51" s="4">
        <v>0</v>
      </c>
      <c r="X51" s="4">
        <v>0</v>
      </c>
      <c r="Y51" s="15">
        <v>0</v>
      </c>
      <c r="Z51" s="15">
        <v>0</v>
      </c>
      <c r="AA51" s="15">
        <v>0</v>
      </c>
      <c r="AB51" s="4">
        <f t="shared" si="0"/>
        <v>0</v>
      </c>
      <c r="AC51" s="4">
        <f t="shared" si="1"/>
        <v>0</v>
      </c>
      <c r="AE51" s="4"/>
    </row>
    <row r="52" spans="1:31">
      <c r="A52" t="s">
        <v>65</v>
      </c>
      <c r="B52">
        <v>43</v>
      </c>
      <c r="C52" s="4">
        <v>0</v>
      </c>
      <c r="D52" s="4"/>
      <c r="E52" s="4"/>
      <c r="F52" s="4"/>
      <c r="G52" s="4"/>
      <c r="H52" s="4"/>
      <c r="I52" s="4"/>
      <c r="J52" s="4"/>
      <c r="K52" s="4">
        <v>0</v>
      </c>
      <c r="L52" s="4">
        <v>0</v>
      </c>
      <c r="M52" s="4">
        <v>0</v>
      </c>
      <c r="N52" s="4">
        <v>0</v>
      </c>
      <c r="O52" s="4"/>
      <c r="P52" s="4"/>
      <c r="Q52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15">
        <v>0</v>
      </c>
      <c r="Z52" s="15">
        <v>0</v>
      </c>
      <c r="AA52" s="15">
        <v>0</v>
      </c>
      <c r="AB52" s="4">
        <f t="shared" si="0"/>
        <v>0</v>
      </c>
      <c r="AC52" s="4">
        <f t="shared" si="1"/>
        <v>0</v>
      </c>
      <c r="AE52" s="4"/>
    </row>
    <row r="53" spans="1:31">
      <c r="A53" t="s">
        <v>66</v>
      </c>
      <c r="B53">
        <v>44</v>
      </c>
      <c r="C53" s="4">
        <v>0</v>
      </c>
      <c r="D53" s="4"/>
      <c r="E53" s="4"/>
      <c r="F53" s="4"/>
      <c r="G53" s="4"/>
      <c r="H53" s="4"/>
      <c r="I53" s="4"/>
      <c r="J53" s="4"/>
      <c r="K53" s="4">
        <v>0</v>
      </c>
      <c r="L53" s="4">
        <v>0</v>
      </c>
      <c r="M53" s="4">
        <v>0</v>
      </c>
      <c r="N53" s="4">
        <v>0</v>
      </c>
      <c r="O53" s="4"/>
      <c r="P53" s="4"/>
      <c r="Q53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15">
        <v>0</v>
      </c>
      <c r="Z53" s="15">
        <v>0</v>
      </c>
      <c r="AA53" s="15">
        <v>0</v>
      </c>
      <c r="AB53" s="4">
        <f t="shared" si="0"/>
        <v>0</v>
      </c>
      <c r="AC53" s="4">
        <f t="shared" si="1"/>
        <v>0</v>
      </c>
      <c r="AE53" s="4"/>
    </row>
    <row r="54" spans="1:31">
      <c r="A54" t="s">
        <v>67</v>
      </c>
      <c r="B54">
        <v>45</v>
      </c>
      <c r="C54" s="4">
        <v>0</v>
      </c>
      <c r="D54" s="4"/>
      <c r="E54" s="4"/>
      <c r="F54" s="4"/>
      <c r="G54" s="4"/>
      <c r="H54" s="4"/>
      <c r="I54" s="4"/>
      <c r="J54" s="4"/>
      <c r="K54" s="4">
        <v>0</v>
      </c>
      <c r="L54" s="4">
        <v>0</v>
      </c>
      <c r="M54" s="4">
        <v>0</v>
      </c>
      <c r="N54" s="4">
        <v>0</v>
      </c>
      <c r="O54" s="4"/>
      <c r="P54" s="4"/>
      <c r="Q5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15">
        <v>0</v>
      </c>
      <c r="Z54" s="15">
        <v>0</v>
      </c>
      <c r="AA54" s="15">
        <v>0</v>
      </c>
      <c r="AB54" s="4">
        <f t="shared" si="0"/>
        <v>0</v>
      </c>
      <c r="AC54" s="4">
        <f t="shared" si="1"/>
        <v>0</v>
      </c>
      <c r="AE54" s="4"/>
    </row>
    <row r="55" spans="1:31">
      <c r="A55" t="s">
        <v>68</v>
      </c>
      <c r="B55">
        <v>46</v>
      </c>
      <c r="C55" s="4">
        <v>0</v>
      </c>
      <c r="D55" s="4">
        <v>2960000</v>
      </c>
      <c r="E55" s="4"/>
      <c r="F55" s="4"/>
      <c r="G55" s="4"/>
      <c r="H55" s="4"/>
      <c r="I55" s="4"/>
      <c r="J55" s="4"/>
      <c r="K55" s="4">
        <v>0</v>
      </c>
      <c r="L55" s="4">
        <v>0</v>
      </c>
      <c r="M55" s="4">
        <v>0</v>
      </c>
      <c r="N55" s="4">
        <v>0</v>
      </c>
      <c r="O55" s="4"/>
      <c r="P55" s="4"/>
      <c r="Q55">
        <v>0</v>
      </c>
      <c r="R55" s="4">
        <v>6200000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15">
        <v>7665000</v>
      </c>
      <c r="Z55" s="15">
        <v>0</v>
      </c>
      <c r="AA55" s="15">
        <v>0</v>
      </c>
      <c r="AB55" s="4">
        <f t="shared" si="0"/>
        <v>0</v>
      </c>
      <c r="AC55" s="4">
        <f t="shared" si="1"/>
        <v>3033999.9999999995</v>
      </c>
      <c r="AE55" s="4"/>
    </row>
    <row r="56" spans="1:31">
      <c r="A56" t="s">
        <v>69</v>
      </c>
      <c r="B56">
        <v>47</v>
      </c>
      <c r="C56" s="4">
        <v>0</v>
      </c>
      <c r="D56" s="4"/>
      <c r="E56" s="4"/>
      <c r="F56" s="4"/>
      <c r="G56" s="4"/>
      <c r="H56" s="4"/>
      <c r="I56" s="4"/>
      <c r="J56" s="4"/>
      <c r="K56" s="4">
        <v>0</v>
      </c>
      <c r="L56" s="4">
        <v>0</v>
      </c>
      <c r="M56" s="4">
        <v>0</v>
      </c>
      <c r="N56" s="4">
        <v>100000</v>
      </c>
      <c r="O56" s="4"/>
      <c r="P56" s="4">
        <v>91930</v>
      </c>
      <c r="Q56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15">
        <v>0</v>
      </c>
      <c r="Z56" s="15">
        <v>0</v>
      </c>
      <c r="AA56" s="15">
        <v>0</v>
      </c>
      <c r="AB56" s="4">
        <f t="shared" si="0"/>
        <v>0</v>
      </c>
      <c r="AC56" s="4">
        <f t="shared" si="1"/>
        <v>0</v>
      </c>
      <c r="AE56" s="4"/>
    </row>
    <row r="57" spans="1:31">
      <c r="A57" t="s">
        <v>70</v>
      </c>
      <c r="B57">
        <v>48</v>
      </c>
      <c r="C57" s="4">
        <v>0</v>
      </c>
      <c r="D57" s="4"/>
      <c r="E57" s="4"/>
      <c r="F57" s="4"/>
      <c r="G57" s="4"/>
      <c r="H57" s="4"/>
      <c r="I57" s="4"/>
      <c r="J57" s="4"/>
      <c r="K57" s="4">
        <v>0</v>
      </c>
      <c r="L57" s="4">
        <v>0</v>
      </c>
      <c r="M57" s="4">
        <v>0</v>
      </c>
      <c r="N57" s="4">
        <v>0</v>
      </c>
      <c r="O57" s="4"/>
      <c r="P57" s="4"/>
      <c r="Q57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15">
        <v>0</v>
      </c>
      <c r="Z57" s="15">
        <v>0</v>
      </c>
      <c r="AA57" s="15">
        <v>0</v>
      </c>
      <c r="AB57" s="4">
        <f t="shared" si="0"/>
        <v>0</v>
      </c>
      <c r="AC57" s="4">
        <f t="shared" si="1"/>
        <v>0</v>
      </c>
      <c r="AE57" s="4"/>
    </row>
    <row r="58" spans="1:31">
      <c r="A58" t="s">
        <v>71</v>
      </c>
      <c r="B58">
        <v>49</v>
      </c>
      <c r="C58" s="4">
        <v>0</v>
      </c>
      <c r="D58" s="4"/>
      <c r="E58" s="4"/>
      <c r="F58" s="4"/>
      <c r="G58" s="4"/>
      <c r="H58" s="4"/>
      <c r="I58" s="4"/>
      <c r="J58" s="4"/>
      <c r="K58" s="4">
        <v>0</v>
      </c>
      <c r="L58" s="4">
        <v>0</v>
      </c>
      <c r="M58" s="4">
        <v>0</v>
      </c>
      <c r="N58" s="4">
        <v>0</v>
      </c>
      <c r="O58" s="4"/>
      <c r="P58" s="4"/>
      <c r="Q58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15">
        <v>0</v>
      </c>
      <c r="Z58" s="15">
        <v>0</v>
      </c>
      <c r="AA58" s="15">
        <v>0</v>
      </c>
      <c r="AB58" s="4">
        <f t="shared" si="0"/>
        <v>0</v>
      </c>
      <c r="AC58" s="4">
        <f t="shared" si="1"/>
        <v>0</v>
      </c>
      <c r="AE58" s="4"/>
    </row>
    <row r="59" spans="1:31">
      <c r="A59" t="s">
        <v>72</v>
      </c>
      <c r="B59">
        <v>50</v>
      </c>
      <c r="C59" s="4">
        <v>0</v>
      </c>
      <c r="D59" s="4"/>
      <c r="E59" s="4"/>
      <c r="F59" s="4"/>
      <c r="G59" s="4"/>
      <c r="H59" s="4"/>
      <c r="I59" s="4"/>
      <c r="J59" s="4"/>
      <c r="K59" s="4">
        <v>0</v>
      </c>
      <c r="L59" s="4">
        <v>0</v>
      </c>
      <c r="M59" s="4">
        <v>0</v>
      </c>
      <c r="N59" s="4">
        <v>0</v>
      </c>
      <c r="O59" s="4"/>
      <c r="P59" s="4"/>
      <c r="Q59">
        <v>0</v>
      </c>
      <c r="R59" s="4">
        <v>4491128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15">
        <v>0</v>
      </c>
      <c r="Z59" s="15">
        <v>0</v>
      </c>
      <c r="AA59" s="15">
        <v>0</v>
      </c>
      <c r="AB59" s="4">
        <f t="shared" si="0"/>
        <v>0</v>
      </c>
      <c r="AC59" s="4">
        <f t="shared" si="1"/>
        <v>0</v>
      </c>
      <c r="AE59" s="4"/>
    </row>
    <row r="60" spans="1:31">
      <c r="A60" t="s">
        <v>73</v>
      </c>
      <c r="B60">
        <v>51</v>
      </c>
      <c r="C60" s="4">
        <v>100000</v>
      </c>
      <c r="D60" s="4">
        <v>71857</v>
      </c>
      <c r="E60" s="4"/>
      <c r="F60" s="4"/>
      <c r="G60" s="4"/>
      <c r="H60" s="4">
        <v>135000</v>
      </c>
      <c r="I60" s="4">
        <v>545862</v>
      </c>
      <c r="J60" s="4">
        <v>222487</v>
      </c>
      <c r="K60" s="4">
        <v>258733</v>
      </c>
      <c r="L60" s="4">
        <v>75000</v>
      </c>
      <c r="M60" s="4">
        <v>189429</v>
      </c>
      <c r="N60" s="4">
        <v>106157</v>
      </c>
      <c r="O60" s="4"/>
      <c r="P60" s="4">
        <v>150766</v>
      </c>
      <c r="Q60">
        <v>245682</v>
      </c>
      <c r="R60" s="4">
        <v>251610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15">
        <v>0</v>
      </c>
      <c r="Z60" s="15">
        <v>0</v>
      </c>
      <c r="AA60" s="15">
        <v>0</v>
      </c>
      <c r="AB60" s="4">
        <f t="shared" si="0"/>
        <v>102499.99999999999</v>
      </c>
      <c r="AC60" s="4">
        <f t="shared" si="1"/>
        <v>73653.424999999988</v>
      </c>
      <c r="AE60" s="4"/>
    </row>
    <row r="61" spans="1:31">
      <c r="A61" t="s">
        <v>74</v>
      </c>
      <c r="B61">
        <v>52</v>
      </c>
      <c r="C61" s="4">
        <v>0</v>
      </c>
      <c r="D61" s="4"/>
      <c r="E61" s="4"/>
      <c r="F61" s="4"/>
      <c r="G61" s="4"/>
      <c r="H61" s="4"/>
      <c r="I61" s="4"/>
      <c r="J61" s="4"/>
      <c r="K61" s="4">
        <v>0</v>
      </c>
      <c r="L61" s="4">
        <v>0</v>
      </c>
      <c r="M61" s="4">
        <v>0</v>
      </c>
      <c r="N61" s="4">
        <v>0</v>
      </c>
      <c r="O61" s="4"/>
      <c r="P61" s="4"/>
      <c r="Q61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15">
        <v>0</v>
      </c>
      <c r="Z61" s="15">
        <v>0</v>
      </c>
      <c r="AA61" s="15">
        <v>0</v>
      </c>
      <c r="AB61" s="4">
        <f t="shared" si="0"/>
        <v>0</v>
      </c>
      <c r="AC61" s="4">
        <f t="shared" si="1"/>
        <v>0</v>
      </c>
      <c r="AE61" s="4"/>
    </row>
    <row r="62" spans="1:31">
      <c r="A62" t="s">
        <v>75</v>
      </c>
      <c r="B62">
        <v>53</v>
      </c>
      <c r="C62" s="4">
        <v>0</v>
      </c>
      <c r="D62" s="4"/>
      <c r="E62" s="4"/>
      <c r="F62" s="4"/>
      <c r="G62" s="4"/>
      <c r="H62" s="4"/>
      <c r="I62" s="4"/>
      <c r="J62" s="4"/>
      <c r="K62" s="4">
        <v>0</v>
      </c>
      <c r="L62" s="4">
        <v>0</v>
      </c>
      <c r="M62" s="4">
        <v>0</v>
      </c>
      <c r="N62" s="4">
        <v>0</v>
      </c>
      <c r="O62" s="4"/>
      <c r="P62" s="4"/>
      <c r="Q62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15">
        <v>0</v>
      </c>
      <c r="Z62" s="15">
        <v>0</v>
      </c>
      <c r="AA62" s="15">
        <v>0</v>
      </c>
      <c r="AB62" s="4">
        <f t="shared" si="0"/>
        <v>0</v>
      </c>
      <c r="AC62" s="4">
        <f t="shared" si="1"/>
        <v>0</v>
      </c>
      <c r="AE62" s="4"/>
    </row>
    <row r="63" spans="1:31">
      <c r="A63" t="s">
        <v>76</v>
      </c>
      <c r="B63">
        <v>54</v>
      </c>
      <c r="C63" s="4">
        <v>0</v>
      </c>
      <c r="D63" s="4">
        <v>221481</v>
      </c>
      <c r="E63" s="4"/>
      <c r="F63" s="4"/>
      <c r="G63" s="4"/>
      <c r="H63" s="4"/>
      <c r="I63" s="4"/>
      <c r="J63" s="4"/>
      <c r="K63" s="4">
        <v>0</v>
      </c>
      <c r="L63" s="4">
        <v>0</v>
      </c>
      <c r="M63" s="4">
        <v>0</v>
      </c>
      <c r="N63" s="4">
        <v>0</v>
      </c>
      <c r="O63" s="4"/>
      <c r="P63" s="4"/>
      <c r="Q63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15">
        <v>0</v>
      </c>
      <c r="Z63" s="15">
        <v>0</v>
      </c>
      <c r="AA63" s="15">
        <v>0</v>
      </c>
      <c r="AB63" s="4">
        <f t="shared" si="0"/>
        <v>0</v>
      </c>
      <c r="AC63" s="4">
        <f t="shared" si="1"/>
        <v>227018.02499999999</v>
      </c>
      <c r="AE63" s="4"/>
    </row>
    <row r="64" spans="1:31">
      <c r="A64" t="s">
        <v>77</v>
      </c>
      <c r="B64">
        <v>55</v>
      </c>
      <c r="C64" s="4">
        <v>671463</v>
      </c>
      <c r="D64" s="4"/>
      <c r="E64" s="4">
        <v>514113</v>
      </c>
      <c r="F64" s="4"/>
      <c r="G64" s="4"/>
      <c r="H64" s="4"/>
      <c r="I64" s="4"/>
      <c r="J64" s="4"/>
      <c r="K64" s="4">
        <v>0</v>
      </c>
      <c r="L64" s="4">
        <v>0</v>
      </c>
      <c r="M64" s="4">
        <v>0</v>
      </c>
      <c r="N64" s="4">
        <v>810000</v>
      </c>
      <c r="O64" s="4"/>
      <c r="P64" s="4"/>
      <c r="Q6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15">
        <v>0</v>
      </c>
      <c r="Z64" s="15">
        <v>0</v>
      </c>
      <c r="AA64" s="15">
        <v>0</v>
      </c>
      <c r="AB64" s="4">
        <f t="shared" si="0"/>
        <v>688249.57499999995</v>
      </c>
      <c r="AC64" s="4">
        <f t="shared" si="1"/>
        <v>0</v>
      </c>
      <c r="AE64" s="4"/>
    </row>
    <row r="65" spans="1:31">
      <c r="A65" t="s">
        <v>78</v>
      </c>
      <c r="B65">
        <v>56</v>
      </c>
      <c r="C65" s="4">
        <v>0</v>
      </c>
      <c r="D65" s="4"/>
      <c r="E65" s="4"/>
      <c r="F65" s="4"/>
      <c r="G65" s="4"/>
      <c r="H65" s="4"/>
      <c r="I65" s="4"/>
      <c r="J65" s="4"/>
      <c r="K65" s="4">
        <v>0</v>
      </c>
      <c r="L65" s="4">
        <v>0</v>
      </c>
      <c r="M65" s="4">
        <v>0</v>
      </c>
      <c r="N65" s="4">
        <v>0</v>
      </c>
      <c r="O65" s="4"/>
      <c r="P65" s="4"/>
      <c r="Q65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15">
        <v>0</v>
      </c>
      <c r="Z65" s="15">
        <v>0</v>
      </c>
      <c r="AA65" s="15">
        <v>0</v>
      </c>
      <c r="AB65" s="4">
        <f t="shared" si="0"/>
        <v>0</v>
      </c>
      <c r="AC65" s="4">
        <f t="shared" si="1"/>
        <v>0</v>
      </c>
      <c r="AE65" s="4"/>
    </row>
    <row r="66" spans="1:31">
      <c r="A66" t="s">
        <v>79</v>
      </c>
      <c r="B66">
        <v>57</v>
      </c>
      <c r="C66" s="4">
        <v>0</v>
      </c>
      <c r="D66" s="4"/>
      <c r="E66" s="4"/>
      <c r="F66" s="4"/>
      <c r="G66" s="4"/>
      <c r="H66" s="4"/>
      <c r="I66" s="4"/>
      <c r="J66" s="4"/>
      <c r="K66" s="4">
        <v>0</v>
      </c>
      <c r="L66" s="4">
        <v>0</v>
      </c>
      <c r="M66" s="4">
        <v>0</v>
      </c>
      <c r="N66" s="4">
        <v>0</v>
      </c>
      <c r="O66" s="4"/>
      <c r="P66" s="4"/>
      <c r="Q66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15">
        <v>0</v>
      </c>
      <c r="Z66" s="15">
        <v>0</v>
      </c>
      <c r="AA66" s="15">
        <v>0</v>
      </c>
      <c r="AB66" s="4">
        <f t="shared" si="0"/>
        <v>0</v>
      </c>
      <c r="AC66" s="4">
        <f t="shared" si="1"/>
        <v>0</v>
      </c>
      <c r="AE66" s="4"/>
    </row>
    <row r="67" spans="1:31">
      <c r="A67" t="s">
        <v>80</v>
      </c>
      <c r="B67">
        <v>58</v>
      </c>
      <c r="C67" s="4">
        <v>0</v>
      </c>
      <c r="D67" s="4"/>
      <c r="E67" s="4"/>
      <c r="F67" s="4"/>
      <c r="G67" s="4"/>
      <c r="H67" s="4"/>
      <c r="I67" s="4"/>
      <c r="J67" s="4"/>
      <c r="K67" s="4">
        <v>0</v>
      </c>
      <c r="L67" s="4">
        <v>0</v>
      </c>
      <c r="M67" s="4">
        <v>0</v>
      </c>
      <c r="N67" s="4">
        <v>0</v>
      </c>
      <c r="O67" s="4"/>
      <c r="P67" s="4"/>
      <c r="Q67">
        <v>0</v>
      </c>
      <c r="R67" s="4">
        <v>95000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15">
        <v>90000</v>
      </c>
      <c r="Z67" s="15">
        <v>0</v>
      </c>
      <c r="AA67" s="15">
        <v>0</v>
      </c>
      <c r="AB67" s="4">
        <f t="shared" si="0"/>
        <v>0</v>
      </c>
      <c r="AC67" s="4">
        <f t="shared" si="1"/>
        <v>0</v>
      </c>
      <c r="AE67" s="4"/>
    </row>
    <row r="68" spans="1:31">
      <c r="A68" t="s">
        <v>81</v>
      </c>
      <c r="B68">
        <v>59</v>
      </c>
      <c r="C68" s="4">
        <v>56064</v>
      </c>
      <c r="D68" s="4">
        <v>30545</v>
      </c>
      <c r="E68" s="4"/>
      <c r="F68" s="4"/>
      <c r="G68" s="4">
        <v>10700</v>
      </c>
      <c r="H68" s="4"/>
      <c r="I68" s="4"/>
      <c r="J68" s="4"/>
      <c r="K68" s="4">
        <v>0</v>
      </c>
      <c r="L68" s="4">
        <v>0</v>
      </c>
      <c r="M68" s="4">
        <v>0</v>
      </c>
      <c r="N68" s="4">
        <v>0</v>
      </c>
      <c r="O68" s="4"/>
      <c r="P68" s="4"/>
      <c r="Q68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15">
        <v>0</v>
      </c>
      <c r="Z68" s="15">
        <v>0</v>
      </c>
      <c r="AA68" s="15">
        <v>0</v>
      </c>
      <c r="AB68" s="4">
        <f t="shared" si="0"/>
        <v>57465.599999999999</v>
      </c>
      <c r="AC68" s="4">
        <f t="shared" si="1"/>
        <v>31308.624999999996</v>
      </c>
      <c r="AE68" s="4"/>
    </row>
    <row r="69" spans="1:31">
      <c r="A69" t="s">
        <v>82</v>
      </c>
      <c r="B69">
        <v>60</v>
      </c>
      <c r="C69" s="4">
        <v>0</v>
      </c>
      <c r="D69" s="4"/>
      <c r="E69" s="4"/>
      <c r="F69" s="4"/>
      <c r="G69" s="4"/>
      <c r="H69" s="4"/>
      <c r="I69" s="4"/>
      <c r="J69" s="4"/>
      <c r="K69" s="4">
        <v>0</v>
      </c>
      <c r="L69" s="4">
        <v>0</v>
      </c>
      <c r="M69" s="4">
        <v>0</v>
      </c>
      <c r="N69" s="4">
        <v>0</v>
      </c>
      <c r="O69" s="4"/>
      <c r="P69" s="4"/>
      <c r="Q69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15">
        <v>0</v>
      </c>
      <c r="Z69" s="15">
        <v>0</v>
      </c>
      <c r="AA69" s="15">
        <v>0</v>
      </c>
      <c r="AB69" s="4">
        <f t="shared" si="0"/>
        <v>0</v>
      </c>
      <c r="AC69" s="4">
        <f t="shared" si="1"/>
        <v>0</v>
      </c>
      <c r="AE69" s="4"/>
    </row>
    <row r="70" spans="1:31">
      <c r="A70" t="s">
        <v>83</v>
      </c>
      <c r="B70">
        <v>61</v>
      </c>
      <c r="C70" s="4">
        <v>0</v>
      </c>
      <c r="D70" s="4"/>
      <c r="E70" s="4"/>
      <c r="F70" s="4"/>
      <c r="G70" s="4"/>
      <c r="H70" s="4"/>
      <c r="I70" s="4"/>
      <c r="J70" s="4"/>
      <c r="K70" s="4">
        <v>0</v>
      </c>
      <c r="L70" s="4">
        <v>0</v>
      </c>
      <c r="M70" s="4">
        <v>0</v>
      </c>
      <c r="N70" s="4">
        <v>0</v>
      </c>
      <c r="O70" s="4"/>
      <c r="P70" s="4"/>
      <c r="Q70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15">
        <v>0</v>
      </c>
      <c r="Z70" s="15">
        <v>0</v>
      </c>
      <c r="AA70" s="15">
        <v>0</v>
      </c>
      <c r="AB70" s="4">
        <f t="shared" si="0"/>
        <v>0</v>
      </c>
      <c r="AC70" s="4">
        <f t="shared" si="1"/>
        <v>0</v>
      </c>
      <c r="AE70" s="4"/>
    </row>
    <row r="71" spans="1:31">
      <c r="A71" t="s">
        <v>84</v>
      </c>
      <c r="B71">
        <v>62</v>
      </c>
      <c r="C71" s="4">
        <v>0</v>
      </c>
      <c r="D71" s="4"/>
      <c r="E71" s="4"/>
      <c r="F71" s="4"/>
      <c r="G71" s="4">
        <v>133000</v>
      </c>
      <c r="H71" s="4">
        <v>48000</v>
      </c>
      <c r="I71" s="4"/>
      <c r="J71" s="4">
        <v>349363</v>
      </c>
      <c r="K71" s="4">
        <v>0</v>
      </c>
      <c r="L71" s="4">
        <v>68905</v>
      </c>
      <c r="M71" s="4">
        <v>466550</v>
      </c>
      <c r="N71" s="4">
        <v>333765.83</v>
      </c>
      <c r="O71" s="4"/>
      <c r="P71" s="4"/>
      <c r="Q71">
        <v>0</v>
      </c>
      <c r="R71" s="4">
        <v>90947</v>
      </c>
      <c r="S71" s="4">
        <v>0</v>
      </c>
      <c r="T71" s="4">
        <v>0</v>
      </c>
      <c r="U71" s="4">
        <v>0</v>
      </c>
      <c r="V71" s="4">
        <v>86267</v>
      </c>
      <c r="W71" s="4">
        <v>380000</v>
      </c>
      <c r="X71" s="4">
        <v>193000</v>
      </c>
      <c r="Y71" s="15">
        <v>0</v>
      </c>
      <c r="Z71" s="15">
        <v>0</v>
      </c>
      <c r="AA71" s="15">
        <v>0</v>
      </c>
      <c r="AB71" s="4">
        <f t="shared" si="0"/>
        <v>0</v>
      </c>
      <c r="AC71" s="4">
        <f t="shared" si="1"/>
        <v>0</v>
      </c>
      <c r="AE71" s="4"/>
    </row>
    <row r="72" spans="1:31">
      <c r="A72" t="s">
        <v>85</v>
      </c>
      <c r="B72">
        <v>63</v>
      </c>
      <c r="C72" s="4">
        <v>0</v>
      </c>
      <c r="D72" s="4"/>
      <c r="E72" s="4"/>
      <c r="F72" s="4"/>
      <c r="G72" s="4"/>
      <c r="H72" s="4"/>
      <c r="I72" s="4"/>
      <c r="J72" s="4"/>
      <c r="K72" s="4">
        <v>0</v>
      </c>
      <c r="L72" s="4">
        <v>0</v>
      </c>
      <c r="M72" s="4">
        <v>0</v>
      </c>
      <c r="N72" s="4">
        <v>0</v>
      </c>
      <c r="O72" s="4"/>
      <c r="P72" s="4"/>
      <c r="Q72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15">
        <v>0</v>
      </c>
      <c r="Z72" s="15">
        <v>0</v>
      </c>
      <c r="AA72" s="15">
        <v>0</v>
      </c>
      <c r="AB72" s="4">
        <f t="shared" si="0"/>
        <v>0</v>
      </c>
      <c r="AC72" s="4">
        <f t="shared" si="1"/>
        <v>0</v>
      </c>
      <c r="AE72" s="4"/>
    </row>
    <row r="73" spans="1:31">
      <c r="A73" t="s">
        <v>86</v>
      </c>
      <c r="B73">
        <v>64</v>
      </c>
      <c r="C73" s="4">
        <v>0</v>
      </c>
      <c r="D73" s="4"/>
      <c r="E73" s="4"/>
      <c r="F73" s="4"/>
      <c r="G73" s="4"/>
      <c r="H73" s="4"/>
      <c r="I73" s="4"/>
      <c r="J73" s="4"/>
      <c r="K73" s="4">
        <v>0</v>
      </c>
      <c r="L73" s="4">
        <v>0</v>
      </c>
      <c r="M73" s="4">
        <v>0</v>
      </c>
      <c r="N73" s="4">
        <v>0</v>
      </c>
      <c r="O73" s="4"/>
      <c r="P73" s="4"/>
      <c r="Q73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15">
        <v>1070000</v>
      </c>
      <c r="Z73" s="15">
        <v>0</v>
      </c>
      <c r="AA73" s="15">
        <v>0</v>
      </c>
      <c r="AB73" s="4">
        <f t="shared" si="0"/>
        <v>0</v>
      </c>
      <c r="AC73" s="4">
        <f t="shared" si="1"/>
        <v>0</v>
      </c>
      <c r="AE73" s="4"/>
    </row>
    <row r="74" spans="1:31">
      <c r="A74" t="s">
        <v>87</v>
      </c>
      <c r="B74">
        <v>65</v>
      </c>
      <c r="C74" s="4">
        <v>0</v>
      </c>
      <c r="D74" s="4"/>
      <c r="E74" s="4">
        <v>358000</v>
      </c>
      <c r="F74" s="4"/>
      <c r="G74" s="4"/>
      <c r="H74" s="4"/>
      <c r="I74" s="4">
        <v>380000</v>
      </c>
      <c r="J74" s="4"/>
      <c r="K74" s="4">
        <v>300000</v>
      </c>
      <c r="L74" s="4">
        <v>0</v>
      </c>
      <c r="M74" s="4">
        <v>350000</v>
      </c>
      <c r="N74" s="4">
        <v>400000</v>
      </c>
      <c r="O74" s="4"/>
      <c r="P74" s="4"/>
      <c r="Q7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15">
        <v>0</v>
      </c>
      <c r="Z74" s="15">
        <v>0</v>
      </c>
      <c r="AA74" s="15">
        <v>0</v>
      </c>
      <c r="AB74" s="4">
        <f t="shared" ref="AB74:AB137" si="2">C74*1.025</f>
        <v>0</v>
      </c>
      <c r="AC74" s="4">
        <f t="shared" ref="AC74:AC137" si="3">D74*1.025</f>
        <v>0</v>
      </c>
      <c r="AE74" s="4"/>
    </row>
    <row r="75" spans="1:31">
      <c r="A75" t="s">
        <v>88</v>
      </c>
      <c r="B75">
        <v>66</v>
      </c>
      <c r="C75" s="4">
        <v>0</v>
      </c>
      <c r="D75" s="4"/>
      <c r="E75" s="4"/>
      <c r="F75" s="4"/>
      <c r="G75" s="4"/>
      <c r="H75" s="4"/>
      <c r="I75" s="4"/>
      <c r="J75" s="4"/>
      <c r="K75" s="4">
        <v>0</v>
      </c>
      <c r="L75" s="4">
        <v>0</v>
      </c>
      <c r="M75" s="4">
        <v>0</v>
      </c>
      <c r="N75" s="4">
        <v>0</v>
      </c>
      <c r="O75" s="4"/>
      <c r="P75" s="4"/>
      <c r="Q75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15">
        <v>0</v>
      </c>
      <c r="Z75" s="15">
        <v>0</v>
      </c>
      <c r="AA75" s="15">
        <v>0</v>
      </c>
      <c r="AB75" s="4">
        <f t="shared" si="2"/>
        <v>0</v>
      </c>
      <c r="AC75" s="4">
        <f t="shared" si="3"/>
        <v>0</v>
      </c>
      <c r="AE75" s="4"/>
    </row>
    <row r="76" spans="1:31">
      <c r="A76" t="s">
        <v>89</v>
      </c>
      <c r="B76">
        <v>67</v>
      </c>
      <c r="C76" s="4">
        <v>0</v>
      </c>
      <c r="D76" s="4"/>
      <c r="E76" s="4"/>
      <c r="F76" s="4"/>
      <c r="G76" s="4"/>
      <c r="H76" s="4"/>
      <c r="I76" s="4"/>
      <c r="J76" s="4"/>
      <c r="K76" s="4">
        <v>2249222</v>
      </c>
      <c r="L76" s="4">
        <v>1478773</v>
      </c>
      <c r="M76" s="4">
        <v>1532364</v>
      </c>
      <c r="N76" s="4">
        <v>1858160</v>
      </c>
      <c r="O76" s="4">
        <v>752480</v>
      </c>
      <c r="P76" s="4">
        <v>657538</v>
      </c>
      <c r="Q76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15">
        <v>0</v>
      </c>
      <c r="Z76" s="15">
        <v>0</v>
      </c>
      <c r="AA76" s="15">
        <v>0</v>
      </c>
      <c r="AB76" s="4">
        <f t="shared" si="2"/>
        <v>0</v>
      </c>
      <c r="AC76" s="4">
        <f t="shared" si="3"/>
        <v>0</v>
      </c>
      <c r="AE76" s="4"/>
    </row>
    <row r="77" spans="1:31">
      <c r="A77" t="s">
        <v>90</v>
      </c>
      <c r="B77">
        <v>68</v>
      </c>
      <c r="C77" s="4">
        <v>0</v>
      </c>
      <c r="D77" s="4"/>
      <c r="E77" s="4">
        <v>155000</v>
      </c>
      <c r="F77" s="4"/>
      <c r="G77" s="4"/>
      <c r="H77" s="4"/>
      <c r="I77" s="4"/>
      <c r="J77" s="4"/>
      <c r="K77" s="4">
        <v>0</v>
      </c>
      <c r="L77" s="4">
        <v>0</v>
      </c>
      <c r="M77" s="4">
        <v>0</v>
      </c>
      <c r="N77" s="4">
        <v>0</v>
      </c>
      <c r="O77" s="4"/>
      <c r="P77" s="4"/>
      <c r="Q77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15">
        <v>0</v>
      </c>
      <c r="Z77" s="15">
        <v>0</v>
      </c>
      <c r="AA77" s="15">
        <v>0</v>
      </c>
      <c r="AB77" s="4">
        <f t="shared" si="2"/>
        <v>0</v>
      </c>
      <c r="AC77" s="4">
        <f t="shared" si="3"/>
        <v>0</v>
      </c>
      <c r="AE77" s="4"/>
    </row>
    <row r="78" spans="1:31">
      <c r="A78" t="s">
        <v>91</v>
      </c>
      <c r="B78">
        <v>69</v>
      </c>
      <c r="C78" s="4">
        <v>0</v>
      </c>
      <c r="D78" s="4"/>
      <c r="E78" s="4"/>
      <c r="F78" s="4"/>
      <c r="G78" s="4"/>
      <c r="H78" s="4"/>
      <c r="I78" s="4"/>
      <c r="J78" s="4"/>
      <c r="K78" s="4">
        <v>0</v>
      </c>
      <c r="L78" s="4">
        <v>0</v>
      </c>
      <c r="M78" s="4">
        <v>0</v>
      </c>
      <c r="N78" s="4">
        <v>0</v>
      </c>
      <c r="O78" s="4">
        <v>32500</v>
      </c>
      <c r="P78" s="4"/>
      <c r="Q78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15">
        <v>0</v>
      </c>
      <c r="Z78" s="15">
        <v>0</v>
      </c>
      <c r="AA78" s="15">
        <v>0</v>
      </c>
      <c r="AB78" s="4">
        <f t="shared" si="2"/>
        <v>0</v>
      </c>
      <c r="AC78" s="4">
        <f t="shared" si="3"/>
        <v>0</v>
      </c>
      <c r="AE78" s="4"/>
    </row>
    <row r="79" spans="1:31">
      <c r="A79" t="s">
        <v>92</v>
      </c>
      <c r="B79">
        <v>70</v>
      </c>
      <c r="C79" s="4">
        <v>0</v>
      </c>
      <c r="D79" s="4"/>
      <c r="E79" s="4"/>
      <c r="F79" s="4"/>
      <c r="G79" s="4"/>
      <c r="H79" s="4"/>
      <c r="I79" s="4"/>
      <c r="J79" s="4"/>
      <c r="K79" s="4">
        <v>0</v>
      </c>
      <c r="L79" s="4">
        <v>0</v>
      </c>
      <c r="M79" s="4">
        <v>0</v>
      </c>
      <c r="N79" s="4">
        <v>0</v>
      </c>
      <c r="O79" s="4"/>
      <c r="P79" s="4"/>
      <c r="Q79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15">
        <v>0</v>
      </c>
      <c r="Z79" s="15">
        <v>0</v>
      </c>
      <c r="AA79" s="15">
        <v>0</v>
      </c>
      <c r="AB79" s="4">
        <f t="shared" si="2"/>
        <v>0</v>
      </c>
      <c r="AC79" s="4">
        <f t="shared" si="3"/>
        <v>0</v>
      </c>
      <c r="AE79" s="4"/>
    </row>
    <row r="80" spans="1:31">
      <c r="A80" t="s">
        <v>93</v>
      </c>
      <c r="B80">
        <v>71</v>
      </c>
      <c r="C80" s="4">
        <v>0</v>
      </c>
      <c r="D80" s="4"/>
      <c r="E80" s="4"/>
      <c r="F80" s="4"/>
      <c r="G80" s="4"/>
      <c r="H80" s="4"/>
      <c r="I80" s="4"/>
      <c r="J80" s="4"/>
      <c r="K80" s="4">
        <v>0</v>
      </c>
      <c r="L80" s="4">
        <v>0</v>
      </c>
      <c r="M80" s="4">
        <v>0</v>
      </c>
      <c r="N80" s="4">
        <v>0</v>
      </c>
      <c r="O80" s="4"/>
      <c r="P80" s="4"/>
      <c r="Q80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15">
        <v>0</v>
      </c>
      <c r="Z80" s="15">
        <v>0</v>
      </c>
      <c r="AA80" s="15">
        <v>0</v>
      </c>
      <c r="AB80" s="4">
        <f t="shared" si="2"/>
        <v>0</v>
      </c>
      <c r="AC80" s="4">
        <f t="shared" si="3"/>
        <v>0</v>
      </c>
      <c r="AE80" s="4"/>
    </row>
    <row r="81" spans="1:31">
      <c r="A81" t="s">
        <v>94</v>
      </c>
      <c r="B81">
        <v>72</v>
      </c>
      <c r="C81" s="4">
        <v>0</v>
      </c>
      <c r="D81" s="4"/>
      <c r="E81" s="4"/>
      <c r="F81" s="4"/>
      <c r="G81" s="4"/>
      <c r="H81" s="4"/>
      <c r="I81" s="4"/>
      <c r="J81" s="4"/>
      <c r="K81" s="4">
        <v>0</v>
      </c>
      <c r="L81" s="4">
        <v>0</v>
      </c>
      <c r="M81" s="4">
        <v>0</v>
      </c>
      <c r="N81" s="4">
        <v>0</v>
      </c>
      <c r="O81" s="4"/>
      <c r="P81" s="4"/>
      <c r="Q81">
        <v>0</v>
      </c>
      <c r="R81" s="4">
        <v>2121439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15">
        <v>0</v>
      </c>
      <c r="Z81" s="15">
        <v>0</v>
      </c>
      <c r="AA81" s="15">
        <v>0</v>
      </c>
      <c r="AB81" s="4">
        <f t="shared" si="2"/>
        <v>0</v>
      </c>
      <c r="AC81" s="4">
        <f t="shared" si="3"/>
        <v>0</v>
      </c>
      <c r="AE81" s="4"/>
    </row>
    <row r="82" spans="1:31">
      <c r="A82" t="s">
        <v>95</v>
      </c>
      <c r="B82">
        <v>73</v>
      </c>
      <c r="C82" s="4">
        <v>0</v>
      </c>
      <c r="D82" s="4"/>
      <c r="E82" s="4"/>
      <c r="F82" s="4"/>
      <c r="G82" s="4"/>
      <c r="H82" s="4"/>
      <c r="I82" s="4"/>
      <c r="J82" s="4"/>
      <c r="K82" s="4">
        <v>0</v>
      </c>
      <c r="L82" s="4">
        <v>0</v>
      </c>
      <c r="M82" s="4">
        <v>0</v>
      </c>
      <c r="N82" s="4">
        <v>0</v>
      </c>
      <c r="O82" s="4"/>
      <c r="P82" s="4"/>
      <c r="Q82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15">
        <v>0</v>
      </c>
      <c r="Z82" s="15">
        <v>0</v>
      </c>
      <c r="AA82" s="15">
        <v>0</v>
      </c>
      <c r="AB82" s="4">
        <f t="shared" si="2"/>
        <v>0</v>
      </c>
      <c r="AC82" s="4">
        <f t="shared" si="3"/>
        <v>0</v>
      </c>
      <c r="AE82" s="4"/>
    </row>
    <row r="83" spans="1:31">
      <c r="A83" t="s">
        <v>96</v>
      </c>
      <c r="B83">
        <v>74</v>
      </c>
      <c r="C83" s="4">
        <v>0</v>
      </c>
      <c r="D83" s="4"/>
      <c r="E83" s="4">
        <v>602515</v>
      </c>
      <c r="F83" s="4"/>
      <c r="G83" s="4"/>
      <c r="H83" s="4"/>
      <c r="I83" s="4"/>
      <c r="J83" s="4"/>
      <c r="K83" s="4">
        <v>0</v>
      </c>
      <c r="L83" s="4">
        <v>0</v>
      </c>
      <c r="M83" s="4">
        <v>0</v>
      </c>
      <c r="N83" s="4">
        <v>0</v>
      </c>
      <c r="O83" s="4"/>
      <c r="P83" s="4"/>
      <c r="Q83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15">
        <v>0</v>
      </c>
      <c r="Z83" s="15">
        <v>0</v>
      </c>
      <c r="AA83" s="15">
        <v>0</v>
      </c>
      <c r="AB83" s="4">
        <f t="shared" si="2"/>
        <v>0</v>
      </c>
      <c r="AC83" s="4">
        <f t="shared" si="3"/>
        <v>0</v>
      </c>
      <c r="AE83" s="4"/>
    </row>
    <row r="84" spans="1:31">
      <c r="A84" t="s">
        <v>97</v>
      </c>
      <c r="B84">
        <v>75</v>
      </c>
      <c r="C84" s="4">
        <v>409905</v>
      </c>
      <c r="D84" s="4"/>
      <c r="E84" s="4">
        <v>90000</v>
      </c>
      <c r="F84" s="4"/>
      <c r="G84" s="4">
        <v>335000</v>
      </c>
      <c r="H84" s="4"/>
      <c r="I84" s="4"/>
      <c r="J84" s="4">
        <v>225000</v>
      </c>
      <c r="K84" s="4">
        <v>106000</v>
      </c>
      <c r="L84" s="4">
        <v>0</v>
      </c>
      <c r="M84" s="4">
        <v>572086</v>
      </c>
      <c r="N84" s="4">
        <v>0</v>
      </c>
      <c r="O84" s="4"/>
      <c r="P84" s="4"/>
      <c r="Q84">
        <v>242315</v>
      </c>
      <c r="R84" s="4">
        <v>257464</v>
      </c>
      <c r="S84" s="4">
        <v>0</v>
      </c>
      <c r="T84" s="4">
        <v>1400000</v>
      </c>
      <c r="U84" s="4">
        <v>0</v>
      </c>
      <c r="V84" s="4">
        <v>356376</v>
      </c>
      <c r="W84" s="4">
        <v>455926</v>
      </c>
      <c r="X84" s="4">
        <v>0</v>
      </c>
      <c r="Y84" s="15">
        <v>0</v>
      </c>
      <c r="Z84" s="15">
        <v>0</v>
      </c>
      <c r="AA84" s="15">
        <v>0</v>
      </c>
      <c r="AB84" s="4">
        <f t="shared" si="2"/>
        <v>420152.62499999994</v>
      </c>
      <c r="AC84" s="4">
        <f t="shared" si="3"/>
        <v>0</v>
      </c>
      <c r="AE84" s="4"/>
    </row>
    <row r="85" spans="1:31">
      <c r="A85" t="s">
        <v>98</v>
      </c>
      <c r="B85">
        <v>76</v>
      </c>
      <c r="C85" s="4">
        <v>0</v>
      </c>
      <c r="D85" s="4"/>
      <c r="E85" s="4"/>
      <c r="F85" s="4"/>
      <c r="G85" s="4"/>
      <c r="H85" s="4"/>
      <c r="I85" s="4"/>
      <c r="J85" s="4"/>
      <c r="K85" s="4">
        <v>0</v>
      </c>
      <c r="L85" s="4">
        <v>0</v>
      </c>
      <c r="M85" s="4">
        <v>0</v>
      </c>
      <c r="N85" s="4">
        <v>0</v>
      </c>
      <c r="O85" s="4"/>
      <c r="P85" s="4"/>
      <c r="Q85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15">
        <v>0</v>
      </c>
      <c r="Z85" s="15">
        <v>0</v>
      </c>
      <c r="AA85" s="15">
        <v>0</v>
      </c>
      <c r="AB85" s="4">
        <f t="shared" si="2"/>
        <v>0</v>
      </c>
      <c r="AC85" s="4">
        <f t="shared" si="3"/>
        <v>0</v>
      </c>
      <c r="AE85" s="4"/>
    </row>
    <row r="86" spans="1:31">
      <c r="A86" t="s">
        <v>99</v>
      </c>
      <c r="B86">
        <v>77</v>
      </c>
      <c r="C86" s="4">
        <v>0</v>
      </c>
      <c r="D86" s="4">
        <v>100400</v>
      </c>
      <c r="E86" s="4"/>
      <c r="F86" s="4"/>
      <c r="G86" s="4"/>
      <c r="H86" s="4"/>
      <c r="I86" s="4"/>
      <c r="J86" s="4"/>
      <c r="K86" s="4">
        <v>0</v>
      </c>
      <c r="L86" s="4">
        <v>0</v>
      </c>
      <c r="M86" s="4">
        <v>0</v>
      </c>
      <c r="N86" s="4">
        <v>0</v>
      </c>
      <c r="O86" s="4"/>
      <c r="P86" s="4"/>
      <c r="Q86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15">
        <v>0</v>
      </c>
      <c r="Z86" s="15">
        <v>0</v>
      </c>
      <c r="AA86" s="15">
        <v>0</v>
      </c>
      <c r="AB86" s="4">
        <f t="shared" si="2"/>
        <v>0</v>
      </c>
      <c r="AC86" s="4">
        <f t="shared" si="3"/>
        <v>102909.99999999999</v>
      </c>
      <c r="AE86" s="4"/>
    </row>
    <row r="87" spans="1:31">
      <c r="A87" t="s">
        <v>100</v>
      </c>
      <c r="B87">
        <v>78</v>
      </c>
      <c r="C87" s="4">
        <v>120758</v>
      </c>
      <c r="D87" s="4">
        <v>201023</v>
      </c>
      <c r="E87" s="4"/>
      <c r="F87" s="4"/>
      <c r="G87" s="4"/>
      <c r="H87" s="4"/>
      <c r="I87" s="4"/>
      <c r="J87" s="4"/>
      <c r="K87" s="4">
        <v>0</v>
      </c>
      <c r="L87" s="4">
        <v>0</v>
      </c>
      <c r="M87" s="4">
        <v>350000</v>
      </c>
      <c r="N87" s="4">
        <v>650000</v>
      </c>
      <c r="O87" s="4">
        <v>900000</v>
      </c>
      <c r="P87" s="4"/>
      <c r="Q87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15">
        <v>0</v>
      </c>
      <c r="Z87" s="15">
        <v>0</v>
      </c>
      <c r="AA87" s="15">
        <v>0</v>
      </c>
      <c r="AB87" s="4">
        <f t="shared" si="2"/>
        <v>123776.94999999998</v>
      </c>
      <c r="AC87" s="4">
        <f t="shared" si="3"/>
        <v>206048.57499999998</v>
      </c>
      <c r="AE87" s="4"/>
    </row>
    <row r="88" spans="1:31">
      <c r="A88" t="s">
        <v>101</v>
      </c>
      <c r="B88">
        <v>79</v>
      </c>
      <c r="C88" s="4">
        <v>0</v>
      </c>
      <c r="D88" s="4"/>
      <c r="E88" s="4"/>
      <c r="F88" s="4"/>
      <c r="G88" s="4"/>
      <c r="H88" s="4"/>
      <c r="I88" s="4"/>
      <c r="J88" s="4"/>
      <c r="K88" s="4">
        <v>0</v>
      </c>
      <c r="L88" s="4">
        <v>0</v>
      </c>
      <c r="M88" s="4">
        <v>0</v>
      </c>
      <c r="N88" s="4">
        <v>0</v>
      </c>
      <c r="O88" s="4"/>
      <c r="P88" s="4"/>
      <c r="Q88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15">
        <v>0</v>
      </c>
      <c r="Z88" s="15">
        <v>0</v>
      </c>
      <c r="AA88" s="15">
        <v>0</v>
      </c>
      <c r="AB88" s="4">
        <f t="shared" si="2"/>
        <v>0</v>
      </c>
      <c r="AC88" s="4">
        <f t="shared" si="3"/>
        <v>0</v>
      </c>
      <c r="AE88" s="4"/>
    </row>
    <row r="89" spans="1:31">
      <c r="A89" t="s">
        <v>102</v>
      </c>
      <c r="B89">
        <v>80</v>
      </c>
      <c r="C89" s="4">
        <v>0</v>
      </c>
      <c r="D89" s="4"/>
      <c r="E89" s="4"/>
      <c r="F89" s="4"/>
      <c r="G89" s="4"/>
      <c r="H89" s="4"/>
      <c r="I89" s="4"/>
      <c r="J89" s="4"/>
      <c r="K89" s="4">
        <v>0</v>
      </c>
      <c r="L89" s="4">
        <v>0</v>
      </c>
      <c r="M89" s="4">
        <v>0</v>
      </c>
      <c r="N89" s="4">
        <v>0</v>
      </c>
      <c r="O89" s="4"/>
      <c r="P89" s="4"/>
      <c r="Q89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410722</v>
      </c>
      <c r="Y89" s="15">
        <v>0</v>
      </c>
      <c r="Z89" s="15">
        <v>0</v>
      </c>
      <c r="AA89" s="15">
        <v>0</v>
      </c>
      <c r="AB89" s="4">
        <f t="shared" si="2"/>
        <v>0</v>
      </c>
      <c r="AC89" s="4">
        <f t="shared" si="3"/>
        <v>0</v>
      </c>
      <c r="AE89" s="4"/>
    </row>
    <row r="90" spans="1:31">
      <c r="A90" t="s">
        <v>103</v>
      </c>
      <c r="B90">
        <v>81</v>
      </c>
      <c r="C90" s="4">
        <v>125000</v>
      </c>
      <c r="D90" s="4"/>
      <c r="E90" s="4"/>
      <c r="F90" s="4"/>
      <c r="G90" s="4"/>
      <c r="H90" s="4"/>
      <c r="I90" s="4"/>
      <c r="J90" s="4"/>
      <c r="K90" s="4">
        <v>0</v>
      </c>
      <c r="L90" s="4">
        <v>139714</v>
      </c>
      <c r="M90" s="4">
        <v>0</v>
      </c>
      <c r="N90" s="4">
        <v>0</v>
      </c>
      <c r="O90" s="4"/>
      <c r="P90" s="4"/>
      <c r="Q90">
        <v>79494</v>
      </c>
      <c r="R90" s="4">
        <v>220758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200000</v>
      </c>
      <c r="Y90" s="15">
        <v>0</v>
      </c>
      <c r="Z90" s="15">
        <v>475000</v>
      </c>
      <c r="AA90" s="15">
        <v>0</v>
      </c>
      <c r="AB90" s="4">
        <f t="shared" si="2"/>
        <v>128124.99999999999</v>
      </c>
      <c r="AC90" s="4">
        <f t="shared" si="3"/>
        <v>0</v>
      </c>
      <c r="AE90" s="4"/>
    </row>
    <row r="91" spans="1:31">
      <c r="A91" t="s">
        <v>104</v>
      </c>
      <c r="B91">
        <v>82</v>
      </c>
      <c r="C91" s="4">
        <v>0</v>
      </c>
      <c r="D91" s="4"/>
      <c r="E91" s="4"/>
      <c r="F91" s="4"/>
      <c r="G91" s="4"/>
      <c r="H91" s="4"/>
      <c r="I91" s="4"/>
      <c r="J91" s="4"/>
      <c r="K91" s="4">
        <v>0</v>
      </c>
      <c r="L91" s="4">
        <v>0</v>
      </c>
      <c r="M91" s="4">
        <v>0</v>
      </c>
      <c r="N91" s="4">
        <v>0</v>
      </c>
      <c r="O91" s="4"/>
      <c r="P91" s="4"/>
      <c r="Q91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15">
        <v>0</v>
      </c>
      <c r="Z91" s="15">
        <v>0</v>
      </c>
      <c r="AA91" s="15">
        <v>0</v>
      </c>
      <c r="AB91" s="4">
        <f t="shared" si="2"/>
        <v>0</v>
      </c>
      <c r="AC91" s="4">
        <f t="shared" si="3"/>
        <v>0</v>
      </c>
      <c r="AE91" s="4"/>
    </row>
    <row r="92" spans="1:31">
      <c r="A92" t="s">
        <v>374</v>
      </c>
      <c r="B92">
        <v>83</v>
      </c>
      <c r="C92" s="4">
        <v>0</v>
      </c>
      <c r="D92" s="4"/>
      <c r="E92" s="4"/>
      <c r="F92" s="4"/>
      <c r="G92" s="4"/>
      <c r="H92" s="4"/>
      <c r="I92" s="4"/>
      <c r="J92" s="4"/>
      <c r="K92" s="4">
        <v>0</v>
      </c>
      <c r="L92" s="4">
        <v>0</v>
      </c>
      <c r="M92" s="4">
        <v>0</v>
      </c>
      <c r="N92" s="4">
        <v>0</v>
      </c>
      <c r="O92" s="4"/>
      <c r="P92" s="4"/>
      <c r="Q92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15">
        <v>0</v>
      </c>
      <c r="Z92" s="15">
        <v>0</v>
      </c>
      <c r="AA92" s="15">
        <v>0</v>
      </c>
      <c r="AB92" s="4">
        <f t="shared" si="2"/>
        <v>0</v>
      </c>
      <c r="AC92" s="4">
        <f t="shared" si="3"/>
        <v>0</v>
      </c>
      <c r="AE92" s="4"/>
    </row>
    <row r="93" spans="1:31">
      <c r="A93" t="s">
        <v>375</v>
      </c>
      <c r="B93">
        <v>84</v>
      </c>
      <c r="C93" s="4">
        <v>0</v>
      </c>
      <c r="D93" s="4"/>
      <c r="E93" s="4"/>
      <c r="F93" s="4"/>
      <c r="G93" s="4"/>
      <c r="H93" s="4"/>
      <c r="I93" s="4"/>
      <c r="J93" s="4"/>
      <c r="K93" s="4">
        <v>0</v>
      </c>
      <c r="L93" s="4">
        <v>0</v>
      </c>
      <c r="M93" s="4">
        <v>0</v>
      </c>
      <c r="N93" s="4">
        <v>0</v>
      </c>
      <c r="O93" s="4"/>
      <c r="P93" s="4"/>
      <c r="Q93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15">
        <v>0</v>
      </c>
      <c r="Z93" s="15">
        <v>0</v>
      </c>
      <c r="AA93" s="15">
        <v>0</v>
      </c>
      <c r="AB93" s="4">
        <f t="shared" si="2"/>
        <v>0</v>
      </c>
      <c r="AC93" s="4">
        <f t="shared" si="3"/>
        <v>0</v>
      </c>
      <c r="AE93" s="4"/>
    </row>
    <row r="94" spans="1:31">
      <c r="A94" t="s">
        <v>376</v>
      </c>
      <c r="B94">
        <v>85</v>
      </c>
      <c r="C94" s="4">
        <v>0</v>
      </c>
      <c r="D94" s="4"/>
      <c r="E94" s="4"/>
      <c r="F94" s="4"/>
      <c r="G94" s="4"/>
      <c r="H94" s="4"/>
      <c r="I94" s="4"/>
      <c r="J94" s="4"/>
      <c r="K94" s="4">
        <v>0</v>
      </c>
      <c r="L94" s="4">
        <v>0</v>
      </c>
      <c r="M94" s="4">
        <v>0</v>
      </c>
      <c r="N94" s="4">
        <v>0</v>
      </c>
      <c r="O94" s="4"/>
      <c r="P94" s="4"/>
      <c r="Q9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15">
        <v>0</v>
      </c>
      <c r="Z94" s="15">
        <v>0</v>
      </c>
      <c r="AA94" s="15">
        <v>0</v>
      </c>
      <c r="AB94" s="4">
        <f t="shared" si="2"/>
        <v>0</v>
      </c>
      <c r="AC94" s="4">
        <f t="shared" si="3"/>
        <v>0</v>
      </c>
      <c r="AE94" s="4"/>
    </row>
    <row r="95" spans="1:31">
      <c r="A95" t="s">
        <v>105</v>
      </c>
      <c r="B95">
        <v>86</v>
      </c>
      <c r="C95" s="4">
        <v>71900</v>
      </c>
      <c r="D95" s="4">
        <v>252741</v>
      </c>
      <c r="E95" s="4"/>
      <c r="F95" s="4"/>
      <c r="G95" s="4"/>
      <c r="H95" s="4"/>
      <c r="I95" s="4"/>
      <c r="J95" s="4"/>
      <c r="K95" s="4">
        <v>0</v>
      </c>
      <c r="L95" s="4">
        <v>0</v>
      </c>
      <c r="M95" s="4">
        <v>800000</v>
      </c>
      <c r="N95" s="4">
        <v>125000</v>
      </c>
      <c r="O95" s="4"/>
      <c r="P95" s="4"/>
      <c r="Q95">
        <v>0</v>
      </c>
      <c r="R95" s="4">
        <v>0</v>
      </c>
      <c r="S95" s="4">
        <v>0</v>
      </c>
      <c r="T95" s="4">
        <v>0</v>
      </c>
      <c r="U95" s="4">
        <v>500000</v>
      </c>
      <c r="V95" s="4">
        <v>0</v>
      </c>
      <c r="W95" s="4">
        <v>0</v>
      </c>
      <c r="X95" s="4">
        <v>0</v>
      </c>
      <c r="Y95" s="15">
        <v>850000</v>
      </c>
      <c r="Z95" s="15">
        <v>0</v>
      </c>
      <c r="AA95" s="15">
        <v>0</v>
      </c>
      <c r="AB95" s="4">
        <f t="shared" si="2"/>
        <v>73697.5</v>
      </c>
      <c r="AC95" s="4">
        <f t="shared" si="3"/>
        <v>259059.52499999997</v>
      </c>
      <c r="AE95" s="4"/>
    </row>
    <row r="96" spans="1:31">
      <c r="A96" t="s">
        <v>106</v>
      </c>
      <c r="B96">
        <v>87</v>
      </c>
      <c r="C96" s="4">
        <v>30000</v>
      </c>
      <c r="D96" s="4">
        <v>99564</v>
      </c>
      <c r="E96" s="4">
        <v>120000</v>
      </c>
      <c r="F96" s="4"/>
      <c r="G96" s="4"/>
      <c r="H96" s="4"/>
      <c r="I96" s="4"/>
      <c r="J96" s="4"/>
      <c r="K96" s="4">
        <v>0</v>
      </c>
      <c r="L96" s="4">
        <v>0</v>
      </c>
      <c r="M96" s="4">
        <v>0</v>
      </c>
      <c r="N96" s="4">
        <v>0</v>
      </c>
      <c r="O96" s="4"/>
      <c r="P96" s="4"/>
      <c r="Q96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15">
        <v>0</v>
      </c>
      <c r="Z96" s="15">
        <v>0</v>
      </c>
      <c r="AA96" s="15">
        <v>0</v>
      </c>
      <c r="AB96" s="4">
        <f t="shared" si="2"/>
        <v>30749.999999999996</v>
      </c>
      <c r="AC96" s="4">
        <f t="shared" si="3"/>
        <v>102053.09999999999</v>
      </c>
      <c r="AE96" s="4"/>
    </row>
    <row r="97" spans="1:31">
      <c r="A97" t="s">
        <v>107</v>
      </c>
      <c r="B97">
        <v>88</v>
      </c>
      <c r="C97" s="4">
        <v>0</v>
      </c>
      <c r="D97" s="4"/>
      <c r="E97" s="4"/>
      <c r="F97" s="4"/>
      <c r="G97" s="4"/>
      <c r="H97" s="4"/>
      <c r="I97" s="4"/>
      <c r="J97" s="4"/>
      <c r="K97" s="4">
        <v>0</v>
      </c>
      <c r="L97" s="4">
        <v>0</v>
      </c>
      <c r="M97" s="4">
        <v>0</v>
      </c>
      <c r="N97" s="4">
        <v>0</v>
      </c>
      <c r="O97" s="4"/>
      <c r="P97" s="4">
        <v>3400000</v>
      </c>
      <c r="Q97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15">
        <v>0</v>
      </c>
      <c r="Z97" s="15">
        <v>0</v>
      </c>
      <c r="AA97" s="15">
        <v>0</v>
      </c>
      <c r="AB97" s="4">
        <f t="shared" si="2"/>
        <v>0</v>
      </c>
      <c r="AC97" s="4">
        <f t="shared" si="3"/>
        <v>0</v>
      </c>
      <c r="AE97" s="4"/>
    </row>
    <row r="98" spans="1:31">
      <c r="A98" t="s">
        <v>108</v>
      </c>
      <c r="B98">
        <v>89</v>
      </c>
      <c r="C98" s="4">
        <v>0</v>
      </c>
      <c r="D98" s="4"/>
      <c r="E98" s="4"/>
      <c r="F98" s="4">
        <v>184200</v>
      </c>
      <c r="G98" s="4">
        <v>235053</v>
      </c>
      <c r="H98" s="4"/>
      <c r="I98" s="4">
        <v>20000</v>
      </c>
      <c r="J98" s="4"/>
      <c r="K98" s="4">
        <v>0</v>
      </c>
      <c r="L98" s="4">
        <v>29400</v>
      </c>
      <c r="M98" s="4">
        <v>947479</v>
      </c>
      <c r="N98" s="4">
        <v>508557</v>
      </c>
      <c r="O98" s="4"/>
      <c r="P98" s="4"/>
      <c r="Q98">
        <v>283409</v>
      </c>
      <c r="R98" s="4">
        <v>285675</v>
      </c>
      <c r="S98" s="4">
        <v>375266</v>
      </c>
      <c r="T98" s="4">
        <v>1031270</v>
      </c>
      <c r="U98" s="4">
        <v>195000</v>
      </c>
      <c r="V98" s="4">
        <v>272000</v>
      </c>
      <c r="W98" s="4">
        <v>0</v>
      </c>
      <c r="X98" s="4">
        <v>0</v>
      </c>
      <c r="Y98" s="15">
        <v>0</v>
      </c>
      <c r="Z98" s="15">
        <v>820000</v>
      </c>
      <c r="AA98" s="15">
        <v>0</v>
      </c>
      <c r="AB98" s="4">
        <f t="shared" si="2"/>
        <v>0</v>
      </c>
      <c r="AC98" s="4">
        <f t="shared" si="3"/>
        <v>0</v>
      </c>
      <c r="AE98" s="4"/>
    </row>
    <row r="99" spans="1:31">
      <c r="A99" t="s">
        <v>109</v>
      </c>
      <c r="B99">
        <v>90</v>
      </c>
      <c r="C99" s="4">
        <v>0</v>
      </c>
      <c r="D99" s="4"/>
      <c r="E99" s="4"/>
      <c r="F99" s="4"/>
      <c r="G99" s="4"/>
      <c r="H99" s="4"/>
      <c r="I99" s="4"/>
      <c r="J99" s="4"/>
      <c r="K99" s="4">
        <v>0</v>
      </c>
      <c r="L99" s="4">
        <v>0</v>
      </c>
      <c r="M99" s="4">
        <v>0</v>
      </c>
      <c r="N99" s="4">
        <v>0</v>
      </c>
      <c r="O99" s="4"/>
      <c r="P99" s="4"/>
      <c r="Q99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15">
        <v>0</v>
      </c>
      <c r="Z99" s="15">
        <v>0</v>
      </c>
      <c r="AA99" s="15">
        <v>0</v>
      </c>
      <c r="AB99" s="4">
        <f t="shared" si="2"/>
        <v>0</v>
      </c>
      <c r="AC99" s="4">
        <f t="shared" si="3"/>
        <v>0</v>
      </c>
      <c r="AE99" s="4"/>
    </row>
    <row r="100" spans="1:31">
      <c r="A100" t="s">
        <v>110</v>
      </c>
      <c r="B100">
        <v>91</v>
      </c>
      <c r="C100" s="4">
        <v>0</v>
      </c>
      <c r="D100" s="4"/>
      <c r="E100" s="4"/>
      <c r="F100" s="4"/>
      <c r="G100" s="4"/>
      <c r="H100" s="4"/>
      <c r="I100" s="4"/>
      <c r="J100" s="4"/>
      <c r="K100" s="4">
        <v>0</v>
      </c>
      <c r="L100" s="4">
        <v>0</v>
      </c>
      <c r="M100" s="4">
        <v>0</v>
      </c>
      <c r="N100" s="4">
        <v>0</v>
      </c>
      <c r="O100" s="4"/>
      <c r="P100" s="4"/>
      <c r="Q100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15">
        <v>0</v>
      </c>
      <c r="Z100" s="15">
        <v>0</v>
      </c>
      <c r="AA100" s="15">
        <v>0</v>
      </c>
      <c r="AB100" s="4">
        <f t="shared" si="2"/>
        <v>0</v>
      </c>
      <c r="AC100" s="4">
        <f t="shared" si="3"/>
        <v>0</v>
      </c>
      <c r="AE100" s="4"/>
    </row>
    <row r="101" spans="1:31">
      <c r="A101" t="s">
        <v>111</v>
      </c>
      <c r="B101">
        <v>92</v>
      </c>
      <c r="C101" s="4">
        <v>0</v>
      </c>
      <c r="D101" s="4">
        <v>20910</v>
      </c>
      <c r="E101" s="4"/>
      <c r="F101" s="4">
        <v>467402</v>
      </c>
      <c r="G101" s="4"/>
      <c r="H101" s="4"/>
      <c r="I101" s="4"/>
      <c r="J101" s="4">
        <v>475113</v>
      </c>
      <c r="K101" s="4">
        <v>0</v>
      </c>
      <c r="L101" s="4">
        <v>260000</v>
      </c>
      <c r="M101" s="4">
        <v>0</v>
      </c>
      <c r="N101" s="4">
        <v>0</v>
      </c>
      <c r="O101" s="4">
        <v>550000</v>
      </c>
      <c r="P101" s="4"/>
      <c r="Q101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15">
        <v>0</v>
      </c>
      <c r="Z101" s="15">
        <v>0</v>
      </c>
      <c r="AA101" s="15">
        <v>0</v>
      </c>
      <c r="AB101" s="4">
        <f t="shared" si="2"/>
        <v>0</v>
      </c>
      <c r="AC101" s="4">
        <f t="shared" si="3"/>
        <v>21432.749999999996</v>
      </c>
      <c r="AE101" s="4"/>
    </row>
    <row r="102" spans="1:31">
      <c r="A102" t="s">
        <v>112</v>
      </c>
      <c r="B102">
        <v>93</v>
      </c>
      <c r="C102" s="4">
        <v>0</v>
      </c>
      <c r="D102" s="4"/>
      <c r="E102" s="4"/>
      <c r="F102" s="4"/>
      <c r="G102" s="4"/>
      <c r="H102" s="4"/>
      <c r="I102" s="4"/>
      <c r="J102" s="4"/>
      <c r="K102" s="4">
        <v>0</v>
      </c>
      <c r="L102" s="4">
        <v>0</v>
      </c>
      <c r="M102" s="4">
        <v>0</v>
      </c>
      <c r="N102" s="4">
        <v>0</v>
      </c>
      <c r="O102" s="4"/>
      <c r="P102" s="4"/>
      <c r="Q102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15">
        <v>0</v>
      </c>
      <c r="Z102" s="15">
        <v>0</v>
      </c>
      <c r="AA102" s="15">
        <v>0</v>
      </c>
      <c r="AB102" s="4">
        <f t="shared" si="2"/>
        <v>0</v>
      </c>
      <c r="AC102" s="4">
        <f t="shared" si="3"/>
        <v>0</v>
      </c>
      <c r="AE102" s="4"/>
    </row>
    <row r="103" spans="1:31">
      <c r="A103" t="s">
        <v>113</v>
      </c>
      <c r="B103">
        <v>94</v>
      </c>
      <c r="C103" s="4">
        <v>0</v>
      </c>
      <c r="D103" s="4"/>
      <c r="E103" s="4"/>
      <c r="F103" s="4"/>
      <c r="G103" s="4"/>
      <c r="H103" s="4"/>
      <c r="I103" s="4"/>
      <c r="J103" s="4"/>
      <c r="K103" s="4">
        <v>0</v>
      </c>
      <c r="L103" s="4">
        <v>0</v>
      </c>
      <c r="M103" s="4">
        <v>0</v>
      </c>
      <c r="N103" s="4">
        <v>0</v>
      </c>
      <c r="O103" s="4"/>
      <c r="P103" s="4"/>
      <c r="Q103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15">
        <v>0</v>
      </c>
      <c r="Z103" s="15">
        <v>0</v>
      </c>
      <c r="AA103" s="15">
        <v>0</v>
      </c>
      <c r="AB103" s="4">
        <f t="shared" si="2"/>
        <v>0</v>
      </c>
      <c r="AC103" s="4">
        <f t="shared" si="3"/>
        <v>0</v>
      </c>
      <c r="AE103" s="4"/>
    </row>
    <row r="104" spans="1:31">
      <c r="A104" t="s">
        <v>114</v>
      </c>
      <c r="B104">
        <v>95</v>
      </c>
      <c r="C104" s="4">
        <v>0</v>
      </c>
      <c r="D104" s="4"/>
      <c r="E104" s="4"/>
      <c r="F104" s="4"/>
      <c r="G104" s="4"/>
      <c r="H104" s="4"/>
      <c r="I104" s="4"/>
      <c r="J104" s="4"/>
      <c r="K104" s="4">
        <v>0</v>
      </c>
      <c r="L104" s="4">
        <v>0</v>
      </c>
      <c r="M104" s="4">
        <v>0</v>
      </c>
      <c r="N104" s="4">
        <v>0</v>
      </c>
      <c r="O104" s="4"/>
      <c r="P104" s="4"/>
      <c r="Q10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15">
        <v>0</v>
      </c>
      <c r="Z104" s="15">
        <v>0</v>
      </c>
      <c r="AA104" s="15">
        <v>0</v>
      </c>
      <c r="AB104" s="4">
        <f t="shared" si="2"/>
        <v>0</v>
      </c>
      <c r="AC104" s="4">
        <f t="shared" si="3"/>
        <v>0</v>
      </c>
      <c r="AE104" s="4"/>
    </row>
    <row r="105" spans="1:31">
      <c r="A105" t="s">
        <v>115</v>
      </c>
      <c r="B105">
        <v>96</v>
      </c>
      <c r="C105" s="4">
        <v>0</v>
      </c>
      <c r="D105" s="4"/>
      <c r="E105" s="4"/>
      <c r="F105" s="4"/>
      <c r="G105" s="4">
        <v>980000</v>
      </c>
      <c r="H105" s="4"/>
      <c r="I105" s="4"/>
      <c r="J105" s="4"/>
      <c r="K105" s="4">
        <v>0</v>
      </c>
      <c r="L105" s="4">
        <v>0</v>
      </c>
      <c r="M105" s="4">
        <v>0</v>
      </c>
      <c r="N105" s="4">
        <v>0</v>
      </c>
      <c r="O105" s="4"/>
      <c r="P105" s="4"/>
      <c r="Q105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15">
        <v>0</v>
      </c>
      <c r="Z105" s="15">
        <v>0</v>
      </c>
      <c r="AA105" s="15">
        <v>0</v>
      </c>
      <c r="AB105" s="4">
        <f t="shared" si="2"/>
        <v>0</v>
      </c>
      <c r="AC105" s="4">
        <f t="shared" si="3"/>
        <v>0</v>
      </c>
      <c r="AE105" s="4"/>
    </row>
    <row r="106" spans="1:31">
      <c r="A106" t="s">
        <v>116</v>
      </c>
      <c r="B106">
        <v>97</v>
      </c>
      <c r="C106" s="4">
        <v>0</v>
      </c>
      <c r="D106" s="4"/>
      <c r="E106" s="4"/>
      <c r="F106" s="4"/>
      <c r="G106" s="4"/>
      <c r="H106" s="4"/>
      <c r="I106" s="4"/>
      <c r="J106" s="4"/>
      <c r="K106" s="4">
        <v>0</v>
      </c>
      <c r="L106" s="4">
        <v>0</v>
      </c>
      <c r="M106" s="4">
        <v>0</v>
      </c>
      <c r="N106" s="4">
        <v>0</v>
      </c>
      <c r="O106" s="4"/>
      <c r="P106" s="4"/>
      <c r="Q106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15">
        <v>0</v>
      </c>
      <c r="Z106" s="15">
        <v>0</v>
      </c>
      <c r="AA106" s="15">
        <v>0</v>
      </c>
      <c r="AB106" s="4">
        <f t="shared" si="2"/>
        <v>0</v>
      </c>
      <c r="AC106" s="4">
        <f t="shared" si="3"/>
        <v>0</v>
      </c>
      <c r="AE106" s="4"/>
    </row>
    <row r="107" spans="1:31">
      <c r="A107" t="s">
        <v>117</v>
      </c>
      <c r="B107">
        <v>98</v>
      </c>
      <c r="C107" s="4">
        <v>0</v>
      </c>
      <c r="D107" s="4"/>
      <c r="E107" s="4"/>
      <c r="F107" s="4"/>
      <c r="G107" s="4"/>
      <c r="H107" s="4"/>
      <c r="I107" s="4"/>
      <c r="J107" s="4"/>
      <c r="K107" s="4">
        <v>0</v>
      </c>
      <c r="L107" s="4">
        <v>0</v>
      </c>
      <c r="M107" s="4">
        <v>0</v>
      </c>
      <c r="N107" s="4">
        <v>0</v>
      </c>
      <c r="O107" s="4">
        <v>200000</v>
      </c>
      <c r="P107" s="4"/>
      <c r="Q107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15">
        <v>0</v>
      </c>
      <c r="Z107" s="15">
        <v>0</v>
      </c>
      <c r="AA107" s="15">
        <v>0</v>
      </c>
      <c r="AB107" s="4">
        <f t="shared" si="2"/>
        <v>0</v>
      </c>
      <c r="AC107" s="4">
        <f t="shared" si="3"/>
        <v>0</v>
      </c>
      <c r="AE107" s="4"/>
    </row>
    <row r="108" spans="1:31">
      <c r="A108" t="s">
        <v>118</v>
      </c>
      <c r="B108">
        <v>99</v>
      </c>
      <c r="C108" s="4">
        <v>0</v>
      </c>
      <c r="D108" s="4"/>
      <c r="E108" s="4"/>
      <c r="F108" s="4"/>
      <c r="G108" s="4"/>
      <c r="H108" s="4"/>
      <c r="I108" s="4"/>
      <c r="J108" s="4"/>
      <c r="K108" s="4">
        <v>0</v>
      </c>
      <c r="L108" s="4">
        <v>0</v>
      </c>
      <c r="M108" s="4">
        <v>0</v>
      </c>
      <c r="N108" s="4">
        <v>0</v>
      </c>
      <c r="O108" s="4"/>
      <c r="P108" s="4"/>
      <c r="Q108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15">
        <v>0</v>
      </c>
      <c r="Z108" s="15">
        <v>0</v>
      </c>
      <c r="AA108" s="15">
        <v>0</v>
      </c>
      <c r="AB108" s="4">
        <f t="shared" si="2"/>
        <v>0</v>
      </c>
      <c r="AC108" s="4">
        <f t="shared" si="3"/>
        <v>0</v>
      </c>
      <c r="AE108" s="4"/>
    </row>
    <row r="109" spans="1:31">
      <c r="A109" t="s">
        <v>119</v>
      </c>
      <c r="B109">
        <v>100</v>
      </c>
      <c r="C109" s="4">
        <v>0</v>
      </c>
      <c r="D109" s="4"/>
      <c r="E109" s="4"/>
      <c r="F109" s="4"/>
      <c r="G109" s="4"/>
      <c r="H109" s="4"/>
      <c r="I109" s="4"/>
      <c r="J109" s="4"/>
      <c r="K109" s="4">
        <v>0</v>
      </c>
      <c r="L109" s="4">
        <v>7173239</v>
      </c>
      <c r="M109" s="4">
        <v>0</v>
      </c>
      <c r="N109" s="4">
        <v>0</v>
      </c>
      <c r="O109" s="4"/>
      <c r="P109" s="4"/>
      <c r="Q109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15">
        <v>0</v>
      </c>
      <c r="Z109" s="15">
        <v>0</v>
      </c>
      <c r="AA109" s="15">
        <v>0</v>
      </c>
      <c r="AB109" s="4">
        <f t="shared" si="2"/>
        <v>0</v>
      </c>
      <c r="AC109" s="4">
        <f t="shared" si="3"/>
        <v>0</v>
      </c>
      <c r="AE109" s="4"/>
    </row>
    <row r="110" spans="1:31">
      <c r="A110" t="s">
        <v>120</v>
      </c>
      <c r="B110">
        <v>101</v>
      </c>
      <c r="C110" s="4">
        <v>0</v>
      </c>
      <c r="D110" s="4"/>
      <c r="E110" s="4"/>
      <c r="F110" s="4"/>
      <c r="G110" s="4"/>
      <c r="H110" s="4"/>
      <c r="I110" s="4"/>
      <c r="J110" s="4"/>
      <c r="K110" s="4">
        <v>0</v>
      </c>
      <c r="L110" s="4">
        <v>0</v>
      </c>
      <c r="M110" s="4">
        <v>0</v>
      </c>
      <c r="N110" s="4">
        <v>0</v>
      </c>
      <c r="O110" s="4"/>
      <c r="P110" s="4"/>
      <c r="Q110">
        <v>2700000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15">
        <v>0</v>
      </c>
      <c r="Z110" s="15">
        <v>0</v>
      </c>
      <c r="AA110" s="15">
        <v>0</v>
      </c>
      <c r="AB110" s="4">
        <f t="shared" si="2"/>
        <v>0</v>
      </c>
      <c r="AC110" s="4">
        <f t="shared" si="3"/>
        <v>0</v>
      </c>
      <c r="AE110" s="4"/>
    </row>
    <row r="111" spans="1:31">
      <c r="A111" t="s">
        <v>121</v>
      </c>
      <c r="B111">
        <v>102</v>
      </c>
      <c r="C111" s="4">
        <v>0</v>
      </c>
      <c r="D111" s="4"/>
      <c r="E111" s="4"/>
      <c r="F111" s="4"/>
      <c r="G111" s="4"/>
      <c r="H111" s="4"/>
      <c r="I111" s="4"/>
      <c r="J111" s="4"/>
      <c r="K111" s="4">
        <v>0</v>
      </c>
      <c r="L111" s="4">
        <v>0</v>
      </c>
      <c r="M111" s="4">
        <v>0</v>
      </c>
      <c r="N111" s="4">
        <v>0</v>
      </c>
      <c r="O111" s="4"/>
      <c r="P111" s="4"/>
      <c r="Q111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15">
        <v>0</v>
      </c>
      <c r="Z111" s="15">
        <v>0</v>
      </c>
      <c r="AA111" s="15">
        <v>0</v>
      </c>
      <c r="AB111" s="4">
        <f t="shared" si="2"/>
        <v>0</v>
      </c>
      <c r="AC111" s="4">
        <f t="shared" si="3"/>
        <v>0</v>
      </c>
      <c r="AE111" s="4"/>
    </row>
    <row r="112" spans="1:31">
      <c r="A112" t="s">
        <v>122</v>
      </c>
      <c r="B112">
        <v>103</v>
      </c>
      <c r="C112" s="4">
        <v>0</v>
      </c>
      <c r="D112" s="4"/>
      <c r="E112" s="4"/>
      <c r="F112" s="4"/>
      <c r="G112" s="4"/>
      <c r="H112" s="4"/>
      <c r="I112" s="4"/>
      <c r="J112" s="4"/>
      <c r="K112" s="4">
        <v>0</v>
      </c>
      <c r="L112" s="4">
        <v>0</v>
      </c>
      <c r="M112" s="4">
        <v>0</v>
      </c>
      <c r="N112" s="4">
        <v>0</v>
      </c>
      <c r="O112" s="4"/>
      <c r="P112" s="4"/>
      <c r="Q112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15">
        <v>0</v>
      </c>
      <c r="Z112" s="15">
        <v>0</v>
      </c>
      <c r="AA112" s="15">
        <v>0</v>
      </c>
      <c r="AB112" s="4">
        <f t="shared" si="2"/>
        <v>0</v>
      </c>
      <c r="AC112" s="4">
        <f t="shared" si="3"/>
        <v>0</v>
      </c>
      <c r="AE112" s="4"/>
    </row>
    <row r="113" spans="1:31">
      <c r="A113" t="s">
        <v>123</v>
      </c>
      <c r="B113">
        <v>104</v>
      </c>
      <c r="C113" s="4">
        <v>12500</v>
      </c>
      <c r="D113" s="4"/>
      <c r="E113" s="4"/>
      <c r="F113" s="4">
        <v>22000</v>
      </c>
      <c r="G113" s="4">
        <v>5000</v>
      </c>
      <c r="H113" s="4"/>
      <c r="I113" s="4"/>
      <c r="J113" s="4"/>
      <c r="K113" s="4">
        <v>0</v>
      </c>
      <c r="L113" s="4">
        <v>271000</v>
      </c>
      <c r="M113" s="4">
        <v>10000</v>
      </c>
      <c r="N113" s="4">
        <v>52435</v>
      </c>
      <c r="O113" s="4"/>
      <c r="P113" s="4">
        <v>122351</v>
      </c>
      <c r="Q113">
        <v>0</v>
      </c>
      <c r="R113" s="4">
        <v>0</v>
      </c>
      <c r="S113" s="4">
        <v>100000</v>
      </c>
      <c r="T113" s="4">
        <v>0</v>
      </c>
      <c r="U113" s="4">
        <v>0</v>
      </c>
      <c r="V113" s="4">
        <v>200016</v>
      </c>
      <c r="W113" s="4">
        <v>230000</v>
      </c>
      <c r="X113" s="4">
        <v>0</v>
      </c>
      <c r="Y113" s="15">
        <v>120000</v>
      </c>
      <c r="Z113" s="15">
        <v>0</v>
      </c>
      <c r="AA113" s="15">
        <v>110000</v>
      </c>
      <c r="AB113" s="4">
        <f t="shared" si="2"/>
        <v>12812.499999999998</v>
      </c>
      <c r="AC113" s="4">
        <f t="shared" si="3"/>
        <v>0</v>
      </c>
      <c r="AE113" s="4"/>
    </row>
    <row r="114" spans="1:31">
      <c r="A114" t="s">
        <v>124</v>
      </c>
      <c r="B114">
        <v>105</v>
      </c>
      <c r="C114" s="4">
        <v>0</v>
      </c>
      <c r="D114" s="4"/>
      <c r="E114" s="4"/>
      <c r="F114" s="4"/>
      <c r="G114" s="4"/>
      <c r="H114" s="4"/>
      <c r="I114" s="4"/>
      <c r="J114" s="4"/>
      <c r="K114" s="4">
        <v>0</v>
      </c>
      <c r="L114" s="4">
        <v>0</v>
      </c>
      <c r="M114" s="4">
        <v>0</v>
      </c>
      <c r="N114" s="4">
        <v>0</v>
      </c>
      <c r="O114" s="4"/>
      <c r="P114" s="4"/>
      <c r="Q114">
        <v>0</v>
      </c>
      <c r="R114" s="4">
        <v>91000</v>
      </c>
      <c r="S114" s="4">
        <v>0</v>
      </c>
      <c r="T114" s="4">
        <v>0</v>
      </c>
      <c r="U114" s="4">
        <v>1205944</v>
      </c>
      <c r="V114" s="4">
        <v>0</v>
      </c>
      <c r="W114" s="4">
        <v>0</v>
      </c>
      <c r="X114" s="4">
        <v>0</v>
      </c>
      <c r="Y114" s="15">
        <v>0</v>
      </c>
      <c r="Z114" s="15">
        <v>0</v>
      </c>
      <c r="AA114" s="15">
        <v>0</v>
      </c>
      <c r="AB114" s="4">
        <f t="shared" si="2"/>
        <v>0</v>
      </c>
      <c r="AC114" s="4">
        <f t="shared" si="3"/>
        <v>0</v>
      </c>
      <c r="AE114" s="4"/>
    </row>
    <row r="115" spans="1:31">
      <c r="A115" t="s">
        <v>125</v>
      </c>
      <c r="B115">
        <v>106</v>
      </c>
      <c r="C115" s="4">
        <v>0</v>
      </c>
      <c r="D115" s="4"/>
      <c r="E115" s="4"/>
      <c r="F115" s="4"/>
      <c r="G115" s="4"/>
      <c r="H115" s="4"/>
      <c r="I115" s="4"/>
      <c r="J115" s="4"/>
      <c r="K115" s="4">
        <v>0</v>
      </c>
      <c r="L115" s="4">
        <v>0</v>
      </c>
      <c r="M115" s="4">
        <v>110000</v>
      </c>
      <c r="N115" s="4">
        <v>0</v>
      </c>
      <c r="O115" s="4"/>
      <c r="P115" s="4"/>
      <c r="Q115">
        <v>0</v>
      </c>
      <c r="R115" s="4">
        <v>35013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15">
        <v>0</v>
      </c>
      <c r="Z115" s="15">
        <v>0</v>
      </c>
      <c r="AA115" s="15">
        <v>0</v>
      </c>
      <c r="AB115" s="4">
        <f t="shared" si="2"/>
        <v>0</v>
      </c>
      <c r="AC115" s="4">
        <f t="shared" si="3"/>
        <v>0</v>
      </c>
      <c r="AE115" s="4"/>
    </row>
    <row r="116" spans="1:31">
      <c r="A116" t="s">
        <v>126</v>
      </c>
      <c r="B116">
        <v>107</v>
      </c>
      <c r="C116" s="4">
        <v>0</v>
      </c>
      <c r="D116" s="4"/>
      <c r="E116" s="4"/>
      <c r="F116" s="4"/>
      <c r="G116" s="4"/>
      <c r="H116" s="4"/>
      <c r="I116" s="4"/>
      <c r="J116" s="4"/>
      <c r="K116" s="4">
        <v>0</v>
      </c>
      <c r="L116" s="4">
        <v>0</v>
      </c>
      <c r="M116" s="4">
        <v>0</v>
      </c>
      <c r="N116" s="4">
        <v>0</v>
      </c>
      <c r="O116" s="4"/>
      <c r="P116" s="4"/>
      <c r="Q116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15">
        <v>0</v>
      </c>
      <c r="Z116" s="15">
        <v>0</v>
      </c>
      <c r="AA116" s="15">
        <v>0</v>
      </c>
      <c r="AB116" s="4">
        <f t="shared" si="2"/>
        <v>0</v>
      </c>
      <c r="AC116" s="4">
        <f t="shared" si="3"/>
        <v>0</v>
      </c>
      <c r="AE116" s="4"/>
    </row>
    <row r="117" spans="1:31">
      <c r="A117" t="s">
        <v>127</v>
      </c>
      <c r="B117">
        <v>108</v>
      </c>
      <c r="C117" s="4">
        <v>0</v>
      </c>
      <c r="D117" s="4"/>
      <c r="E117" s="4"/>
      <c r="F117" s="4"/>
      <c r="G117" s="4"/>
      <c r="H117" s="4"/>
      <c r="I117" s="4"/>
      <c r="J117" s="4"/>
      <c r="K117" s="4">
        <v>0</v>
      </c>
      <c r="L117" s="4">
        <v>0</v>
      </c>
      <c r="M117" s="4">
        <v>0</v>
      </c>
      <c r="N117" s="4">
        <v>0</v>
      </c>
      <c r="O117" s="4"/>
      <c r="P117" s="4"/>
      <c r="Q117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15">
        <v>0</v>
      </c>
      <c r="Z117" s="15">
        <v>0</v>
      </c>
      <c r="AA117" s="15">
        <v>0</v>
      </c>
      <c r="AB117" s="4">
        <f t="shared" si="2"/>
        <v>0</v>
      </c>
      <c r="AC117" s="4">
        <f t="shared" si="3"/>
        <v>0</v>
      </c>
      <c r="AE117" s="4"/>
    </row>
    <row r="118" spans="1:31">
      <c r="A118" t="s">
        <v>128</v>
      </c>
      <c r="B118">
        <v>109</v>
      </c>
      <c r="C118" s="4">
        <v>0</v>
      </c>
      <c r="D118" s="4"/>
      <c r="E118" s="4"/>
      <c r="F118" s="4"/>
      <c r="G118" s="4"/>
      <c r="H118" s="4"/>
      <c r="I118" s="4"/>
      <c r="J118" s="4"/>
      <c r="K118" s="4">
        <v>0</v>
      </c>
      <c r="L118" s="4">
        <v>0</v>
      </c>
      <c r="M118" s="4">
        <v>0</v>
      </c>
      <c r="N118" s="4">
        <v>0</v>
      </c>
      <c r="O118" s="4">
        <v>44514</v>
      </c>
      <c r="P118" s="4">
        <v>65000</v>
      </c>
      <c r="Q118">
        <v>0</v>
      </c>
      <c r="R118" s="4">
        <v>0</v>
      </c>
      <c r="S118" s="4">
        <v>0</v>
      </c>
      <c r="T118" s="4">
        <v>0</v>
      </c>
      <c r="U118" s="4">
        <v>55000</v>
      </c>
      <c r="V118" s="4">
        <v>0</v>
      </c>
      <c r="W118" s="4">
        <v>0</v>
      </c>
      <c r="X118" s="4">
        <v>0</v>
      </c>
      <c r="Y118" s="15">
        <v>0</v>
      </c>
      <c r="Z118" s="15">
        <v>0</v>
      </c>
      <c r="AA118" s="15">
        <v>0</v>
      </c>
      <c r="AB118" s="4">
        <f t="shared" si="2"/>
        <v>0</v>
      </c>
      <c r="AC118" s="4">
        <f t="shared" si="3"/>
        <v>0</v>
      </c>
      <c r="AE118" s="4"/>
    </row>
    <row r="119" spans="1:31">
      <c r="A119" t="s">
        <v>129</v>
      </c>
      <c r="B119">
        <v>110</v>
      </c>
      <c r="C119" s="4">
        <v>0</v>
      </c>
      <c r="D119" s="4"/>
      <c r="E119" s="4"/>
      <c r="F119" s="4"/>
      <c r="G119" s="4"/>
      <c r="H119" s="4"/>
      <c r="I119" s="4"/>
      <c r="J119" s="4"/>
      <c r="K119" s="4">
        <v>0</v>
      </c>
      <c r="L119" s="4">
        <v>0</v>
      </c>
      <c r="M119" s="4">
        <v>0</v>
      </c>
      <c r="N119" s="4">
        <v>0</v>
      </c>
      <c r="O119" s="4"/>
      <c r="P119" s="4"/>
      <c r="Q119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2000000</v>
      </c>
      <c r="Y119" s="15">
        <v>0</v>
      </c>
      <c r="Z119" s="15">
        <v>0</v>
      </c>
      <c r="AA119" s="15">
        <v>0</v>
      </c>
      <c r="AB119" s="4">
        <f t="shared" si="2"/>
        <v>0</v>
      </c>
      <c r="AC119" s="4">
        <f t="shared" si="3"/>
        <v>0</v>
      </c>
      <c r="AE119" s="4"/>
    </row>
    <row r="120" spans="1:31">
      <c r="A120" t="s">
        <v>130</v>
      </c>
      <c r="B120">
        <v>111</v>
      </c>
      <c r="C120" s="4">
        <v>0</v>
      </c>
      <c r="D120" s="4"/>
      <c r="E120" s="4"/>
      <c r="F120" s="4"/>
      <c r="G120" s="4"/>
      <c r="H120" s="4"/>
      <c r="I120" s="4"/>
      <c r="J120" s="4"/>
      <c r="K120" s="4">
        <v>0</v>
      </c>
      <c r="L120" s="4">
        <v>0</v>
      </c>
      <c r="M120" s="4">
        <v>34561</v>
      </c>
      <c r="N120" s="4">
        <v>368282</v>
      </c>
      <c r="O120" s="4"/>
      <c r="P120" s="4">
        <v>183220</v>
      </c>
      <c r="Q120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363041</v>
      </c>
      <c r="Y120" s="15">
        <v>0</v>
      </c>
      <c r="Z120" s="15">
        <v>0</v>
      </c>
      <c r="AA120" s="15">
        <v>-30000</v>
      </c>
      <c r="AB120" s="4">
        <f t="shared" si="2"/>
        <v>0</v>
      </c>
      <c r="AC120" s="4">
        <f t="shared" si="3"/>
        <v>0</v>
      </c>
      <c r="AE120" s="4"/>
    </row>
    <row r="121" spans="1:31">
      <c r="A121" t="s">
        <v>131</v>
      </c>
      <c r="B121">
        <v>112</v>
      </c>
      <c r="C121" s="4">
        <v>0</v>
      </c>
      <c r="D121" s="4"/>
      <c r="E121" s="4"/>
      <c r="F121" s="4"/>
      <c r="G121" s="4"/>
      <c r="H121" s="4"/>
      <c r="I121" s="4"/>
      <c r="J121" s="4"/>
      <c r="K121" s="4">
        <v>0</v>
      </c>
      <c r="L121" s="4">
        <v>0</v>
      </c>
      <c r="M121" s="4">
        <v>0</v>
      </c>
      <c r="N121" s="4">
        <v>0</v>
      </c>
      <c r="O121" s="4"/>
      <c r="P121" s="4"/>
      <c r="Q121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15">
        <v>0</v>
      </c>
      <c r="Z121" s="15">
        <v>0</v>
      </c>
      <c r="AA121" s="15">
        <v>0</v>
      </c>
      <c r="AB121" s="4">
        <f t="shared" si="2"/>
        <v>0</v>
      </c>
      <c r="AC121" s="4">
        <f t="shared" si="3"/>
        <v>0</v>
      </c>
      <c r="AE121" s="4"/>
    </row>
    <row r="122" spans="1:31">
      <c r="A122" t="s">
        <v>377</v>
      </c>
      <c r="B122">
        <v>113</v>
      </c>
      <c r="C122" s="4">
        <v>0</v>
      </c>
      <c r="D122" s="4"/>
      <c r="E122" s="4"/>
      <c r="F122" s="4"/>
      <c r="G122" s="4"/>
      <c r="H122" s="4"/>
      <c r="I122" s="4"/>
      <c r="J122" s="4"/>
      <c r="K122" s="4">
        <v>0</v>
      </c>
      <c r="L122" s="4">
        <v>0</v>
      </c>
      <c r="M122" s="4">
        <v>0</v>
      </c>
      <c r="N122" s="4">
        <v>0</v>
      </c>
      <c r="O122" s="4"/>
      <c r="P122" s="4"/>
      <c r="Q122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15">
        <v>0</v>
      </c>
      <c r="Z122" s="15">
        <v>0</v>
      </c>
      <c r="AA122" s="15">
        <v>0</v>
      </c>
      <c r="AB122" s="4">
        <f t="shared" si="2"/>
        <v>0</v>
      </c>
      <c r="AC122" s="4">
        <f t="shared" si="3"/>
        <v>0</v>
      </c>
      <c r="AE122" s="4"/>
    </row>
    <row r="123" spans="1:31">
      <c r="A123" t="s">
        <v>132</v>
      </c>
      <c r="B123">
        <v>114</v>
      </c>
      <c r="C123" s="4">
        <v>0</v>
      </c>
      <c r="D123" s="4"/>
      <c r="E123" s="4"/>
      <c r="F123" s="4"/>
      <c r="G123" s="4"/>
      <c r="H123" s="4"/>
      <c r="I123" s="4"/>
      <c r="J123" s="4"/>
      <c r="K123" s="4">
        <v>0</v>
      </c>
      <c r="L123" s="4">
        <v>0</v>
      </c>
      <c r="M123" s="4">
        <v>0</v>
      </c>
      <c r="N123" s="4">
        <v>0</v>
      </c>
      <c r="O123" s="4"/>
      <c r="P123" s="4"/>
      <c r="Q123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15">
        <v>0</v>
      </c>
      <c r="Z123" s="15">
        <v>0</v>
      </c>
      <c r="AA123" s="15">
        <v>0</v>
      </c>
      <c r="AB123" s="4">
        <f t="shared" si="2"/>
        <v>0</v>
      </c>
      <c r="AC123" s="4">
        <f t="shared" si="3"/>
        <v>0</v>
      </c>
      <c r="AE123" s="4"/>
    </row>
    <row r="124" spans="1:31">
      <c r="A124" t="s">
        <v>133</v>
      </c>
      <c r="B124">
        <v>115</v>
      </c>
      <c r="C124" s="4">
        <v>535721</v>
      </c>
      <c r="D124" s="4"/>
      <c r="E124" s="4"/>
      <c r="F124" s="4"/>
      <c r="G124" s="4"/>
      <c r="H124" s="4">
        <v>453742</v>
      </c>
      <c r="I124" s="4"/>
      <c r="J124" s="4"/>
      <c r="K124" s="4">
        <v>0</v>
      </c>
      <c r="L124" s="4">
        <v>0</v>
      </c>
      <c r="M124" s="4">
        <v>1004427</v>
      </c>
      <c r="N124" s="4">
        <v>0</v>
      </c>
      <c r="O124" s="4"/>
      <c r="P124" s="4"/>
      <c r="Q12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15">
        <v>0</v>
      </c>
      <c r="Z124" s="15">
        <v>0</v>
      </c>
      <c r="AA124" s="15">
        <v>0</v>
      </c>
      <c r="AB124" s="4">
        <f t="shared" si="2"/>
        <v>549114.02499999991</v>
      </c>
      <c r="AC124" s="4">
        <f t="shared" si="3"/>
        <v>0</v>
      </c>
      <c r="AE124" s="4"/>
    </row>
    <row r="125" spans="1:31">
      <c r="A125" t="s">
        <v>134</v>
      </c>
      <c r="B125">
        <v>116</v>
      </c>
      <c r="C125" s="4">
        <v>0</v>
      </c>
      <c r="D125" s="4"/>
      <c r="E125" s="4"/>
      <c r="F125" s="4"/>
      <c r="G125" s="4"/>
      <c r="H125" s="4"/>
      <c r="I125" s="4"/>
      <c r="J125" s="4">
        <v>157000</v>
      </c>
      <c r="K125" s="4">
        <v>212151</v>
      </c>
      <c r="L125" s="4">
        <v>310211</v>
      </c>
      <c r="M125" s="4">
        <v>0</v>
      </c>
      <c r="N125" s="4">
        <v>519968</v>
      </c>
      <c r="O125" s="4">
        <v>-376968</v>
      </c>
      <c r="P125" s="4">
        <v>706689</v>
      </c>
      <c r="Q125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15">
        <v>0</v>
      </c>
      <c r="Z125" s="15">
        <v>0</v>
      </c>
      <c r="AA125" s="15">
        <v>0</v>
      </c>
      <c r="AB125" s="4">
        <f t="shared" si="2"/>
        <v>0</v>
      </c>
      <c r="AC125" s="4">
        <f t="shared" si="3"/>
        <v>0</v>
      </c>
      <c r="AE125" s="4"/>
    </row>
    <row r="126" spans="1:31">
      <c r="A126" t="s">
        <v>135</v>
      </c>
      <c r="B126">
        <v>117</v>
      </c>
      <c r="C126" s="4">
        <v>0</v>
      </c>
      <c r="D126" s="4"/>
      <c r="E126" s="4"/>
      <c r="F126" s="4"/>
      <c r="G126" s="4"/>
      <c r="H126" s="4"/>
      <c r="I126" s="4"/>
      <c r="J126" s="4"/>
      <c r="K126" s="4">
        <v>0</v>
      </c>
      <c r="L126" s="4">
        <v>0</v>
      </c>
      <c r="M126" s="4">
        <v>0</v>
      </c>
      <c r="N126" s="4">
        <v>0</v>
      </c>
      <c r="O126" s="4"/>
      <c r="P126" s="4"/>
      <c r="Q126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15">
        <v>0</v>
      </c>
      <c r="Z126" s="15">
        <v>0</v>
      </c>
      <c r="AA126" s="15">
        <v>0</v>
      </c>
      <c r="AB126" s="4">
        <f t="shared" si="2"/>
        <v>0</v>
      </c>
      <c r="AC126" s="4">
        <f t="shared" si="3"/>
        <v>0</v>
      </c>
      <c r="AE126" s="4"/>
    </row>
    <row r="127" spans="1:31">
      <c r="A127" t="s">
        <v>136</v>
      </c>
      <c r="B127">
        <v>118</v>
      </c>
      <c r="C127" s="4">
        <v>0</v>
      </c>
      <c r="D127" s="4"/>
      <c r="E127" s="4"/>
      <c r="F127" s="4"/>
      <c r="G127" s="4"/>
      <c r="H127" s="4"/>
      <c r="I127" s="4"/>
      <c r="J127" s="4"/>
      <c r="K127" s="4">
        <v>0</v>
      </c>
      <c r="L127" s="4">
        <v>365577</v>
      </c>
      <c r="M127" s="4">
        <v>0</v>
      </c>
      <c r="N127" s="4">
        <v>0</v>
      </c>
      <c r="O127" s="4">
        <v>297541</v>
      </c>
      <c r="P127" s="4"/>
      <c r="Q127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15">
        <v>0</v>
      </c>
      <c r="Z127" s="15">
        <v>0</v>
      </c>
      <c r="AA127" s="15">
        <v>0</v>
      </c>
      <c r="AB127" s="4">
        <f t="shared" si="2"/>
        <v>0</v>
      </c>
      <c r="AC127" s="4">
        <f t="shared" si="3"/>
        <v>0</v>
      </c>
      <c r="AE127" s="4"/>
    </row>
    <row r="128" spans="1:31">
      <c r="A128" t="s">
        <v>137</v>
      </c>
      <c r="B128">
        <v>119</v>
      </c>
      <c r="C128" s="4">
        <v>0</v>
      </c>
      <c r="D128" s="4"/>
      <c r="E128" s="4"/>
      <c r="F128" s="4"/>
      <c r="G128" s="4"/>
      <c r="H128" s="4"/>
      <c r="I128" s="4">
        <v>660000</v>
      </c>
      <c r="J128" s="4"/>
      <c r="K128" s="4">
        <v>526852</v>
      </c>
      <c r="L128" s="4">
        <v>789424</v>
      </c>
      <c r="M128" s="4">
        <v>0</v>
      </c>
      <c r="N128" s="4">
        <v>581612</v>
      </c>
      <c r="O128" s="4">
        <v>478523</v>
      </c>
      <c r="P128" s="4">
        <v>203397</v>
      </c>
      <c r="Q128">
        <v>461703</v>
      </c>
      <c r="R128" s="4">
        <v>1465766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15">
        <v>0</v>
      </c>
      <c r="Z128" s="15">
        <v>0</v>
      </c>
      <c r="AA128" s="15">
        <v>0</v>
      </c>
      <c r="AB128" s="4">
        <f t="shared" si="2"/>
        <v>0</v>
      </c>
      <c r="AC128" s="4">
        <f t="shared" si="3"/>
        <v>0</v>
      </c>
      <c r="AE128" s="4"/>
    </row>
    <row r="129" spans="1:31">
      <c r="A129" t="s">
        <v>138</v>
      </c>
      <c r="B129">
        <v>120</v>
      </c>
      <c r="C129" s="4">
        <v>0</v>
      </c>
      <c r="D129" s="4"/>
      <c r="E129" s="4"/>
      <c r="F129" s="4"/>
      <c r="G129" s="4"/>
      <c r="H129" s="4"/>
      <c r="I129" s="4"/>
      <c r="J129" s="4"/>
      <c r="K129" s="4">
        <v>0</v>
      </c>
      <c r="L129" s="4">
        <v>0</v>
      </c>
      <c r="M129" s="4">
        <v>0</v>
      </c>
      <c r="N129" s="4">
        <v>0</v>
      </c>
      <c r="O129" s="4"/>
      <c r="P129" s="4"/>
      <c r="Q129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15">
        <v>0</v>
      </c>
      <c r="Z129" s="15">
        <v>0</v>
      </c>
      <c r="AA129" s="15">
        <v>0</v>
      </c>
      <c r="AB129" s="4">
        <f t="shared" si="2"/>
        <v>0</v>
      </c>
      <c r="AC129" s="4">
        <f t="shared" si="3"/>
        <v>0</v>
      </c>
      <c r="AE129" s="4"/>
    </row>
    <row r="130" spans="1:31">
      <c r="A130" t="s">
        <v>139</v>
      </c>
      <c r="B130">
        <v>121</v>
      </c>
      <c r="C130" s="4">
        <v>0</v>
      </c>
      <c r="D130" s="4"/>
      <c r="E130" s="4"/>
      <c r="F130" s="4"/>
      <c r="G130" s="4"/>
      <c r="H130" s="4"/>
      <c r="I130" s="4"/>
      <c r="J130" s="4"/>
      <c r="K130" s="4">
        <v>0</v>
      </c>
      <c r="L130" s="4">
        <v>0</v>
      </c>
      <c r="M130" s="4">
        <v>0</v>
      </c>
      <c r="N130" s="4">
        <v>0</v>
      </c>
      <c r="O130" s="4"/>
      <c r="P130" s="4"/>
      <c r="Q130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15">
        <v>0</v>
      </c>
      <c r="Z130" s="15">
        <v>0</v>
      </c>
      <c r="AA130" s="15">
        <v>0</v>
      </c>
      <c r="AB130" s="4">
        <f t="shared" si="2"/>
        <v>0</v>
      </c>
      <c r="AC130" s="4">
        <f t="shared" si="3"/>
        <v>0</v>
      </c>
      <c r="AE130" s="4"/>
    </row>
    <row r="131" spans="1:31">
      <c r="A131" t="s">
        <v>140</v>
      </c>
      <c r="B131">
        <v>122</v>
      </c>
      <c r="C131" s="4">
        <v>0</v>
      </c>
      <c r="D131" s="4"/>
      <c r="E131" s="4"/>
      <c r="F131" s="4"/>
      <c r="G131" s="4">
        <v>1230199</v>
      </c>
      <c r="H131" s="4"/>
      <c r="I131" s="4"/>
      <c r="J131" s="4"/>
      <c r="K131" s="4">
        <v>0</v>
      </c>
      <c r="L131" s="4">
        <v>0</v>
      </c>
      <c r="M131" s="4">
        <v>0</v>
      </c>
      <c r="N131" s="4">
        <v>0</v>
      </c>
      <c r="O131" s="4"/>
      <c r="P131" s="4"/>
      <c r="Q131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15">
        <v>0</v>
      </c>
      <c r="Z131" s="15">
        <v>0</v>
      </c>
      <c r="AA131" s="15">
        <v>0</v>
      </c>
      <c r="AB131" s="4">
        <f t="shared" si="2"/>
        <v>0</v>
      </c>
      <c r="AC131" s="4">
        <f t="shared" si="3"/>
        <v>0</v>
      </c>
      <c r="AE131" s="4"/>
    </row>
    <row r="132" spans="1:31">
      <c r="A132" t="s">
        <v>141</v>
      </c>
      <c r="B132">
        <v>123</v>
      </c>
      <c r="C132" s="4">
        <v>0</v>
      </c>
      <c r="D132" s="4"/>
      <c r="E132" s="4">
        <v>200000</v>
      </c>
      <c r="F132" s="4"/>
      <c r="G132" s="4"/>
      <c r="H132" s="4"/>
      <c r="I132" s="4"/>
      <c r="J132" s="4"/>
      <c r="K132" s="4">
        <v>0</v>
      </c>
      <c r="L132" s="4">
        <v>0</v>
      </c>
      <c r="M132" s="4">
        <v>0</v>
      </c>
      <c r="N132" s="4">
        <v>0</v>
      </c>
      <c r="O132" s="4">
        <v>378711</v>
      </c>
      <c r="P132" s="4"/>
      <c r="Q132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235766</v>
      </c>
      <c r="W132" s="4">
        <v>0</v>
      </c>
      <c r="X132" s="4">
        <v>0</v>
      </c>
      <c r="Y132" s="15">
        <v>0</v>
      </c>
      <c r="Z132" s="15">
        <v>0</v>
      </c>
      <c r="AA132" s="15">
        <v>0</v>
      </c>
      <c r="AB132" s="4">
        <f t="shared" si="2"/>
        <v>0</v>
      </c>
      <c r="AC132" s="4">
        <f t="shared" si="3"/>
        <v>0</v>
      </c>
      <c r="AE132" s="4"/>
    </row>
    <row r="133" spans="1:31">
      <c r="A133" t="s">
        <v>142</v>
      </c>
      <c r="B133">
        <v>124</v>
      </c>
      <c r="C133" s="4">
        <v>0</v>
      </c>
      <c r="D133" s="4"/>
      <c r="E133" s="4"/>
      <c r="F133" s="4"/>
      <c r="G133" s="4"/>
      <c r="H133" s="4"/>
      <c r="I133" s="4"/>
      <c r="J133" s="4"/>
      <c r="K133" s="4">
        <v>0</v>
      </c>
      <c r="L133" s="4">
        <v>0</v>
      </c>
      <c r="M133" s="4">
        <v>0</v>
      </c>
      <c r="N133" s="4">
        <v>0</v>
      </c>
      <c r="O133" s="4"/>
      <c r="P133" s="4"/>
      <c r="Q133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15">
        <v>0</v>
      </c>
      <c r="Z133" s="15">
        <v>0</v>
      </c>
      <c r="AA133" s="15">
        <v>0</v>
      </c>
      <c r="AB133" s="4">
        <f t="shared" si="2"/>
        <v>0</v>
      </c>
      <c r="AC133" s="4">
        <f t="shared" si="3"/>
        <v>0</v>
      </c>
      <c r="AE133" s="4"/>
    </row>
    <row r="134" spans="1:31">
      <c r="A134" t="s">
        <v>143</v>
      </c>
      <c r="B134">
        <v>125</v>
      </c>
      <c r="C134" s="4">
        <v>0</v>
      </c>
      <c r="D134" s="4"/>
      <c r="E134" s="4"/>
      <c r="F134" s="4"/>
      <c r="G134" s="4"/>
      <c r="H134" s="4">
        <v>230000</v>
      </c>
      <c r="I134" s="4"/>
      <c r="J134" s="4">
        <v>372750</v>
      </c>
      <c r="K134" s="4">
        <v>0</v>
      </c>
      <c r="L134" s="4">
        <v>0</v>
      </c>
      <c r="M134" s="4">
        <v>550000</v>
      </c>
      <c r="N134" s="4">
        <v>0</v>
      </c>
      <c r="O134" s="4">
        <v>500000</v>
      </c>
      <c r="P134" s="4">
        <v>400000</v>
      </c>
      <c r="Q134">
        <v>763500</v>
      </c>
      <c r="R134" s="4">
        <v>200000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15">
        <v>0</v>
      </c>
      <c r="Z134" s="15">
        <v>0</v>
      </c>
      <c r="AA134" s="15">
        <v>0</v>
      </c>
      <c r="AB134" s="4">
        <f t="shared" si="2"/>
        <v>0</v>
      </c>
      <c r="AC134" s="4">
        <f t="shared" si="3"/>
        <v>0</v>
      </c>
      <c r="AE134" s="4"/>
    </row>
    <row r="135" spans="1:31">
      <c r="A135" t="s">
        <v>144</v>
      </c>
      <c r="B135">
        <v>126</v>
      </c>
      <c r="C135" s="4">
        <v>0</v>
      </c>
      <c r="D135" s="4">
        <v>634465</v>
      </c>
      <c r="E135" s="4"/>
      <c r="F135" s="4"/>
      <c r="G135" s="4"/>
      <c r="H135" s="4"/>
      <c r="I135" s="4"/>
      <c r="J135" s="4">
        <v>621431</v>
      </c>
      <c r="K135" s="4">
        <v>220931</v>
      </c>
      <c r="L135" s="4">
        <v>0</v>
      </c>
      <c r="M135" s="4">
        <v>0</v>
      </c>
      <c r="N135" s="4">
        <v>0</v>
      </c>
      <c r="O135" s="4">
        <v>999912</v>
      </c>
      <c r="P135" s="4"/>
      <c r="Q135">
        <v>0</v>
      </c>
      <c r="R135" s="4">
        <v>0</v>
      </c>
      <c r="S135" s="4">
        <v>214006</v>
      </c>
      <c r="T135" s="4">
        <v>0</v>
      </c>
      <c r="U135" s="4">
        <v>0</v>
      </c>
      <c r="V135" s="4">
        <v>990183</v>
      </c>
      <c r="W135" s="4">
        <v>0</v>
      </c>
      <c r="X135" s="4">
        <v>0</v>
      </c>
      <c r="Y135" s="15">
        <v>0</v>
      </c>
      <c r="Z135" s="15">
        <v>0</v>
      </c>
      <c r="AA135" s="15">
        <v>0</v>
      </c>
      <c r="AB135" s="4">
        <f t="shared" si="2"/>
        <v>0</v>
      </c>
      <c r="AC135" s="4">
        <f t="shared" si="3"/>
        <v>650326.625</v>
      </c>
      <c r="AE135" s="4"/>
    </row>
    <row r="136" spans="1:31">
      <c r="A136" t="s">
        <v>145</v>
      </c>
      <c r="B136">
        <v>127</v>
      </c>
      <c r="C136" s="4">
        <v>23000</v>
      </c>
      <c r="D136" s="4"/>
      <c r="E136" s="4"/>
      <c r="F136" s="4"/>
      <c r="G136" s="4"/>
      <c r="H136" s="4"/>
      <c r="I136" s="4"/>
      <c r="J136" s="4"/>
      <c r="K136" s="4">
        <v>0</v>
      </c>
      <c r="L136" s="4">
        <v>0</v>
      </c>
      <c r="M136" s="4">
        <v>0</v>
      </c>
      <c r="N136" s="4">
        <v>0</v>
      </c>
      <c r="O136" s="4"/>
      <c r="P136" s="4"/>
      <c r="Q136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15">
        <v>0</v>
      </c>
      <c r="Z136" s="15">
        <v>0</v>
      </c>
      <c r="AA136" s="15">
        <v>0</v>
      </c>
      <c r="AB136" s="4">
        <f t="shared" si="2"/>
        <v>23574.999999999996</v>
      </c>
      <c r="AC136" s="4">
        <f t="shared" si="3"/>
        <v>0</v>
      </c>
      <c r="AE136" s="4"/>
    </row>
    <row r="137" spans="1:31">
      <c r="A137" t="s">
        <v>146</v>
      </c>
      <c r="B137">
        <v>128</v>
      </c>
      <c r="C137" s="4">
        <v>0</v>
      </c>
      <c r="D137" s="4"/>
      <c r="E137" s="4"/>
      <c r="F137" s="4"/>
      <c r="G137" s="4"/>
      <c r="H137" s="4"/>
      <c r="I137" s="4"/>
      <c r="J137" s="4"/>
      <c r="K137" s="4">
        <v>0</v>
      </c>
      <c r="L137" s="4">
        <v>0</v>
      </c>
      <c r="M137" s="4">
        <v>0</v>
      </c>
      <c r="N137" s="4">
        <v>0</v>
      </c>
      <c r="O137" s="4"/>
      <c r="P137" s="4"/>
      <c r="Q137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15">
        <v>0</v>
      </c>
      <c r="Z137" s="15">
        <v>0</v>
      </c>
      <c r="AA137" s="15">
        <v>0</v>
      </c>
      <c r="AB137" s="4">
        <f t="shared" si="2"/>
        <v>0</v>
      </c>
      <c r="AC137" s="4">
        <f t="shared" si="3"/>
        <v>0</v>
      </c>
      <c r="AE137" s="4"/>
    </row>
    <row r="138" spans="1:31">
      <c r="A138" t="s">
        <v>147</v>
      </c>
      <c r="B138">
        <v>129</v>
      </c>
      <c r="C138" s="4">
        <v>0</v>
      </c>
      <c r="D138" s="4"/>
      <c r="E138" s="4"/>
      <c r="F138" s="4"/>
      <c r="G138" s="4"/>
      <c r="H138" s="4"/>
      <c r="I138" s="4"/>
      <c r="J138" s="4"/>
      <c r="K138" s="4">
        <v>0</v>
      </c>
      <c r="L138" s="4">
        <v>0</v>
      </c>
      <c r="M138" s="4">
        <v>0</v>
      </c>
      <c r="N138" s="4">
        <v>0</v>
      </c>
      <c r="O138" s="4"/>
      <c r="P138" s="4"/>
      <c r="Q138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15">
        <v>0</v>
      </c>
      <c r="Z138" s="15">
        <v>0</v>
      </c>
      <c r="AA138" s="15">
        <v>0</v>
      </c>
      <c r="AB138" s="4">
        <f t="shared" ref="AB138:AB201" si="4">C138*1.025</f>
        <v>0</v>
      </c>
      <c r="AC138" s="4">
        <f t="shared" ref="AC138:AC201" si="5">D138*1.025</f>
        <v>0</v>
      </c>
      <c r="AE138" s="4"/>
    </row>
    <row r="139" spans="1:31">
      <c r="A139" t="s">
        <v>148</v>
      </c>
      <c r="B139">
        <v>130</v>
      </c>
      <c r="C139" s="4">
        <v>107545</v>
      </c>
      <c r="D139" s="4"/>
      <c r="E139" s="4"/>
      <c r="F139" s="4"/>
      <c r="G139" s="4"/>
      <c r="H139" s="4"/>
      <c r="I139" s="4"/>
      <c r="J139" s="4"/>
      <c r="K139" s="4">
        <v>0</v>
      </c>
      <c r="L139" s="4">
        <v>0</v>
      </c>
      <c r="M139" s="4">
        <v>0</v>
      </c>
      <c r="N139" s="4">
        <v>0</v>
      </c>
      <c r="O139" s="4"/>
      <c r="P139" s="4"/>
      <c r="Q139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15">
        <v>0</v>
      </c>
      <c r="Z139" s="15">
        <v>0</v>
      </c>
      <c r="AA139" s="15">
        <v>0</v>
      </c>
      <c r="AB139" s="4">
        <f t="shared" si="4"/>
        <v>110233.62499999999</v>
      </c>
      <c r="AC139" s="4">
        <f t="shared" si="5"/>
        <v>0</v>
      </c>
      <c r="AE139" s="4"/>
    </row>
    <row r="140" spans="1:31">
      <c r="A140" t="s">
        <v>149</v>
      </c>
      <c r="B140">
        <v>131</v>
      </c>
      <c r="C140" s="4">
        <v>485508</v>
      </c>
      <c r="D140" s="4"/>
      <c r="E140" s="4"/>
      <c r="F140" s="4"/>
      <c r="G140" s="4"/>
      <c r="H140" s="4"/>
      <c r="I140" s="4"/>
      <c r="J140" s="4"/>
      <c r="K140" s="4">
        <v>0</v>
      </c>
      <c r="L140" s="4">
        <v>0</v>
      </c>
      <c r="M140" s="4">
        <v>0</v>
      </c>
      <c r="N140" s="4">
        <v>753682</v>
      </c>
      <c r="O140" s="4"/>
      <c r="P140" s="4"/>
      <c r="Q140">
        <v>0</v>
      </c>
      <c r="R140" s="4">
        <v>0</v>
      </c>
      <c r="S140" s="4">
        <v>1100000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15">
        <v>0</v>
      </c>
      <c r="Z140" s="15">
        <v>0</v>
      </c>
      <c r="AA140" s="15">
        <v>0</v>
      </c>
      <c r="AB140" s="4">
        <f t="shared" si="4"/>
        <v>497645.69999999995</v>
      </c>
      <c r="AC140" s="4">
        <f t="shared" si="5"/>
        <v>0</v>
      </c>
      <c r="AE140" s="4"/>
    </row>
    <row r="141" spans="1:31">
      <c r="A141" t="s">
        <v>150</v>
      </c>
      <c r="B141">
        <v>132</v>
      </c>
      <c r="C141" s="4">
        <v>0</v>
      </c>
      <c r="D141" s="4"/>
      <c r="E141" s="4"/>
      <c r="F141" s="4"/>
      <c r="G141" s="4"/>
      <c r="H141" s="4"/>
      <c r="I141" s="4"/>
      <c r="J141" s="4"/>
      <c r="K141" s="4">
        <v>0</v>
      </c>
      <c r="L141" s="4">
        <v>0</v>
      </c>
      <c r="M141" s="4">
        <v>0</v>
      </c>
      <c r="N141" s="4">
        <v>0</v>
      </c>
      <c r="O141" s="4"/>
      <c r="P141" s="4"/>
      <c r="Q141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15">
        <v>0</v>
      </c>
      <c r="Z141" s="15">
        <v>0</v>
      </c>
      <c r="AA141" s="15">
        <v>0</v>
      </c>
      <c r="AB141" s="4">
        <f t="shared" si="4"/>
        <v>0</v>
      </c>
      <c r="AC141" s="4">
        <f t="shared" si="5"/>
        <v>0</v>
      </c>
      <c r="AE141" s="4"/>
    </row>
    <row r="142" spans="1:31">
      <c r="A142" t="s">
        <v>151</v>
      </c>
      <c r="B142">
        <v>133</v>
      </c>
      <c r="C142" s="4">
        <v>0</v>
      </c>
      <c r="D142" s="4"/>
      <c r="E142" s="4">
        <v>750000</v>
      </c>
      <c r="F142" s="4"/>
      <c r="G142" s="4"/>
      <c r="H142" s="4"/>
      <c r="I142" s="4"/>
      <c r="J142" s="4"/>
      <c r="K142" s="4">
        <v>0</v>
      </c>
      <c r="L142" s="4">
        <v>382000</v>
      </c>
      <c r="M142" s="4">
        <v>0</v>
      </c>
      <c r="N142" s="4">
        <v>0</v>
      </c>
      <c r="O142" s="4"/>
      <c r="P142" s="4"/>
      <c r="Q142">
        <v>0</v>
      </c>
      <c r="R142" s="4">
        <v>814009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15">
        <v>0</v>
      </c>
      <c r="Z142" s="15">
        <v>0</v>
      </c>
      <c r="AA142" s="15">
        <v>0</v>
      </c>
      <c r="AB142" s="4">
        <f t="shared" si="4"/>
        <v>0</v>
      </c>
      <c r="AC142" s="4">
        <f t="shared" si="5"/>
        <v>0</v>
      </c>
      <c r="AE142" s="4"/>
    </row>
    <row r="143" spans="1:31">
      <c r="A143" t="s">
        <v>152</v>
      </c>
      <c r="B143">
        <v>134</v>
      </c>
      <c r="C143" s="4">
        <v>0</v>
      </c>
      <c r="D143" s="4"/>
      <c r="E143" s="4"/>
      <c r="F143" s="4"/>
      <c r="G143" s="4"/>
      <c r="H143" s="4"/>
      <c r="I143" s="4"/>
      <c r="J143" s="4"/>
      <c r="K143" s="4">
        <v>0</v>
      </c>
      <c r="L143" s="4">
        <v>0</v>
      </c>
      <c r="M143" s="4">
        <v>0</v>
      </c>
      <c r="N143" s="4">
        <v>0</v>
      </c>
      <c r="O143" s="4"/>
      <c r="P143" s="4"/>
      <c r="Q143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15">
        <v>0</v>
      </c>
      <c r="Z143" s="15">
        <v>0</v>
      </c>
      <c r="AA143" s="15">
        <v>0</v>
      </c>
      <c r="AB143" s="4">
        <f t="shared" si="4"/>
        <v>0</v>
      </c>
      <c r="AC143" s="4">
        <f t="shared" si="5"/>
        <v>0</v>
      </c>
      <c r="AE143" s="4"/>
    </row>
    <row r="144" spans="1:31">
      <c r="A144" t="s">
        <v>153</v>
      </c>
      <c r="B144">
        <v>135</v>
      </c>
      <c r="C144" s="4">
        <v>24550</v>
      </c>
      <c r="D144" s="4">
        <v>314055</v>
      </c>
      <c r="E144" s="4"/>
      <c r="F144" s="4"/>
      <c r="G144" s="4"/>
      <c r="H144" s="4"/>
      <c r="I144" s="4"/>
      <c r="J144" s="4"/>
      <c r="K144" s="4">
        <v>0</v>
      </c>
      <c r="L144" s="4">
        <v>0</v>
      </c>
      <c r="M144" s="4">
        <v>0</v>
      </c>
      <c r="N144" s="4">
        <v>0</v>
      </c>
      <c r="O144" s="4"/>
      <c r="P144" s="4"/>
      <c r="Q14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15">
        <v>0</v>
      </c>
      <c r="Z144" s="15">
        <v>0</v>
      </c>
      <c r="AA144" s="15">
        <v>0</v>
      </c>
      <c r="AB144" s="4">
        <f t="shared" si="4"/>
        <v>25163.749999999996</v>
      </c>
      <c r="AC144" s="4">
        <f t="shared" si="5"/>
        <v>321906.375</v>
      </c>
      <c r="AE144" s="4"/>
    </row>
    <row r="145" spans="1:31">
      <c r="A145" t="s">
        <v>154</v>
      </c>
      <c r="B145">
        <v>136</v>
      </c>
      <c r="C145" s="4">
        <v>400000</v>
      </c>
      <c r="D145" s="4"/>
      <c r="E145" s="4"/>
      <c r="F145" s="4"/>
      <c r="G145" s="4"/>
      <c r="H145" s="4"/>
      <c r="I145" s="4"/>
      <c r="J145" s="4"/>
      <c r="K145" s="4">
        <v>0</v>
      </c>
      <c r="L145" s="4">
        <v>0</v>
      </c>
      <c r="M145" s="4">
        <v>0</v>
      </c>
      <c r="N145" s="4">
        <v>0</v>
      </c>
      <c r="O145" s="4">
        <v>1850000</v>
      </c>
      <c r="P145" s="4"/>
      <c r="Q145">
        <v>0</v>
      </c>
      <c r="R145" s="4">
        <v>0</v>
      </c>
      <c r="S145" s="4">
        <v>0</v>
      </c>
      <c r="T145" s="4">
        <v>986598</v>
      </c>
      <c r="U145" s="4">
        <v>0</v>
      </c>
      <c r="V145" s="4">
        <v>0</v>
      </c>
      <c r="W145" s="4">
        <v>0</v>
      </c>
      <c r="X145" s="4">
        <v>0</v>
      </c>
      <c r="Y145" s="15">
        <v>0</v>
      </c>
      <c r="Z145" s="15">
        <v>0</v>
      </c>
      <c r="AA145" s="15">
        <v>0</v>
      </c>
      <c r="AB145" s="4">
        <f t="shared" si="4"/>
        <v>409999.99999999994</v>
      </c>
      <c r="AC145" s="4">
        <f t="shared" si="5"/>
        <v>0</v>
      </c>
      <c r="AE145" s="4"/>
    </row>
    <row r="146" spans="1:31">
      <c r="A146" t="s">
        <v>155</v>
      </c>
      <c r="B146">
        <v>137</v>
      </c>
      <c r="C146" s="4">
        <v>0</v>
      </c>
      <c r="D146" s="4"/>
      <c r="E146" s="4"/>
      <c r="F146" s="4"/>
      <c r="G146" s="4"/>
      <c r="H146" s="4"/>
      <c r="I146" s="4"/>
      <c r="J146" s="4"/>
      <c r="K146" s="4">
        <v>0</v>
      </c>
      <c r="L146" s="4">
        <v>0</v>
      </c>
      <c r="M146" s="4">
        <v>0</v>
      </c>
      <c r="N146" s="4">
        <v>0</v>
      </c>
      <c r="O146" s="4"/>
      <c r="P146" s="4"/>
      <c r="Q146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15">
        <v>0</v>
      </c>
      <c r="Z146" s="15">
        <v>0</v>
      </c>
      <c r="AA146" s="15">
        <v>0</v>
      </c>
      <c r="AB146" s="4">
        <f t="shared" si="4"/>
        <v>0</v>
      </c>
      <c r="AC146" s="4">
        <f t="shared" si="5"/>
        <v>0</v>
      </c>
      <c r="AE146" s="4"/>
    </row>
    <row r="147" spans="1:31">
      <c r="A147" t="s">
        <v>156</v>
      </c>
      <c r="B147">
        <v>138</v>
      </c>
      <c r="C147" s="4">
        <v>0</v>
      </c>
      <c r="D147" s="4"/>
      <c r="E147" s="4"/>
      <c r="F147" s="4"/>
      <c r="G147" s="4"/>
      <c r="H147" s="4"/>
      <c r="I147" s="4"/>
      <c r="J147" s="4"/>
      <c r="K147" s="4">
        <v>0</v>
      </c>
      <c r="L147" s="4">
        <v>0</v>
      </c>
      <c r="M147" s="4">
        <v>0</v>
      </c>
      <c r="N147" s="4">
        <v>0</v>
      </c>
      <c r="O147" s="4"/>
      <c r="P147" s="4"/>
      <c r="Q147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15">
        <v>0</v>
      </c>
      <c r="Z147" s="15">
        <v>0</v>
      </c>
      <c r="AA147" s="15">
        <v>0</v>
      </c>
      <c r="AB147" s="4">
        <f t="shared" si="4"/>
        <v>0</v>
      </c>
      <c r="AC147" s="4">
        <f t="shared" si="5"/>
        <v>0</v>
      </c>
      <c r="AE147" s="4"/>
    </row>
    <row r="148" spans="1:31">
      <c r="A148" t="s">
        <v>157</v>
      </c>
      <c r="B148">
        <v>139</v>
      </c>
      <c r="C148" s="4">
        <v>0</v>
      </c>
      <c r="D148" s="4"/>
      <c r="E148" s="4"/>
      <c r="F148" s="4"/>
      <c r="G148" s="4"/>
      <c r="H148" s="4"/>
      <c r="I148" s="4">
        <v>1200000</v>
      </c>
      <c r="J148" s="4"/>
      <c r="K148" s="4">
        <v>0</v>
      </c>
      <c r="L148" s="4">
        <v>0</v>
      </c>
      <c r="M148" s="4">
        <v>900000</v>
      </c>
      <c r="N148" s="4">
        <v>0</v>
      </c>
      <c r="O148" s="4">
        <v>600000</v>
      </c>
      <c r="P148" s="4">
        <v>1933119</v>
      </c>
      <c r="Q148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15">
        <v>0</v>
      </c>
      <c r="Z148" s="15">
        <v>0</v>
      </c>
      <c r="AA148" s="15">
        <v>-1500000</v>
      </c>
      <c r="AB148" s="4">
        <f t="shared" si="4"/>
        <v>0</v>
      </c>
      <c r="AC148" s="4">
        <f t="shared" si="5"/>
        <v>0</v>
      </c>
      <c r="AE148" s="4"/>
    </row>
    <row r="149" spans="1:31">
      <c r="A149" t="s">
        <v>158</v>
      </c>
      <c r="B149">
        <v>140</v>
      </c>
      <c r="C149" s="4">
        <v>0</v>
      </c>
      <c r="D149" s="4"/>
      <c r="E149" s="4"/>
      <c r="F149" s="4"/>
      <c r="G149" s="4"/>
      <c r="H149" s="4"/>
      <c r="I149" s="4"/>
      <c r="J149" s="4"/>
      <c r="K149" s="4">
        <v>0</v>
      </c>
      <c r="L149" s="4">
        <v>0</v>
      </c>
      <c r="M149" s="4">
        <v>0</v>
      </c>
      <c r="N149" s="4">
        <v>0</v>
      </c>
      <c r="O149" s="4"/>
      <c r="P149" s="4"/>
      <c r="Q149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15">
        <v>0</v>
      </c>
      <c r="Z149" s="15">
        <v>0</v>
      </c>
      <c r="AA149" s="15">
        <v>0</v>
      </c>
      <c r="AB149" s="4">
        <f t="shared" si="4"/>
        <v>0</v>
      </c>
      <c r="AC149" s="4">
        <f t="shared" si="5"/>
        <v>0</v>
      </c>
      <c r="AE149" s="4"/>
    </row>
    <row r="150" spans="1:31">
      <c r="A150" t="s">
        <v>159</v>
      </c>
      <c r="B150">
        <v>141</v>
      </c>
      <c r="C150" s="4">
        <v>0</v>
      </c>
      <c r="D150" s="4"/>
      <c r="E150" s="4"/>
      <c r="F150" s="4"/>
      <c r="G150" s="4"/>
      <c r="H150" s="4"/>
      <c r="I150" s="4"/>
      <c r="J150" s="4"/>
      <c r="K150" s="4">
        <v>0</v>
      </c>
      <c r="L150" s="4">
        <v>0</v>
      </c>
      <c r="M150" s="4">
        <v>0</v>
      </c>
      <c r="N150" s="4">
        <v>0</v>
      </c>
      <c r="O150" s="4"/>
      <c r="P150" s="4"/>
      <c r="Q150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15">
        <v>0</v>
      </c>
      <c r="Z150" s="15">
        <v>0</v>
      </c>
      <c r="AA150" s="15">
        <v>0</v>
      </c>
      <c r="AB150" s="4">
        <f t="shared" si="4"/>
        <v>0</v>
      </c>
      <c r="AC150" s="4">
        <f t="shared" si="5"/>
        <v>0</v>
      </c>
      <c r="AE150" s="4"/>
    </row>
    <row r="151" spans="1:31">
      <c r="A151" t="s">
        <v>160</v>
      </c>
      <c r="B151">
        <v>142</v>
      </c>
      <c r="C151" s="4">
        <v>0</v>
      </c>
      <c r="D151" s="4"/>
      <c r="E151" s="4"/>
      <c r="F151" s="4"/>
      <c r="G151" s="4"/>
      <c r="H151" s="4"/>
      <c r="I151" s="4"/>
      <c r="J151" s="4"/>
      <c r="K151" s="4">
        <v>0</v>
      </c>
      <c r="L151" s="4">
        <v>0</v>
      </c>
      <c r="M151" s="4">
        <v>0</v>
      </c>
      <c r="N151" s="4">
        <v>0</v>
      </c>
      <c r="O151" s="4"/>
      <c r="P151" s="4"/>
      <c r="Q151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15">
        <v>0</v>
      </c>
      <c r="Z151" s="15">
        <v>0</v>
      </c>
      <c r="AA151" s="15">
        <v>0</v>
      </c>
      <c r="AB151" s="4">
        <f t="shared" si="4"/>
        <v>0</v>
      </c>
      <c r="AC151" s="4">
        <f t="shared" si="5"/>
        <v>0</v>
      </c>
      <c r="AE151" s="4"/>
    </row>
    <row r="152" spans="1:31">
      <c r="A152" t="s">
        <v>161</v>
      </c>
      <c r="B152">
        <v>143</v>
      </c>
      <c r="C152" s="4">
        <v>0</v>
      </c>
      <c r="D152" s="4"/>
      <c r="E152" s="4"/>
      <c r="F152" s="4"/>
      <c r="G152" s="4"/>
      <c r="H152" s="4"/>
      <c r="I152" s="4"/>
      <c r="J152" s="4"/>
      <c r="K152" s="4">
        <v>0</v>
      </c>
      <c r="L152" s="4">
        <v>0</v>
      </c>
      <c r="M152" s="4">
        <v>0</v>
      </c>
      <c r="N152" s="4">
        <v>0</v>
      </c>
      <c r="O152" s="4"/>
      <c r="P152" s="4"/>
      <c r="Q152">
        <v>0</v>
      </c>
      <c r="R152" s="4">
        <v>0</v>
      </c>
      <c r="S152" s="4">
        <v>50229</v>
      </c>
      <c r="T152" s="4">
        <v>62500</v>
      </c>
      <c r="U152" s="4">
        <v>0</v>
      </c>
      <c r="V152" s="4">
        <v>0</v>
      </c>
      <c r="W152" s="4">
        <v>0</v>
      </c>
      <c r="X152" s="4">
        <v>0</v>
      </c>
      <c r="Y152" s="15">
        <v>0</v>
      </c>
      <c r="Z152" s="15">
        <v>0</v>
      </c>
      <c r="AA152" s="15">
        <v>0</v>
      </c>
      <c r="AB152" s="4">
        <f t="shared" si="4"/>
        <v>0</v>
      </c>
      <c r="AC152" s="4">
        <f t="shared" si="5"/>
        <v>0</v>
      </c>
      <c r="AE152" s="4"/>
    </row>
    <row r="153" spans="1:31">
      <c r="A153" t="s">
        <v>162</v>
      </c>
      <c r="B153">
        <v>144</v>
      </c>
      <c r="C153" s="4">
        <v>0</v>
      </c>
      <c r="D153" s="4"/>
      <c r="E153" s="4"/>
      <c r="F153" s="4"/>
      <c r="G153" s="4"/>
      <c r="H153" s="4"/>
      <c r="I153" s="4"/>
      <c r="J153" s="4"/>
      <c r="K153" s="4">
        <v>0</v>
      </c>
      <c r="L153" s="4">
        <v>0</v>
      </c>
      <c r="M153" s="4">
        <v>0</v>
      </c>
      <c r="N153" s="4">
        <v>0</v>
      </c>
      <c r="O153" s="4"/>
      <c r="P153" s="4"/>
      <c r="Q153">
        <v>0</v>
      </c>
      <c r="R153" s="4">
        <v>1491000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15">
        <v>2900000</v>
      </c>
      <c r="Z153" s="15">
        <v>0</v>
      </c>
      <c r="AA153" s="15">
        <v>0</v>
      </c>
      <c r="AB153" s="4">
        <f t="shared" si="4"/>
        <v>0</v>
      </c>
      <c r="AC153" s="4">
        <f t="shared" si="5"/>
        <v>0</v>
      </c>
      <c r="AE153" s="4"/>
    </row>
    <row r="154" spans="1:31">
      <c r="A154" t="s">
        <v>163</v>
      </c>
      <c r="B154">
        <v>145</v>
      </c>
      <c r="C154" s="4">
        <v>0</v>
      </c>
      <c r="D154" s="4"/>
      <c r="E154" s="4"/>
      <c r="F154" s="4"/>
      <c r="G154" s="4"/>
      <c r="H154" s="4"/>
      <c r="I154" s="4"/>
      <c r="J154" s="4"/>
      <c r="K154" s="4">
        <v>0</v>
      </c>
      <c r="L154" s="4">
        <v>0</v>
      </c>
      <c r="M154" s="4">
        <v>0</v>
      </c>
      <c r="N154" s="4">
        <v>513000</v>
      </c>
      <c r="O154" s="4"/>
      <c r="P154" s="4"/>
      <c r="Q154">
        <v>1519800</v>
      </c>
      <c r="R154" s="4">
        <v>0</v>
      </c>
      <c r="S154" s="4">
        <v>0</v>
      </c>
      <c r="T154" s="4">
        <v>0</v>
      </c>
      <c r="U154" s="4">
        <v>0</v>
      </c>
      <c r="V154" s="4">
        <v>390000</v>
      </c>
      <c r="W154" s="4">
        <v>0</v>
      </c>
      <c r="X154" s="4">
        <v>0</v>
      </c>
      <c r="Y154" s="15">
        <v>0</v>
      </c>
      <c r="Z154" s="15">
        <v>0</v>
      </c>
      <c r="AA154" s="15">
        <v>0</v>
      </c>
      <c r="AB154" s="4">
        <f t="shared" si="4"/>
        <v>0</v>
      </c>
      <c r="AC154" s="4">
        <f t="shared" si="5"/>
        <v>0</v>
      </c>
      <c r="AE154" s="4"/>
    </row>
    <row r="155" spans="1:31">
      <c r="A155" t="s">
        <v>164</v>
      </c>
      <c r="B155">
        <v>146</v>
      </c>
      <c r="C155" s="4">
        <v>0</v>
      </c>
      <c r="D155" s="4">
        <v>850000</v>
      </c>
      <c r="E155" s="4"/>
      <c r="F155" s="4"/>
      <c r="G155" s="4"/>
      <c r="H155" s="4"/>
      <c r="I155" s="4"/>
      <c r="J155" s="4"/>
      <c r="K155" s="4">
        <v>0</v>
      </c>
      <c r="L155" s="4">
        <v>0</v>
      </c>
      <c r="M155" s="4">
        <v>0</v>
      </c>
      <c r="N155" s="4">
        <v>490838</v>
      </c>
      <c r="O155" s="4"/>
      <c r="P155" s="4"/>
      <c r="Q155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1500000</v>
      </c>
      <c r="X155" s="4">
        <v>0</v>
      </c>
      <c r="Y155" s="15">
        <v>0</v>
      </c>
      <c r="Z155" s="15">
        <v>0</v>
      </c>
      <c r="AA155" s="15">
        <v>0</v>
      </c>
      <c r="AB155" s="4">
        <f t="shared" si="4"/>
        <v>0</v>
      </c>
      <c r="AC155" s="4">
        <f t="shared" si="5"/>
        <v>871249.99999999988</v>
      </c>
      <c r="AE155" s="4"/>
    </row>
    <row r="156" spans="1:31">
      <c r="A156" t="s">
        <v>165</v>
      </c>
      <c r="B156">
        <v>147</v>
      </c>
      <c r="C156" s="4">
        <v>0</v>
      </c>
      <c r="D156" s="4"/>
      <c r="E156" s="4"/>
      <c r="F156" s="4"/>
      <c r="G156" s="4">
        <v>189031</v>
      </c>
      <c r="H156" s="4"/>
      <c r="I156" s="4">
        <v>5000</v>
      </c>
      <c r="J156" s="4"/>
      <c r="K156" s="4">
        <v>0</v>
      </c>
      <c r="L156" s="4">
        <v>0</v>
      </c>
      <c r="M156" s="4">
        <v>2336979</v>
      </c>
      <c r="N156" s="4">
        <v>0</v>
      </c>
      <c r="O156" s="4"/>
      <c r="P156" s="4"/>
      <c r="Q156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15">
        <v>0</v>
      </c>
      <c r="Z156" s="15">
        <v>0</v>
      </c>
      <c r="AA156" s="15">
        <v>0</v>
      </c>
      <c r="AB156" s="4">
        <f t="shared" si="4"/>
        <v>0</v>
      </c>
      <c r="AC156" s="4">
        <f t="shared" si="5"/>
        <v>0</v>
      </c>
      <c r="AE156" s="4"/>
    </row>
    <row r="157" spans="1:31">
      <c r="A157" t="s">
        <v>166</v>
      </c>
      <c r="B157">
        <v>148</v>
      </c>
      <c r="C157" s="4">
        <v>0</v>
      </c>
      <c r="D157" s="4"/>
      <c r="E157" s="4"/>
      <c r="F157" s="4"/>
      <c r="G157" s="4"/>
      <c r="H157" s="4"/>
      <c r="I157" s="4"/>
      <c r="J157" s="4"/>
      <c r="K157" s="4">
        <v>0</v>
      </c>
      <c r="L157" s="4">
        <v>0</v>
      </c>
      <c r="M157" s="4">
        <v>0</v>
      </c>
      <c r="N157" s="4">
        <v>0</v>
      </c>
      <c r="O157" s="4"/>
      <c r="P157" s="4"/>
      <c r="Q157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15">
        <v>0</v>
      </c>
      <c r="Z157" s="15">
        <v>0</v>
      </c>
      <c r="AA157" s="15">
        <v>0</v>
      </c>
      <c r="AB157" s="4">
        <f t="shared" si="4"/>
        <v>0</v>
      </c>
      <c r="AC157" s="4">
        <f t="shared" si="5"/>
        <v>0</v>
      </c>
      <c r="AE157" s="4"/>
    </row>
    <row r="158" spans="1:31">
      <c r="A158" t="s">
        <v>167</v>
      </c>
      <c r="B158">
        <v>149</v>
      </c>
      <c r="C158" s="4">
        <v>0</v>
      </c>
      <c r="D158" s="4"/>
      <c r="E158" s="4"/>
      <c r="F158" s="4"/>
      <c r="G158" s="4"/>
      <c r="H158" s="4"/>
      <c r="I158" s="4"/>
      <c r="J158" s="4"/>
      <c r="K158" s="4">
        <v>0</v>
      </c>
      <c r="L158" s="4">
        <v>0</v>
      </c>
      <c r="M158" s="4">
        <v>0</v>
      </c>
      <c r="N158" s="4">
        <v>0</v>
      </c>
      <c r="O158" s="4"/>
      <c r="P158" s="4"/>
      <c r="Q158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15">
        <v>0</v>
      </c>
      <c r="Z158" s="15">
        <v>0</v>
      </c>
      <c r="AA158" s="15">
        <v>0</v>
      </c>
      <c r="AB158" s="4">
        <f t="shared" si="4"/>
        <v>0</v>
      </c>
      <c r="AC158" s="4">
        <f t="shared" si="5"/>
        <v>0</v>
      </c>
      <c r="AE158" s="4"/>
    </row>
    <row r="159" spans="1:31">
      <c r="A159" t="s">
        <v>168</v>
      </c>
      <c r="B159">
        <v>150</v>
      </c>
      <c r="C159" s="4">
        <v>0</v>
      </c>
      <c r="D159" s="4"/>
      <c r="E159" s="4"/>
      <c r="F159" s="4">
        <v>228683</v>
      </c>
      <c r="G159" s="4"/>
      <c r="H159" s="4"/>
      <c r="I159" s="4"/>
      <c r="J159" s="4"/>
      <c r="K159" s="4">
        <v>0</v>
      </c>
      <c r="L159" s="4">
        <v>0</v>
      </c>
      <c r="M159" s="4">
        <v>0</v>
      </c>
      <c r="N159" s="4">
        <v>0</v>
      </c>
      <c r="O159" s="4"/>
      <c r="P159" s="4"/>
      <c r="Q159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15">
        <v>0</v>
      </c>
      <c r="Z159" s="15">
        <v>0</v>
      </c>
      <c r="AA159" s="15">
        <v>0</v>
      </c>
      <c r="AB159" s="4">
        <f t="shared" si="4"/>
        <v>0</v>
      </c>
      <c r="AC159" s="4">
        <f t="shared" si="5"/>
        <v>0</v>
      </c>
      <c r="AE159" s="4"/>
    </row>
    <row r="160" spans="1:31">
      <c r="A160" t="s">
        <v>169</v>
      </c>
      <c r="B160">
        <v>151</v>
      </c>
      <c r="C160" s="4">
        <v>0</v>
      </c>
      <c r="D160" s="4"/>
      <c r="E160" s="4"/>
      <c r="F160" s="4"/>
      <c r="G160" s="4"/>
      <c r="H160" s="4"/>
      <c r="I160" s="4"/>
      <c r="J160" s="4"/>
      <c r="K160" s="4">
        <v>0</v>
      </c>
      <c r="L160" s="4">
        <v>0</v>
      </c>
      <c r="M160" s="4">
        <v>0</v>
      </c>
      <c r="N160" s="4">
        <v>0</v>
      </c>
      <c r="O160" s="4"/>
      <c r="P160" s="4"/>
      <c r="Q160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15">
        <v>0</v>
      </c>
      <c r="Z160" s="15">
        <v>0</v>
      </c>
      <c r="AA160" s="15">
        <v>0</v>
      </c>
      <c r="AB160" s="4">
        <f t="shared" si="4"/>
        <v>0</v>
      </c>
      <c r="AC160" s="4">
        <f t="shared" si="5"/>
        <v>0</v>
      </c>
      <c r="AE160" s="4"/>
    </row>
    <row r="161" spans="1:31">
      <c r="A161" t="s">
        <v>170</v>
      </c>
      <c r="B161">
        <v>152</v>
      </c>
      <c r="C161" s="4">
        <v>0</v>
      </c>
      <c r="D161" s="4"/>
      <c r="E161" s="4"/>
      <c r="F161" s="4"/>
      <c r="G161" s="4"/>
      <c r="H161" s="4"/>
      <c r="I161" s="4"/>
      <c r="J161" s="4"/>
      <c r="K161" s="4">
        <v>0</v>
      </c>
      <c r="L161" s="4">
        <v>0</v>
      </c>
      <c r="M161" s="4">
        <v>0</v>
      </c>
      <c r="N161" s="4">
        <v>0</v>
      </c>
      <c r="O161" s="4"/>
      <c r="P161" s="4"/>
      <c r="Q161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15">
        <v>0</v>
      </c>
      <c r="Z161" s="15">
        <v>0</v>
      </c>
      <c r="AA161" s="15">
        <v>0</v>
      </c>
      <c r="AB161" s="4">
        <f t="shared" si="4"/>
        <v>0</v>
      </c>
      <c r="AC161" s="4">
        <f t="shared" si="5"/>
        <v>0</v>
      </c>
      <c r="AE161" s="4"/>
    </row>
    <row r="162" spans="1:31">
      <c r="A162" t="s">
        <v>171</v>
      </c>
      <c r="B162">
        <v>153</v>
      </c>
      <c r="C162" s="4">
        <v>0</v>
      </c>
      <c r="D162" s="4"/>
      <c r="E162" s="4"/>
      <c r="F162" s="4"/>
      <c r="G162" s="4"/>
      <c r="H162" s="4"/>
      <c r="I162" s="4"/>
      <c r="J162" s="4"/>
      <c r="K162" s="4">
        <v>0</v>
      </c>
      <c r="L162" s="4">
        <v>0</v>
      </c>
      <c r="M162" s="4">
        <v>0</v>
      </c>
      <c r="N162" s="4">
        <v>0</v>
      </c>
      <c r="O162" s="4"/>
      <c r="P162" s="4"/>
      <c r="Q162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15">
        <v>0</v>
      </c>
      <c r="Z162" s="15">
        <v>0</v>
      </c>
      <c r="AA162" s="15">
        <v>0</v>
      </c>
      <c r="AB162" s="4">
        <f t="shared" si="4"/>
        <v>0</v>
      </c>
      <c r="AC162" s="4">
        <f t="shared" si="5"/>
        <v>0</v>
      </c>
      <c r="AE162" s="4"/>
    </row>
    <row r="163" spans="1:31">
      <c r="A163" t="s">
        <v>172</v>
      </c>
      <c r="B163">
        <v>154</v>
      </c>
      <c r="C163" s="4">
        <v>1500</v>
      </c>
      <c r="D163" s="4">
        <v>80801</v>
      </c>
      <c r="E163" s="4"/>
      <c r="F163" s="4"/>
      <c r="G163" s="4"/>
      <c r="H163" s="4"/>
      <c r="I163" s="4">
        <v>95277</v>
      </c>
      <c r="J163" s="4"/>
      <c r="K163" s="4">
        <v>0</v>
      </c>
      <c r="L163" s="4">
        <v>0</v>
      </c>
      <c r="M163" s="4">
        <v>0</v>
      </c>
      <c r="N163" s="4">
        <v>0</v>
      </c>
      <c r="O163" s="4"/>
      <c r="P163" s="4"/>
      <c r="Q163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15">
        <v>0</v>
      </c>
      <c r="Z163" s="15">
        <v>0</v>
      </c>
      <c r="AA163" s="15">
        <v>0</v>
      </c>
      <c r="AB163" s="4">
        <f t="shared" si="4"/>
        <v>1537.4999999999998</v>
      </c>
      <c r="AC163" s="4">
        <f t="shared" si="5"/>
        <v>82821.024999999994</v>
      </c>
      <c r="AE163" s="4"/>
    </row>
    <row r="164" spans="1:31">
      <c r="A164" t="s">
        <v>173</v>
      </c>
      <c r="B164">
        <v>155</v>
      </c>
      <c r="C164" s="4">
        <v>0</v>
      </c>
      <c r="D164" s="4"/>
      <c r="E164" s="4">
        <v>1500000</v>
      </c>
      <c r="F164" s="4"/>
      <c r="G164" s="4"/>
      <c r="H164" s="4"/>
      <c r="I164" s="4"/>
      <c r="J164" s="4">
        <v>3440829</v>
      </c>
      <c r="K164" s="4">
        <v>0</v>
      </c>
      <c r="L164" s="4">
        <v>0</v>
      </c>
      <c r="M164" s="4">
        <v>0</v>
      </c>
      <c r="N164" s="4">
        <v>4224340</v>
      </c>
      <c r="O164" s="4"/>
      <c r="P164" s="4">
        <v>1858435</v>
      </c>
      <c r="Q164">
        <v>3981589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15">
        <v>0</v>
      </c>
      <c r="Z164" s="15">
        <v>0</v>
      </c>
      <c r="AA164" s="15">
        <v>0</v>
      </c>
      <c r="AB164" s="4">
        <f t="shared" si="4"/>
        <v>0</v>
      </c>
      <c r="AC164" s="4">
        <f t="shared" si="5"/>
        <v>0</v>
      </c>
      <c r="AE164" s="4"/>
    </row>
    <row r="165" spans="1:31">
      <c r="A165" t="s">
        <v>174</v>
      </c>
      <c r="B165">
        <v>156</v>
      </c>
      <c r="C165" s="4">
        <v>0</v>
      </c>
      <c r="D165" s="4"/>
      <c r="E165" s="4"/>
      <c r="F165" s="4"/>
      <c r="G165" s="4"/>
      <c r="H165" s="4"/>
      <c r="I165" s="4"/>
      <c r="J165" s="4"/>
      <c r="K165" s="4">
        <v>0</v>
      </c>
      <c r="L165" s="4">
        <v>0</v>
      </c>
      <c r="M165" s="4">
        <v>0</v>
      </c>
      <c r="N165" s="4">
        <v>0</v>
      </c>
      <c r="O165" s="4"/>
      <c r="P165" s="4"/>
      <c r="Q165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15">
        <v>0</v>
      </c>
      <c r="Z165" s="15">
        <v>0</v>
      </c>
      <c r="AA165" s="15">
        <v>0</v>
      </c>
      <c r="AB165" s="4">
        <f t="shared" si="4"/>
        <v>0</v>
      </c>
      <c r="AC165" s="4">
        <f t="shared" si="5"/>
        <v>0</v>
      </c>
      <c r="AE165" s="4"/>
    </row>
    <row r="166" spans="1:31">
      <c r="A166" t="s">
        <v>175</v>
      </c>
      <c r="B166">
        <v>157</v>
      </c>
      <c r="C166" s="4">
        <v>0</v>
      </c>
      <c r="D166" s="4"/>
      <c r="E166" s="4"/>
      <c r="F166" s="4"/>
      <c r="G166" s="4"/>
      <c r="H166" s="4"/>
      <c r="I166" s="4"/>
      <c r="J166" s="4"/>
      <c r="K166" s="4">
        <v>583000</v>
      </c>
      <c r="L166" s="4">
        <v>300000</v>
      </c>
      <c r="M166" s="4">
        <v>350000</v>
      </c>
      <c r="N166" s="4">
        <v>212000</v>
      </c>
      <c r="O166" s="4">
        <v>490000</v>
      </c>
      <c r="P166" s="4"/>
      <c r="Q166">
        <v>350000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15">
        <v>0</v>
      </c>
      <c r="Z166" s="15">
        <v>0</v>
      </c>
      <c r="AA166" s="15">
        <v>0</v>
      </c>
      <c r="AB166" s="4">
        <f t="shared" si="4"/>
        <v>0</v>
      </c>
      <c r="AC166" s="4">
        <f t="shared" si="5"/>
        <v>0</v>
      </c>
      <c r="AE166" s="4"/>
    </row>
    <row r="167" spans="1:31">
      <c r="A167" t="s">
        <v>176</v>
      </c>
      <c r="B167">
        <v>158</v>
      </c>
      <c r="C167" s="4">
        <v>0</v>
      </c>
      <c r="D167" s="4"/>
      <c r="E167" s="4"/>
      <c r="F167" s="4"/>
      <c r="G167" s="4"/>
      <c r="H167" s="4"/>
      <c r="I167" s="4"/>
      <c r="J167" s="4"/>
      <c r="K167" s="4">
        <v>0</v>
      </c>
      <c r="L167" s="4">
        <v>0</v>
      </c>
      <c r="M167" s="4">
        <v>0</v>
      </c>
      <c r="N167" s="4">
        <v>9700</v>
      </c>
      <c r="O167" s="4">
        <v>1575000</v>
      </c>
      <c r="P167" s="4"/>
      <c r="Q167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15">
        <v>0</v>
      </c>
      <c r="Z167" s="15">
        <v>0</v>
      </c>
      <c r="AA167" s="15">
        <v>0</v>
      </c>
      <c r="AB167" s="4">
        <f t="shared" si="4"/>
        <v>0</v>
      </c>
      <c r="AC167" s="4">
        <f t="shared" si="5"/>
        <v>0</v>
      </c>
      <c r="AE167" s="4"/>
    </row>
    <row r="168" spans="1:31">
      <c r="A168" t="s">
        <v>177</v>
      </c>
      <c r="B168">
        <v>159</v>
      </c>
      <c r="C168" s="4">
        <v>0</v>
      </c>
      <c r="D168" s="4"/>
      <c r="E168" s="4"/>
      <c r="F168" s="4"/>
      <c r="G168" s="4"/>
      <c r="H168" s="4"/>
      <c r="I168" s="4"/>
      <c r="J168" s="4"/>
      <c r="K168" s="4">
        <v>0</v>
      </c>
      <c r="L168" s="4">
        <v>2000000</v>
      </c>
      <c r="M168" s="4">
        <v>0</v>
      </c>
      <c r="N168" s="4">
        <v>0</v>
      </c>
      <c r="O168" s="4"/>
      <c r="P168" s="4"/>
      <c r="Q168">
        <v>2150000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15">
        <v>0</v>
      </c>
      <c r="Z168" s="15">
        <v>0</v>
      </c>
      <c r="AA168" s="15">
        <v>0</v>
      </c>
      <c r="AB168" s="4">
        <f t="shared" si="4"/>
        <v>0</v>
      </c>
      <c r="AC168" s="4">
        <f t="shared" si="5"/>
        <v>0</v>
      </c>
      <c r="AE168" s="4"/>
    </row>
    <row r="169" spans="1:31">
      <c r="A169" t="s">
        <v>178</v>
      </c>
      <c r="B169">
        <v>160</v>
      </c>
      <c r="C169" s="4">
        <v>0</v>
      </c>
      <c r="D169" s="4"/>
      <c r="E169" s="4"/>
      <c r="F169" s="4"/>
      <c r="G169" s="4"/>
      <c r="H169" s="4"/>
      <c r="I169" s="4"/>
      <c r="J169" s="4"/>
      <c r="K169" s="4">
        <v>0</v>
      </c>
      <c r="L169" s="4">
        <v>0</v>
      </c>
      <c r="M169" s="4">
        <v>0</v>
      </c>
      <c r="N169" s="4">
        <v>0</v>
      </c>
      <c r="O169" s="4"/>
      <c r="P169" s="4"/>
      <c r="Q169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15">
        <v>0</v>
      </c>
      <c r="Z169" s="15">
        <v>0</v>
      </c>
      <c r="AA169" s="15">
        <v>0</v>
      </c>
      <c r="AB169" s="4">
        <f t="shared" si="4"/>
        <v>0</v>
      </c>
      <c r="AC169" s="4">
        <f t="shared" si="5"/>
        <v>0</v>
      </c>
      <c r="AE169" s="4"/>
    </row>
    <row r="170" spans="1:31">
      <c r="A170" t="s">
        <v>179</v>
      </c>
      <c r="B170">
        <v>161</v>
      </c>
      <c r="C170" s="4">
        <v>0</v>
      </c>
      <c r="D170" s="4"/>
      <c r="E170" s="4"/>
      <c r="F170" s="4"/>
      <c r="G170" s="4"/>
      <c r="H170" s="4"/>
      <c r="I170" s="4"/>
      <c r="J170" s="4"/>
      <c r="K170" s="4">
        <v>0</v>
      </c>
      <c r="L170" s="4">
        <v>0</v>
      </c>
      <c r="M170" s="4">
        <v>0</v>
      </c>
      <c r="N170" s="4">
        <v>0</v>
      </c>
      <c r="O170" s="4"/>
      <c r="P170" s="4"/>
      <c r="Q170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15">
        <v>0</v>
      </c>
      <c r="Z170" s="15">
        <v>0</v>
      </c>
      <c r="AA170" s="15">
        <v>0</v>
      </c>
      <c r="AB170" s="4">
        <f t="shared" si="4"/>
        <v>0</v>
      </c>
      <c r="AC170" s="4">
        <f t="shared" si="5"/>
        <v>0</v>
      </c>
      <c r="AE170" s="4"/>
    </row>
    <row r="171" spans="1:31">
      <c r="A171" t="s">
        <v>180</v>
      </c>
      <c r="B171">
        <v>162</v>
      </c>
      <c r="C171" s="4">
        <v>100331</v>
      </c>
      <c r="D171" s="4"/>
      <c r="E171" s="4"/>
      <c r="F171" s="4">
        <v>654408</v>
      </c>
      <c r="G171" s="4"/>
      <c r="H171" s="4"/>
      <c r="I171" s="4"/>
      <c r="J171" s="4"/>
      <c r="K171" s="4">
        <v>0</v>
      </c>
      <c r="L171" s="4">
        <v>0</v>
      </c>
      <c r="M171" s="4">
        <v>0</v>
      </c>
      <c r="N171" s="4">
        <v>0</v>
      </c>
      <c r="O171" s="4"/>
      <c r="P171" s="4"/>
      <c r="Q171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15">
        <v>0</v>
      </c>
      <c r="Z171" s="15">
        <v>0</v>
      </c>
      <c r="AA171" s="15">
        <v>0</v>
      </c>
      <c r="AB171" s="4">
        <f t="shared" si="4"/>
        <v>102839.27499999999</v>
      </c>
      <c r="AC171" s="4">
        <f t="shared" si="5"/>
        <v>0</v>
      </c>
      <c r="AE171" s="4"/>
    </row>
    <row r="172" spans="1:31">
      <c r="A172" t="s">
        <v>181</v>
      </c>
      <c r="B172">
        <v>163</v>
      </c>
      <c r="C172" s="4">
        <v>0</v>
      </c>
      <c r="D172" s="4"/>
      <c r="E172" s="4"/>
      <c r="F172" s="4"/>
      <c r="G172" s="4"/>
      <c r="H172" s="4"/>
      <c r="I172" s="4"/>
      <c r="J172" s="4"/>
      <c r="K172" s="4">
        <v>0</v>
      </c>
      <c r="L172" s="4">
        <v>0</v>
      </c>
      <c r="M172" s="4">
        <v>0</v>
      </c>
      <c r="N172" s="4">
        <v>0</v>
      </c>
      <c r="O172" s="4"/>
      <c r="P172" s="4"/>
      <c r="Q172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15">
        <v>0</v>
      </c>
      <c r="Z172" s="15">
        <v>0</v>
      </c>
      <c r="AA172" s="15">
        <v>0</v>
      </c>
      <c r="AB172" s="4">
        <f t="shared" si="4"/>
        <v>0</v>
      </c>
      <c r="AC172" s="4">
        <f t="shared" si="5"/>
        <v>0</v>
      </c>
      <c r="AE172" s="4"/>
    </row>
    <row r="173" spans="1:31">
      <c r="A173" t="s">
        <v>182</v>
      </c>
      <c r="B173">
        <v>164</v>
      </c>
      <c r="C173" s="4">
        <v>0</v>
      </c>
      <c r="D173" s="4"/>
      <c r="E173" s="4"/>
      <c r="F173" s="4"/>
      <c r="G173" s="4"/>
      <c r="H173" s="4"/>
      <c r="I173" s="4"/>
      <c r="J173" s="4"/>
      <c r="K173" s="4">
        <v>0</v>
      </c>
      <c r="L173" s="4">
        <v>0</v>
      </c>
      <c r="M173" s="4">
        <v>0</v>
      </c>
      <c r="N173" s="4">
        <v>999211</v>
      </c>
      <c r="O173" s="4"/>
      <c r="P173" s="4">
        <v>2818935</v>
      </c>
      <c r="Q173">
        <v>0</v>
      </c>
      <c r="R173" s="4">
        <v>0</v>
      </c>
      <c r="S173" s="4">
        <v>0</v>
      </c>
      <c r="T173" s="4">
        <v>0</v>
      </c>
      <c r="U173" s="4">
        <v>560000</v>
      </c>
      <c r="V173" s="4">
        <v>0</v>
      </c>
      <c r="W173" s="4">
        <v>0</v>
      </c>
      <c r="X173" s="4">
        <v>0</v>
      </c>
      <c r="Y173" s="15">
        <v>0</v>
      </c>
      <c r="Z173" s="15">
        <v>0</v>
      </c>
      <c r="AA173" s="15">
        <v>0</v>
      </c>
      <c r="AB173" s="4">
        <f t="shared" si="4"/>
        <v>0</v>
      </c>
      <c r="AC173" s="4">
        <f t="shared" si="5"/>
        <v>0</v>
      </c>
      <c r="AE173" s="4"/>
    </row>
    <row r="174" spans="1:31">
      <c r="A174" t="s">
        <v>183</v>
      </c>
      <c r="B174">
        <v>165</v>
      </c>
      <c r="C174" s="4">
        <v>0</v>
      </c>
      <c r="D174" s="4"/>
      <c r="E174" s="4"/>
      <c r="F174" s="4"/>
      <c r="G174" s="4"/>
      <c r="H174" s="4"/>
      <c r="I174" s="4"/>
      <c r="J174" s="4"/>
      <c r="K174" s="4">
        <v>0</v>
      </c>
      <c r="L174" s="4">
        <v>0</v>
      </c>
      <c r="M174" s="4">
        <v>0</v>
      </c>
      <c r="N174" s="4">
        <v>0</v>
      </c>
      <c r="O174" s="4"/>
      <c r="P174" s="4"/>
      <c r="Q17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15">
        <v>0</v>
      </c>
      <c r="Z174" s="15">
        <v>0</v>
      </c>
      <c r="AA174" s="15">
        <v>0</v>
      </c>
      <c r="AB174" s="4">
        <f t="shared" si="4"/>
        <v>0</v>
      </c>
      <c r="AC174" s="4">
        <f t="shared" si="5"/>
        <v>0</v>
      </c>
      <c r="AE174" s="4"/>
    </row>
    <row r="175" spans="1:31">
      <c r="A175" t="s">
        <v>184</v>
      </c>
      <c r="B175">
        <v>166</v>
      </c>
      <c r="C175" s="4">
        <v>0</v>
      </c>
      <c r="D175" s="4"/>
      <c r="E175" s="4"/>
      <c r="F175" s="4"/>
      <c r="G175" s="4"/>
      <c r="H175" s="4"/>
      <c r="I175" s="4"/>
      <c r="J175" s="4"/>
      <c r="K175" s="4">
        <v>0</v>
      </c>
      <c r="L175" s="4">
        <v>0</v>
      </c>
      <c r="M175" s="4">
        <v>0</v>
      </c>
      <c r="N175" s="4">
        <v>985000</v>
      </c>
      <c r="O175" s="4"/>
      <c r="P175" s="4"/>
      <c r="Q175">
        <v>0</v>
      </c>
      <c r="R175" s="4">
        <v>0</v>
      </c>
      <c r="S175" s="4">
        <v>0</v>
      </c>
      <c r="T175" s="4">
        <v>0</v>
      </c>
      <c r="U175" s="4">
        <v>887843</v>
      </c>
      <c r="V175" s="4">
        <v>0</v>
      </c>
      <c r="W175" s="4">
        <v>0</v>
      </c>
      <c r="X175" s="4">
        <v>0</v>
      </c>
      <c r="Y175" s="15">
        <v>492792</v>
      </c>
      <c r="Z175" s="15">
        <v>0</v>
      </c>
      <c r="AA175" s="15">
        <v>0</v>
      </c>
      <c r="AB175" s="4">
        <f t="shared" si="4"/>
        <v>0</v>
      </c>
      <c r="AC175" s="4">
        <f t="shared" si="5"/>
        <v>0</v>
      </c>
      <c r="AE175" s="4"/>
    </row>
    <row r="176" spans="1:31">
      <c r="A176" t="s">
        <v>185</v>
      </c>
      <c r="B176">
        <v>167</v>
      </c>
      <c r="C176" s="4">
        <v>0</v>
      </c>
      <c r="D176" s="4"/>
      <c r="E176" s="4"/>
      <c r="F176" s="4"/>
      <c r="G176" s="4"/>
      <c r="H176" s="4"/>
      <c r="I176" s="4"/>
      <c r="J176" s="4">
        <v>1587144</v>
      </c>
      <c r="K176" s="4">
        <v>0</v>
      </c>
      <c r="L176" s="4">
        <v>0</v>
      </c>
      <c r="M176" s="4">
        <v>0</v>
      </c>
      <c r="N176" s="4">
        <v>0</v>
      </c>
      <c r="O176" s="4"/>
      <c r="P176" s="4"/>
      <c r="Q176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15">
        <v>0</v>
      </c>
      <c r="Z176" s="15">
        <v>0</v>
      </c>
      <c r="AA176" s="15">
        <v>0</v>
      </c>
      <c r="AB176" s="4">
        <f t="shared" si="4"/>
        <v>0</v>
      </c>
      <c r="AC176" s="4">
        <f t="shared" si="5"/>
        <v>0</v>
      </c>
      <c r="AE176" s="4"/>
    </row>
    <row r="177" spans="1:31">
      <c r="A177" t="s">
        <v>186</v>
      </c>
      <c r="B177">
        <v>168</v>
      </c>
      <c r="C177" s="4">
        <v>0</v>
      </c>
      <c r="D177" s="4"/>
      <c r="E177" s="4"/>
      <c r="F177" s="4"/>
      <c r="G177" s="4"/>
      <c r="H177" s="4"/>
      <c r="I177" s="4"/>
      <c r="J177" s="4"/>
      <c r="K177" s="4">
        <v>300000</v>
      </c>
      <c r="L177" s="4">
        <v>0</v>
      </c>
      <c r="M177" s="4">
        <v>1381017</v>
      </c>
      <c r="N177" s="4">
        <v>512397</v>
      </c>
      <c r="O177" s="4">
        <v>2730167</v>
      </c>
      <c r="P177" s="4"/>
      <c r="Q177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15">
        <v>0</v>
      </c>
      <c r="Z177" s="15">
        <v>0</v>
      </c>
      <c r="AA177" s="15">
        <v>0</v>
      </c>
      <c r="AB177" s="4">
        <f t="shared" si="4"/>
        <v>0</v>
      </c>
      <c r="AC177" s="4">
        <f t="shared" si="5"/>
        <v>0</v>
      </c>
      <c r="AE177" s="4"/>
    </row>
    <row r="178" spans="1:31">
      <c r="A178" t="s">
        <v>187</v>
      </c>
      <c r="B178">
        <v>169</v>
      </c>
      <c r="C178" s="4">
        <v>2000</v>
      </c>
      <c r="D178" s="4">
        <v>35000</v>
      </c>
      <c r="E178" s="4">
        <v>65863</v>
      </c>
      <c r="F178" s="4">
        <v>104681</v>
      </c>
      <c r="G178" s="4">
        <v>174621</v>
      </c>
      <c r="H178" s="4">
        <v>236365</v>
      </c>
      <c r="I178" s="4">
        <v>137290</v>
      </c>
      <c r="J178" s="4">
        <v>78117</v>
      </c>
      <c r="K178" s="4">
        <v>5720</v>
      </c>
      <c r="L178" s="4">
        <v>50000</v>
      </c>
      <c r="M178" s="4">
        <v>160189</v>
      </c>
      <c r="N178" s="4">
        <v>17000</v>
      </c>
      <c r="O178" s="4">
        <v>12641</v>
      </c>
      <c r="P178" s="4"/>
      <c r="Q178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15">
        <v>0</v>
      </c>
      <c r="Z178" s="15">
        <v>0</v>
      </c>
      <c r="AA178" s="15">
        <v>0</v>
      </c>
      <c r="AB178" s="4">
        <f t="shared" si="4"/>
        <v>2050</v>
      </c>
      <c r="AC178" s="4">
        <f t="shared" si="5"/>
        <v>35875</v>
      </c>
      <c r="AE178" s="4"/>
    </row>
    <row r="179" spans="1:31">
      <c r="A179" t="s">
        <v>188</v>
      </c>
      <c r="B179">
        <v>170</v>
      </c>
      <c r="C179" s="4">
        <v>0</v>
      </c>
      <c r="D179" s="4"/>
      <c r="E179" s="4"/>
      <c r="F179" s="4"/>
      <c r="G179" s="4"/>
      <c r="H179" s="4"/>
      <c r="I179" s="4"/>
      <c r="J179" s="4"/>
      <c r="K179" s="4">
        <v>0</v>
      </c>
      <c r="L179" s="4">
        <v>0</v>
      </c>
      <c r="M179" s="4">
        <v>0</v>
      </c>
      <c r="N179" s="4">
        <v>0</v>
      </c>
      <c r="O179" s="4"/>
      <c r="P179" s="4"/>
      <c r="Q179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15">
        <v>0</v>
      </c>
      <c r="Z179" s="15">
        <v>0</v>
      </c>
      <c r="AA179" s="15">
        <v>0</v>
      </c>
      <c r="AB179" s="4">
        <f t="shared" si="4"/>
        <v>0</v>
      </c>
      <c r="AC179" s="4">
        <f t="shared" si="5"/>
        <v>0</v>
      </c>
      <c r="AE179" s="4"/>
    </row>
    <row r="180" spans="1:31">
      <c r="A180" t="s">
        <v>189</v>
      </c>
      <c r="B180">
        <v>171</v>
      </c>
      <c r="C180" s="4">
        <v>0</v>
      </c>
      <c r="D180" s="4"/>
      <c r="E180" s="4"/>
      <c r="F180" s="4"/>
      <c r="G180" s="4"/>
      <c r="H180" s="4"/>
      <c r="I180" s="4"/>
      <c r="J180" s="4"/>
      <c r="K180" s="4">
        <v>0</v>
      </c>
      <c r="L180" s="4">
        <v>0</v>
      </c>
      <c r="M180" s="4">
        <v>0</v>
      </c>
      <c r="N180" s="4">
        <v>0</v>
      </c>
      <c r="O180" s="4"/>
      <c r="P180" s="4"/>
      <c r="Q180">
        <v>2000000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15">
        <v>0</v>
      </c>
      <c r="Z180" s="15">
        <v>0</v>
      </c>
      <c r="AA180" s="15">
        <v>0</v>
      </c>
      <c r="AB180" s="4">
        <f t="shared" si="4"/>
        <v>0</v>
      </c>
      <c r="AC180" s="4">
        <f t="shared" si="5"/>
        <v>0</v>
      </c>
      <c r="AE180" s="4"/>
    </row>
    <row r="181" spans="1:31">
      <c r="A181" t="s">
        <v>190</v>
      </c>
      <c r="B181">
        <v>172</v>
      </c>
      <c r="C181" s="4">
        <v>0</v>
      </c>
      <c r="D181" s="4"/>
      <c r="E181" s="4"/>
      <c r="F181" s="4"/>
      <c r="G181" s="4"/>
      <c r="H181" s="4"/>
      <c r="I181" s="4"/>
      <c r="J181" s="4"/>
      <c r="K181" s="4">
        <v>0</v>
      </c>
      <c r="L181" s="4">
        <v>0</v>
      </c>
      <c r="M181" s="4">
        <v>0</v>
      </c>
      <c r="N181" s="4">
        <v>0</v>
      </c>
      <c r="O181" s="4"/>
      <c r="P181" s="4"/>
      <c r="Q181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15">
        <v>0</v>
      </c>
      <c r="Z181" s="15">
        <v>0</v>
      </c>
      <c r="AA181" s="15">
        <v>0</v>
      </c>
      <c r="AB181" s="4">
        <f t="shared" si="4"/>
        <v>0</v>
      </c>
      <c r="AC181" s="4">
        <f t="shared" si="5"/>
        <v>0</v>
      </c>
      <c r="AE181" s="4"/>
    </row>
    <row r="182" spans="1:31">
      <c r="A182" t="s">
        <v>191</v>
      </c>
      <c r="B182">
        <v>173</v>
      </c>
      <c r="C182" s="4">
        <v>26020</v>
      </c>
      <c r="D182" s="4">
        <v>53995</v>
      </c>
      <c r="E182" s="4">
        <v>21950</v>
      </c>
      <c r="F182" s="4"/>
      <c r="G182" s="4"/>
      <c r="H182" s="4">
        <v>405060</v>
      </c>
      <c r="I182" s="4">
        <v>262650</v>
      </c>
      <c r="J182" s="4">
        <v>127890</v>
      </c>
      <c r="K182" s="4">
        <v>166820</v>
      </c>
      <c r="L182" s="4">
        <v>0</v>
      </c>
      <c r="M182" s="4">
        <v>201360</v>
      </c>
      <c r="N182" s="4">
        <v>0</v>
      </c>
      <c r="O182" s="4"/>
      <c r="P182" s="4"/>
      <c r="Q182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15">
        <v>0</v>
      </c>
      <c r="Z182" s="15">
        <v>0</v>
      </c>
      <c r="AA182" s="15">
        <v>0</v>
      </c>
      <c r="AB182" s="4">
        <f t="shared" si="4"/>
        <v>26670.499999999996</v>
      </c>
      <c r="AC182" s="4">
        <f t="shared" si="5"/>
        <v>55344.874999999993</v>
      </c>
      <c r="AE182" s="4"/>
    </row>
    <row r="183" spans="1:31">
      <c r="A183" t="s">
        <v>192</v>
      </c>
      <c r="B183">
        <v>174</v>
      </c>
      <c r="C183" s="4">
        <v>0</v>
      </c>
      <c r="D183" s="4"/>
      <c r="E183" s="4"/>
      <c r="F183" s="4"/>
      <c r="G183" s="4"/>
      <c r="H183" s="4"/>
      <c r="I183" s="4"/>
      <c r="J183" s="4"/>
      <c r="K183" s="4">
        <v>0</v>
      </c>
      <c r="L183" s="4">
        <v>20300</v>
      </c>
      <c r="M183" s="4">
        <v>0</v>
      </c>
      <c r="N183" s="4">
        <v>0</v>
      </c>
      <c r="O183" s="4">
        <v>1026862</v>
      </c>
      <c r="P183" s="4"/>
      <c r="Q183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15">
        <v>0</v>
      </c>
      <c r="Z183" s="15">
        <v>0</v>
      </c>
      <c r="AA183" s="15">
        <v>0</v>
      </c>
      <c r="AB183" s="4">
        <f t="shared" si="4"/>
        <v>0</v>
      </c>
      <c r="AC183" s="4">
        <f t="shared" si="5"/>
        <v>0</v>
      </c>
      <c r="AE183" s="4"/>
    </row>
    <row r="184" spans="1:31">
      <c r="A184" t="s">
        <v>193</v>
      </c>
      <c r="B184">
        <v>175</v>
      </c>
      <c r="C184" s="4">
        <v>0</v>
      </c>
      <c r="D184" s="4"/>
      <c r="E184" s="4">
        <v>350000</v>
      </c>
      <c r="F184" s="4"/>
      <c r="G184" s="4"/>
      <c r="H184" s="4">
        <v>950000</v>
      </c>
      <c r="I184" s="4"/>
      <c r="J184" s="4"/>
      <c r="K184" s="4">
        <v>0</v>
      </c>
      <c r="L184" s="4">
        <v>0</v>
      </c>
      <c r="M184" s="4">
        <v>750000</v>
      </c>
      <c r="N184" s="4">
        <v>538000</v>
      </c>
      <c r="O184" s="4"/>
      <c r="P184" s="4">
        <v>1000000</v>
      </c>
      <c r="Q184">
        <v>500000</v>
      </c>
      <c r="R184" s="4">
        <v>850000</v>
      </c>
      <c r="S184" s="4">
        <v>0</v>
      </c>
      <c r="T184" s="4">
        <v>0</v>
      </c>
      <c r="U184" s="4">
        <v>500000</v>
      </c>
      <c r="V184" s="4">
        <v>0</v>
      </c>
      <c r="W184" s="4">
        <v>0</v>
      </c>
      <c r="X184" s="4">
        <v>0</v>
      </c>
      <c r="Y184" s="15">
        <v>0</v>
      </c>
      <c r="Z184" s="15">
        <v>0</v>
      </c>
      <c r="AA184" s="15">
        <v>0</v>
      </c>
      <c r="AB184" s="4">
        <f t="shared" si="4"/>
        <v>0</v>
      </c>
      <c r="AC184" s="4">
        <f t="shared" si="5"/>
        <v>0</v>
      </c>
      <c r="AE184" s="4"/>
    </row>
    <row r="185" spans="1:31">
      <c r="A185" t="s">
        <v>194</v>
      </c>
      <c r="B185">
        <v>176</v>
      </c>
      <c r="C185" s="4">
        <v>0</v>
      </c>
      <c r="D185" s="4"/>
      <c r="E185" s="4"/>
      <c r="F185" s="4"/>
      <c r="G185" s="4"/>
      <c r="H185" s="4"/>
      <c r="I185" s="4"/>
      <c r="J185" s="4"/>
      <c r="K185" s="4">
        <v>0</v>
      </c>
      <c r="L185" s="4">
        <v>0</v>
      </c>
      <c r="M185" s="4">
        <v>0</v>
      </c>
      <c r="N185" s="4">
        <v>0</v>
      </c>
      <c r="O185" s="4"/>
      <c r="P185" s="4"/>
      <c r="Q185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15">
        <v>0</v>
      </c>
      <c r="Z185" s="15">
        <v>0</v>
      </c>
      <c r="AA185" s="15">
        <v>0</v>
      </c>
      <c r="AB185" s="4">
        <f t="shared" si="4"/>
        <v>0</v>
      </c>
      <c r="AC185" s="4">
        <f t="shared" si="5"/>
        <v>0</v>
      </c>
      <c r="AE185" s="4"/>
    </row>
    <row r="186" spans="1:31">
      <c r="A186" t="s">
        <v>195</v>
      </c>
      <c r="B186">
        <v>177</v>
      </c>
      <c r="C186" s="4">
        <v>0</v>
      </c>
      <c r="D186" s="4"/>
      <c r="E186" s="4"/>
      <c r="F186" s="4"/>
      <c r="G186" s="4"/>
      <c r="H186" s="4"/>
      <c r="I186" s="4"/>
      <c r="J186" s="4"/>
      <c r="K186" s="4">
        <v>0</v>
      </c>
      <c r="L186" s="4">
        <v>0</v>
      </c>
      <c r="M186" s="4">
        <v>0</v>
      </c>
      <c r="N186" s="4">
        <v>1881203</v>
      </c>
      <c r="O186" s="4"/>
      <c r="P186" s="4"/>
      <c r="Q186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15">
        <v>0</v>
      </c>
      <c r="Z186" s="15">
        <v>0</v>
      </c>
      <c r="AA186" s="15">
        <v>0</v>
      </c>
      <c r="AB186" s="4">
        <f t="shared" si="4"/>
        <v>0</v>
      </c>
      <c r="AC186" s="4">
        <f t="shared" si="5"/>
        <v>0</v>
      </c>
      <c r="AE186" s="4"/>
    </row>
    <row r="187" spans="1:31">
      <c r="A187" t="s">
        <v>196</v>
      </c>
      <c r="B187">
        <v>178</v>
      </c>
      <c r="C187" s="4">
        <v>0</v>
      </c>
      <c r="D187" s="4"/>
      <c r="E187" s="4"/>
      <c r="F187" s="4"/>
      <c r="G187" s="4"/>
      <c r="H187" s="4"/>
      <c r="I187" s="4"/>
      <c r="J187" s="4"/>
      <c r="K187" s="4">
        <v>0</v>
      </c>
      <c r="L187" s="4">
        <v>0</v>
      </c>
      <c r="M187" s="4">
        <v>0</v>
      </c>
      <c r="N187" s="4">
        <v>0</v>
      </c>
      <c r="O187" s="4"/>
      <c r="P187" s="4"/>
      <c r="Q187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15">
        <v>0</v>
      </c>
      <c r="Z187" s="15">
        <v>0</v>
      </c>
      <c r="AA187" s="15">
        <v>0</v>
      </c>
      <c r="AB187" s="4">
        <f t="shared" si="4"/>
        <v>0</v>
      </c>
      <c r="AC187" s="4">
        <f t="shared" si="5"/>
        <v>0</v>
      </c>
      <c r="AE187" s="4"/>
    </row>
    <row r="188" spans="1:31">
      <c r="A188" t="s">
        <v>197</v>
      </c>
      <c r="B188">
        <v>179</v>
      </c>
      <c r="C188" s="4">
        <v>0</v>
      </c>
      <c r="D188" s="4"/>
      <c r="E188" s="4"/>
      <c r="F188" s="4"/>
      <c r="G188" s="4"/>
      <c r="H188" s="4"/>
      <c r="I188" s="4"/>
      <c r="J188" s="4"/>
      <c r="K188" s="4">
        <v>0</v>
      </c>
      <c r="L188" s="4">
        <v>317193</v>
      </c>
      <c r="M188" s="4">
        <v>244396</v>
      </c>
      <c r="N188" s="4">
        <v>0</v>
      </c>
      <c r="O188" s="4"/>
      <c r="P188" s="4"/>
      <c r="Q188">
        <v>264219</v>
      </c>
      <c r="R188" s="4">
        <v>0</v>
      </c>
      <c r="S188" s="4">
        <v>0</v>
      </c>
      <c r="T188" s="4">
        <v>0</v>
      </c>
      <c r="U188" s="4">
        <v>272450</v>
      </c>
      <c r="V188" s="4">
        <v>0</v>
      </c>
      <c r="W188" s="4">
        <v>0</v>
      </c>
      <c r="X188" s="4">
        <v>0</v>
      </c>
      <c r="Y188" s="15">
        <v>1133827</v>
      </c>
      <c r="Z188" s="15">
        <v>0</v>
      </c>
      <c r="AA188" s="15">
        <v>0</v>
      </c>
      <c r="AB188" s="4">
        <f t="shared" si="4"/>
        <v>0</v>
      </c>
      <c r="AC188" s="4">
        <f t="shared" si="5"/>
        <v>0</v>
      </c>
      <c r="AE188" s="4"/>
    </row>
    <row r="189" spans="1:31">
      <c r="A189" t="s">
        <v>198</v>
      </c>
      <c r="B189">
        <v>180</v>
      </c>
      <c r="C189" s="4">
        <v>0</v>
      </c>
      <c r="D189" s="4"/>
      <c r="E189" s="4"/>
      <c r="F189" s="4"/>
      <c r="G189" s="4"/>
      <c r="H189" s="4"/>
      <c r="I189" s="4"/>
      <c r="J189" s="4"/>
      <c r="K189" s="4">
        <v>167768</v>
      </c>
      <c r="L189" s="4">
        <v>243818</v>
      </c>
      <c r="M189" s="4">
        <v>0</v>
      </c>
      <c r="N189" s="4">
        <v>35034</v>
      </c>
      <c r="O189" s="4">
        <v>484500</v>
      </c>
      <c r="P189" s="4"/>
      <c r="Q189">
        <v>77700</v>
      </c>
      <c r="R189" s="4">
        <v>50000</v>
      </c>
      <c r="S189" s="4">
        <v>315000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15">
        <v>0</v>
      </c>
      <c r="Z189" s="15">
        <v>100000</v>
      </c>
      <c r="AA189" s="15">
        <v>0</v>
      </c>
      <c r="AB189" s="4">
        <f t="shared" si="4"/>
        <v>0</v>
      </c>
      <c r="AC189" s="4">
        <f t="shared" si="5"/>
        <v>0</v>
      </c>
      <c r="AE189" s="4"/>
    </row>
    <row r="190" spans="1:31">
      <c r="A190" t="s">
        <v>199</v>
      </c>
      <c r="B190">
        <v>181</v>
      </c>
      <c r="C190" s="4">
        <v>0</v>
      </c>
      <c r="D190" s="4"/>
      <c r="E190" s="4"/>
      <c r="F190" s="4"/>
      <c r="G190" s="4"/>
      <c r="H190" s="4"/>
      <c r="I190" s="4"/>
      <c r="J190" s="4"/>
      <c r="K190" s="4">
        <v>0</v>
      </c>
      <c r="L190" s="4">
        <v>0</v>
      </c>
      <c r="M190" s="4">
        <v>0</v>
      </c>
      <c r="N190" s="4">
        <v>0</v>
      </c>
      <c r="O190" s="4"/>
      <c r="P190" s="4"/>
      <c r="Q190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15">
        <v>0</v>
      </c>
      <c r="Z190" s="15">
        <v>0</v>
      </c>
      <c r="AA190" s="15">
        <v>0</v>
      </c>
      <c r="AB190" s="4">
        <f t="shared" si="4"/>
        <v>0</v>
      </c>
      <c r="AC190" s="4">
        <f t="shared" si="5"/>
        <v>0</v>
      </c>
      <c r="AE190" s="4"/>
    </row>
    <row r="191" spans="1:31">
      <c r="A191" t="s">
        <v>200</v>
      </c>
      <c r="B191">
        <v>182</v>
      </c>
      <c r="C191" s="4">
        <v>0</v>
      </c>
      <c r="D191" s="4"/>
      <c r="E191" s="4"/>
      <c r="F191" s="4"/>
      <c r="G191" s="4"/>
      <c r="H191" s="4"/>
      <c r="I191" s="4"/>
      <c r="J191" s="4"/>
      <c r="K191" s="4">
        <v>0</v>
      </c>
      <c r="L191" s="4">
        <v>0</v>
      </c>
      <c r="M191" s="4">
        <v>0</v>
      </c>
      <c r="N191" s="4">
        <v>0</v>
      </c>
      <c r="O191" s="4"/>
      <c r="P191" s="4"/>
      <c r="Q191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15">
        <v>0</v>
      </c>
      <c r="Z191" s="15">
        <v>0</v>
      </c>
      <c r="AA191" s="15">
        <v>0</v>
      </c>
      <c r="AB191" s="4">
        <f t="shared" si="4"/>
        <v>0</v>
      </c>
      <c r="AC191" s="4">
        <f t="shared" si="5"/>
        <v>0</v>
      </c>
      <c r="AE191" s="4"/>
    </row>
    <row r="192" spans="1:31">
      <c r="A192" t="s">
        <v>201</v>
      </c>
      <c r="B192">
        <v>183</v>
      </c>
      <c r="C192" s="4">
        <v>0</v>
      </c>
      <c r="D192" s="4"/>
      <c r="E192" s="4"/>
      <c r="F192" s="4"/>
      <c r="G192" s="4"/>
      <c r="H192" s="4"/>
      <c r="I192" s="4"/>
      <c r="J192" s="4"/>
      <c r="K192" s="4">
        <v>0</v>
      </c>
      <c r="L192" s="4">
        <v>0</v>
      </c>
      <c r="M192" s="4">
        <v>0</v>
      </c>
      <c r="N192" s="4">
        <v>0</v>
      </c>
      <c r="O192" s="4"/>
      <c r="P192" s="4"/>
      <c r="Q192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15">
        <v>0</v>
      </c>
      <c r="Z192" s="15">
        <v>0</v>
      </c>
      <c r="AA192" s="15">
        <v>0</v>
      </c>
      <c r="AB192" s="4">
        <f t="shared" si="4"/>
        <v>0</v>
      </c>
      <c r="AC192" s="4">
        <f t="shared" si="5"/>
        <v>0</v>
      </c>
      <c r="AE192" s="4"/>
    </row>
    <row r="193" spans="1:31">
      <c r="A193" t="s">
        <v>202</v>
      </c>
      <c r="B193">
        <v>184</v>
      </c>
      <c r="C193" s="4">
        <v>0</v>
      </c>
      <c r="D193" s="4"/>
      <c r="E193" s="4"/>
      <c r="F193" s="4"/>
      <c r="G193" s="4">
        <v>60236</v>
      </c>
      <c r="H193" s="4"/>
      <c r="I193" s="4">
        <v>225000</v>
      </c>
      <c r="J193" s="4"/>
      <c r="K193" s="4">
        <v>379993</v>
      </c>
      <c r="L193" s="4">
        <v>0</v>
      </c>
      <c r="M193" s="4">
        <v>0</v>
      </c>
      <c r="N193" s="4">
        <v>0</v>
      </c>
      <c r="O193" s="4"/>
      <c r="P193" s="4"/>
      <c r="Q193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15">
        <v>0</v>
      </c>
      <c r="Z193" s="15">
        <v>690000</v>
      </c>
      <c r="AA193" s="15">
        <v>0</v>
      </c>
      <c r="AB193" s="4">
        <f t="shared" si="4"/>
        <v>0</v>
      </c>
      <c r="AC193" s="4">
        <f t="shared" si="5"/>
        <v>0</v>
      </c>
      <c r="AE193" s="4"/>
    </row>
    <row r="194" spans="1:31">
      <c r="A194" t="s">
        <v>203</v>
      </c>
      <c r="B194">
        <v>185</v>
      </c>
      <c r="C194" s="4">
        <v>0</v>
      </c>
      <c r="D194" s="4"/>
      <c r="E194" s="4"/>
      <c r="F194" s="4"/>
      <c r="G194" s="4"/>
      <c r="H194" s="4"/>
      <c r="I194" s="4"/>
      <c r="J194" s="4"/>
      <c r="K194" s="4">
        <v>0</v>
      </c>
      <c r="L194" s="4">
        <v>0</v>
      </c>
      <c r="M194" s="4">
        <v>0</v>
      </c>
      <c r="N194" s="4">
        <v>0</v>
      </c>
      <c r="O194" s="4"/>
      <c r="P194" s="4"/>
      <c r="Q19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15">
        <v>0</v>
      </c>
      <c r="Z194" s="15">
        <v>0</v>
      </c>
      <c r="AA194" s="15">
        <v>0</v>
      </c>
      <c r="AB194" s="4">
        <f t="shared" si="4"/>
        <v>0</v>
      </c>
      <c r="AC194" s="4">
        <f t="shared" si="5"/>
        <v>0</v>
      </c>
      <c r="AE194" s="4"/>
    </row>
    <row r="195" spans="1:31">
      <c r="A195" t="s">
        <v>204</v>
      </c>
      <c r="B195">
        <v>186</v>
      </c>
      <c r="C195" s="4">
        <v>0</v>
      </c>
      <c r="D195" s="4"/>
      <c r="E195" s="4"/>
      <c r="F195" s="4"/>
      <c r="G195" s="4"/>
      <c r="H195" s="4"/>
      <c r="I195" s="4"/>
      <c r="J195" s="4"/>
      <c r="K195" s="4">
        <v>0</v>
      </c>
      <c r="L195" s="4">
        <v>0</v>
      </c>
      <c r="M195" s="4">
        <v>0</v>
      </c>
      <c r="N195" s="4">
        <v>0</v>
      </c>
      <c r="O195" s="4"/>
      <c r="P195" s="4"/>
      <c r="Q195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15">
        <v>0</v>
      </c>
      <c r="Z195" s="15">
        <v>0</v>
      </c>
      <c r="AA195" s="15">
        <v>0</v>
      </c>
      <c r="AB195" s="4">
        <f t="shared" si="4"/>
        <v>0</v>
      </c>
      <c r="AC195" s="4">
        <f t="shared" si="5"/>
        <v>0</v>
      </c>
      <c r="AE195" s="4"/>
    </row>
    <row r="196" spans="1:31">
      <c r="A196" t="s">
        <v>205</v>
      </c>
      <c r="B196">
        <v>187</v>
      </c>
      <c r="C196" s="4">
        <v>0</v>
      </c>
      <c r="D196" s="4">
        <v>170000</v>
      </c>
      <c r="E196" s="4">
        <v>171000</v>
      </c>
      <c r="F196" s="4"/>
      <c r="G196" s="4"/>
      <c r="H196" s="4"/>
      <c r="I196" s="4"/>
      <c r="J196" s="4">
        <v>379687</v>
      </c>
      <c r="K196" s="4">
        <v>0</v>
      </c>
      <c r="L196" s="4">
        <v>0</v>
      </c>
      <c r="M196" s="4">
        <v>0</v>
      </c>
      <c r="N196" s="4">
        <v>0</v>
      </c>
      <c r="O196" s="4"/>
      <c r="P196" s="4">
        <v>1159139</v>
      </c>
      <c r="Q196">
        <v>0</v>
      </c>
      <c r="R196" s="4">
        <v>180000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15">
        <v>0</v>
      </c>
      <c r="Z196" s="15">
        <v>0</v>
      </c>
      <c r="AA196" s="15">
        <v>0</v>
      </c>
      <c r="AB196" s="4">
        <f t="shared" si="4"/>
        <v>0</v>
      </c>
      <c r="AC196" s="4">
        <f t="shared" si="5"/>
        <v>174249.99999999997</v>
      </c>
      <c r="AE196" s="4"/>
    </row>
    <row r="197" spans="1:31">
      <c r="A197" t="s">
        <v>206</v>
      </c>
      <c r="B197">
        <v>188</v>
      </c>
      <c r="C197" s="4">
        <v>0</v>
      </c>
      <c r="D197" s="4"/>
      <c r="E197" s="4"/>
      <c r="F197" s="4"/>
      <c r="G197" s="4"/>
      <c r="H197" s="4"/>
      <c r="I197" s="4"/>
      <c r="J197" s="4"/>
      <c r="K197" s="4">
        <v>0</v>
      </c>
      <c r="L197" s="4">
        <v>0</v>
      </c>
      <c r="M197" s="4">
        <v>0</v>
      </c>
      <c r="N197" s="4">
        <v>0</v>
      </c>
      <c r="O197" s="4"/>
      <c r="P197" s="4"/>
      <c r="Q197">
        <v>0</v>
      </c>
      <c r="R197" s="4">
        <v>0</v>
      </c>
      <c r="S197" s="4">
        <v>0</v>
      </c>
      <c r="T197" s="4">
        <v>0</v>
      </c>
      <c r="U197" s="4">
        <v>0</v>
      </c>
      <c r="V197" s="4">
        <v>141000</v>
      </c>
      <c r="W197" s="4">
        <v>0</v>
      </c>
      <c r="X197" s="4">
        <v>0</v>
      </c>
      <c r="Y197" s="15">
        <v>0</v>
      </c>
      <c r="Z197" s="15">
        <v>0</v>
      </c>
      <c r="AA197" s="15">
        <v>0</v>
      </c>
      <c r="AB197" s="4">
        <f t="shared" si="4"/>
        <v>0</v>
      </c>
      <c r="AC197" s="4">
        <f t="shared" si="5"/>
        <v>0</v>
      </c>
      <c r="AE197" s="4"/>
    </row>
    <row r="198" spans="1:31">
      <c r="A198" t="s">
        <v>207</v>
      </c>
      <c r="B198">
        <v>189</v>
      </c>
      <c r="C198" s="4">
        <v>0</v>
      </c>
      <c r="D198" s="4"/>
      <c r="E198" s="4">
        <v>1391219</v>
      </c>
      <c r="F198" s="4"/>
      <c r="G198" s="4"/>
      <c r="H198" s="4"/>
      <c r="I198" s="4"/>
      <c r="J198" s="4"/>
      <c r="K198" s="4">
        <v>2144210</v>
      </c>
      <c r="L198" s="4">
        <v>0</v>
      </c>
      <c r="M198" s="4">
        <v>0</v>
      </c>
      <c r="N198" s="4">
        <v>0</v>
      </c>
      <c r="O198" s="4"/>
      <c r="P198" s="4">
        <v>2411083</v>
      </c>
      <c r="Q198">
        <v>0</v>
      </c>
      <c r="R198" s="4">
        <v>0</v>
      </c>
      <c r="S198" s="4">
        <v>3420189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15">
        <v>0</v>
      </c>
      <c r="Z198" s="15">
        <v>0</v>
      </c>
      <c r="AA198" s="15">
        <v>3137264</v>
      </c>
      <c r="AB198" s="4">
        <f t="shared" si="4"/>
        <v>0</v>
      </c>
      <c r="AC198" s="4">
        <f t="shared" si="5"/>
        <v>0</v>
      </c>
      <c r="AE198" s="4"/>
    </row>
    <row r="199" spans="1:31">
      <c r="A199" t="s">
        <v>208</v>
      </c>
      <c r="B199">
        <v>190</v>
      </c>
      <c r="C199" s="4">
        <v>0</v>
      </c>
      <c r="D199" s="4"/>
      <c r="E199" s="4"/>
      <c r="F199" s="4"/>
      <c r="G199" s="4"/>
      <c r="H199" s="4"/>
      <c r="I199" s="4"/>
      <c r="J199" s="4"/>
      <c r="K199" s="4">
        <v>0</v>
      </c>
      <c r="L199" s="4">
        <v>0</v>
      </c>
      <c r="M199" s="4">
        <v>0</v>
      </c>
      <c r="N199" s="4">
        <v>0</v>
      </c>
      <c r="O199" s="4"/>
      <c r="P199" s="4"/>
      <c r="Q199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15">
        <v>0</v>
      </c>
      <c r="Z199" s="15">
        <v>0</v>
      </c>
      <c r="AA199" s="15">
        <v>0</v>
      </c>
      <c r="AB199" s="4">
        <f t="shared" si="4"/>
        <v>0</v>
      </c>
      <c r="AC199" s="4">
        <f t="shared" si="5"/>
        <v>0</v>
      </c>
      <c r="AE199" s="4"/>
    </row>
    <row r="200" spans="1:31">
      <c r="A200" t="s">
        <v>209</v>
      </c>
      <c r="B200">
        <v>191</v>
      </c>
      <c r="C200" s="4">
        <v>0</v>
      </c>
      <c r="D200" s="4"/>
      <c r="E200" s="4"/>
      <c r="F200" s="4"/>
      <c r="G200" s="4"/>
      <c r="H200" s="4"/>
      <c r="I200" s="4"/>
      <c r="J200" s="4"/>
      <c r="K200" s="4">
        <v>0</v>
      </c>
      <c r="L200" s="4">
        <v>0</v>
      </c>
      <c r="M200" s="4">
        <v>0</v>
      </c>
      <c r="N200" s="4">
        <v>0</v>
      </c>
      <c r="O200" s="4"/>
      <c r="P200" s="4"/>
      <c r="Q200">
        <v>0</v>
      </c>
      <c r="R200" s="4">
        <v>0</v>
      </c>
      <c r="S200" s="4">
        <v>0</v>
      </c>
      <c r="T200" s="4">
        <v>0</v>
      </c>
      <c r="U200" s="4">
        <v>103242</v>
      </c>
      <c r="V200" s="4">
        <v>0</v>
      </c>
      <c r="W200" s="4">
        <v>0</v>
      </c>
      <c r="X200" s="4">
        <v>0</v>
      </c>
      <c r="Y200" s="15">
        <v>0</v>
      </c>
      <c r="Z200" s="15">
        <v>0</v>
      </c>
      <c r="AA200" s="15">
        <v>0</v>
      </c>
      <c r="AB200" s="4">
        <f t="shared" si="4"/>
        <v>0</v>
      </c>
      <c r="AC200" s="4">
        <f t="shared" si="5"/>
        <v>0</v>
      </c>
      <c r="AE200" s="4"/>
    </row>
    <row r="201" spans="1:31">
      <c r="A201" t="s">
        <v>210</v>
      </c>
      <c r="B201">
        <v>192</v>
      </c>
      <c r="C201" s="4">
        <v>76190</v>
      </c>
      <c r="D201" s="4"/>
      <c r="E201" s="4"/>
      <c r="F201" s="4"/>
      <c r="G201" s="4"/>
      <c r="H201" s="4"/>
      <c r="I201" s="4"/>
      <c r="J201" s="4"/>
      <c r="K201" s="4">
        <v>0</v>
      </c>
      <c r="L201" s="4">
        <v>0</v>
      </c>
      <c r="M201" s="4">
        <v>0</v>
      </c>
      <c r="N201" s="4">
        <v>0</v>
      </c>
      <c r="O201" s="4"/>
      <c r="P201" s="4"/>
      <c r="Q201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15">
        <v>0</v>
      </c>
      <c r="Z201" s="15">
        <v>0</v>
      </c>
      <c r="AA201" s="15">
        <v>0</v>
      </c>
      <c r="AB201" s="4">
        <f t="shared" si="4"/>
        <v>78094.75</v>
      </c>
      <c r="AC201" s="4">
        <f t="shared" si="5"/>
        <v>0</v>
      </c>
      <c r="AE201" s="4"/>
    </row>
    <row r="202" spans="1:31">
      <c r="A202" t="s">
        <v>211</v>
      </c>
      <c r="B202">
        <v>193</v>
      </c>
      <c r="C202" s="4">
        <v>0</v>
      </c>
      <c r="D202" s="4"/>
      <c r="E202" s="4"/>
      <c r="F202" s="4"/>
      <c r="G202" s="4"/>
      <c r="H202" s="4"/>
      <c r="I202" s="4"/>
      <c r="J202" s="4"/>
      <c r="K202" s="4">
        <v>0</v>
      </c>
      <c r="L202" s="4">
        <v>0</v>
      </c>
      <c r="M202" s="4">
        <v>0</v>
      </c>
      <c r="N202" s="4">
        <v>0</v>
      </c>
      <c r="O202" s="4"/>
      <c r="P202" s="4">
        <v>300000</v>
      </c>
      <c r="Q202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15">
        <v>0</v>
      </c>
      <c r="Z202" s="15">
        <v>500000</v>
      </c>
      <c r="AA202" s="15">
        <v>0</v>
      </c>
      <c r="AB202" s="4">
        <f t="shared" ref="AB202:AB265" si="6">C202*1.025</f>
        <v>0</v>
      </c>
      <c r="AC202" s="4">
        <f t="shared" ref="AC202:AC265" si="7">D202*1.025</f>
        <v>0</v>
      </c>
      <c r="AE202" s="4"/>
    </row>
    <row r="203" spans="1:31">
      <c r="A203" t="s">
        <v>212</v>
      </c>
      <c r="B203">
        <v>194</v>
      </c>
      <c r="C203" s="4">
        <v>0</v>
      </c>
      <c r="D203" s="4"/>
      <c r="E203" s="4"/>
      <c r="F203" s="4"/>
      <c r="G203" s="4"/>
      <c r="H203" s="4"/>
      <c r="I203" s="4"/>
      <c r="J203" s="4"/>
      <c r="K203" s="4">
        <v>0</v>
      </c>
      <c r="L203" s="4">
        <v>0</v>
      </c>
      <c r="M203" s="4">
        <v>0</v>
      </c>
      <c r="N203" s="4">
        <v>0</v>
      </c>
      <c r="O203" s="4"/>
      <c r="P203" s="4"/>
      <c r="Q203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15">
        <v>0</v>
      </c>
      <c r="Z203" s="15">
        <v>0</v>
      </c>
      <c r="AA203" s="15">
        <v>0</v>
      </c>
      <c r="AB203" s="4">
        <f t="shared" si="6"/>
        <v>0</v>
      </c>
      <c r="AC203" s="4">
        <f t="shared" si="7"/>
        <v>0</v>
      </c>
      <c r="AE203" s="4"/>
    </row>
    <row r="204" spans="1:31">
      <c r="A204" t="s">
        <v>378</v>
      </c>
      <c r="B204">
        <v>195</v>
      </c>
      <c r="C204" s="4">
        <v>0</v>
      </c>
      <c r="D204" s="4"/>
      <c r="E204" s="4"/>
      <c r="F204" s="4"/>
      <c r="G204" s="4"/>
      <c r="H204" s="4"/>
      <c r="I204" s="4"/>
      <c r="J204" s="4"/>
      <c r="K204" s="4">
        <v>0</v>
      </c>
      <c r="L204" s="4">
        <v>0</v>
      </c>
      <c r="M204" s="4">
        <v>100000</v>
      </c>
      <c r="N204" s="4">
        <v>0</v>
      </c>
      <c r="O204" s="4"/>
      <c r="P204" s="4"/>
      <c r="Q20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15">
        <v>0</v>
      </c>
      <c r="Z204" s="15">
        <v>0</v>
      </c>
      <c r="AA204" s="15">
        <v>0</v>
      </c>
      <c r="AB204" s="4">
        <f t="shared" si="6"/>
        <v>0</v>
      </c>
      <c r="AC204" s="4">
        <f t="shared" si="7"/>
        <v>0</v>
      </c>
      <c r="AE204" s="4"/>
    </row>
    <row r="205" spans="1:31">
      <c r="A205" t="s">
        <v>213</v>
      </c>
      <c r="B205">
        <v>196</v>
      </c>
      <c r="C205" s="4">
        <v>0</v>
      </c>
      <c r="D205" s="4"/>
      <c r="E205" s="4"/>
      <c r="F205" s="4"/>
      <c r="G205" s="4"/>
      <c r="H205" s="4">
        <v>224469</v>
      </c>
      <c r="I205" s="4"/>
      <c r="J205" s="4"/>
      <c r="K205" s="4">
        <v>104019</v>
      </c>
      <c r="L205" s="4">
        <v>0</v>
      </c>
      <c r="M205" s="4">
        <v>0</v>
      </c>
      <c r="N205" s="4">
        <v>0</v>
      </c>
      <c r="O205" s="4"/>
      <c r="P205" s="4"/>
      <c r="Q205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15">
        <v>0</v>
      </c>
      <c r="Z205" s="15">
        <v>0</v>
      </c>
      <c r="AA205" s="15">
        <v>0</v>
      </c>
      <c r="AB205" s="4">
        <f t="shared" si="6"/>
        <v>0</v>
      </c>
      <c r="AC205" s="4">
        <f t="shared" si="7"/>
        <v>0</v>
      </c>
      <c r="AE205" s="4"/>
    </row>
    <row r="206" spans="1:31">
      <c r="A206" t="s">
        <v>214</v>
      </c>
      <c r="B206">
        <v>197</v>
      </c>
      <c r="C206" s="4">
        <v>0</v>
      </c>
      <c r="D206" s="4"/>
      <c r="E206" s="4"/>
      <c r="F206" s="4"/>
      <c r="G206" s="4"/>
      <c r="H206" s="4">
        <v>1900000</v>
      </c>
      <c r="I206" s="4"/>
      <c r="J206" s="4"/>
      <c r="K206" s="4">
        <v>0</v>
      </c>
      <c r="L206" s="4">
        <v>0</v>
      </c>
      <c r="M206" s="4">
        <v>282811</v>
      </c>
      <c r="N206" s="4">
        <v>0</v>
      </c>
      <c r="O206" s="4">
        <v>495000</v>
      </c>
      <c r="P206" s="4">
        <v>2186588</v>
      </c>
      <c r="Q206">
        <v>0</v>
      </c>
      <c r="R206" s="4">
        <v>0</v>
      </c>
      <c r="S206" s="4">
        <v>0</v>
      </c>
      <c r="T206" s="4">
        <v>0</v>
      </c>
      <c r="U206" s="4">
        <v>100000</v>
      </c>
      <c r="V206" s="4">
        <v>0</v>
      </c>
      <c r="W206" s="4">
        <v>0</v>
      </c>
      <c r="X206" s="4">
        <v>0</v>
      </c>
      <c r="Y206" s="15">
        <v>0</v>
      </c>
      <c r="Z206" s="15">
        <v>0</v>
      </c>
      <c r="AA206" s="15">
        <v>0</v>
      </c>
      <c r="AB206" s="4">
        <f t="shared" si="6"/>
        <v>0</v>
      </c>
      <c r="AC206" s="4">
        <f t="shared" si="7"/>
        <v>0</v>
      </c>
      <c r="AE206" s="4"/>
    </row>
    <row r="207" spans="1:31">
      <c r="A207" t="s">
        <v>215</v>
      </c>
      <c r="B207">
        <v>198</v>
      </c>
      <c r="C207" s="4">
        <v>0</v>
      </c>
      <c r="D207" s="4"/>
      <c r="E207" s="4"/>
      <c r="F207" s="4"/>
      <c r="G207" s="4"/>
      <c r="H207" s="4"/>
      <c r="I207" s="4"/>
      <c r="J207" s="4">
        <v>427000</v>
      </c>
      <c r="K207" s="4">
        <v>0</v>
      </c>
      <c r="L207" s="4">
        <v>0</v>
      </c>
      <c r="M207" s="4">
        <v>0</v>
      </c>
      <c r="N207" s="4">
        <v>0</v>
      </c>
      <c r="O207" s="4"/>
      <c r="P207" s="4"/>
      <c r="Q207">
        <v>0</v>
      </c>
      <c r="R207" s="4">
        <v>3900000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15">
        <v>0</v>
      </c>
      <c r="Z207" s="15">
        <v>0</v>
      </c>
      <c r="AA207" s="15">
        <v>0</v>
      </c>
      <c r="AB207" s="4">
        <f t="shared" si="6"/>
        <v>0</v>
      </c>
      <c r="AC207" s="4">
        <f t="shared" si="7"/>
        <v>0</v>
      </c>
      <c r="AE207" s="4"/>
    </row>
    <row r="208" spans="1:31">
      <c r="A208" t="s">
        <v>216</v>
      </c>
      <c r="B208">
        <v>199</v>
      </c>
      <c r="C208" s="4">
        <v>0</v>
      </c>
      <c r="D208" s="4"/>
      <c r="E208" s="4"/>
      <c r="F208" s="4">
        <v>548931</v>
      </c>
      <c r="G208" s="4"/>
      <c r="H208" s="4"/>
      <c r="I208" s="4"/>
      <c r="J208" s="4"/>
      <c r="K208" s="4">
        <v>0</v>
      </c>
      <c r="L208" s="4">
        <v>0</v>
      </c>
      <c r="M208" s="4">
        <v>2459318</v>
      </c>
      <c r="N208" s="4">
        <v>0</v>
      </c>
      <c r="O208" s="4"/>
      <c r="P208" s="4">
        <v>597370</v>
      </c>
      <c r="Q208">
        <v>1128670</v>
      </c>
      <c r="R208" s="4">
        <v>0</v>
      </c>
      <c r="S208" s="4">
        <v>1887929</v>
      </c>
      <c r="T208" s="4">
        <v>0</v>
      </c>
      <c r="U208" s="4">
        <v>0</v>
      </c>
      <c r="V208" s="4">
        <v>0</v>
      </c>
      <c r="W208" s="4">
        <v>0</v>
      </c>
      <c r="X208" s="4">
        <v>1548410</v>
      </c>
      <c r="Y208" s="15">
        <v>0</v>
      </c>
      <c r="Z208" s="15">
        <v>0</v>
      </c>
      <c r="AA208" s="15">
        <v>0</v>
      </c>
      <c r="AB208" s="4">
        <f t="shared" si="6"/>
        <v>0</v>
      </c>
      <c r="AC208" s="4">
        <f t="shared" si="7"/>
        <v>0</v>
      </c>
      <c r="AE208" s="4"/>
    </row>
    <row r="209" spans="1:31">
      <c r="A209" t="s">
        <v>217</v>
      </c>
      <c r="B209">
        <v>200</v>
      </c>
      <c r="C209" s="4">
        <v>0</v>
      </c>
      <c r="D209" s="4"/>
      <c r="E209" s="4"/>
      <c r="F209" s="4"/>
      <c r="G209" s="4"/>
      <c r="H209" s="4"/>
      <c r="I209" s="4"/>
      <c r="J209" s="4"/>
      <c r="K209" s="4">
        <v>0</v>
      </c>
      <c r="L209" s="4">
        <v>0</v>
      </c>
      <c r="M209" s="4">
        <v>0</v>
      </c>
      <c r="N209" s="4">
        <v>0</v>
      </c>
      <c r="O209" s="4">
        <v>28068</v>
      </c>
      <c r="P209" s="4"/>
      <c r="Q209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15">
        <v>0</v>
      </c>
      <c r="Z209" s="15">
        <v>0</v>
      </c>
      <c r="AA209" s="15">
        <v>0</v>
      </c>
      <c r="AB209" s="4">
        <f t="shared" si="6"/>
        <v>0</v>
      </c>
      <c r="AC209" s="4">
        <f t="shared" si="7"/>
        <v>0</v>
      </c>
      <c r="AE209" s="4"/>
    </row>
    <row r="210" spans="1:31">
      <c r="A210" t="s">
        <v>218</v>
      </c>
      <c r="B210">
        <v>201</v>
      </c>
      <c r="C210" s="4">
        <v>0</v>
      </c>
      <c r="D210" s="4"/>
      <c r="E210" s="4"/>
      <c r="F210" s="4"/>
      <c r="G210" s="4"/>
      <c r="H210" s="4"/>
      <c r="I210" s="4"/>
      <c r="J210" s="4"/>
      <c r="K210" s="4">
        <v>0</v>
      </c>
      <c r="L210" s="4">
        <v>0</v>
      </c>
      <c r="M210" s="4">
        <v>0</v>
      </c>
      <c r="N210" s="4">
        <v>0</v>
      </c>
      <c r="O210" s="4"/>
      <c r="P210" s="4"/>
      <c r="Q210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15">
        <v>0</v>
      </c>
      <c r="Z210" s="15">
        <v>0</v>
      </c>
      <c r="AA210" s="15">
        <v>0</v>
      </c>
      <c r="AB210" s="4">
        <f t="shared" si="6"/>
        <v>0</v>
      </c>
      <c r="AC210" s="4">
        <f t="shared" si="7"/>
        <v>0</v>
      </c>
      <c r="AE210" s="4"/>
    </row>
    <row r="211" spans="1:31">
      <c r="A211" t="s">
        <v>219</v>
      </c>
      <c r="B211">
        <v>202</v>
      </c>
      <c r="C211" s="4">
        <v>0</v>
      </c>
      <c r="D211" s="4"/>
      <c r="E211" s="4"/>
      <c r="F211" s="4"/>
      <c r="G211" s="4"/>
      <c r="H211" s="4"/>
      <c r="I211" s="4"/>
      <c r="J211" s="4"/>
      <c r="K211" s="4">
        <v>0</v>
      </c>
      <c r="L211" s="4">
        <v>0</v>
      </c>
      <c r="M211" s="4">
        <v>0</v>
      </c>
      <c r="N211" s="4">
        <v>0</v>
      </c>
      <c r="O211" s="4"/>
      <c r="P211" s="4"/>
      <c r="Q211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15">
        <v>0</v>
      </c>
      <c r="Z211" s="15">
        <v>0</v>
      </c>
      <c r="AA211" s="15">
        <v>0</v>
      </c>
      <c r="AB211" s="4">
        <f t="shared" si="6"/>
        <v>0</v>
      </c>
      <c r="AC211" s="4">
        <f t="shared" si="7"/>
        <v>0</v>
      </c>
      <c r="AE211" s="4"/>
    </row>
    <row r="212" spans="1:31">
      <c r="A212" t="s">
        <v>379</v>
      </c>
      <c r="B212">
        <v>203</v>
      </c>
      <c r="C212" s="4">
        <v>0</v>
      </c>
      <c r="D212" s="4"/>
      <c r="E212" s="4"/>
      <c r="F212" s="4"/>
      <c r="G212" s="4"/>
      <c r="H212" s="4"/>
      <c r="I212" s="4"/>
      <c r="J212" s="4"/>
      <c r="K212" s="4">
        <v>0</v>
      </c>
      <c r="L212" s="4">
        <v>0</v>
      </c>
      <c r="M212" s="4">
        <v>0</v>
      </c>
      <c r="N212" s="4">
        <v>0</v>
      </c>
      <c r="O212" s="4"/>
      <c r="P212" s="4"/>
      <c r="Q212">
        <v>0</v>
      </c>
      <c r="R212" s="4">
        <v>225000</v>
      </c>
      <c r="S212" s="4">
        <v>0</v>
      </c>
      <c r="T212" s="4">
        <v>160000</v>
      </c>
      <c r="U212" s="4">
        <v>0</v>
      </c>
      <c r="V212" s="4">
        <v>87828</v>
      </c>
      <c r="W212" s="4">
        <v>0</v>
      </c>
      <c r="X212" s="4">
        <v>0</v>
      </c>
      <c r="Y212" s="15">
        <v>0</v>
      </c>
      <c r="Z212" s="15">
        <v>0</v>
      </c>
      <c r="AA212" s="15">
        <v>0</v>
      </c>
      <c r="AB212" s="4">
        <f t="shared" si="6"/>
        <v>0</v>
      </c>
      <c r="AC212" s="4">
        <f t="shared" si="7"/>
        <v>0</v>
      </c>
      <c r="AE212" s="4"/>
    </row>
    <row r="213" spans="1:31">
      <c r="A213" t="s">
        <v>220</v>
      </c>
      <c r="B213">
        <v>204</v>
      </c>
      <c r="C213" s="4">
        <v>15943</v>
      </c>
      <c r="D213" s="4"/>
      <c r="E213" s="4"/>
      <c r="F213" s="4">
        <v>66699</v>
      </c>
      <c r="G213" s="4"/>
      <c r="H213" s="4">
        <v>83774</v>
      </c>
      <c r="I213" s="4"/>
      <c r="J213" s="4"/>
      <c r="K213" s="4">
        <v>0</v>
      </c>
      <c r="L213" s="4">
        <v>0</v>
      </c>
      <c r="M213" s="4">
        <v>0</v>
      </c>
      <c r="N213" s="4">
        <v>0</v>
      </c>
      <c r="O213" s="4"/>
      <c r="P213" s="4">
        <v>92555</v>
      </c>
      <c r="Q213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15">
        <v>0</v>
      </c>
      <c r="Z213" s="15">
        <v>0</v>
      </c>
      <c r="AA213" s="15">
        <v>0</v>
      </c>
      <c r="AB213" s="4">
        <f t="shared" si="6"/>
        <v>16341.574999999999</v>
      </c>
      <c r="AC213" s="4">
        <f t="shared" si="7"/>
        <v>0</v>
      </c>
      <c r="AE213" s="4"/>
    </row>
    <row r="214" spans="1:31">
      <c r="A214" t="s">
        <v>221</v>
      </c>
      <c r="B214">
        <v>205</v>
      </c>
      <c r="C214" s="4">
        <v>0</v>
      </c>
      <c r="D214" s="4"/>
      <c r="E214" s="4"/>
      <c r="F214" s="4"/>
      <c r="G214" s="4"/>
      <c r="H214" s="4"/>
      <c r="I214" s="4"/>
      <c r="J214" s="4"/>
      <c r="K214" s="4">
        <v>0</v>
      </c>
      <c r="L214" s="4">
        <v>0</v>
      </c>
      <c r="M214" s="4">
        <v>0</v>
      </c>
      <c r="N214" s="4">
        <v>0</v>
      </c>
      <c r="O214" s="4">
        <v>950000</v>
      </c>
      <c r="P214" s="4"/>
      <c r="Q21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15">
        <v>125000</v>
      </c>
      <c r="Z214" s="15">
        <v>0</v>
      </c>
      <c r="AA214" s="15">
        <v>0</v>
      </c>
      <c r="AB214" s="4">
        <f t="shared" si="6"/>
        <v>0</v>
      </c>
      <c r="AC214" s="4">
        <f t="shared" si="7"/>
        <v>0</v>
      </c>
      <c r="AE214" s="4"/>
    </row>
    <row r="215" spans="1:31">
      <c r="A215" t="s">
        <v>222</v>
      </c>
      <c r="B215">
        <v>206</v>
      </c>
      <c r="C215" s="4">
        <v>0</v>
      </c>
      <c r="D215" s="4"/>
      <c r="E215" s="4"/>
      <c r="F215" s="4"/>
      <c r="G215" s="4"/>
      <c r="H215" s="4"/>
      <c r="I215" s="4"/>
      <c r="J215" s="4"/>
      <c r="K215" s="4">
        <v>0</v>
      </c>
      <c r="L215" s="4">
        <v>0</v>
      </c>
      <c r="M215" s="4">
        <v>0</v>
      </c>
      <c r="N215" s="4">
        <v>0</v>
      </c>
      <c r="O215" s="4"/>
      <c r="P215" s="4"/>
      <c r="Q215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15">
        <v>0</v>
      </c>
      <c r="Z215" s="15">
        <v>0</v>
      </c>
      <c r="AA215" s="15">
        <v>0</v>
      </c>
      <c r="AB215" s="4">
        <f t="shared" si="6"/>
        <v>0</v>
      </c>
      <c r="AC215" s="4">
        <f t="shared" si="7"/>
        <v>0</v>
      </c>
      <c r="AE215" s="4"/>
    </row>
    <row r="216" spans="1:31">
      <c r="A216" t="s">
        <v>223</v>
      </c>
      <c r="B216">
        <v>207</v>
      </c>
      <c r="C216" s="4">
        <v>0</v>
      </c>
      <c r="D216" s="4"/>
      <c r="E216" s="4"/>
      <c r="F216" s="4"/>
      <c r="G216" s="4"/>
      <c r="H216" s="4"/>
      <c r="I216" s="4"/>
      <c r="J216" s="4"/>
      <c r="K216" s="4">
        <v>0</v>
      </c>
      <c r="L216" s="4">
        <v>11500000</v>
      </c>
      <c r="M216" s="4">
        <v>0</v>
      </c>
      <c r="N216" s="4">
        <v>0</v>
      </c>
      <c r="O216" s="4"/>
      <c r="P216" s="4"/>
      <c r="Q216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8400000</v>
      </c>
      <c r="X216" s="4">
        <v>0</v>
      </c>
      <c r="Y216" s="15">
        <v>0</v>
      </c>
      <c r="Z216" s="15">
        <v>0</v>
      </c>
      <c r="AA216" s="15">
        <v>0</v>
      </c>
      <c r="AB216" s="4">
        <f t="shared" si="6"/>
        <v>0</v>
      </c>
      <c r="AC216" s="4">
        <f t="shared" si="7"/>
        <v>0</v>
      </c>
      <c r="AE216" s="4"/>
    </row>
    <row r="217" spans="1:31">
      <c r="A217" t="s">
        <v>224</v>
      </c>
      <c r="B217">
        <v>208</v>
      </c>
      <c r="C217" s="4">
        <v>0</v>
      </c>
      <c r="D217" s="4"/>
      <c r="E217" s="4"/>
      <c r="F217" s="4"/>
      <c r="G217" s="4">
        <v>156448</v>
      </c>
      <c r="H217" s="4"/>
      <c r="I217" s="4"/>
      <c r="J217" s="4">
        <v>415951</v>
      </c>
      <c r="K217" s="4">
        <v>300000</v>
      </c>
      <c r="L217" s="4">
        <v>0</v>
      </c>
      <c r="M217" s="4">
        <v>0</v>
      </c>
      <c r="N217" s="4">
        <v>0</v>
      </c>
      <c r="O217" s="4">
        <v>1158801</v>
      </c>
      <c r="P217" s="4"/>
      <c r="Q217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15">
        <v>0</v>
      </c>
      <c r="Z217" s="15">
        <v>0</v>
      </c>
      <c r="AA217" s="15">
        <v>0</v>
      </c>
      <c r="AB217" s="4">
        <f t="shared" si="6"/>
        <v>0</v>
      </c>
      <c r="AC217" s="4">
        <f t="shared" si="7"/>
        <v>0</v>
      </c>
      <c r="AE217" s="4"/>
    </row>
    <row r="218" spans="1:31">
      <c r="A218" t="s">
        <v>225</v>
      </c>
      <c r="B218">
        <v>209</v>
      </c>
      <c r="C218" s="4">
        <v>0</v>
      </c>
      <c r="D218" s="4"/>
      <c r="E218" s="4"/>
      <c r="F218" s="4"/>
      <c r="G218" s="4"/>
      <c r="H218" s="4"/>
      <c r="I218" s="4"/>
      <c r="J218" s="4"/>
      <c r="K218" s="4">
        <v>0</v>
      </c>
      <c r="L218" s="4">
        <v>0</v>
      </c>
      <c r="M218" s="4">
        <v>0</v>
      </c>
      <c r="N218" s="4">
        <v>0</v>
      </c>
      <c r="O218" s="4"/>
      <c r="P218" s="4"/>
      <c r="Q218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15">
        <v>0</v>
      </c>
      <c r="Z218" s="15">
        <v>0</v>
      </c>
      <c r="AA218" s="15">
        <v>0</v>
      </c>
      <c r="AB218" s="4">
        <f t="shared" si="6"/>
        <v>0</v>
      </c>
      <c r="AC218" s="4">
        <f t="shared" si="7"/>
        <v>0</v>
      </c>
      <c r="AE218" s="4"/>
    </row>
    <row r="219" spans="1:31">
      <c r="A219" t="s">
        <v>226</v>
      </c>
      <c r="B219">
        <v>210</v>
      </c>
      <c r="C219" s="4">
        <v>0</v>
      </c>
      <c r="D219" s="4"/>
      <c r="E219" s="4"/>
      <c r="F219" s="4"/>
      <c r="G219" s="4">
        <v>1346000</v>
      </c>
      <c r="H219" s="4"/>
      <c r="I219" s="4">
        <v>402000</v>
      </c>
      <c r="J219" s="4">
        <v>1996019</v>
      </c>
      <c r="K219" s="4">
        <v>0</v>
      </c>
      <c r="L219" s="4">
        <v>0</v>
      </c>
      <c r="M219" s="4">
        <v>0</v>
      </c>
      <c r="N219" s="4">
        <v>0</v>
      </c>
      <c r="O219" s="4"/>
      <c r="P219" s="4"/>
      <c r="Q219">
        <v>1650000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15">
        <v>0</v>
      </c>
      <c r="Z219" s="15">
        <v>0</v>
      </c>
      <c r="AA219" s="15">
        <v>0</v>
      </c>
      <c r="AB219" s="4">
        <f t="shared" si="6"/>
        <v>0</v>
      </c>
      <c r="AC219" s="4">
        <f t="shared" si="7"/>
        <v>0</v>
      </c>
      <c r="AE219" s="4"/>
    </row>
    <row r="220" spans="1:31">
      <c r="A220" t="s">
        <v>380</v>
      </c>
      <c r="B220">
        <v>211</v>
      </c>
      <c r="C220" s="4">
        <v>0</v>
      </c>
      <c r="D220" s="4"/>
      <c r="E220" s="4"/>
      <c r="F220" s="4"/>
      <c r="G220" s="4"/>
      <c r="H220" s="4"/>
      <c r="I220" s="4"/>
      <c r="J220" s="4"/>
      <c r="K220" s="4">
        <v>0</v>
      </c>
      <c r="L220" s="4">
        <v>0</v>
      </c>
      <c r="M220" s="4">
        <v>0</v>
      </c>
      <c r="N220" s="4">
        <v>0</v>
      </c>
      <c r="O220" s="4"/>
      <c r="P220" s="4"/>
      <c r="Q220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15">
        <v>0</v>
      </c>
      <c r="Z220" s="15">
        <v>0</v>
      </c>
      <c r="AA220" s="15">
        <v>0</v>
      </c>
      <c r="AB220" s="4">
        <f t="shared" si="6"/>
        <v>0</v>
      </c>
      <c r="AC220" s="4">
        <f t="shared" si="7"/>
        <v>0</v>
      </c>
      <c r="AE220" s="4"/>
    </row>
    <row r="221" spans="1:31">
      <c r="A221" t="s">
        <v>381</v>
      </c>
      <c r="B221">
        <v>212</v>
      </c>
      <c r="C221" s="4">
        <v>0</v>
      </c>
      <c r="D221" s="4"/>
      <c r="E221" s="4"/>
      <c r="F221" s="4"/>
      <c r="G221" s="4"/>
      <c r="H221" s="4"/>
      <c r="I221" s="4"/>
      <c r="J221" s="4"/>
      <c r="K221" s="4">
        <v>0</v>
      </c>
      <c r="L221" s="4">
        <v>0</v>
      </c>
      <c r="M221" s="4">
        <v>0</v>
      </c>
      <c r="N221" s="4">
        <v>0</v>
      </c>
      <c r="O221" s="4"/>
      <c r="P221" s="4"/>
      <c r="Q221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15">
        <v>0</v>
      </c>
      <c r="Z221" s="15">
        <v>0</v>
      </c>
      <c r="AA221" s="15">
        <v>0</v>
      </c>
      <c r="AB221" s="4">
        <f t="shared" si="6"/>
        <v>0</v>
      </c>
      <c r="AC221" s="4">
        <f t="shared" si="7"/>
        <v>0</v>
      </c>
      <c r="AE221" s="4"/>
    </row>
    <row r="222" spans="1:31">
      <c r="A222" t="s">
        <v>227</v>
      </c>
      <c r="B222">
        <v>213</v>
      </c>
      <c r="C222" s="4">
        <v>0</v>
      </c>
      <c r="D222" s="4"/>
      <c r="E222" s="4"/>
      <c r="F222" s="4"/>
      <c r="G222" s="4"/>
      <c r="H222" s="4"/>
      <c r="I222" s="4"/>
      <c r="J222" s="4"/>
      <c r="K222" s="4">
        <v>0</v>
      </c>
      <c r="L222" s="4">
        <v>0</v>
      </c>
      <c r="M222" s="4">
        <v>0</v>
      </c>
      <c r="N222" s="4">
        <v>1244773</v>
      </c>
      <c r="O222" s="4"/>
      <c r="P222" s="4"/>
      <c r="Q222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15">
        <v>0</v>
      </c>
      <c r="Z222" s="15">
        <v>0</v>
      </c>
      <c r="AA222" s="15">
        <v>0</v>
      </c>
      <c r="AB222" s="4">
        <f t="shared" si="6"/>
        <v>0</v>
      </c>
      <c r="AC222" s="4">
        <f t="shared" si="7"/>
        <v>0</v>
      </c>
      <c r="AE222" s="4"/>
    </row>
    <row r="223" spans="1:31">
      <c r="A223" t="s">
        <v>228</v>
      </c>
      <c r="B223">
        <v>214</v>
      </c>
      <c r="C223" s="4">
        <v>0</v>
      </c>
      <c r="D223" s="4"/>
      <c r="E223" s="4"/>
      <c r="F223" s="4"/>
      <c r="G223" s="4"/>
      <c r="H223" s="4"/>
      <c r="I223" s="4"/>
      <c r="J223" s="4"/>
      <c r="K223" s="4">
        <v>0</v>
      </c>
      <c r="L223" s="4">
        <v>0</v>
      </c>
      <c r="M223" s="4">
        <v>0</v>
      </c>
      <c r="N223" s="4">
        <v>0</v>
      </c>
      <c r="O223" s="4"/>
      <c r="P223" s="4"/>
      <c r="Q223">
        <v>0</v>
      </c>
      <c r="R223" s="4">
        <v>0</v>
      </c>
      <c r="S223" s="4">
        <v>2000000</v>
      </c>
      <c r="T223" s="4">
        <v>0</v>
      </c>
      <c r="U223" s="4">
        <v>0</v>
      </c>
      <c r="V223" s="4">
        <v>0</v>
      </c>
      <c r="W223" s="4">
        <v>2500000</v>
      </c>
      <c r="X223" s="4">
        <v>0</v>
      </c>
      <c r="Y223" s="15">
        <v>0</v>
      </c>
      <c r="Z223" s="15">
        <v>0</v>
      </c>
      <c r="AA223" s="15">
        <v>0</v>
      </c>
      <c r="AB223" s="4">
        <f t="shared" si="6"/>
        <v>0</v>
      </c>
      <c r="AC223" s="4">
        <f t="shared" si="7"/>
        <v>0</v>
      </c>
      <c r="AE223" s="4"/>
    </row>
    <row r="224" spans="1:31">
      <c r="A224" t="s">
        <v>229</v>
      </c>
      <c r="B224">
        <v>215</v>
      </c>
      <c r="C224" s="4">
        <v>0</v>
      </c>
      <c r="D224" s="4"/>
      <c r="E224" s="4"/>
      <c r="F224" s="4"/>
      <c r="G224" s="4"/>
      <c r="H224" s="4"/>
      <c r="I224" s="4"/>
      <c r="J224" s="4"/>
      <c r="K224" s="4">
        <v>0</v>
      </c>
      <c r="L224" s="4">
        <v>487370</v>
      </c>
      <c r="M224" s="4">
        <v>0</v>
      </c>
      <c r="N224" s="4">
        <v>0</v>
      </c>
      <c r="O224" s="4"/>
      <c r="P224" s="4">
        <v>362734</v>
      </c>
      <c r="Q224">
        <v>0</v>
      </c>
      <c r="R224" s="4">
        <v>316047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15">
        <v>0</v>
      </c>
      <c r="Z224" s="15">
        <v>0</v>
      </c>
      <c r="AA224" s="15">
        <v>0</v>
      </c>
      <c r="AB224" s="4">
        <f t="shared" si="6"/>
        <v>0</v>
      </c>
      <c r="AC224" s="4">
        <f t="shared" si="7"/>
        <v>0</v>
      </c>
      <c r="AE224" s="4"/>
    </row>
    <row r="225" spans="1:31">
      <c r="A225" t="s">
        <v>230</v>
      </c>
      <c r="B225">
        <v>216</v>
      </c>
      <c r="C225" s="4">
        <v>0</v>
      </c>
      <c r="D225" s="4"/>
      <c r="E225" s="4"/>
      <c r="F225" s="4">
        <v>24200</v>
      </c>
      <c r="G225" s="4"/>
      <c r="H225" s="4"/>
      <c r="I225" s="4"/>
      <c r="J225" s="4"/>
      <c r="K225" s="4">
        <v>0</v>
      </c>
      <c r="L225" s="4">
        <v>0</v>
      </c>
      <c r="M225" s="4">
        <v>0</v>
      </c>
      <c r="N225" s="4">
        <v>0</v>
      </c>
      <c r="O225" s="4"/>
      <c r="P225" s="4"/>
      <c r="Q225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15">
        <v>0</v>
      </c>
      <c r="Z225" s="15">
        <v>0</v>
      </c>
      <c r="AA225" s="15">
        <v>0</v>
      </c>
      <c r="AB225" s="4">
        <f t="shared" si="6"/>
        <v>0</v>
      </c>
      <c r="AC225" s="4">
        <f t="shared" si="7"/>
        <v>0</v>
      </c>
      <c r="AE225" s="4"/>
    </row>
    <row r="226" spans="1:31">
      <c r="A226" t="s">
        <v>231</v>
      </c>
      <c r="B226">
        <v>217</v>
      </c>
      <c r="C226" s="4">
        <v>0</v>
      </c>
      <c r="D226" s="4"/>
      <c r="E226" s="4"/>
      <c r="F226" s="4"/>
      <c r="G226" s="4"/>
      <c r="H226" s="4"/>
      <c r="I226" s="4"/>
      <c r="J226" s="4"/>
      <c r="K226" s="4">
        <v>0</v>
      </c>
      <c r="L226" s="4">
        <v>89041</v>
      </c>
      <c r="M226" s="4">
        <v>198098</v>
      </c>
      <c r="N226" s="4">
        <v>147692</v>
      </c>
      <c r="O226" s="4">
        <v>73366</v>
      </c>
      <c r="P226" s="4"/>
      <c r="Q226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324329</v>
      </c>
      <c r="Y226" s="15">
        <v>0</v>
      </c>
      <c r="Z226" s="15">
        <v>0</v>
      </c>
      <c r="AA226" s="15">
        <v>0</v>
      </c>
      <c r="AB226" s="4">
        <f t="shared" si="6"/>
        <v>0</v>
      </c>
      <c r="AC226" s="4">
        <f t="shared" si="7"/>
        <v>0</v>
      </c>
      <c r="AE226" s="4"/>
    </row>
    <row r="227" spans="1:31">
      <c r="A227" t="s">
        <v>232</v>
      </c>
      <c r="B227">
        <v>218</v>
      </c>
      <c r="C227" s="4">
        <v>0</v>
      </c>
      <c r="D227" s="4"/>
      <c r="E227" s="4"/>
      <c r="F227" s="4"/>
      <c r="G227" s="4"/>
      <c r="H227" s="4"/>
      <c r="I227" s="4"/>
      <c r="J227" s="4"/>
      <c r="K227" s="4">
        <v>0</v>
      </c>
      <c r="L227" s="4">
        <v>0</v>
      </c>
      <c r="M227" s="4">
        <v>0</v>
      </c>
      <c r="N227" s="4">
        <v>0</v>
      </c>
      <c r="O227" s="4"/>
      <c r="P227" s="4"/>
      <c r="Q227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15">
        <v>0</v>
      </c>
      <c r="Z227" s="15">
        <v>0</v>
      </c>
      <c r="AA227" s="15">
        <v>0</v>
      </c>
      <c r="AB227" s="4">
        <f t="shared" si="6"/>
        <v>0</v>
      </c>
      <c r="AC227" s="4">
        <f t="shared" si="7"/>
        <v>0</v>
      </c>
      <c r="AE227" s="4"/>
    </row>
    <row r="228" spans="1:31">
      <c r="A228" t="s">
        <v>233</v>
      </c>
      <c r="B228">
        <v>219</v>
      </c>
      <c r="C228" s="4">
        <v>0</v>
      </c>
      <c r="D228" s="4"/>
      <c r="E228" s="4"/>
      <c r="F228" s="4"/>
      <c r="G228" s="4"/>
      <c r="H228" s="4"/>
      <c r="I228" s="4"/>
      <c r="J228" s="4"/>
      <c r="K228" s="4">
        <v>0</v>
      </c>
      <c r="L228" s="4">
        <v>0</v>
      </c>
      <c r="M228" s="4">
        <v>0</v>
      </c>
      <c r="N228" s="4">
        <v>0</v>
      </c>
      <c r="O228" s="4"/>
      <c r="P228" s="4">
        <v>840953</v>
      </c>
      <c r="Q228">
        <v>0</v>
      </c>
      <c r="R228" s="4">
        <v>0</v>
      </c>
      <c r="S228" s="4">
        <v>0</v>
      </c>
      <c r="T228" s="4">
        <v>0</v>
      </c>
      <c r="U228" s="4">
        <v>0</v>
      </c>
      <c r="V228" s="4">
        <v>2859875</v>
      </c>
      <c r="W228" s="4">
        <v>0</v>
      </c>
      <c r="X228" s="4">
        <v>0</v>
      </c>
      <c r="Y228" s="15">
        <v>0</v>
      </c>
      <c r="Z228" s="15">
        <v>0</v>
      </c>
      <c r="AA228" s="15">
        <v>0</v>
      </c>
      <c r="AB228" s="4">
        <f t="shared" si="6"/>
        <v>0</v>
      </c>
      <c r="AC228" s="4">
        <f t="shared" si="7"/>
        <v>0</v>
      </c>
      <c r="AE228" s="4"/>
    </row>
    <row r="229" spans="1:31">
      <c r="A229" t="s">
        <v>234</v>
      </c>
      <c r="B229">
        <v>220</v>
      </c>
      <c r="C229" s="4">
        <v>0</v>
      </c>
      <c r="D229" s="4"/>
      <c r="E229" s="4"/>
      <c r="F229" s="4"/>
      <c r="G229" s="4"/>
      <c r="H229" s="4"/>
      <c r="I229" s="4"/>
      <c r="J229" s="4"/>
      <c r="K229" s="4">
        <v>0</v>
      </c>
      <c r="L229" s="4">
        <v>0</v>
      </c>
      <c r="M229" s="4">
        <v>0</v>
      </c>
      <c r="N229" s="4">
        <v>0</v>
      </c>
      <c r="O229" s="4"/>
      <c r="P229" s="4"/>
      <c r="Q229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15">
        <v>0</v>
      </c>
      <c r="Z229" s="15">
        <v>0</v>
      </c>
      <c r="AA229" s="15">
        <v>0</v>
      </c>
      <c r="AB229" s="4">
        <f t="shared" si="6"/>
        <v>0</v>
      </c>
      <c r="AC229" s="4">
        <f t="shared" si="7"/>
        <v>0</v>
      </c>
      <c r="AE229" s="4"/>
    </row>
    <row r="230" spans="1:31">
      <c r="A230" t="s">
        <v>235</v>
      </c>
      <c r="B230">
        <v>221</v>
      </c>
      <c r="C230" s="4">
        <v>0</v>
      </c>
      <c r="D230" s="4"/>
      <c r="E230" s="4"/>
      <c r="F230" s="4"/>
      <c r="G230" s="4"/>
      <c r="H230" s="4">
        <v>68899</v>
      </c>
      <c r="I230" s="4">
        <v>359931</v>
      </c>
      <c r="J230" s="4"/>
      <c r="K230" s="4">
        <v>226885</v>
      </c>
      <c r="L230" s="4">
        <v>500965</v>
      </c>
      <c r="M230" s="4">
        <v>0</v>
      </c>
      <c r="N230" s="4">
        <v>0</v>
      </c>
      <c r="O230" s="4"/>
      <c r="P230" s="4"/>
      <c r="Q230">
        <v>0</v>
      </c>
      <c r="R230" s="4">
        <v>393413</v>
      </c>
      <c r="S230" s="4">
        <v>7933</v>
      </c>
      <c r="T230" s="4">
        <v>37500</v>
      </c>
      <c r="U230" s="4">
        <v>0</v>
      </c>
      <c r="V230" s="4">
        <v>0</v>
      </c>
      <c r="W230" s="4">
        <v>0</v>
      </c>
      <c r="X230" s="4">
        <v>600000</v>
      </c>
      <c r="Y230" s="15">
        <v>0</v>
      </c>
      <c r="Z230" s="15">
        <v>0</v>
      </c>
      <c r="AA230" s="15">
        <v>0</v>
      </c>
      <c r="AB230" s="4">
        <f t="shared" si="6"/>
        <v>0</v>
      </c>
      <c r="AC230" s="4">
        <f t="shared" si="7"/>
        <v>0</v>
      </c>
      <c r="AE230" s="4"/>
    </row>
    <row r="231" spans="1:31">
      <c r="A231" t="s">
        <v>236</v>
      </c>
      <c r="B231">
        <v>222</v>
      </c>
      <c r="C231" s="4">
        <v>25515</v>
      </c>
      <c r="D231" s="4"/>
      <c r="E231" s="4"/>
      <c r="F231" s="4"/>
      <c r="G231" s="4"/>
      <c r="H231" s="4"/>
      <c r="I231" s="4"/>
      <c r="J231" s="4"/>
      <c r="K231" s="4">
        <v>0</v>
      </c>
      <c r="L231" s="4">
        <v>0</v>
      </c>
      <c r="M231" s="4">
        <v>0</v>
      </c>
      <c r="N231" s="4">
        <v>0</v>
      </c>
      <c r="O231" s="4"/>
      <c r="P231" s="4"/>
      <c r="Q231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15">
        <v>0</v>
      </c>
      <c r="Z231" s="15">
        <v>0</v>
      </c>
      <c r="AA231" s="15">
        <v>75000</v>
      </c>
      <c r="AB231" s="4">
        <f t="shared" si="6"/>
        <v>26152.874999999996</v>
      </c>
      <c r="AC231" s="4">
        <f t="shared" si="7"/>
        <v>0</v>
      </c>
      <c r="AE231" s="4"/>
    </row>
    <row r="232" spans="1:31">
      <c r="A232" t="s">
        <v>237</v>
      </c>
      <c r="B232">
        <v>223</v>
      </c>
      <c r="C232" s="4">
        <v>0</v>
      </c>
      <c r="D232" s="4"/>
      <c r="E232" s="4"/>
      <c r="F232" s="4"/>
      <c r="G232" s="4"/>
      <c r="H232" s="4"/>
      <c r="I232" s="4"/>
      <c r="J232" s="4"/>
      <c r="K232" s="4">
        <v>0</v>
      </c>
      <c r="L232" s="4">
        <v>0</v>
      </c>
      <c r="M232" s="4">
        <v>0</v>
      </c>
      <c r="N232" s="4">
        <v>0</v>
      </c>
      <c r="O232" s="4"/>
      <c r="P232" s="4"/>
      <c r="Q232">
        <v>0</v>
      </c>
      <c r="R232" s="4">
        <v>0</v>
      </c>
      <c r="S232" s="4">
        <v>0</v>
      </c>
      <c r="T232" s="4">
        <v>545381</v>
      </c>
      <c r="U232" s="4">
        <v>0</v>
      </c>
      <c r="V232" s="4">
        <v>0</v>
      </c>
      <c r="W232" s="4">
        <v>0</v>
      </c>
      <c r="X232" s="4">
        <v>0</v>
      </c>
      <c r="Y232" s="15">
        <v>0</v>
      </c>
      <c r="Z232" s="15">
        <v>0</v>
      </c>
      <c r="AA232" s="15">
        <v>0</v>
      </c>
      <c r="AB232" s="4">
        <f t="shared" si="6"/>
        <v>0</v>
      </c>
      <c r="AC232" s="4">
        <f t="shared" si="7"/>
        <v>0</v>
      </c>
      <c r="AE232" s="4"/>
    </row>
    <row r="233" spans="1:31">
      <c r="A233" t="s">
        <v>238</v>
      </c>
      <c r="B233">
        <v>224</v>
      </c>
      <c r="C233" s="4">
        <v>32000</v>
      </c>
      <c r="D233" s="4">
        <v>164004</v>
      </c>
      <c r="E233" s="4">
        <v>150739</v>
      </c>
      <c r="F233" s="4"/>
      <c r="G233" s="4">
        <v>-324000</v>
      </c>
      <c r="H233" s="4"/>
      <c r="I233" s="4"/>
      <c r="J233" s="4"/>
      <c r="K233" s="4">
        <v>68798</v>
      </c>
      <c r="L233" s="4">
        <v>0</v>
      </c>
      <c r="M233" s="4">
        <v>357000</v>
      </c>
      <c r="N233" s="4">
        <v>125000</v>
      </c>
      <c r="O233" s="4">
        <v>257228</v>
      </c>
      <c r="P233" s="4"/>
      <c r="Q233">
        <v>369000</v>
      </c>
      <c r="R233" s="4">
        <v>291500</v>
      </c>
      <c r="S233" s="4">
        <v>0</v>
      </c>
      <c r="T233" s="4">
        <v>0</v>
      </c>
      <c r="U233" s="4">
        <v>120000</v>
      </c>
      <c r="V233" s="4">
        <v>0</v>
      </c>
      <c r="W233" s="4">
        <v>0</v>
      </c>
      <c r="X233" s="4">
        <v>150240</v>
      </c>
      <c r="Y233" s="15">
        <v>0</v>
      </c>
      <c r="Z233" s="15">
        <v>0</v>
      </c>
      <c r="AA233" s="15">
        <v>0</v>
      </c>
      <c r="AB233" s="4">
        <f t="shared" si="6"/>
        <v>32800</v>
      </c>
      <c r="AC233" s="4">
        <f t="shared" si="7"/>
        <v>168104.09999999998</v>
      </c>
      <c r="AE233" s="4"/>
    </row>
    <row r="234" spans="1:31">
      <c r="A234" t="s">
        <v>239</v>
      </c>
      <c r="B234">
        <v>225</v>
      </c>
      <c r="C234" s="4">
        <v>0</v>
      </c>
      <c r="D234" s="4"/>
      <c r="E234" s="4">
        <v>95222</v>
      </c>
      <c r="F234" s="4"/>
      <c r="G234" s="4"/>
      <c r="H234" s="4"/>
      <c r="I234" s="4"/>
      <c r="J234" s="4"/>
      <c r="K234" s="4">
        <v>0</v>
      </c>
      <c r="L234" s="4">
        <v>0</v>
      </c>
      <c r="M234" s="4">
        <v>0</v>
      </c>
      <c r="N234" s="4">
        <v>0</v>
      </c>
      <c r="O234" s="4"/>
      <c r="P234" s="4"/>
      <c r="Q234">
        <v>0</v>
      </c>
      <c r="R234" s="4">
        <v>255846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15">
        <v>0</v>
      </c>
      <c r="Z234" s="15">
        <v>0</v>
      </c>
      <c r="AA234" s="15">
        <v>0</v>
      </c>
      <c r="AB234" s="4">
        <f t="shared" si="6"/>
        <v>0</v>
      </c>
      <c r="AC234" s="4">
        <f t="shared" si="7"/>
        <v>0</v>
      </c>
      <c r="AE234" s="4"/>
    </row>
    <row r="235" spans="1:31">
      <c r="A235" t="s">
        <v>240</v>
      </c>
      <c r="B235">
        <v>226</v>
      </c>
      <c r="C235" s="4">
        <v>0</v>
      </c>
      <c r="D235" s="4"/>
      <c r="E235" s="4"/>
      <c r="F235" s="4"/>
      <c r="G235" s="4"/>
      <c r="H235" s="4"/>
      <c r="I235" s="4"/>
      <c r="J235" s="4"/>
      <c r="K235" s="4">
        <v>0</v>
      </c>
      <c r="L235" s="4">
        <v>0</v>
      </c>
      <c r="M235" s="4">
        <v>0</v>
      </c>
      <c r="N235" s="4">
        <v>0</v>
      </c>
      <c r="O235" s="4"/>
      <c r="P235" s="4"/>
      <c r="Q235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15">
        <v>0</v>
      </c>
      <c r="Z235" s="15">
        <v>0</v>
      </c>
      <c r="AA235" s="15">
        <v>0</v>
      </c>
      <c r="AB235" s="4">
        <f t="shared" si="6"/>
        <v>0</v>
      </c>
      <c r="AC235" s="4">
        <f t="shared" si="7"/>
        <v>0</v>
      </c>
      <c r="AE235" s="4"/>
    </row>
    <row r="236" spans="1:31">
      <c r="A236" t="s">
        <v>241</v>
      </c>
      <c r="B236">
        <v>227</v>
      </c>
      <c r="C236" s="4">
        <v>0</v>
      </c>
      <c r="D236" s="4"/>
      <c r="E236" s="4"/>
      <c r="F236" s="4"/>
      <c r="G236" s="4"/>
      <c r="H236" s="4"/>
      <c r="I236" s="4"/>
      <c r="J236" s="4"/>
      <c r="K236" s="4">
        <v>0</v>
      </c>
      <c r="L236" s="4">
        <v>0</v>
      </c>
      <c r="M236" s="4">
        <v>0</v>
      </c>
      <c r="N236" s="4">
        <v>0</v>
      </c>
      <c r="O236" s="4"/>
      <c r="P236" s="4"/>
      <c r="Q236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15">
        <v>0</v>
      </c>
      <c r="Z236" s="15">
        <v>0</v>
      </c>
      <c r="AA236" s="15">
        <v>0</v>
      </c>
      <c r="AB236" s="4">
        <f t="shared" si="6"/>
        <v>0</v>
      </c>
      <c r="AC236" s="4">
        <f t="shared" si="7"/>
        <v>0</v>
      </c>
      <c r="AE236" s="4"/>
    </row>
    <row r="237" spans="1:31">
      <c r="A237" t="s">
        <v>242</v>
      </c>
      <c r="B237">
        <v>228</v>
      </c>
      <c r="C237" s="4">
        <v>48989</v>
      </c>
      <c r="D237" s="4">
        <v>96849</v>
      </c>
      <c r="E237" s="4"/>
      <c r="F237" s="4"/>
      <c r="G237" s="4"/>
      <c r="H237" s="4"/>
      <c r="I237" s="4"/>
      <c r="J237" s="4"/>
      <c r="K237" s="4">
        <v>0</v>
      </c>
      <c r="L237" s="4">
        <v>21236</v>
      </c>
      <c r="M237" s="4">
        <v>0</v>
      </c>
      <c r="N237" s="4">
        <v>0</v>
      </c>
      <c r="O237" s="4"/>
      <c r="P237" s="4"/>
      <c r="Q237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15">
        <v>0</v>
      </c>
      <c r="Z237" s="15">
        <v>0</v>
      </c>
      <c r="AA237" s="15">
        <v>0</v>
      </c>
      <c r="AB237" s="4">
        <f t="shared" si="6"/>
        <v>50213.724999999999</v>
      </c>
      <c r="AC237" s="4">
        <f t="shared" si="7"/>
        <v>99270.224999999991</v>
      </c>
      <c r="AE237" s="4"/>
    </row>
    <row r="238" spans="1:31">
      <c r="A238" t="s">
        <v>243</v>
      </c>
      <c r="B238">
        <v>229</v>
      </c>
      <c r="C238" s="4">
        <v>0</v>
      </c>
      <c r="D238" s="4"/>
      <c r="E238" s="4"/>
      <c r="F238" s="4"/>
      <c r="G238" s="4"/>
      <c r="H238" s="4"/>
      <c r="I238" s="4"/>
      <c r="J238" s="4"/>
      <c r="K238" s="4">
        <v>0</v>
      </c>
      <c r="L238" s="4">
        <v>0</v>
      </c>
      <c r="M238" s="4">
        <v>0</v>
      </c>
      <c r="N238" s="4">
        <v>0</v>
      </c>
      <c r="O238" s="4"/>
      <c r="P238" s="4"/>
      <c r="Q238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15">
        <v>0</v>
      </c>
      <c r="Z238" s="15">
        <v>0</v>
      </c>
      <c r="AA238" s="15">
        <v>0</v>
      </c>
      <c r="AB238" s="4">
        <f t="shared" si="6"/>
        <v>0</v>
      </c>
      <c r="AC238" s="4">
        <f t="shared" si="7"/>
        <v>0</v>
      </c>
      <c r="AE238" s="4"/>
    </row>
    <row r="239" spans="1:31">
      <c r="A239" t="s">
        <v>244</v>
      </c>
      <c r="B239">
        <v>230</v>
      </c>
      <c r="C239" s="4">
        <v>0</v>
      </c>
      <c r="D239" s="4"/>
      <c r="E239" s="4"/>
      <c r="F239" s="4"/>
      <c r="G239" s="4"/>
      <c r="H239" s="4"/>
      <c r="I239" s="4"/>
      <c r="J239" s="4"/>
      <c r="K239" s="4">
        <v>0</v>
      </c>
      <c r="L239" s="4">
        <v>0</v>
      </c>
      <c r="M239" s="4">
        <v>0</v>
      </c>
      <c r="N239" s="4">
        <v>0</v>
      </c>
      <c r="O239" s="4">
        <v>200407</v>
      </c>
      <c r="P239" s="4"/>
      <c r="Q239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15">
        <v>0</v>
      </c>
      <c r="Z239" s="15">
        <v>0</v>
      </c>
      <c r="AA239" s="15">
        <v>0</v>
      </c>
      <c r="AB239" s="4">
        <f t="shared" si="6"/>
        <v>0</v>
      </c>
      <c r="AC239" s="4">
        <f t="shared" si="7"/>
        <v>0</v>
      </c>
      <c r="AE239" s="4"/>
    </row>
    <row r="240" spans="1:31">
      <c r="A240" t="s">
        <v>245</v>
      </c>
      <c r="B240">
        <v>231</v>
      </c>
      <c r="C240" s="4">
        <v>0</v>
      </c>
      <c r="D240" s="4"/>
      <c r="E240" s="4"/>
      <c r="F240" s="4"/>
      <c r="G240" s="4"/>
      <c r="H240" s="4"/>
      <c r="I240" s="4"/>
      <c r="J240" s="4"/>
      <c r="K240" s="4">
        <v>0</v>
      </c>
      <c r="L240" s="4">
        <v>0</v>
      </c>
      <c r="M240" s="4">
        <v>0</v>
      </c>
      <c r="N240" s="4">
        <v>0</v>
      </c>
      <c r="O240" s="4"/>
      <c r="P240" s="4"/>
      <c r="Q240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15">
        <v>1300000</v>
      </c>
      <c r="Z240" s="15">
        <v>0</v>
      </c>
      <c r="AA240" s="15">
        <v>0</v>
      </c>
      <c r="AB240" s="4">
        <f t="shared" si="6"/>
        <v>0</v>
      </c>
      <c r="AC240" s="4">
        <f t="shared" si="7"/>
        <v>0</v>
      </c>
      <c r="AE240" s="4"/>
    </row>
    <row r="241" spans="1:31">
      <c r="A241" t="s">
        <v>246</v>
      </c>
      <c r="B241">
        <v>232</v>
      </c>
      <c r="C241" s="4">
        <v>0</v>
      </c>
      <c r="D241" s="4"/>
      <c r="E241" s="4"/>
      <c r="F241" s="4"/>
      <c r="G241" s="4"/>
      <c r="H241" s="4"/>
      <c r="I241" s="4"/>
      <c r="J241" s="4"/>
      <c r="K241" s="4">
        <v>0</v>
      </c>
      <c r="L241" s="4">
        <v>0</v>
      </c>
      <c r="M241" s="4">
        <v>0</v>
      </c>
      <c r="N241" s="4">
        <v>0</v>
      </c>
      <c r="O241" s="4"/>
      <c r="P241" s="4"/>
      <c r="Q241">
        <v>0</v>
      </c>
      <c r="R241" s="4">
        <v>0</v>
      </c>
      <c r="S241" s="4">
        <v>646797</v>
      </c>
      <c r="T241" s="4">
        <v>0</v>
      </c>
      <c r="U241" s="4">
        <v>0</v>
      </c>
      <c r="V241" s="4">
        <v>375158</v>
      </c>
      <c r="W241" s="4">
        <v>0</v>
      </c>
      <c r="X241" s="4">
        <v>0</v>
      </c>
      <c r="Y241" s="15">
        <v>0</v>
      </c>
      <c r="Z241" s="15">
        <v>0</v>
      </c>
      <c r="AA241" s="15">
        <v>0</v>
      </c>
      <c r="AB241" s="4">
        <f t="shared" si="6"/>
        <v>0</v>
      </c>
      <c r="AC241" s="4">
        <f t="shared" si="7"/>
        <v>0</v>
      </c>
      <c r="AE241" s="4"/>
    </row>
    <row r="242" spans="1:31">
      <c r="A242" t="s">
        <v>247</v>
      </c>
      <c r="B242">
        <v>233</v>
      </c>
      <c r="C242" s="4">
        <v>0</v>
      </c>
      <c r="D242" s="4"/>
      <c r="E242" s="4"/>
      <c r="F242" s="4"/>
      <c r="G242" s="4"/>
      <c r="H242" s="4"/>
      <c r="I242" s="4"/>
      <c r="J242" s="4"/>
      <c r="K242" s="4">
        <v>0</v>
      </c>
      <c r="L242" s="4">
        <v>0</v>
      </c>
      <c r="M242" s="4">
        <v>0</v>
      </c>
      <c r="N242" s="4">
        <v>0</v>
      </c>
      <c r="O242" s="4"/>
      <c r="P242" s="4"/>
      <c r="Q242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15">
        <v>0</v>
      </c>
      <c r="Z242" s="15">
        <v>0</v>
      </c>
      <c r="AA242" s="15">
        <v>0</v>
      </c>
      <c r="AB242" s="4">
        <f t="shared" si="6"/>
        <v>0</v>
      </c>
      <c r="AC242" s="4">
        <f t="shared" si="7"/>
        <v>0</v>
      </c>
      <c r="AE242" s="4"/>
    </row>
    <row r="243" spans="1:31">
      <c r="A243" t="s">
        <v>248</v>
      </c>
      <c r="B243">
        <v>234</v>
      </c>
      <c r="C243" s="4">
        <v>0</v>
      </c>
      <c r="D243" s="4"/>
      <c r="E243" s="4"/>
      <c r="F243" s="4"/>
      <c r="G243" s="4"/>
      <c r="H243" s="4"/>
      <c r="I243" s="4"/>
      <c r="J243" s="4"/>
      <c r="K243" s="4">
        <v>0</v>
      </c>
      <c r="L243" s="4">
        <v>0</v>
      </c>
      <c r="M243" s="4">
        <v>0</v>
      </c>
      <c r="N243" s="4">
        <v>0</v>
      </c>
      <c r="O243" s="4"/>
      <c r="P243" s="4"/>
      <c r="Q243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15">
        <v>0</v>
      </c>
      <c r="Z243" s="15">
        <v>0</v>
      </c>
      <c r="AA243" s="15">
        <v>0</v>
      </c>
      <c r="AB243" s="4">
        <f t="shared" si="6"/>
        <v>0</v>
      </c>
      <c r="AC243" s="4">
        <f t="shared" si="7"/>
        <v>0</v>
      </c>
      <c r="AE243" s="4"/>
    </row>
    <row r="244" spans="1:31">
      <c r="A244" t="s">
        <v>249</v>
      </c>
      <c r="B244">
        <v>235</v>
      </c>
      <c r="C244" s="4">
        <v>53661</v>
      </c>
      <c r="D244" s="4"/>
      <c r="E244" s="4"/>
      <c r="F244" s="4"/>
      <c r="G244" s="4"/>
      <c r="H244" s="4"/>
      <c r="I244" s="4"/>
      <c r="J244" s="4">
        <v>156813</v>
      </c>
      <c r="K244" s="4">
        <v>0</v>
      </c>
      <c r="L244" s="4">
        <v>0</v>
      </c>
      <c r="M244" s="4">
        <v>0</v>
      </c>
      <c r="N244" s="4">
        <v>0</v>
      </c>
      <c r="O244" s="4"/>
      <c r="P244" s="4"/>
      <c r="Q244">
        <v>484746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15">
        <v>0</v>
      </c>
      <c r="Z244" s="15">
        <v>0</v>
      </c>
      <c r="AA244" s="15">
        <v>0</v>
      </c>
      <c r="AB244" s="4">
        <f t="shared" si="6"/>
        <v>55002.524999999994</v>
      </c>
      <c r="AC244" s="4">
        <f t="shared" si="7"/>
        <v>0</v>
      </c>
      <c r="AE244" s="4"/>
    </row>
    <row r="245" spans="1:31">
      <c r="A245" t="s">
        <v>250</v>
      </c>
      <c r="B245">
        <v>236</v>
      </c>
      <c r="C245" s="4">
        <v>0</v>
      </c>
      <c r="D245" s="4"/>
      <c r="E245" s="4"/>
      <c r="F245" s="4"/>
      <c r="G245" s="4"/>
      <c r="H245" s="4"/>
      <c r="I245" s="4"/>
      <c r="J245" s="4"/>
      <c r="K245" s="4">
        <v>0</v>
      </c>
      <c r="L245" s="4">
        <v>0</v>
      </c>
      <c r="M245" s="4">
        <v>0</v>
      </c>
      <c r="N245" s="4">
        <v>0</v>
      </c>
      <c r="O245" s="4"/>
      <c r="P245" s="4"/>
      <c r="Q245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15">
        <v>0</v>
      </c>
      <c r="Z245" s="15">
        <v>0</v>
      </c>
      <c r="AA245" s="15">
        <v>0</v>
      </c>
      <c r="AB245" s="4">
        <f t="shared" si="6"/>
        <v>0</v>
      </c>
      <c r="AC245" s="4">
        <f t="shared" si="7"/>
        <v>0</v>
      </c>
      <c r="AE245" s="4"/>
    </row>
    <row r="246" spans="1:31">
      <c r="A246" t="s">
        <v>251</v>
      </c>
      <c r="B246">
        <v>237</v>
      </c>
      <c r="C246" s="4">
        <v>0</v>
      </c>
      <c r="D246" s="4"/>
      <c r="E246" s="4"/>
      <c r="F246" s="4"/>
      <c r="G246" s="4"/>
      <c r="H246" s="4"/>
      <c r="I246" s="4"/>
      <c r="J246" s="4"/>
      <c r="K246" s="4">
        <v>0</v>
      </c>
      <c r="L246" s="4">
        <v>0</v>
      </c>
      <c r="M246" s="4">
        <v>0</v>
      </c>
      <c r="N246" s="4">
        <v>0</v>
      </c>
      <c r="O246" s="4"/>
      <c r="P246" s="4"/>
      <c r="Q246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35000</v>
      </c>
      <c r="X246" s="4">
        <v>0</v>
      </c>
      <c r="Y246" s="15">
        <v>0</v>
      </c>
      <c r="Z246" s="15">
        <v>0</v>
      </c>
      <c r="AA246" s="15">
        <v>0</v>
      </c>
      <c r="AB246" s="4">
        <f t="shared" si="6"/>
        <v>0</v>
      </c>
      <c r="AC246" s="4">
        <f t="shared" si="7"/>
        <v>0</v>
      </c>
      <c r="AE246" s="4"/>
    </row>
    <row r="247" spans="1:31">
      <c r="A247" t="s">
        <v>252</v>
      </c>
      <c r="B247">
        <v>238</v>
      </c>
      <c r="C247" s="4">
        <v>0</v>
      </c>
      <c r="D247" s="4"/>
      <c r="E247" s="4"/>
      <c r="F247" s="4"/>
      <c r="G247" s="4"/>
      <c r="H247" s="4"/>
      <c r="I247" s="4"/>
      <c r="J247" s="4"/>
      <c r="K247" s="4">
        <v>0</v>
      </c>
      <c r="L247" s="4">
        <v>0</v>
      </c>
      <c r="M247" s="4">
        <v>0</v>
      </c>
      <c r="N247" s="4">
        <v>0</v>
      </c>
      <c r="O247" s="4">
        <v>235000</v>
      </c>
      <c r="P247" s="4"/>
      <c r="Q247">
        <v>0</v>
      </c>
      <c r="R247" s="4">
        <v>650000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15">
        <v>0</v>
      </c>
      <c r="Z247" s="15">
        <v>0</v>
      </c>
      <c r="AA247" s="15">
        <v>0</v>
      </c>
      <c r="AB247" s="4">
        <f t="shared" si="6"/>
        <v>0</v>
      </c>
      <c r="AC247" s="4">
        <f t="shared" si="7"/>
        <v>0</v>
      </c>
      <c r="AE247" s="4"/>
    </row>
    <row r="248" spans="1:31">
      <c r="A248" t="s">
        <v>253</v>
      </c>
      <c r="B248">
        <v>239</v>
      </c>
      <c r="C248" s="4">
        <v>0</v>
      </c>
      <c r="D248" s="4"/>
      <c r="E248" s="4"/>
      <c r="F248" s="4"/>
      <c r="G248" s="4"/>
      <c r="H248" s="4"/>
      <c r="I248" s="4"/>
      <c r="J248" s="4"/>
      <c r="K248" s="4">
        <v>0</v>
      </c>
      <c r="L248" s="4">
        <v>0</v>
      </c>
      <c r="M248" s="4">
        <v>0</v>
      </c>
      <c r="N248" s="4">
        <v>0</v>
      </c>
      <c r="O248" s="4"/>
      <c r="P248" s="4"/>
      <c r="Q248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15">
        <v>0</v>
      </c>
      <c r="Z248" s="15">
        <v>0</v>
      </c>
      <c r="AA248" s="15">
        <v>0</v>
      </c>
      <c r="AB248" s="4">
        <f t="shared" si="6"/>
        <v>0</v>
      </c>
      <c r="AC248" s="4">
        <f t="shared" si="7"/>
        <v>0</v>
      </c>
      <c r="AE248" s="4"/>
    </row>
    <row r="249" spans="1:31">
      <c r="A249" t="s">
        <v>254</v>
      </c>
      <c r="B249">
        <v>240</v>
      </c>
      <c r="C249" s="4">
        <v>0</v>
      </c>
      <c r="D249" s="4"/>
      <c r="E249" s="4"/>
      <c r="F249" s="4"/>
      <c r="G249" s="4"/>
      <c r="H249" s="4"/>
      <c r="I249" s="4"/>
      <c r="J249" s="4"/>
      <c r="K249" s="4">
        <v>0</v>
      </c>
      <c r="L249" s="4">
        <v>0</v>
      </c>
      <c r="M249" s="4">
        <v>0</v>
      </c>
      <c r="N249" s="4">
        <v>0</v>
      </c>
      <c r="O249" s="4"/>
      <c r="P249" s="4"/>
      <c r="Q249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15">
        <v>0</v>
      </c>
      <c r="Z249" s="15">
        <v>0</v>
      </c>
      <c r="AA249" s="15">
        <v>0</v>
      </c>
      <c r="AB249" s="4">
        <f t="shared" si="6"/>
        <v>0</v>
      </c>
      <c r="AC249" s="4">
        <f t="shared" si="7"/>
        <v>0</v>
      </c>
      <c r="AE249" s="4"/>
    </row>
    <row r="250" spans="1:31">
      <c r="A250" t="s">
        <v>255</v>
      </c>
      <c r="B250">
        <v>241</v>
      </c>
      <c r="C250" s="4">
        <v>0</v>
      </c>
      <c r="D250" s="4"/>
      <c r="E250" s="4"/>
      <c r="F250" s="4"/>
      <c r="G250" s="4"/>
      <c r="H250" s="4"/>
      <c r="I250" s="4"/>
      <c r="J250" s="4"/>
      <c r="K250" s="4">
        <v>0</v>
      </c>
      <c r="L250" s="4">
        <v>0</v>
      </c>
      <c r="M250" s="4">
        <v>0</v>
      </c>
      <c r="N250" s="4">
        <v>0</v>
      </c>
      <c r="O250" s="4"/>
      <c r="P250" s="4"/>
      <c r="Q250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15">
        <v>0</v>
      </c>
      <c r="Z250" s="15">
        <v>0</v>
      </c>
      <c r="AA250" s="15">
        <v>0</v>
      </c>
      <c r="AB250" s="4">
        <f t="shared" si="6"/>
        <v>0</v>
      </c>
      <c r="AC250" s="4">
        <f t="shared" si="7"/>
        <v>0</v>
      </c>
      <c r="AE250" s="4"/>
    </row>
    <row r="251" spans="1:31">
      <c r="A251" t="s">
        <v>256</v>
      </c>
      <c r="B251">
        <v>242</v>
      </c>
      <c r="C251" s="4">
        <v>0</v>
      </c>
      <c r="D251" s="4"/>
      <c r="E251" s="4"/>
      <c r="F251" s="4"/>
      <c r="G251" s="4"/>
      <c r="H251" s="4"/>
      <c r="I251" s="4"/>
      <c r="J251" s="4"/>
      <c r="K251" s="4">
        <v>0</v>
      </c>
      <c r="L251" s="4">
        <v>0</v>
      </c>
      <c r="M251" s="4">
        <v>0</v>
      </c>
      <c r="N251" s="4">
        <v>0</v>
      </c>
      <c r="O251" s="4">
        <v>350000</v>
      </c>
      <c r="P251" s="4"/>
      <c r="Q251">
        <v>0</v>
      </c>
      <c r="R251" s="4">
        <v>153000</v>
      </c>
      <c r="S251" s="4">
        <v>115500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15">
        <v>0</v>
      </c>
      <c r="Z251" s="15">
        <v>0</v>
      </c>
      <c r="AA251" s="15">
        <v>0</v>
      </c>
      <c r="AB251" s="4">
        <f t="shared" si="6"/>
        <v>0</v>
      </c>
      <c r="AC251" s="4">
        <f t="shared" si="7"/>
        <v>0</v>
      </c>
      <c r="AE251" s="4"/>
    </row>
    <row r="252" spans="1:31">
      <c r="A252" t="s">
        <v>257</v>
      </c>
      <c r="B252">
        <v>243</v>
      </c>
      <c r="C252" s="4">
        <v>0</v>
      </c>
      <c r="D252" s="4"/>
      <c r="E252" s="4"/>
      <c r="F252" s="4"/>
      <c r="G252" s="4"/>
      <c r="H252" s="4"/>
      <c r="I252" s="4"/>
      <c r="J252" s="4"/>
      <c r="K252" s="4">
        <v>0</v>
      </c>
      <c r="L252" s="4">
        <v>0</v>
      </c>
      <c r="M252" s="4">
        <v>0</v>
      </c>
      <c r="N252" s="4">
        <v>0</v>
      </c>
      <c r="O252" s="4"/>
      <c r="P252" s="4"/>
      <c r="Q252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15">
        <v>0</v>
      </c>
      <c r="Z252" s="15">
        <v>0</v>
      </c>
      <c r="AA252" s="15">
        <v>0</v>
      </c>
      <c r="AB252" s="4">
        <f t="shared" si="6"/>
        <v>0</v>
      </c>
      <c r="AC252" s="4">
        <f t="shared" si="7"/>
        <v>0</v>
      </c>
      <c r="AE252" s="4"/>
    </row>
    <row r="253" spans="1:31">
      <c r="A253" t="s">
        <v>258</v>
      </c>
      <c r="B253">
        <v>244</v>
      </c>
      <c r="C253" s="4">
        <v>0</v>
      </c>
      <c r="D253" s="4"/>
      <c r="E253" s="4"/>
      <c r="F253" s="4"/>
      <c r="G253" s="4"/>
      <c r="H253" s="4"/>
      <c r="I253" s="4"/>
      <c r="J253" s="4"/>
      <c r="K253" s="4">
        <v>0</v>
      </c>
      <c r="L253" s="4">
        <v>0</v>
      </c>
      <c r="M253" s="4">
        <v>0</v>
      </c>
      <c r="N253" s="4">
        <v>0</v>
      </c>
      <c r="O253" s="4"/>
      <c r="P253" s="4"/>
      <c r="Q253">
        <v>0</v>
      </c>
      <c r="R253" s="4">
        <v>6092060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15">
        <v>0</v>
      </c>
      <c r="Z253" s="15">
        <v>0</v>
      </c>
      <c r="AA253" s="15">
        <v>0</v>
      </c>
      <c r="AB253" s="4">
        <f t="shared" si="6"/>
        <v>0</v>
      </c>
      <c r="AC253" s="4">
        <f t="shared" si="7"/>
        <v>0</v>
      </c>
      <c r="AE253" s="4"/>
    </row>
    <row r="254" spans="1:31">
      <c r="A254" t="s">
        <v>259</v>
      </c>
      <c r="B254">
        <v>245</v>
      </c>
      <c r="C254" s="4">
        <v>0</v>
      </c>
      <c r="D254" s="4"/>
      <c r="E254" s="4"/>
      <c r="F254" s="4"/>
      <c r="G254" s="4"/>
      <c r="H254" s="4"/>
      <c r="I254" s="4"/>
      <c r="J254" s="4"/>
      <c r="K254" s="4">
        <v>0</v>
      </c>
      <c r="L254" s="4">
        <v>0</v>
      </c>
      <c r="M254" s="4">
        <v>0</v>
      </c>
      <c r="N254" s="4">
        <v>0</v>
      </c>
      <c r="O254" s="4"/>
      <c r="P254" s="4"/>
      <c r="Q254">
        <v>874351</v>
      </c>
      <c r="R254" s="4">
        <v>0</v>
      </c>
      <c r="S254" s="4">
        <v>0</v>
      </c>
      <c r="T254" s="4">
        <v>950000</v>
      </c>
      <c r="U254" s="4">
        <v>0</v>
      </c>
      <c r="V254" s="4">
        <v>0</v>
      </c>
      <c r="W254" s="4">
        <v>0</v>
      </c>
      <c r="X254" s="4">
        <v>0</v>
      </c>
      <c r="Y254" s="15">
        <v>0</v>
      </c>
      <c r="Z254" s="15">
        <v>0</v>
      </c>
      <c r="AA254" s="15">
        <v>0</v>
      </c>
      <c r="AB254" s="4">
        <f t="shared" si="6"/>
        <v>0</v>
      </c>
      <c r="AC254" s="4">
        <f t="shared" si="7"/>
        <v>0</v>
      </c>
      <c r="AE254" s="4"/>
    </row>
    <row r="255" spans="1:31">
      <c r="A255" t="s">
        <v>260</v>
      </c>
      <c r="B255">
        <v>246</v>
      </c>
      <c r="C255" s="4">
        <v>2410512</v>
      </c>
      <c r="D255" s="4"/>
      <c r="E255" s="4"/>
      <c r="F255" s="4"/>
      <c r="G255" s="4"/>
      <c r="H255" s="4"/>
      <c r="I255" s="4"/>
      <c r="J255" s="4"/>
      <c r="K255" s="4">
        <v>0</v>
      </c>
      <c r="L255" s="4">
        <v>0</v>
      </c>
      <c r="M255" s="4">
        <v>4500000</v>
      </c>
      <c r="N255" s="4">
        <v>0</v>
      </c>
      <c r="O255" s="4"/>
      <c r="P255" s="4"/>
      <c r="Q255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15">
        <v>0</v>
      </c>
      <c r="Z255" s="15">
        <v>0</v>
      </c>
      <c r="AA255" s="15">
        <v>0</v>
      </c>
      <c r="AB255" s="4">
        <f t="shared" si="6"/>
        <v>2470774.7999999998</v>
      </c>
      <c r="AC255" s="4">
        <f t="shared" si="7"/>
        <v>0</v>
      </c>
      <c r="AE255" s="4"/>
    </row>
    <row r="256" spans="1:31">
      <c r="A256" t="s">
        <v>261</v>
      </c>
      <c r="B256">
        <v>247</v>
      </c>
      <c r="C256" s="4">
        <v>0</v>
      </c>
      <c r="D256" s="4"/>
      <c r="E256" s="4"/>
      <c r="F256" s="4"/>
      <c r="G256" s="4"/>
      <c r="H256" s="4"/>
      <c r="I256" s="4"/>
      <c r="J256" s="4"/>
      <c r="K256" s="4">
        <v>0</v>
      </c>
      <c r="L256" s="4">
        <v>0</v>
      </c>
      <c r="M256" s="4">
        <v>0</v>
      </c>
      <c r="N256" s="4">
        <v>0</v>
      </c>
      <c r="O256" s="4"/>
      <c r="P256" s="4"/>
      <c r="Q256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15">
        <v>0</v>
      </c>
      <c r="Z256" s="15">
        <v>0</v>
      </c>
      <c r="AA256" s="15">
        <v>0</v>
      </c>
      <c r="AB256" s="4">
        <f t="shared" si="6"/>
        <v>0</v>
      </c>
      <c r="AC256" s="4">
        <f t="shared" si="7"/>
        <v>0</v>
      </c>
      <c r="AE256" s="4"/>
    </row>
    <row r="257" spans="1:31">
      <c r="A257" t="s">
        <v>262</v>
      </c>
      <c r="B257">
        <v>248</v>
      </c>
      <c r="C257" s="4">
        <v>0</v>
      </c>
      <c r="D257" s="4"/>
      <c r="E257" s="4"/>
      <c r="F257" s="4"/>
      <c r="G257" s="4"/>
      <c r="H257" s="4"/>
      <c r="I257" s="4"/>
      <c r="J257" s="4"/>
      <c r="K257" s="4">
        <v>0</v>
      </c>
      <c r="L257" s="4">
        <v>0</v>
      </c>
      <c r="M257" s="4">
        <v>0</v>
      </c>
      <c r="N257" s="4">
        <v>0</v>
      </c>
      <c r="O257" s="4"/>
      <c r="P257" s="4"/>
      <c r="Q257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15">
        <v>0</v>
      </c>
      <c r="Z257" s="15">
        <v>0</v>
      </c>
      <c r="AA257" s="15">
        <v>0</v>
      </c>
      <c r="AB257" s="4">
        <f t="shared" si="6"/>
        <v>0</v>
      </c>
      <c r="AC257" s="4">
        <f t="shared" si="7"/>
        <v>0</v>
      </c>
      <c r="AE257" s="4"/>
    </row>
    <row r="258" spans="1:31">
      <c r="A258" t="s">
        <v>263</v>
      </c>
      <c r="B258">
        <v>249</v>
      </c>
      <c r="C258" s="4">
        <v>0</v>
      </c>
      <c r="D258" s="4"/>
      <c r="E258" s="4"/>
      <c r="F258" s="4"/>
      <c r="G258" s="4"/>
      <c r="H258" s="4"/>
      <c r="I258" s="4"/>
      <c r="J258" s="4"/>
      <c r="K258" s="4">
        <v>0</v>
      </c>
      <c r="L258" s="4">
        <v>0</v>
      </c>
      <c r="M258" s="4">
        <v>0</v>
      </c>
      <c r="N258" s="4">
        <v>0</v>
      </c>
      <c r="O258" s="4"/>
      <c r="P258" s="4"/>
      <c r="Q258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15">
        <v>0</v>
      </c>
      <c r="Z258" s="15">
        <v>0</v>
      </c>
      <c r="AA258" s="15">
        <v>0</v>
      </c>
      <c r="AB258" s="4">
        <f t="shared" si="6"/>
        <v>0</v>
      </c>
      <c r="AC258" s="4">
        <f t="shared" si="7"/>
        <v>0</v>
      </c>
      <c r="AE258" s="4"/>
    </row>
    <row r="259" spans="1:31">
      <c r="A259" t="s">
        <v>264</v>
      </c>
      <c r="B259">
        <v>250</v>
      </c>
      <c r="C259" s="4">
        <v>0</v>
      </c>
      <c r="D259" s="4"/>
      <c r="E259" s="4"/>
      <c r="F259" s="4"/>
      <c r="G259" s="4"/>
      <c r="H259" s="4"/>
      <c r="I259" s="4"/>
      <c r="J259" s="4"/>
      <c r="K259" s="4">
        <v>0</v>
      </c>
      <c r="L259" s="4">
        <v>0</v>
      </c>
      <c r="M259" s="4">
        <v>162580</v>
      </c>
      <c r="N259" s="4">
        <v>94000</v>
      </c>
      <c r="O259" s="4"/>
      <c r="P259" s="4"/>
      <c r="Q259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15">
        <v>0</v>
      </c>
      <c r="Z259" s="15">
        <v>0</v>
      </c>
      <c r="AA259" s="15">
        <v>0</v>
      </c>
      <c r="AB259" s="4">
        <f t="shared" si="6"/>
        <v>0</v>
      </c>
      <c r="AC259" s="4">
        <f t="shared" si="7"/>
        <v>0</v>
      </c>
      <c r="AE259" s="4"/>
    </row>
    <row r="260" spans="1:31">
      <c r="A260" t="s">
        <v>265</v>
      </c>
      <c r="B260">
        <v>251</v>
      </c>
      <c r="C260" s="4">
        <v>0</v>
      </c>
      <c r="D260" s="4"/>
      <c r="E260" s="4"/>
      <c r="F260" s="4"/>
      <c r="G260" s="4"/>
      <c r="H260" s="4"/>
      <c r="I260" s="4"/>
      <c r="J260" s="4"/>
      <c r="K260" s="4">
        <v>389500</v>
      </c>
      <c r="L260" s="4">
        <v>0</v>
      </c>
      <c r="M260" s="4">
        <v>0</v>
      </c>
      <c r="N260" s="4">
        <v>0</v>
      </c>
      <c r="O260" s="4"/>
      <c r="P260" s="4"/>
      <c r="Q260">
        <v>0</v>
      </c>
      <c r="R260" s="4">
        <v>0</v>
      </c>
      <c r="S260" s="4">
        <v>2769392</v>
      </c>
      <c r="T260" s="4">
        <v>0</v>
      </c>
      <c r="U260" s="4">
        <v>0</v>
      </c>
      <c r="V260" s="4">
        <v>0</v>
      </c>
      <c r="W260" s="4">
        <v>150000</v>
      </c>
      <c r="X260" s="4">
        <v>0</v>
      </c>
      <c r="Y260" s="15">
        <v>0</v>
      </c>
      <c r="Z260" s="15">
        <v>0</v>
      </c>
      <c r="AA260" s="15">
        <v>0</v>
      </c>
      <c r="AB260" s="4">
        <f t="shared" si="6"/>
        <v>0</v>
      </c>
      <c r="AC260" s="4">
        <f t="shared" si="7"/>
        <v>0</v>
      </c>
      <c r="AE260" s="4"/>
    </row>
    <row r="261" spans="1:31">
      <c r="A261" t="s">
        <v>266</v>
      </c>
      <c r="B261">
        <v>252</v>
      </c>
      <c r="C261" s="4">
        <v>0</v>
      </c>
      <c r="D261" s="4"/>
      <c r="E261" s="4"/>
      <c r="F261" s="4">
        <v>523735</v>
      </c>
      <c r="G261" s="4">
        <v>1000000</v>
      </c>
      <c r="H261" s="4"/>
      <c r="I261" s="4"/>
      <c r="J261" s="4">
        <v>-450625</v>
      </c>
      <c r="K261" s="4">
        <v>0</v>
      </c>
      <c r="L261" s="4">
        <v>0</v>
      </c>
      <c r="M261" s="4">
        <v>400000</v>
      </c>
      <c r="N261" s="4">
        <v>0</v>
      </c>
      <c r="O261" s="4"/>
      <c r="P261" s="4"/>
      <c r="Q261">
        <v>0</v>
      </c>
      <c r="R261" s="4">
        <v>0</v>
      </c>
      <c r="S261" s="4">
        <v>0</v>
      </c>
      <c r="T261" s="4">
        <v>536836</v>
      </c>
      <c r="U261" s="4">
        <v>0</v>
      </c>
      <c r="V261" s="4">
        <v>0</v>
      </c>
      <c r="W261" s="4">
        <v>0</v>
      </c>
      <c r="X261" s="4">
        <v>0</v>
      </c>
      <c r="Y261" s="15">
        <v>0</v>
      </c>
      <c r="Z261" s="15">
        <v>0</v>
      </c>
      <c r="AA261" s="15">
        <v>0</v>
      </c>
      <c r="AB261" s="4">
        <f t="shared" si="6"/>
        <v>0</v>
      </c>
      <c r="AC261" s="4">
        <f t="shared" si="7"/>
        <v>0</v>
      </c>
      <c r="AE261" s="4"/>
    </row>
    <row r="262" spans="1:31">
      <c r="A262" t="s">
        <v>267</v>
      </c>
      <c r="B262">
        <v>253</v>
      </c>
      <c r="C262" s="4">
        <v>0</v>
      </c>
      <c r="D262" s="4"/>
      <c r="E262" s="4"/>
      <c r="F262" s="4"/>
      <c r="G262" s="4"/>
      <c r="H262" s="4"/>
      <c r="I262" s="4"/>
      <c r="J262" s="4"/>
      <c r="K262" s="4">
        <v>0</v>
      </c>
      <c r="L262" s="4">
        <v>0</v>
      </c>
      <c r="M262" s="4">
        <v>0</v>
      </c>
      <c r="N262" s="4">
        <v>0</v>
      </c>
      <c r="O262" s="4"/>
      <c r="P262" s="4"/>
      <c r="Q262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15">
        <v>0</v>
      </c>
      <c r="Z262" s="15">
        <v>0</v>
      </c>
      <c r="AA262" s="15">
        <v>0</v>
      </c>
      <c r="AB262" s="4">
        <f t="shared" si="6"/>
        <v>0</v>
      </c>
      <c r="AC262" s="4">
        <f t="shared" si="7"/>
        <v>0</v>
      </c>
      <c r="AE262" s="4"/>
    </row>
    <row r="263" spans="1:31">
      <c r="A263" t="s">
        <v>268</v>
      </c>
      <c r="B263">
        <v>254</v>
      </c>
      <c r="C263" s="4">
        <v>256303</v>
      </c>
      <c r="D263" s="4"/>
      <c r="E263" s="4"/>
      <c r="F263" s="4"/>
      <c r="G263" s="4">
        <v>107100</v>
      </c>
      <c r="H263" s="4"/>
      <c r="I263" s="4"/>
      <c r="J263" s="4"/>
      <c r="K263" s="4">
        <v>0</v>
      </c>
      <c r="L263" s="4">
        <v>0</v>
      </c>
      <c r="M263" s="4">
        <v>0</v>
      </c>
      <c r="N263" s="4">
        <v>0</v>
      </c>
      <c r="O263" s="4"/>
      <c r="P263" s="4"/>
      <c r="Q263">
        <v>590000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15">
        <v>0</v>
      </c>
      <c r="Z263" s="15">
        <v>0</v>
      </c>
      <c r="AA263" s="15">
        <v>0</v>
      </c>
      <c r="AB263" s="4">
        <f t="shared" si="6"/>
        <v>262710.57499999995</v>
      </c>
      <c r="AC263" s="4">
        <f t="shared" si="7"/>
        <v>0</v>
      </c>
      <c r="AE263" s="4"/>
    </row>
    <row r="264" spans="1:31">
      <c r="A264" t="s">
        <v>269</v>
      </c>
      <c r="B264">
        <v>255</v>
      </c>
      <c r="C264" s="4">
        <v>0</v>
      </c>
      <c r="D264" s="4"/>
      <c r="E264" s="4"/>
      <c r="F264" s="4"/>
      <c r="G264" s="4"/>
      <c r="H264" s="4"/>
      <c r="I264" s="4"/>
      <c r="J264" s="4">
        <v>16000</v>
      </c>
      <c r="K264" s="4">
        <v>0</v>
      </c>
      <c r="L264" s="4">
        <v>0</v>
      </c>
      <c r="M264" s="4">
        <v>0</v>
      </c>
      <c r="N264" s="4">
        <v>0</v>
      </c>
      <c r="O264" s="4"/>
      <c r="P264" s="4">
        <v>127500</v>
      </c>
      <c r="Q26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15">
        <v>0</v>
      </c>
      <c r="Z264" s="15">
        <v>0</v>
      </c>
      <c r="AA264" s="15">
        <v>0</v>
      </c>
      <c r="AB264" s="4">
        <f t="shared" si="6"/>
        <v>0</v>
      </c>
      <c r="AC264" s="4">
        <f t="shared" si="7"/>
        <v>0</v>
      </c>
      <c r="AE264" s="4"/>
    </row>
    <row r="265" spans="1:31">
      <c r="A265" t="s">
        <v>270</v>
      </c>
      <c r="B265">
        <v>256</v>
      </c>
      <c r="C265" s="4">
        <v>0</v>
      </c>
      <c r="D265" s="4"/>
      <c r="E265" s="4"/>
      <c r="F265" s="4"/>
      <c r="G265" s="4"/>
      <c r="H265" s="4"/>
      <c r="I265" s="4"/>
      <c r="J265" s="4"/>
      <c r="K265" s="4">
        <v>0</v>
      </c>
      <c r="L265" s="4">
        <v>0</v>
      </c>
      <c r="M265" s="4">
        <v>0</v>
      </c>
      <c r="N265" s="4">
        <v>0</v>
      </c>
      <c r="O265" s="4"/>
      <c r="P265" s="4"/>
      <c r="Q265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15">
        <v>0</v>
      </c>
      <c r="Z265" s="15">
        <v>0</v>
      </c>
      <c r="AA265" s="15">
        <v>0</v>
      </c>
      <c r="AB265" s="4">
        <f t="shared" si="6"/>
        <v>0</v>
      </c>
      <c r="AC265" s="4">
        <f t="shared" si="7"/>
        <v>0</v>
      </c>
      <c r="AE265" s="4"/>
    </row>
    <row r="266" spans="1:31">
      <c r="A266" t="s">
        <v>271</v>
      </c>
      <c r="B266">
        <v>257</v>
      </c>
      <c r="C266" s="4">
        <v>0</v>
      </c>
      <c r="D266" s="4"/>
      <c r="E266" s="4"/>
      <c r="F266" s="4"/>
      <c r="G266" s="4"/>
      <c r="H266" s="4"/>
      <c r="I266" s="4"/>
      <c r="J266" s="4"/>
      <c r="K266" s="4">
        <v>0</v>
      </c>
      <c r="L266" s="4">
        <v>0</v>
      </c>
      <c r="M266" s="4">
        <v>0</v>
      </c>
      <c r="N266" s="4">
        <v>0</v>
      </c>
      <c r="O266" s="4"/>
      <c r="P266" s="4"/>
      <c r="Q266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15">
        <v>0</v>
      </c>
      <c r="Z266" s="15">
        <v>343583</v>
      </c>
      <c r="AA266" s="15">
        <v>0</v>
      </c>
      <c r="AB266" s="4">
        <f t="shared" ref="AB266:AB329" si="8">C266*1.025</f>
        <v>0</v>
      </c>
      <c r="AC266" s="4">
        <f t="shared" ref="AC266:AC329" si="9">D266*1.025</f>
        <v>0</v>
      </c>
      <c r="AE266" s="4"/>
    </row>
    <row r="267" spans="1:31">
      <c r="A267" t="s">
        <v>272</v>
      </c>
      <c r="B267">
        <v>258</v>
      </c>
      <c r="C267" s="4">
        <v>0</v>
      </c>
      <c r="D267" s="4"/>
      <c r="E267" s="4"/>
      <c r="F267" s="4"/>
      <c r="G267" s="4"/>
      <c r="H267" s="4"/>
      <c r="I267" s="4"/>
      <c r="J267" s="4"/>
      <c r="K267" s="4">
        <v>0</v>
      </c>
      <c r="L267" s="4">
        <v>0</v>
      </c>
      <c r="M267" s="4">
        <v>0</v>
      </c>
      <c r="N267" s="4">
        <v>0</v>
      </c>
      <c r="O267" s="4"/>
      <c r="P267" s="4"/>
      <c r="Q267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15">
        <v>0</v>
      </c>
      <c r="Z267" s="15">
        <v>0</v>
      </c>
      <c r="AA267" s="15">
        <v>0</v>
      </c>
      <c r="AB267" s="4">
        <f t="shared" si="8"/>
        <v>0</v>
      </c>
      <c r="AC267" s="4">
        <f t="shared" si="9"/>
        <v>0</v>
      </c>
      <c r="AE267" s="4"/>
    </row>
    <row r="268" spans="1:31">
      <c r="A268" t="s">
        <v>273</v>
      </c>
      <c r="B268">
        <v>259</v>
      </c>
      <c r="C268" s="4">
        <v>0</v>
      </c>
      <c r="D268" s="4"/>
      <c r="E268" s="4"/>
      <c r="F268" s="4"/>
      <c r="G268" s="4"/>
      <c r="H268" s="4"/>
      <c r="I268" s="4"/>
      <c r="J268" s="4"/>
      <c r="K268" s="4">
        <v>0</v>
      </c>
      <c r="L268" s="4">
        <v>0</v>
      </c>
      <c r="M268" s="4">
        <v>0</v>
      </c>
      <c r="N268" s="4">
        <v>0</v>
      </c>
      <c r="O268" s="4"/>
      <c r="P268" s="4"/>
      <c r="Q268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15">
        <v>0</v>
      </c>
      <c r="Z268" s="15">
        <v>0</v>
      </c>
      <c r="AA268" s="15">
        <v>0</v>
      </c>
      <c r="AB268" s="4">
        <f t="shared" si="8"/>
        <v>0</v>
      </c>
      <c r="AC268" s="4">
        <f t="shared" si="9"/>
        <v>0</v>
      </c>
      <c r="AE268" s="4"/>
    </row>
    <row r="269" spans="1:31">
      <c r="A269" t="s">
        <v>274</v>
      </c>
      <c r="B269">
        <v>260</v>
      </c>
      <c r="C269" s="4">
        <v>0</v>
      </c>
      <c r="D269" s="4"/>
      <c r="E269" s="4"/>
      <c r="F269" s="4"/>
      <c r="G269" s="4"/>
      <c r="H269" s="4"/>
      <c r="I269" s="4"/>
      <c r="J269" s="4"/>
      <c r="K269" s="4">
        <v>0</v>
      </c>
      <c r="L269" s="4">
        <v>0</v>
      </c>
      <c r="M269" s="4">
        <v>0</v>
      </c>
      <c r="N269" s="4">
        <v>0</v>
      </c>
      <c r="O269" s="4"/>
      <c r="P269" s="4"/>
      <c r="Q269">
        <v>0</v>
      </c>
      <c r="R269" s="4">
        <v>0</v>
      </c>
      <c r="S269" s="4">
        <v>0</v>
      </c>
      <c r="T269" s="4">
        <v>0</v>
      </c>
      <c r="U269" s="4">
        <v>0</v>
      </c>
      <c r="V269" s="4">
        <v>150000</v>
      </c>
      <c r="W269" s="4">
        <v>0</v>
      </c>
      <c r="X269" s="4">
        <v>0</v>
      </c>
      <c r="Y269" s="15">
        <v>0</v>
      </c>
      <c r="Z269" s="15">
        <v>0</v>
      </c>
      <c r="AA269" s="15">
        <v>0</v>
      </c>
      <c r="AB269" s="4">
        <f t="shared" si="8"/>
        <v>0</v>
      </c>
      <c r="AC269" s="4">
        <f t="shared" si="9"/>
        <v>0</v>
      </c>
      <c r="AE269" s="4"/>
    </row>
    <row r="270" spans="1:31">
      <c r="A270" t="s">
        <v>275</v>
      </c>
      <c r="B270">
        <v>261</v>
      </c>
      <c r="C270" s="4">
        <v>310813</v>
      </c>
      <c r="D270" s="4"/>
      <c r="E270" s="4"/>
      <c r="F270" s="4">
        <v>1727936</v>
      </c>
      <c r="G270" s="4"/>
      <c r="H270" s="4"/>
      <c r="I270" s="4"/>
      <c r="J270" s="4"/>
      <c r="K270" s="4">
        <v>775000</v>
      </c>
      <c r="L270" s="4">
        <v>0</v>
      </c>
      <c r="M270" s="4">
        <v>0</v>
      </c>
      <c r="N270" s="4">
        <v>0</v>
      </c>
      <c r="O270" s="4">
        <v>2620664</v>
      </c>
      <c r="P270" s="4"/>
      <c r="Q270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15">
        <v>0</v>
      </c>
      <c r="Z270" s="15">
        <v>0</v>
      </c>
      <c r="AA270" s="15">
        <v>0</v>
      </c>
      <c r="AB270" s="4">
        <f t="shared" si="8"/>
        <v>318583.32499999995</v>
      </c>
      <c r="AC270" s="4">
        <f t="shared" si="9"/>
        <v>0</v>
      </c>
      <c r="AE270" s="4"/>
    </row>
    <row r="271" spans="1:31">
      <c r="A271" t="s">
        <v>276</v>
      </c>
      <c r="B271">
        <v>262</v>
      </c>
      <c r="C271" s="4">
        <v>0</v>
      </c>
      <c r="D271" s="4"/>
      <c r="E271" s="4"/>
      <c r="F271" s="4"/>
      <c r="G271" s="4"/>
      <c r="H271" s="4"/>
      <c r="I271" s="4"/>
      <c r="J271" s="4"/>
      <c r="K271" s="4">
        <v>0</v>
      </c>
      <c r="L271" s="4">
        <v>0</v>
      </c>
      <c r="M271" s="4">
        <v>0</v>
      </c>
      <c r="N271" s="4">
        <v>0</v>
      </c>
      <c r="O271" s="4"/>
      <c r="P271" s="4"/>
      <c r="Q271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15">
        <v>0</v>
      </c>
      <c r="Z271" s="15">
        <v>0</v>
      </c>
      <c r="AA271" s="15">
        <v>0</v>
      </c>
      <c r="AB271" s="4">
        <f t="shared" si="8"/>
        <v>0</v>
      </c>
      <c r="AC271" s="4">
        <f t="shared" si="9"/>
        <v>0</v>
      </c>
      <c r="AE271" s="4"/>
    </row>
    <row r="272" spans="1:31">
      <c r="A272" t="s">
        <v>277</v>
      </c>
      <c r="B272">
        <v>263</v>
      </c>
      <c r="C272" s="4">
        <v>0</v>
      </c>
      <c r="D272" s="4"/>
      <c r="E272" s="4"/>
      <c r="F272" s="4"/>
      <c r="G272" s="4"/>
      <c r="H272" s="4">
        <v>20000</v>
      </c>
      <c r="I272" s="4"/>
      <c r="J272" s="4"/>
      <c r="K272" s="4">
        <v>0</v>
      </c>
      <c r="L272" s="4">
        <v>0</v>
      </c>
      <c r="M272" s="4">
        <v>0</v>
      </c>
      <c r="N272" s="4">
        <v>0</v>
      </c>
      <c r="O272" s="4"/>
      <c r="P272" s="4"/>
      <c r="Q272">
        <v>0</v>
      </c>
      <c r="R272" s="4">
        <v>160000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15">
        <v>0</v>
      </c>
      <c r="Z272" s="15">
        <v>0</v>
      </c>
      <c r="AA272" s="15">
        <v>0</v>
      </c>
      <c r="AB272" s="4">
        <f t="shared" si="8"/>
        <v>0</v>
      </c>
      <c r="AC272" s="4">
        <f t="shared" si="9"/>
        <v>0</v>
      </c>
      <c r="AE272" s="4"/>
    </row>
    <row r="273" spans="1:31">
      <c r="A273" t="s">
        <v>278</v>
      </c>
      <c r="B273">
        <v>264</v>
      </c>
      <c r="C273" s="4">
        <v>0</v>
      </c>
      <c r="D273" s="4"/>
      <c r="E273" s="4"/>
      <c r="F273" s="4"/>
      <c r="G273" s="4"/>
      <c r="H273" s="4"/>
      <c r="I273" s="4"/>
      <c r="J273" s="4"/>
      <c r="K273" s="4">
        <v>0</v>
      </c>
      <c r="L273" s="4">
        <v>0</v>
      </c>
      <c r="M273" s="4">
        <v>989000</v>
      </c>
      <c r="N273" s="4">
        <v>0</v>
      </c>
      <c r="O273" s="4"/>
      <c r="P273" s="4"/>
      <c r="Q273">
        <v>2741729</v>
      </c>
      <c r="R273" s="4">
        <v>0</v>
      </c>
      <c r="S273" s="4">
        <v>0</v>
      </c>
      <c r="T273" s="4">
        <v>0</v>
      </c>
      <c r="U273" s="4">
        <v>2200000</v>
      </c>
      <c r="V273" s="4">
        <v>0</v>
      </c>
      <c r="W273" s="4">
        <v>0</v>
      </c>
      <c r="X273" s="4">
        <v>0</v>
      </c>
      <c r="Y273" s="15">
        <v>0</v>
      </c>
      <c r="Z273" s="15">
        <v>0</v>
      </c>
      <c r="AA273" s="15">
        <v>0</v>
      </c>
      <c r="AB273" s="4">
        <f t="shared" si="8"/>
        <v>0</v>
      </c>
      <c r="AC273" s="4">
        <f t="shared" si="9"/>
        <v>0</v>
      </c>
      <c r="AE273" s="4"/>
    </row>
    <row r="274" spans="1:31">
      <c r="A274" t="s">
        <v>279</v>
      </c>
      <c r="B274">
        <v>265</v>
      </c>
      <c r="C274" s="4">
        <v>0</v>
      </c>
      <c r="D274" s="4"/>
      <c r="E274" s="4"/>
      <c r="F274" s="4"/>
      <c r="G274" s="4"/>
      <c r="H274" s="4"/>
      <c r="I274" s="4"/>
      <c r="J274" s="4"/>
      <c r="K274" s="4">
        <v>0</v>
      </c>
      <c r="L274" s="4">
        <v>0</v>
      </c>
      <c r="M274" s="4">
        <v>0</v>
      </c>
      <c r="N274" s="4">
        <v>0</v>
      </c>
      <c r="O274" s="4"/>
      <c r="P274" s="4"/>
      <c r="Q27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15">
        <v>0</v>
      </c>
      <c r="Z274" s="15">
        <v>0</v>
      </c>
      <c r="AA274" s="15">
        <v>0</v>
      </c>
      <c r="AB274" s="4">
        <f t="shared" si="8"/>
        <v>0</v>
      </c>
      <c r="AC274" s="4">
        <f t="shared" si="9"/>
        <v>0</v>
      </c>
      <c r="AE274" s="4"/>
    </row>
    <row r="275" spans="1:31">
      <c r="A275" t="s">
        <v>280</v>
      </c>
      <c r="B275">
        <v>266</v>
      </c>
      <c r="C275" s="4">
        <v>0</v>
      </c>
      <c r="D275" s="4"/>
      <c r="E275" s="4"/>
      <c r="F275" s="4"/>
      <c r="G275" s="4"/>
      <c r="H275" s="4"/>
      <c r="I275" s="4"/>
      <c r="J275" s="4">
        <v>850713</v>
      </c>
      <c r="K275" s="4">
        <v>1039961</v>
      </c>
      <c r="L275" s="4">
        <v>3880000</v>
      </c>
      <c r="M275" s="4">
        <v>0</v>
      </c>
      <c r="N275" s="4">
        <v>0</v>
      </c>
      <c r="O275" s="4"/>
      <c r="P275" s="4"/>
      <c r="Q275">
        <v>2900000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15">
        <v>0</v>
      </c>
      <c r="Z275" s="15">
        <v>0</v>
      </c>
      <c r="AA275" s="15">
        <v>0</v>
      </c>
      <c r="AB275" s="4">
        <f t="shared" si="8"/>
        <v>0</v>
      </c>
      <c r="AC275" s="4">
        <f t="shared" si="9"/>
        <v>0</v>
      </c>
      <c r="AE275" s="4"/>
    </row>
    <row r="276" spans="1:31">
      <c r="A276" t="s">
        <v>281</v>
      </c>
      <c r="B276">
        <v>267</v>
      </c>
      <c r="C276" s="4">
        <v>0</v>
      </c>
      <c r="D276" s="4"/>
      <c r="E276" s="4"/>
      <c r="F276" s="4"/>
      <c r="G276" s="4"/>
      <c r="H276" s="4"/>
      <c r="I276" s="4"/>
      <c r="J276" s="4"/>
      <c r="K276" s="4">
        <v>0</v>
      </c>
      <c r="L276" s="4">
        <v>0</v>
      </c>
      <c r="M276" s="4">
        <v>0</v>
      </c>
      <c r="N276" s="4">
        <v>0</v>
      </c>
      <c r="O276" s="4"/>
      <c r="P276" s="4"/>
      <c r="Q276">
        <v>0</v>
      </c>
      <c r="R276" s="4">
        <v>100000</v>
      </c>
      <c r="S276" s="4">
        <v>177000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15">
        <v>0</v>
      </c>
      <c r="Z276" s="15">
        <v>0</v>
      </c>
      <c r="AA276" s="15">
        <v>0</v>
      </c>
      <c r="AB276" s="4">
        <f t="shared" si="8"/>
        <v>0</v>
      </c>
      <c r="AC276" s="4">
        <f t="shared" si="9"/>
        <v>0</v>
      </c>
      <c r="AE276" s="4"/>
    </row>
    <row r="277" spans="1:31">
      <c r="A277" t="s">
        <v>282</v>
      </c>
      <c r="B277">
        <v>268</v>
      </c>
      <c r="C277" s="4">
        <v>97312</v>
      </c>
      <c r="D277" s="4"/>
      <c r="E277" s="4"/>
      <c r="F277" s="4"/>
      <c r="G277" s="4">
        <v>8520</v>
      </c>
      <c r="H277" s="4"/>
      <c r="I277" s="4"/>
      <c r="J277" s="4"/>
      <c r="K277" s="4">
        <v>0</v>
      </c>
      <c r="L277" s="4">
        <v>0</v>
      </c>
      <c r="M277" s="4">
        <v>0</v>
      </c>
      <c r="N277" s="4">
        <v>0</v>
      </c>
      <c r="O277" s="4"/>
      <c r="P277" s="4">
        <v>81500</v>
      </c>
      <c r="Q277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15">
        <v>0</v>
      </c>
      <c r="Z277" s="15">
        <v>0</v>
      </c>
      <c r="AA277" s="15">
        <v>0</v>
      </c>
      <c r="AB277" s="4">
        <f t="shared" si="8"/>
        <v>99744.799999999988</v>
      </c>
      <c r="AC277" s="4">
        <f t="shared" si="9"/>
        <v>0</v>
      </c>
      <c r="AE277" s="4"/>
    </row>
    <row r="278" spans="1:31">
      <c r="A278" t="s">
        <v>283</v>
      </c>
      <c r="B278">
        <v>269</v>
      </c>
      <c r="C278" s="4">
        <v>0</v>
      </c>
      <c r="D278" s="4"/>
      <c r="E278" s="4"/>
      <c r="F278" s="4"/>
      <c r="G278" s="4"/>
      <c r="H278" s="4">
        <v>76500</v>
      </c>
      <c r="I278" s="4"/>
      <c r="J278" s="4">
        <v>250000</v>
      </c>
      <c r="K278" s="4">
        <v>595000</v>
      </c>
      <c r="L278" s="4">
        <v>345000</v>
      </c>
      <c r="M278" s="4">
        <v>485000</v>
      </c>
      <c r="N278" s="4">
        <v>250000</v>
      </c>
      <c r="O278" s="4">
        <v>493500</v>
      </c>
      <c r="P278" s="4">
        <v>612000</v>
      </c>
      <c r="Q278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15">
        <v>0</v>
      </c>
      <c r="Z278" s="15">
        <v>0</v>
      </c>
      <c r="AA278" s="15">
        <v>0</v>
      </c>
      <c r="AB278" s="4">
        <f t="shared" si="8"/>
        <v>0</v>
      </c>
      <c r="AC278" s="4">
        <f t="shared" si="9"/>
        <v>0</v>
      </c>
      <c r="AE278" s="4"/>
    </row>
    <row r="279" spans="1:31">
      <c r="A279" t="s">
        <v>284</v>
      </c>
      <c r="B279">
        <v>270</v>
      </c>
      <c r="C279" s="4">
        <v>0</v>
      </c>
      <c r="D279" s="4"/>
      <c r="E279" s="4"/>
      <c r="F279" s="4"/>
      <c r="G279" s="4"/>
      <c r="H279" s="4"/>
      <c r="I279" s="4">
        <v>231871</v>
      </c>
      <c r="J279" s="4"/>
      <c r="K279" s="4">
        <v>0</v>
      </c>
      <c r="L279" s="4">
        <v>0</v>
      </c>
      <c r="M279" s="4">
        <v>65729</v>
      </c>
      <c r="N279" s="4">
        <v>0</v>
      </c>
      <c r="O279" s="4"/>
      <c r="P279" s="4"/>
      <c r="Q279">
        <v>0</v>
      </c>
      <c r="R279" s="4">
        <v>163500</v>
      </c>
      <c r="S279" s="4">
        <v>21334</v>
      </c>
      <c r="T279" s="4">
        <v>16030</v>
      </c>
      <c r="U279" s="4">
        <v>0</v>
      </c>
      <c r="V279" s="4">
        <v>0</v>
      </c>
      <c r="W279" s="4">
        <v>0</v>
      </c>
      <c r="X279" s="4">
        <v>0</v>
      </c>
      <c r="Y279" s="15">
        <v>0</v>
      </c>
      <c r="Z279" s="15">
        <v>0</v>
      </c>
      <c r="AA279" s="15">
        <v>0</v>
      </c>
      <c r="AB279" s="4">
        <f t="shared" si="8"/>
        <v>0</v>
      </c>
      <c r="AC279" s="4">
        <f t="shared" si="9"/>
        <v>0</v>
      </c>
      <c r="AE279" s="4"/>
    </row>
    <row r="280" spans="1:31">
      <c r="A280" t="s">
        <v>285</v>
      </c>
      <c r="B280">
        <v>271</v>
      </c>
      <c r="C280" s="4">
        <v>0</v>
      </c>
      <c r="D280" s="4"/>
      <c r="E280" s="4"/>
      <c r="F280" s="4"/>
      <c r="G280" s="4"/>
      <c r="H280" s="4"/>
      <c r="I280" s="4"/>
      <c r="J280" s="4"/>
      <c r="K280" s="4">
        <v>0</v>
      </c>
      <c r="L280" s="4">
        <v>0</v>
      </c>
      <c r="M280" s="4">
        <v>0</v>
      </c>
      <c r="N280" s="4">
        <v>0</v>
      </c>
      <c r="O280" s="4"/>
      <c r="P280" s="4"/>
      <c r="Q280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5500000</v>
      </c>
      <c r="Y280" s="15">
        <v>0</v>
      </c>
      <c r="Z280" s="15">
        <v>0</v>
      </c>
      <c r="AA280" s="15">
        <v>0</v>
      </c>
      <c r="AB280" s="4">
        <f t="shared" si="8"/>
        <v>0</v>
      </c>
      <c r="AC280" s="4">
        <f t="shared" si="9"/>
        <v>0</v>
      </c>
      <c r="AE280" s="4"/>
    </row>
    <row r="281" spans="1:31">
      <c r="A281" t="s">
        <v>286</v>
      </c>
      <c r="B281">
        <v>272</v>
      </c>
      <c r="C281" s="4">
        <v>51153</v>
      </c>
      <c r="D281" s="4"/>
      <c r="E281" s="4">
        <v>64524</v>
      </c>
      <c r="F281" s="4"/>
      <c r="G281" s="4"/>
      <c r="H281" s="4"/>
      <c r="I281" s="4"/>
      <c r="J281" s="4"/>
      <c r="K281" s="4">
        <v>0</v>
      </c>
      <c r="L281" s="4">
        <v>0</v>
      </c>
      <c r="M281" s="4">
        <v>0</v>
      </c>
      <c r="N281" s="4">
        <v>199786</v>
      </c>
      <c r="O281" s="4"/>
      <c r="P281" s="4"/>
      <c r="Q281">
        <v>0</v>
      </c>
      <c r="R281" s="4">
        <v>200000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15">
        <v>0</v>
      </c>
      <c r="Z281" s="15">
        <v>0</v>
      </c>
      <c r="AA281" s="15">
        <v>0</v>
      </c>
      <c r="AB281" s="4">
        <f t="shared" si="8"/>
        <v>52431.824999999997</v>
      </c>
      <c r="AC281" s="4">
        <f t="shared" si="9"/>
        <v>0</v>
      </c>
      <c r="AE281" s="4"/>
    </row>
    <row r="282" spans="1:31">
      <c r="A282" t="s">
        <v>287</v>
      </c>
      <c r="B282">
        <v>273</v>
      </c>
      <c r="C282" s="4">
        <v>0</v>
      </c>
      <c r="D282" s="4"/>
      <c r="E282" s="4"/>
      <c r="F282" s="4"/>
      <c r="G282" s="4"/>
      <c r="H282" s="4"/>
      <c r="I282" s="4"/>
      <c r="J282" s="4"/>
      <c r="K282" s="4">
        <v>0</v>
      </c>
      <c r="L282" s="4">
        <v>0</v>
      </c>
      <c r="M282" s="4">
        <v>0</v>
      </c>
      <c r="N282" s="4">
        <v>0</v>
      </c>
      <c r="O282" s="4"/>
      <c r="P282" s="4"/>
      <c r="Q282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15">
        <v>0</v>
      </c>
      <c r="Z282" s="15">
        <v>0</v>
      </c>
      <c r="AA282" s="15">
        <v>0</v>
      </c>
      <c r="AB282" s="4">
        <f t="shared" si="8"/>
        <v>0</v>
      </c>
      <c r="AC282" s="4">
        <f t="shared" si="9"/>
        <v>0</v>
      </c>
      <c r="AE282" s="4"/>
    </row>
    <row r="283" spans="1:31">
      <c r="A283" t="s">
        <v>288</v>
      </c>
      <c r="B283">
        <v>274</v>
      </c>
      <c r="C283" s="4">
        <v>0</v>
      </c>
      <c r="D283" s="4"/>
      <c r="E283" s="4"/>
      <c r="F283" s="4"/>
      <c r="G283" s="4"/>
      <c r="H283" s="4"/>
      <c r="I283" s="4"/>
      <c r="J283" s="4"/>
      <c r="K283" s="4">
        <v>0</v>
      </c>
      <c r="L283" s="4">
        <v>0</v>
      </c>
      <c r="M283" s="4">
        <v>0</v>
      </c>
      <c r="N283" s="4">
        <v>0</v>
      </c>
      <c r="O283" s="4"/>
      <c r="P283" s="4"/>
      <c r="Q283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15">
        <v>0</v>
      </c>
      <c r="Z283" s="15">
        <v>0</v>
      </c>
      <c r="AA283" s="15">
        <v>0</v>
      </c>
      <c r="AB283" s="4">
        <f t="shared" si="8"/>
        <v>0</v>
      </c>
      <c r="AC283" s="4">
        <f t="shared" si="9"/>
        <v>0</v>
      </c>
      <c r="AE283" s="4"/>
    </row>
    <row r="284" spans="1:31">
      <c r="A284" t="s">
        <v>289</v>
      </c>
      <c r="B284">
        <v>275</v>
      </c>
      <c r="C284" s="4">
        <v>0</v>
      </c>
      <c r="D284" s="4"/>
      <c r="E284" s="4"/>
      <c r="F284" s="4"/>
      <c r="G284" s="4"/>
      <c r="H284" s="4"/>
      <c r="I284" s="4"/>
      <c r="J284" s="4"/>
      <c r="K284" s="4">
        <v>0</v>
      </c>
      <c r="L284" s="4">
        <v>0</v>
      </c>
      <c r="M284" s="4">
        <v>0</v>
      </c>
      <c r="N284" s="4">
        <v>0</v>
      </c>
      <c r="O284" s="4"/>
      <c r="P284" s="4"/>
      <c r="Q28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15">
        <v>0</v>
      </c>
      <c r="Z284" s="15">
        <v>0</v>
      </c>
      <c r="AA284" s="15">
        <v>0</v>
      </c>
      <c r="AB284" s="4">
        <f t="shared" si="8"/>
        <v>0</v>
      </c>
      <c r="AC284" s="4">
        <f t="shared" si="9"/>
        <v>0</v>
      </c>
      <c r="AE284" s="4"/>
    </row>
    <row r="285" spans="1:31">
      <c r="A285" t="s">
        <v>290</v>
      </c>
      <c r="B285">
        <v>276</v>
      </c>
      <c r="C285" s="4">
        <v>0</v>
      </c>
      <c r="D285" s="4"/>
      <c r="E285" s="4"/>
      <c r="F285" s="4"/>
      <c r="G285" s="4"/>
      <c r="H285" s="4"/>
      <c r="I285" s="4"/>
      <c r="J285" s="4"/>
      <c r="K285" s="4">
        <v>0</v>
      </c>
      <c r="L285" s="4">
        <v>0</v>
      </c>
      <c r="M285" s="4">
        <v>0</v>
      </c>
      <c r="N285" s="4">
        <v>0</v>
      </c>
      <c r="O285" s="4"/>
      <c r="P285" s="4"/>
      <c r="Q285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15">
        <v>0</v>
      </c>
      <c r="Z285" s="15">
        <v>0</v>
      </c>
      <c r="AA285" s="15">
        <v>0</v>
      </c>
      <c r="AB285" s="4">
        <f t="shared" si="8"/>
        <v>0</v>
      </c>
      <c r="AC285" s="4">
        <f t="shared" si="9"/>
        <v>0</v>
      </c>
      <c r="AE285" s="4"/>
    </row>
    <row r="286" spans="1:31">
      <c r="A286" t="s">
        <v>291</v>
      </c>
      <c r="B286">
        <v>277</v>
      </c>
      <c r="C286" s="4">
        <v>0</v>
      </c>
      <c r="D286" s="4"/>
      <c r="E286" s="4"/>
      <c r="F286" s="4"/>
      <c r="G286" s="4"/>
      <c r="H286" s="4"/>
      <c r="I286" s="4"/>
      <c r="J286" s="4"/>
      <c r="K286" s="4">
        <v>250000</v>
      </c>
      <c r="L286" s="4">
        <v>120000</v>
      </c>
      <c r="M286" s="4">
        <v>548949</v>
      </c>
      <c r="N286" s="4">
        <v>0</v>
      </c>
      <c r="O286" s="4">
        <v>655000</v>
      </c>
      <c r="P286" s="4">
        <v>228327</v>
      </c>
      <c r="Q286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15">
        <v>0</v>
      </c>
      <c r="Z286" s="15">
        <v>0</v>
      </c>
      <c r="AA286" s="15">
        <v>0</v>
      </c>
      <c r="AB286" s="4">
        <f t="shared" si="8"/>
        <v>0</v>
      </c>
      <c r="AC286" s="4">
        <f t="shared" si="9"/>
        <v>0</v>
      </c>
      <c r="AE286" s="4"/>
    </row>
    <row r="287" spans="1:31">
      <c r="A287" t="s">
        <v>292</v>
      </c>
      <c r="B287">
        <v>278</v>
      </c>
      <c r="C287" s="4">
        <v>0</v>
      </c>
      <c r="D287" s="4"/>
      <c r="E287" s="4"/>
      <c r="F287" s="4"/>
      <c r="G287" s="4"/>
      <c r="H287" s="4"/>
      <c r="I287" s="4"/>
      <c r="J287" s="4"/>
      <c r="K287" s="4">
        <v>0</v>
      </c>
      <c r="L287" s="4">
        <v>0</v>
      </c>
      <c r="M287" s="4">
        <v>0</v>
      </c>
      <c r="N287" s="4">
        <v>0</v>
      </c>
      <c r="O287" s="4"/>
      <c r="P287" s="4"/>
      <c r="Q287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15">
        <v>0</v>
      </c>
      <c r="Z287" s="15">
        <v>0</v>
      </c>
      <c r="AA287" s="15">
        <v>0</v>
      </c>
      <c r="AB287" s="4">
        <f t="shared" si="8"/>
        <v>0</v>
      </c>
      <c r="AC287" s="4">
        <f t="shared" si="9"/>
        <v>0</v>
      </c>
      <c r="AE287" s="4"/>
    </row>
    <row r="288" spans="1:31">
      <c r="A288" t="s">
        <v>293</v>
      </c>
      <c r="B288">
        <v>279</v>
      </c>
      <c r="C288" s="4">
        <v>0</v>
      </c>
      <c r="D288" s="4"/>
      <c r="E288" s="4"/>
      <c r="F288" s="4"/>
      <c r="G288" s="4"/>
      <c r="H288" s="4"/>
      <c r="I288" s="4"/>
      <c r="J288" s="4"/>
      <c r="K288" s="4">
        <v>0</v>
      </c>
      <c r="L288" s="4">
        <v>0</v>
      </c>
      <c r="M288" s="4">
        <v>0</v>
      </c>
      <c r="N288" s="4">
        <v>0</v>
      </c>
      <c r="O288" s="4"/>
      <c r="P288" s="4"/>
      <c r="Q288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15">
        <v>0</v>
      </c>
      <c r="Z288" s="15">
        <v>0</v>
      </c>
      <c r="AA288" s="15">
        <v>0</v>
      </c>
      <c r="AB288" s="4">
        <f t="shared" si="8"/>
        <v>0</v>
      </c>
      <c r="AC288" s="4">
        <f t="shared" si="9"/>
        <v>0</v>
      </c>
      <c r="AE288" s="4"/>
    </row>
    <row r="289" spans="1:31">
      <c r="A289" t="s">
        <v>294</v>
      </c>
      <c r="B289">
        <v>280</v>
      </c>
      <c r="C289" s="4">
        <v>0</v>
      </c>
      <c r="D289" s="4"/>
      <c r="E289" s="4"/>
      <c r="F289" s="4"/>
      <c r="G289" s="4"/>
      <c r="H289" s="4"/>
      <c r="I289" s="4"/>
      <c r="J289" s="4"/>
      <c r="K289" s="4">
        <v>0</v>
      </c>
      <c r="L289" s="4">
        <v>0</v>
      </c>
      <c r="M289" s="4">
        <v>0</v>
      </c>
      <c r="N289" s="4">
        <v>0</v>
      </c>
      <c r="O289" s="4">
        <v>463758</v>
      </c>
      <c r="P289" s="4"/>
      <c r="Q289">
        <v>0</v>
      </c>
      <c r="R289" s="4">
        <v>528371</v>
      </c>
      <c r="S289" s="4">
        <v>0</v>
      </c>
      <c r="T289" s="4">
        <v>0</v>
      </c>
      <c r="U289" s="4">
        <v>0</v>
      </c>
      <c r="V289" s="4">
        <v>0</v>
      </c>
      <c r="W289" s="4">
        <v>150000</v>
      </c>
      <c r="X289" s="4">
        <v>0</v>
      </c>
      <c r="Y289" s="15">
        <v>0</v>
      </c>
      <c r="Z289" s="15">
        <v>0</v>
      </c>
      <c r="AA289" s="15">
        <v>0</v>
      </c>
      <c r="AB289" s="4">
        <f t="shared" si="8"/>
        <v>0</v>
      </c>
      <c r="AC289" s="4">
        <f t="shared" si="9"/>
        <v>0</v>
      </c>
      <c r="AE289" s="4"/>
    </row>
    <row r="290" spans="1:31">
      <c r="A290" t="s">
        <v>295</v>
      </c>
      <c r="B290">
        <v>281</v>
      </c>
      <c r="C290" s="4">
        <v>0</v>
      </c>
      <c r="D290" s="4"/>
      <c r="E290" s="4"/>
      <c r="F290" s="4"/>
      <c r="G290" s="4"/>
      <c r="H290" s="4"/>
      <c r="I290" s="4"/>
      <c r="J290" s="4"/>
      <c r="K290" s="4">
        <v>0</v>
      </c>
      <c r="L290" s="4">
        <v>0</v>
      </c>
      <c r="M290" s="4">
        <v>0</v>
      </c>
      <c r="N290" s="4">
        <v>0</v>
      </c>
      <c r="O290" s="4"/>
      <c r="P290" s="4"/>
      <c r="Q290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15">
        <v>0</v>
      </c>
      <c r="Z290" s="15">
        <v>0</v>
      </c>
      <c r="AA290" s="15">
        <v>0</v>
      </c>
      <c r="AB290" s="4">
        <f t="shared" si="8"/>
        <v>0</v>
      </c>
      <c r="AC290" s="4">
        <f t="shared" si="9"/>
        <v>0</v>
      </c>
      <c r="AE290" s="4"/>
    </row>
    <row r="291" spans="1:31">
      <c r="A291" t="s">
        <v>296</v>
      </c>
      <c r="B291">
        <v>282</v>
      </c>
      <c r="C291" s="4">
        <v>307498</v>
      </c>
      <c r="D291" s="4"/>
      <c r="E291" s="4"/>
      <c r="F291" s="4"/>
      <c r="G291" s="4"/>
      <c r="H291" s="4"/>
      <c r="I291" s="4"/>
      <c r="J291" s="4"/>
      <c r="K291" s="4">
        <v>0</v>
      </c>
      <c r="L291" s="4">
        <v>0</v>
      </c>
      <c r="M291" s="4">
        <v>0</v>
      </c>
      <c r="N291" s="4">
        <v>0</v>
      </c>
      <c r="O291" s="4">
        <v>463846</v>
      </c>
      <c r="P291" s="4"/>
      <c r="Q291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15">
        <v>0</v>
      </c>
      <c r="Z291" s="15">
        <v>0</v>
      </c>
      <c r="AA291" s="15">
        <v>0</v>
      </c>
      <c r="AB291" s="4">
        <f t="shared" si="8"/>
        <v>315185.44999999995</v>
      </c>
      <c r="AC291" s="4">
        <f t="shared" si="9"/>
        <v>0</v>
      </c>
      <c r="AE291" s="4"/>
    </row>
    <row r="292" spans="1:31">
      <c r="A292" t="s">
        <v>297</v>
      </c>
      <c r="B292">
        <v>283</v>
      </c>
      <c r="C292" s="4">
        <v>0</v>
      </c>
      <c r="D292" s="4"/>
      <c r="E292" s="4"/>
      <c r="F292" s="4"/>
      <c r="G292" s="4"/>
      <c r="H292" s="4"/>
      <c r="I292" s="4"/>
      <c r="J292" s="4"/>
      <c r="K292" s="4">
        <v>0</v>
      </c>
      <c r="L292" s="4">
        <v>0</v>
      </c>
      <c r="M292" s="4">
        <v>0</v>
      </c>
      <c r="N292" s="4">
        <v>0</v>
      </c>
      <c r="O292" s="4"/>
      <c r="P292" s="4"/>
      <c r="Q292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15">
        <v>0</v>
      </c>
      <c r="Z292" s="15">
        <v>0</v>
      </c>
      <c r="AA292" s="15">
        <v>0</v>
      </c>
      <c r="AB292" s="4">
        <f t="shared" si="8"/>
        <v>0</v>
      </c>
      <c r="AC292" s="4">
        <f t="shared" si="9"/>
        <v>0</v>
      </c>
      <c r="AE292" s="4"/>
    </row>
    <row r="293" spans="1:31">
      <c r="A293" t="s">
        <v>298</v>
      </c>
      <c r="B293">
        <v>284</v>
      </c>
      <c r="C293" s="4">
        <v>0</v>
      </c>
      <c r="D293" s="4"/>
      <c r="E293" s="4"/>
      <c r="F293" s="4"/>
      <c r="G293" s="4"/>
      <c r="H293" s="4"/>
      <c r="I293" s="4"/>
      <c r="J293" s="4"/>
      <c r="K293" s="4">
        <v>0</v>
      </c>
      <c r="L293" s="4">
        <v>0</v>
      </c>
      <c r="M293" s="4">
        <v>0</v>
      </c>
      <c r="N293" s="4">
        <v>0</v>
      </c>
      <c r="O293" s="4"/>
      <c r="P293" s="4"/>
      <c r="Q293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15">
        <v>0</v>
      </c>
      <c r="Z293" s="15">
        <v>0</v>
      </c>
      <c r="AA293" s="15">
        <v>0</v>
      </c>
      <c r="AB293" s="4">
        <f t="shared" si="8"/>
        <v>0</v>
      </c>
      <c r="AC293" s="4">
        <f t="shared" si="9"/>
        <v>0</v>
      </c>
      <c r="AE293" s="4"/>
    </row>
    <row r="294" spans="1:31">
      <c r="A294" t="s">
        <v>299</v>
      </c>
      <c r="B294">
        <v>285</v>
      </c>
      <c r="C294" s="4">
        <v>0</v>
      </c>
      <c r="D294" s="4"/>
      <c r="E294" s="4"/>
      <c r="F294" s="4"/>
      <c r="G294" s="4"/>
      <c r="H294" s="4"/>
      <c r="I294" s="4"/>
      <c r="J294" s="4"/>
      <c r="K294" s="4">
        <v>0</v>
      </c>
      <c r="L294" s="4">
        <v>0</v>
      </c>
      <c r="M294" s="4">
        <v>0</v>
      </c>
      <c r="N294" s="4">
        <v>0</v>
      </c>
      <c r="O294" s="4"/>
      <c r="P294" s="4"/>
      <c r="Q29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15">
        <v>0</v>
      </c>
      <c r="Z294" s="15">
        <v>0</v>
      </c>
      <c r="AA294" s="15">
        <v>0</v>
      </c>
      <c r="AB294" s="4">
        <f t="shared" si="8"/>
        <v>0</v>
      </c>
      <c r="AC294" s="4">
        <f t="shared" si="9"/>
        <v>0</v>
      </c>
      <c r="AE294" s="4"/>
    </row>
    <row r="295" spans="1:31">
      <c r="A295" t="s">
        <v>300</v>
      </c>
      <c r="B295">
        <v>286</v>
      </c>
      <c r="C295" s="4">
        <v>0</v>
      </c>
      <c r="D295" s="4"/>
      <c r="E295" s="4"/>
      <c r="F295" s="4"/>
      <c r="G295" s="4"/>
      <c r="H295" s="4"/>
      <c r="I295" s="4"/>
      <c r="J295" s="4"/>
      <c r="K295" s="4">
        <v>0</v>
      </c>
      <c r="L295" s="4">
        <v>0</v>
      </c>
      <c r="M295" s="4">
        <v>414511</v>
      </c>
      <c r="N295" s="4">
        <v>250000</v>
      </c>
      <c r="O295" s="4">
        <v>350000</v>
      </c>
      <c r="P295" s="4"/>
      <c r="Q295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15">
        <v>0</v>
      </c>
      <c r="Z295" s="15">
        <v>0</v>
      </c>
      <c r="AA295" s="15">
        <v>0</v>
      </c>
      <c r="AB295" s="4">
        <f t="shared" si="8"/>
        <v>0</v>
      </c>
      <c r="AC295" s="4">
        <f t="shared" si="9"/>
        <v>0</v>
      </c>
      <c r="AE295" s="4"/>
    </row>
    <row r="296" spans="1:31">
      <c r="A296" t="s">
        <v>301</v>
      </c>
      <c r="B296">
        <v>287</v>
      </c>
      <c r="C296" s="4">
        <v>0</v>
      </c>
      <c r="D296" s="4"/>
      <c r="E296" s="4"/>
      <c r="F296" s="4"/>
      <c r="G296" s="4"/>
      <c r="H296" s="4"/>
      <c r="I296" s="4"/>
      <c r="J296" s="4"/>
      <c r="K296" s="4">
        <v>0</v>
      </c>
      <c r="L296" s="4">
        <v>0</v>
      </c>
      <c r="M296" s="4">
        <v>0</v>
      </c>
      <c r="N296" s="4">
        <v>0</v>
      </c>
      <c r="O296" s="4"/>
      <c r="P296" s="4"/>
      <c r="Q296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15">
        <v>0</v>
      </c>
      <c r="Z296" s="15">
        <v>0</v>
      </c>
      <c r="AA296" s="15">
        <v>0</v>
      </c>
      <c r="AB296" s="4">
        <f t="shared" si="8"/>
        <v>0</v>
      </c>
      <c r="AC296" s="4">
        <f t="shared" si="9"/>
        <v>0</v>
      </c>
      <c r="AE296" s="4"/>
    </row>
    <row r="297" spans="1:31">
      <c r="A297" t="s">
        <v>302</v>
      </c>
      <c r="B297">
        <v>288</v>
      </c>
      <c r="C297" s="4">
        <v>0</v>
      </c>
      <c r="D297" s="4"/>
      <c r="E297" s="4"/>
      <c r="F297" s="4"/>
      <c r="G297" s="4"/>
      <c r="H297" s="4">
        <v>592250</v>
      </c>
      <c r="I297" s="4"/>
      <c r="J297" s="4">
        <v>1740946</v>
      </c>
      <c r="K297" s="4">
        <v>1018820</v>
      </c>
      <c r="L297" s="4">
        <v>2999995</v>
      </c>
      <c r="M297" s="4">
        <v>0</v>
      </c>
      <c r="N297" s="4">
        <v>0</v>
      </c>
      <c r="O297" s="4">
        <v>3050000</v>
      </c>
      <c r="P297" s="4"/>
      <c r="Q297">
        <v>2519400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15">
        <v>0</v>
      </c>
      <c r="Z297" s="15">
        <v>0</v>
      </c>
      <c r="AA297" s="15">
        <v>1077270</v>
      </c>
      <c r="AB297" s="4">
        <f t="shared" si="8"/>
        <v>0</v>
      </c>
      <c r="AC297" s="4">
        <f t="shared" si="9"/>
        <v>0</v>
      </c>
      <c r="AE297" s="4"/>
    </row>
    <row r="298" spans="1:31">
      <c r="A298" t="s">
        <v>303</v>
      </c>
      <c r="B298">
        <v>289</v>
      </c>
      <c r="C298" s="4">
        <v>350000</v>
      </c>
      <c r="D298" s="4"/>
      <c r="E298" s="4">
        <v>138321</v>
      </c>
      <c r="F298" s="4"/>
      <c r="G298" s="4"/>
      <c r="H298" s="4"/>
      <c r="I298" s="4"/>
      <c r="J298" s="4"/>
      <c r="K298" s="4">
        <v>0</v>
      </c>
      <c r="L298" s="4">
        <v>0</v>
      </c>
      <c r="M298" s="4">
        <v>0</v>
      </c>
      <c r="N298" s="4">
        <v>0</v>
      </c>
      <c r="O298" s="4"/>
      <c r="P298" s="4"/>
      <c r="Q298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15">
        <v>0</v>
      </c>
      <c r="Z298" s="15">
        <v>0</v>
      </c>
      <c r="AA298" s="15">
        <v>0</v>
      </c>
      <c r="AB298" s="4">
        <f t="shared" si="8"/>
        <v>358749.99999999994</v>
      </c>
      <c r="AC298" s="4">
        <f t="shared" si="9"/>
        <v>0</v>
      </c>
      <c r="AE298" s="4"/>
    </row>
    <row r="299" spans="1:31">
      <c r="A299" t="s">
        <v>304</v>
      </c>
      <c r="B299">
        <v>290</v>
      </c>
      <c r="C299" s="4">
        <v>0</v>
      </c>
      <c r="D299" s="4"/>
      <c r="E299" s="4"/>
      <c r="F299" s="4"/>
      <c r="G299" s="4"/>
      <c r="H299" s="4"/>
      <c r="I299" s="4"/>
      <c r="J299" s="4"/>
      <c r="K299" s="4">
        <v>0</v>
      </c>
      <c r="L299" s="4">
        <v>0</v>
      </c>
      <c r="M299" s="4">
        <v>0</v>
      </c>
      <c r="N299" s="4">
        <v>0</v>
      </c>
      <c r="O299" s="4"/>
      <c r="P299" s="4"/>
      <c r="Q299">
        <v>500000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15">
        <v>0</v>
      </c>
      <c r="Z299" s="15">
        <v>0</v>
      </c>
      <c r="AA299" s="15">
        <v>0</v>
      </c>
      <c r="AB299" s="4">
        <f t="shared" si="8"/>
        <v>0</v>
      </c>
      <c r="AC299" s="4">
        <f t="shared" si="9"/>
        <v>0</v>
      </c>
      <c r="AE299" s="4"/>
    </row>
    <row r="300" spans="1:31">
      <c r="A300" t="s">
        <v>305</v>
      </c>
      <c r="B300">
        <v>291</v>
      </c>
      <c r="C300" s="4">
        <v>0</v>
      </c>
      <c r="D300" s="4"/>
      <c r="E300" s="4"/>
      <c r="F300" s="4"/>
      <c r="G300" s="4"/>
      <c r="H300" s="4"/>
      <c r="I300" s="4"/>
      <c r="J300" s="4"/>
      <c r="K300" s="4">
        <v>2469790</v>
      </c>
      <c r="L300" s="4">
        <v>0</v>
      </c>
      <c r="M300" s="4">
        <v>0</v>
      </c>
      <c r="N300" s="4">
        <v>0</v>
      </c>
      <c r="O300" s="4">
        <v>2231000</v>
      </c>
      <c r="P300" s="4"/>
      <c r="Q300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15">
        <v>0</v>
      </c>
      <c r="Z300" s="15">
        <v>0</v>
      </c>
      <c r="AA300" s="15">
        <v>0</v>
      </c>
      <c r="AB300" s="4">
        <f t="shared" si="8"/>
        <v>0</v>
      </c>
      <c r="AC300" s="4">
        <f t="shared" si="9"/>
        <v>0</v>
      </c>
      <c r="AE300" s="4"/>
    </row>
    <row r="301" spans="1:31">
      <c r="A301" t="s">
        <v>306</v>
      </c>
      <c r="B301">
        <v>292</v>
      </c>
      <c r="C301" s="4">
        <v>0</v>
      </c>
      <c r="D301" s="4"/>
      <c r="E301" s="4"/>
      <c r="F301" s="4"/>
      <c r="G301" s="4"/>
      <c r="H301" s="4"/>
      <c r="I301" s="4"/>
      <c r="J301" s="4"/>
      <c r="K301" s="4">
        <v>0</v>
      </c>
      <c r="L301" s="4">
        <v>0</v>
      </c>
      <c r="M301" s="4">
        <v>0</v>
      </c>
      <c r="N301" s="4">
        <v>0</v>
      </c>
      <c r="O301" s="4"/>
      <c r="P301" s="4"/>
      <c r="Q301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15">
        <v>0</v>
      </c>
      <c r="Z301" s="15">
        <v>0</v>
      </c>
      <c r="AA301" s="15">
        <v>0</v>
      </c>
      <c r="AB301" s="4">
        <f t="shared" si="8"/>
        <v>0</v>
      </c>
      <c r="AC301" s="4">
        <f t="shared" si="9"/>
        <v>0</v>
      </c>
      <c r="AE301" s="4"/>
    </row>
    <row r="302" spans="1:31">
      <c r="A302" t="s">
        <v>307</v>
      </c>
      <c r="B302">
        <v>293</v>
      </c>
      <c r="C302" s="4">
        <v>0</v>
      </c>
      <c r="D302" s="4"/>
      <c r="E302" s="4"/>
      <c r="F302" s="4"/>
      <c r="G302" s="4"/>
      <c r="H302" s="4"/>
      <c r="I302" s="4"/>
      <c r="J302" s="4"/>
      <c r="K302" s="4">
        <v>0</v>
      </c>
      <c r="L302" s="4">
        <v>0</v>
      </c>
      <c r="M302" s="4">
        <v>0</v>
      </c>
      <c r="N302" s="4">
        <v>0</v>
      </c>
      <c r="O302" s="4"/>
      <c r="P302" s="4"/>
      <c r="Q302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15">
        <v>0</v>
      </c>
      <c r="Z302" s="15">
        <v>0</v>
      </c>
      <c r="AA302" s="15">
        <v>0</v>
      </c>
      <c r="AB302" s="4">
        <f t="shared" si="8"/>
        <v>0</v>
      </c>
      <c r="AC302" s="4">
        <f t="shared" si="9"/>
        <v>0</v>
      </c>
      <c r="AE302" s="4"/>
    </row>
    <row r="303" spans="1:31">
      <c r="A303" t="s">
        <v>308</v>
      </c>
      <c r="B303">
        <v>294</v>
      </c>
      <c r="C303" s="4">
        <v>0</v>
      </c>
      <c r="D303" s="4"/>
      <c r="E303" s="4">
        <v>21184</v>
      </c>
      <c r="F303" s="4"/>
      <c r="G303" s="4"/>
      <c r="H303" s="4"/>
      <c r="I303" s="4"/>
      <c r="J303" s="4">
        <v>565164</v>
      </c>
      <c r="K303" s="4">
        <v>0</v>
      </c>
      <c r="L303" s="4">
        <v>0</v>
      </c>
      <c r="M303" s="4">
        <v>0</v>
      </c>
      <c r="N303" s="4">
        <v>0</v>
      </c>
      <c r="O303" s="4"/>
      <c r="P303" s="4"/>
      <c r="Q303">
        <v>735700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620000</v>
      </c>
      <c r="X303" s="4">
        <v>0</v>
      </c>
      <c r="Y303" s="15">
        <v>0</v>
      </c>
      <c r="Z303" s="15">
        <v>0</v>
      </c>
      <c r="AA303" s="15">
        <v>0</v>
      </c>
      <c r="AB303" s="4">
        <f t="shared" si="8"/>
        <v>0</v>
      </c>
      <c r="AC303" s="4">
        <f t="shared" si="9"/>
        <v>0</v>
      </c>
      <c r="AE303" s="4"/>
    </row>
    <row r="304" spans="1:31">
      <c r="A304" t="s">
        <v>309</v>
      </c>
      <c r="B304">
        <v>295</v>
      </c>
      <c r="C304" s="4">
        <v>0</v>
      </c>
      <c r="D304" s="4"/>
      <c r="E304" s="4"/>
      <c r="F304" s="4"/>
      <c r="G304" s="4"/>
      <c r="H304" s="4"/>
      <c r="I304" s="4"/>
      <c r="J304" s="4"/>
      <c r="K304" s="4">
        <v>0</v>
      </c>
      <c r="L304" s="4">
        <v>0</v>
      </c>
      <c r="M304" s="4">
        <v>0</v>
      </c>
      <c r="N304" s="4">
        <v>0</v>
      </c>
      <c r="O304" s="4"/>
      <c r="P304" s="4"/>
      <c r="Q30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15">
        <v>0</v>
      </c>
      <c r="Z304" s="15">
        <v>0</v>
      </c>
      <c r="AA304" s="15">
        <v>0</v>
      </c>
      <c r="AB304" s="4">
        <f t="shared" si="8"/>
        <v>0</v>
      </c>
      <c r="AC304" s="4">
        <f t="shared" si="9"/>
        <v>0</v>
      </c>
      <c r="AE304" s="4"/>
    </row>
    <row r="305" spans="1:31">
      <c r="A305" t="s">
        <v>310</v>
      </c>
      <c r="B305">
        <v>296</v>
      </c>
      <c r="C305" s="4">
        <v>0</v>
      </c>
      <c r="D305" s="4"/>
      <c r="E305" s="4"/>
      <c r="F305" s="4"/>
      <c r="G305" s="4"/>
      <c r="H305" s="4"/>
      <c r="I305" s="4"/>
      <c r="J305" s="4"/>
      <c r="K305" s="4">
        <v>0</v>
      </c>
      <c r="L305" s="4">
        <v>0</v>
      </c>
      <c r="M305" s="4">
        <v>0</v>
      </c>
      <c r="N305" s="4">
        <v>0</v>
      </c>
      <c r="O305" s="4"/>
      <c r="P305" s="4"/>
      <c r="Q305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1111084</v>
      </c>
      <c r="Y305" s="15">
        <v>208929</v>
      </c>
      <c r="Z305" s="15">
        <v>350000</v>
      </c>
      <c r="AA305" s="15">
        <v>0</v>
      </c>
      <c r="AB305" s="4">
        <f t="shared" si="8"/>
        <v>0</v>
      </c>
      <c r="AC305" s="4">
        <f t="shared" si="9"/>
        <v>0</v>
      </c>
      <c r="AE305" s="4"/>
    </row>
    <row r="306" spans="1:31">
      <c r="A306" t="s">
        <v>311</v>
      </c>
      <c r="B306">
        <v>297</v>
      </c>
      <c r="C306" s="4">
        <v>0</v>
      </c>
      <c r="D306" s="4"/>
      <c r="E306" s="4"/>
      <c r="F306" s="4"/>
      <c r="G306" s="4"/>
      <c r="H306" s="4"/>
      <c r="I306" s="4"/>
      <c r="J306" s="4"/>
      <c r="K306" s="4">
        <v>0</v>
      </c>
      <c r="L306" s="4">
        <v>50000</v>
      </c>
      <c r="M306" s="4">
        <v>0</v>
      </c>
      <c r="N306" s="4">
        <v>0</v>
      </c>
      <c r="O306" s="4">
        <v>145531.39000000001</v>
      </c>
      <c r="P306" s="4"/>
      <c r="Q306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15">
        <v>150000</v>
      </c>
      <c r="Z306" s="15">
        <v>0</v>
      </c>
      <c r="AA306" s="15">
        <v>0</v>
      </c>
      <c r="AB306" s="4">
        <f t="shared" si="8"/>
        <v>0</v>
      </c>
      <c r="AC306" s="4">
        <f t="shared" si="9"/>
        <v>0</v>
      </c>
      <c r="AE306" s="4"/>
    </row>
    <row r="307" spans="1:31">
      <c r="A307" t="s">
        <v>312</v>
      </c>
      <c r="B307">
        <v>298</v>
      </c>
      <c r="C307" s="4">
        <v>0</v>
      </c>
      <c r="D307" s="4"/>
      <c r="E307" s="4">
        <v>50872</v>
      </c>
      <c r="F307" s="4"/>
      <c r="G307" s="4"/>
      <c r="H307" s="4">
        <v>450688</v>
      </c>
      <c r="I307" s="4"/>
      <c r="J307" s="4"/>
      <c r="K307" s="4">
        <v>0</v>
      </c>
      <c r="L307" s="4">
        <v>778171</v>
      </c>
      <c r="M307" s="4">
        <v>850000</v>
      </c>
      <c r="N307" s="4">
        <v>0</v>
      </c>
      <c r="O307" s="4"/>
      <c r="P307" s="4">
        <v>182391</v>
      </c>
      <c r="Q307">
        <v>0</v>
      </c>
      <c r="R307" s="4">
        <v>0</v>
      </c>
      <c r="S307" s="4">
        <v>130059</v>
      </c>
      <c r="T307" s="4">
        <v>104307</v>
      </c>
      <c r="U307" s="4">
        <v>191539</v>
      </c>
      <c r="V307" s="4">
        <v>0</v>
      </c>
      <c r="W307" s="4">
        <v>0</v>
      </c>
      <c r="X307" s="4">
        <v>199500</v>
      </c>
      <c r="Y307" s="15">
        <v>193000</v>
      </c>
      <c r="Z307" s="15">
        <v>140000</v>
      </c>
      <c r="AA307" s="15">
        <v>0</v>
      </c>
      <c r="AB307" s="4">
        <f t="shared" si="8"/>
        <v>0</v>
      </c>
      <c r="AC307" s="4">
        <f t="shared" si="9"/>
        <v>0</v>
      </c>
      <c r="AE307" s="4"/>
    </row>
    <row r="308" spans="1:31">
      <c r="A308" t="s">
        <v>313</v>
      </c>
      <c r="B308">
        <v>299</v>
      </c>
      <c r="C308" s="4">
        <v>38490</v>
      </c>
      <c r="D308" s="4"/>
      <c r="E308" s="4">
        <v>50000</v>
      </c>
      <c r="F308" s="4"/>
      <c r="G308" s="4"/>
      <c r="H308" s="4"/>
      <c r="I308" s="4"/>
      <c r="J308" s="4">
        <v>600000</v>
      </c>
      <c r="K308" s="4">
        <v>0</v>
      </c>
      <c r="L308" s="4">
        <v>0</v>
      </c>
      <c r="M308" s="4">
        <v>0</v>
      </c>
      <c r="N308" s="4">
        <v>0</v>
      </c>
      <c r="O308" s="4"/>
      <c r="P308" s="4"/>
      <c r="Q308">
        <v>644925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15">
        <v>0</v>
      </c>
      <c r="Z308" s="15">
        <v>0</v>
      </c>
      <c r="AA308" s="15">
        <v>0</v>
      </c>
      <c r="AB308" s="4">
        <f t="shared" si="8"/>
        <v>39452.25</v>
      </c>
      <c r="AC308" s="4">
        <f t="shared" si="9"/>
        <v>0</v>
      </c>
      <c r="AE308" s="4"/>
    </row>
    <row r="309" spans="1:31">
      <c r="A309" t="s">
        <v>314</v>
      </c>
      <c r="B309">
        <v>300</v>
      </c>
      <c r="C309" s="4">
        <v>18397</v>
      </c>
      <c r="D309" s="4">
        <v>2500</v>
      </c>
      <c r="E309" s="4">
        <v>3000</v>
      </c>
      <c r="F309" s="4">
        <v>28776</v>
      </c>
      <c r="G309" s="4">
        <v>116054</v>
      </c>
      <c r="H309" s="4">
        <v>184886</v>
      </c>
      <c r="I309" s="4">
        <v>285883</v>
      </c>
      <c r="J309" s="4">
        <v>329998</v>
      </c>
      <c r="K309" s="4">
        <v>713040</v>
      </c>
      <c r="L309" s="4">
        <v>0</v>
      </c>
      <c r="M309" s="4">
        <v>0</v>
      </c>
      <c r="N309" s="4">
        <v>126738.38</v>
      </c>
      <c r="O309" s="4">
        <v>175000</v>
      </c>
      <c r="P309" s="4">
        <v>383000</v>
      </c>
      <c r="Q309">
        <v>0</v>
      </c>
      <c r="R309" s="4">
        <v>270000</v>
      </c>
      <c r="S309" s="4">
        <v>0</v>
      </c>
      <c r="T309" s="4">
        <v>0</v>
      </c>
      <c r="U309" s="4">
        <v>0</v>
      </c>
      <c r="V309" s="4">
        <v>0</v>
      </c>
      <c r="W309" s="4">
        <v>153561</v>
      </c>
      <c r="X309" s="4">
        <v>465115</v>
      </c>
      <c r="Y309" s="15">
        <v>0</v>
      </c>
      <c r="Z309" s="15">
        <v>241727</v>
      </c>
      <c r="AA309" s="15">
        <v>465617</v>
      </c>
      <c r="AB309" s="4">
        <f t="shared" si="8"/>
        <v>18856.924999999999</v>
      </c>
      <c r="AC309" s="4">
        <f t="shared" si="9"/>
        <v>2562.5</v>
      </c>
      <c r="AE309" s="4"/>
    </row>
    <row r="310" spans="1:31">
      <c r="A310" t="s">
        <v>315</v>
      </c>
      <c r="B310">
        <v>301</v>
      </c>
      <c r="C310" s="4">
        <v>0</v>
      </c>
      <c r="D310" s="4"/>
      <c r="E310" s="4"/>
      <c r="F310" s="4"/>
      <c r="G310" s="4"/>
      <c r="H310" s="4"/>
      <c r="I310" s="4"/>
      <c r="J310" s="4"/>
      <c r="K310" s="4">
        <v>0</v>
      </c>
      <c r="L310" s="4">
        <v>0</v>
      </c>
      <c r="M310" s="4">
        <v>0</v>
      </c>
      <c r="N310" s="4">
        <v>0</v>
      </c>
      <c r="O310" s="4"/>
      <c r="P310" s="4"/>
      <c r="Q310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15">
        <v>0</v>
      </c>
      <c r="Z310" s="15">
        <v>0</v>
      </c>
      <c r="AA310" s="15">
        <v>0</v>
      </c>
      <c r="AB310" s="4">
        <f t="shared" si="8"/>
        <v>0</v>
      </c>
      <c r="AC310" s="4">
        <f t="shared" si="9"/>
        <v>0</v>
      </c>
      <c r="AE310" s="4"/>
    </row>
    <row r="311" spans="1:31">
      <c r="A311" t="s">
        <v>316</v>
      </c>
      <c r="B311">
        <v>302</v>
      </c>
      <c r="C311" s="4">
        <v>0</v>
      </c>
      <c r="D311" s="4"/>
      <c r="E311" s="4"/>
      <c r="F311" s="4"/>
      <c r="G311" s="4"/>
      <c r="H311" s="4"/>
      <c r="I311" s="4"/>
      <c r="J311" s="4"/>
      <c r="K311" s="4">
        <v>0</v>
      </c>
      <c r="L311" s="4">
        <v>0</v>
      </c>
      <c r="M311" s="4">
        <v>0</v>
      </c>
      <c r="N311" s="4">
        <v>0</v>
      </c>
      <c r="O311" s="4"/>
      <c r="P311" s="4"/>
      <c r="Q311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15">
        <v>0</v>
      </c>
      <c r="Z311" s="15">
        <v>0</v>
      </c>
      <c r="AA311" s="15">
        <v>0</v>
      </c>
      <c r="AB311" s="4">
        <f t="shared" si="8"/>
        <v>0</v>
      </c>
      <c r="AC311" s="4">
        <f t="shared" si="9"/>
        <v>0</v>
      </c>
      <c r="AE311" s="4"/>
    </row>
    <row r="312" spans="1:31">
      <c r="A312" t="s">
        <v>317</v>
      </c>
      <c r="B312">
        <v>303</v>
      </c>
      <c r="C312" s="4">
        <v>0</v>
      </c>
      <c r="D312" s="4"/>
      <c r="E312" s="4"/>
      <c r="F312" s="4"/>
      <c r="G312" s="4"/>
      <c r="H312" s="4">
        <v>487000</v>
      </c>
      <c r="I312" s="4"/>
      <c r="J312" s="4">
        <v>298477</v>
      </c>
      <c r="K312" s="4">
        <v>328575</v>
      </c>
      <c r="L312" s="4">
        <v>0</v>
      </c>
      <c r="M312" s="4">
        <v>657793</v>
      </c>
      <c r="N312" s="4">
        <v>0</v>
      </c>
      <c r="O312" s="4"/>
      <c r="P312" s="4">
        <v>555092</v>
      </c>
      <c r="Q312">
        <v>0</v>
      </c>
      <c r="R312" s="4">
        <v>0</v>
      </c>
      <c r="S312" s="4">
        <v>0</v>
      </c>
      <c r="T312" s="4">
        <v>812044</v>
      </c>
      <c r="U312" s="4">
        <v>0</v>
      </c>
      <c r="V312" s="4">
        <v>0</v>
      </c>
      <c r="W312" s="4">
        <v>0</v>
      </c>
      <c r="X312" s="4">
        <v>0</v>
      </c>
      <c r="Y312" s="15">
        <v>1391632</v>
      </c>
      <c r="Z312" s="15">
        <v>0</v>
      </c>
      <c r="AA312" s="15">
        <v>0</v>
      </c>
      <c r="AB312" s="4">
        <f t="shared" si="8"/>
        <v>0</v>
      </c>
      <c r="AC312" s="4">
        <f t="shared" si="9"/>
        <v>0</v>
      </c>
      <c r="AE312" s="4"/>
    </row>
    <row r="313" spans="1:31">
      <c r="A313" t="s">
        <v>318</v>
      </c>
      <c r="B313">
        <v>304</v>
      </c>
      <c r="C313" s="4">
        <v>0</v>
      </c>
      <c r="D313" s="4"/>
      <c r="E313" s="4"/>
      <c r="F313" s="4"/>
      <c r="G313" s="4"/>
      <c r="H313" s="4"/>
      <c r="I313" s="4"/>
      <c r="J313" s="4"/>
      <c r="K313" s="4">
        <v>0</v>
      </c>
      <c r="L313" s="4">
        <v>0</v>
      </c>
      <c r="M313" s="4">
        <v>0</v>
      </c>
      <c r="N313" s="4">
        <v>800000</v>
      </c>
      <c r="O313" s="4"/>
      <c r="P313" s="4"/>
      <c r="Q313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15">
        <v>0</v>
      </c>
      <c r="Z313" s="15">
        <v>0</v>
      </c>
      <c r="AA313" s="15">
        <v>0</v>
      </c>
      <c r="AB313" s="4">
        <f t="shared" si="8"/>
        <v>0</v>
      </c>
      <c r="AC313" s="4">
        <f t="shared" si="9"/>
        <v>0</v>
      </c>
      <c r="AE313" s="4"/>
    </row>
    <row r="314" spans="1:31">
      <c r="A314" t="s">
        <v>319</v>
      </c>
      <c r="B314">
        <v>305</v>
      </c>
      <c r="C314" s="4">
        <v>0</v>
      </c>
      <c r="D314" s="4"/>
      <c r="E314" s="4"/>
      <c r="F314" s="4"/>
      <c r="G314" s="4"/>
      <c r="H314" s="4"/>
      <c r="I314" s="4"/>
      <c r="J314" s="4"/>
      <c r="K314" s="4">
        <v>0</v>
      </c>
      <c r="L314" s="4">
        <v>0</v>
      </c>
      <c r="M314" s="4">
        <v>0</v>
      </c>
      <c r="N314" s="4">
        <v>0</v>
      </c>
      <c r="O314" s="4"/>
      <c r="P314" s="4"/>
      <c r="Q31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15">
        <v>0</v>
      </c>
      <c r="Z314" s="15">
        <v>0</v>
      </c>
      <c r="AA314" s="15">
        <v>0</v>
      </c>
      <c r="AB314" s="4">
        <f t="shared" si="8"/>
        <v>0</v>
      </c>
      <c r="AC314" s="4">
        <f t="shared" si="9"/>
        <v>0</v>
      </c>
      <c r="AE314" s="4"/>
    </row>
    <row r="315" spans="1:31">
      <c r="A315" t="s">
        <v>320</v>
      </c>
      <c r="B315">
        <v>306</v>
      </c>
      <c r="C315" s="4">
        <v>0</v>
      </c>
      <c r="D315" s="4"/>
      <c r="E315" s="4"/>
      <c r="F315" s="4"/>
      <c r="G315" s="4"/>
      <c r="H315" s="4"/>
      <c r="I315" s="4"/>
      <c r="J315" s="4"/>
      <c r="K315" s="4">
        <v>0</v>
      </c>
      <c r="L315" s="4">
        <v>0</v>
      </c>
      <c r="M315" s="4">
        <v>0</v>
      </c>
      <c r="N315" s="4">
        <v>0</v>
      </c>
      <c r="O315" s="4"/>
      <c r="P315" s="4"/>
      <c r="Q315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15">
        <v>0</v>
      </c>
      <c r="Z315" s="15">
        <v>0</v>
      </c>
      <c r="AA315" s="15">
        <v>0</v>
      </c>
      <c r="AB315" s="4">
        <f t="shared" si="8"/>
        <v>0</v>
      </c>
      <c r="AC315" s="4">
        <f t="shared" si="9"/>
        <v>0</v>
      </c>
      <c r="AE315" s="4"/>
    </row>
    <row r="316" spans="1:31">
      <c r="A316" t="s">
        <v>321</v>
      </c>
      <c r="B316">
        <v>307</v>
      </c>
      <c r="C316" s="4">
        <v>0</v>
      </c>
      <c r="D316" s="4"/>
      <c r="E316" s="4"/>
      <c r="F316" s="4"/>
      <c r="G316" s="4"/>
      <c r="H316" s="4"/>
      <c r="I316" s="4"/>
      <c r="J316" s="4"/>
      <c r="K316" s="4">
        <v>3709259</v>
      </c>
      <c r="L316" s="4">
        <v>0</v>
      </c>
      <c r="M316" s="4">
        <v>0</v>
      </c>
      <c r="N316" s="4">
        <v>0</v>
      </c>
      <c r="O316" s="4"/>
      <c r="P316" s="4"/>
      <c r="Q316">
        <v>0</v>
      </c>
      <c r="R316" s="4">
        <v>0</v>
      </c>
      <c r="S316" s="4">
        <v>0</v>
      </c>
      <c r="T316" s="4">
        <v>0</v>
      </c>
      <c r="U316" s="4">
        <v>0</v>
      </c>
      <c r="V316" s="4">
        <v>3000000</v>
      </c>
      <c r="W316" s="4">
        <v>0</v>
      </c>
      <c r="X316" s="4">
        <v>0</v>
      </c>
      <c r="Y316" s="15">
        <v>0</v>
      </c>
      <c r="Z316" s="15">
        <v>0</v>
      </c>
      <c r="AA316" s="15">
        <v>0</v>
      </c>
      <c r="AB316" s="4">
        <f t="shared" si="8"/>
        <v>0</v>
      </c>
      <c r="AC316" s="4">
        <f t="shared" si="9"/>
        <v>0</v>
      </c>
      <c r="AE316" s="4"/>
    </row>
    <row r="317" spans="1:31">
      <c r="A317" t="s">
        <v>322</v>
      </c>
      <c r="B317">
        <v>308</v>
      </c>
      <c r="C317" s="4">
        <v>0</v>
      </c>
      <c r="D317" s="4"/>
      <c r="E317" s="4"/>
      <c r="F317" s="4"/>
      <c r="G317" s="4"/>
      <c r="H317" s="4"/>
      <c r="I317" s="4"/>
      <c r="J317" s="4"/>
      <c r="K317" s="4">
        <v>0</v>
      </c>
      <c r="L317" s="4">
        <v>0</v>
      </c>
      <c r="M317" s="4">
        <v>0</v>
      </c>
      <c r="N317" s="4">
        <v>0</v>
      </c>
      <c r="O317" s="4"/>
      <c r="P317" s="4"/>
      <c r="Q317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15">
        <v>0</v>
      </c>
      <c r="Z317" s="15">
        <v>0</v>
      </c>
      <c r="AA317" s="15">
        <v>0</v>
      </c>
      <c r="AB317" s="4">
        <f t="shared" si="8"/>
        <v>0</v>
      </c>
      <c r="AC317" s="4">
        <f t="shared" si="9"/>
        <v>0</v>
      </c>
      <c r="AE317" s="4"/>
    </row>
    <row r="318" spans="1:31">
      <c r="A318" t="s">
        <v>323</v>
      </c>
      <c r="B318">
        <v>309</v>
      </c>
      <c r="C318" s="4">
        <v>0</v>
      </c>
      <c r="D318" s="4"/>
      <c r="E318" s="4"/>
      <c r="F318" s="4"/>
      <c r="G318" s="4"/>
      <c r="H318" s="4"/>
      <c r="I318" s="4"/>
      <c r="J318" s="4"/>
      <c r="K318" s="4">
        <v>0</v>
      </c>
      <c r="L318" s="4">
        <v>0</v>
      </c>
      <c r="M318" s="4">
        <v>0</v>
      </c>
      <c r="N318" s="4">
        <v>0</v>
      </c>
      <c r="O318" s="4"/>
      <c r="P318" s="4"/>
      <c r="Q318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15">
        <v>0</v>
      </c>
      <c r="Z318" s="15">
        <v>0</v>
      </c>
      <c r="AA318" s="15">
        <v>0</v>
      </c>
      <c r="AB318" s="4">
        <f t="shared" si="8"/>
        <v>0</v>
      </c>
      <c r="AC318" s="4">
        <f t="shared" si="9"/>
        <v>0</v>
      </c>
      <c r="AE318" s="4"/>
    </row>
    <row r="319" spans="1:31">
      <c r="A319" t="s">
        <v>324</v>
      </c>
      <c r="B319">
        <v>310</v>
      </c>
      <c r="C319" s="4">
        <v>0</v>
      </c>
      <c r="D319" s="4"/>
      <c r="E319" s="4"/>
      <c r="F319" s="4"/>
      <c r="G319" s="4"/>
      <c r="H319" s="4"/>
      <c r="I319" s="4"/>
      <c r="J319" s="4"/>
      <c r="K319" s="4">
        <v>0</v>
      </c>
      <c r="L319" s="4">
        <v>0</v>
      </c>
      <c r="M319" s="4">
        <v>0</v>
      </c>
      <c r="N319" s="4">
        <v>0</v>
      </c>
      <c r="O319" s="4"/>
      <c r="P319" s="4"/>
      <c r="Q319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15">
        <v>0</v>
      </c>
      <c r="Z319" s="15">
        <v>0</v>
      </c>
      <c r="AA319" s="15">
        <v>0</v>
      </c>
      <c r="AB319" s="4">
        <f t="shared" si="8"/>
        <v>0</v>
      </c>
      <c r="AC319" s="4">
        <f t="shared" si="9"/>
        <v>0</v>
      </c>
      <c r="AE319" s="4"/>
    </row>
    <row r="320" spans="1:31">
      <c r="A320" t="s">
        <v>325</v>
      </c>
      <c r="B320">
        <v>311</v>
      </c>
      <c r="C320" s="4">
        <v>0</v>
      </c>
      <c r="D320" s="4"/>
      <c r="E320" s="4"/>
      <c r="F320" s="4"/>
      <c r="G320" s="4"/>
      <c r="H320" s="4"/>
      <c r="I320" s="4"/>
      <c r="J320" s="4"/>
      <c r="K320" s="4">
        <v>0</v>
      </c>
      <c r="L320" s="4">
        <v>0</v>
      </c>
      <c r="M320" s="4">
        <v>0</v>
      </c>
      <c r="N320" s="4">
        <v>0</v>
      </c>
      <c r="O320" s="4"/>
      <c r="P320" s="4"/>
      <c r="Q320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15">
        <v>0</v>
      </c>
      <c r="Z320" s="15">
        <v>0</v>
      </c>
      <c r="AA320" s="15">
        <v>0</v>
      </c>
      <c r="AB320" s="4">
        <f t="shared" si="8"/>
        <v>0</v>
      </c>
      <c r="AC320" s="4">
        <f t="shared" si="9"/>
        <v>0</v>
      </c>
      <c r="AE320" s="4"/>
    </row>
    <row r="321" spans="1:31">
      <c r="A321" t="s">
        <v>326</v>
      </c>
      <c r="B321">
        <v>312</v>
      </c>
      <c r="C321" s="4">
        <v>0</v>
      </c>
      <c r="D321" s="4"/>
      <c r="E321" s="4"/>
      <c r="F321" s="4"/>
      <c r="G321" s="4"/>
      <c r="H321" s="4"/>
      <c r="I321" s="4"/>
      <c r="J321" s="4"/>
      <c r="K321" s="4">
        <v>0</v>
      </c>
      <c r="L321" s="4">
        <v>0</v>
      </c>
      <c r="M321" s="4">
        <v>0</v>
      </c>
      <c r="N321" s="4">
        <v>0</v>
      </c>
      <c r="O321" s="4"/>
      <c r="P321" s="4"/>
      <c r="Q321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15">
        <v>0</v>
      </c>
      <c r="Z321" s="15">
        <v>0</v>
      </c>
      <c r="AA321" s="15">
        <v>0</v>
      </c>
      <c r="AB321" s="4">
        <f t="shared" si="8"/>
        <v>0</v>
      </c>
      <c r="AC321" s="4">
        <f t="shared" si="9"/>
        <v>0</v>
      </c>
      <c r="AE321" s="4"/>
    </row>
    <row r="322" spans="1:31">
      <c r="A322" t="s">
        <v>327</v>
      </c>
      <c r="B322">
        <v>313</v>
      </c>
      <c r="C322" s="4">
        <v>0</v>
      </c>
      <c r="D322" s="4">
        <v>27838</v>
      </c>
      <c r="E322" s="4"/>
      <c r="F322" s="4">
        <v>47379</v>
      </c>
      <c r="G322" s="4"/>
      <c r="H322" s="4"/>
      <c r="I322" s="4"/>
      <c r="J322" s="4"/>
      <c r="K322" s="4">
        <v>0</v>
      </c>
      <c r="L322" s="4">
        <v>0</v>
      </c>
      <c r="M322" s="4">
        <v>0</v>
      </c>
      <c r="N322" s="4">
        <v>0</v>
      </c>
      <c r="O322" s="4"/>
      <c r="P322" s="4"/>
      <c r="Q322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15">
        <v>0</v>
      </c>
      <c r="Z322" s="15">
        <v>0</v>
      </c>
      <c r="AA322" s="15">
        <v>0</v>
      </c>
      <c r="AB322" s="4">
        <f t="shared" si="8"/>
        <v>0</v>
      </c>
      <c r="AC322" s="4">
        <f t="shared" si="9"/>
        <v>28533.949999999997</v>
      </c>
      <c r="AE322" s="4"/>
    </row>
    <row r="323" spans="1:31">
      <c r="A323" t="s">
        <v>328</v>
      </c>
      <c r="B323">
        <v>314</v>
      </c>
      <c r="C323" s="4">
        <v>0</v>
      </c>
      <c r="D323" s="4"/>
      <c r="E323" s="4"/>
      <c r="F323" s="4"/>
      <c r="G323" s="4"/>
      <c r="H323" s="4"/>
      <c r="I323" s="4"/>
      <c r="J323" s="4"/>
      <c r="K323" s="4">
        <v>0</v>
      </c>
      <c r="L323" s="4">
        <v>0</v>
      </c>
      <c r="M323" s="4">
        <v>0</v>
      </c>
      <c r="N323" s="4">
        <v>0</v>
      </c>
      <c r="O323" s="4"/>
      <c r="P323" s="4"/>
      <c r="Q323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15">
        <v>0</v>
      </c>
      <c r="Z323" s="15">
        <v>0</v>
      </c>
      <c r="AA323" s="15">
        <v>0</v>
      </c>
      <c r="AB323" s="4">
        <f t="shared" si="8"/>
        <v>0</v>
      </c>
      <c r="AC323" s="4">
        <f t="shared" si="9"/>
        <v>0</v>
      </c>
      <c r="AE323" s="4"/>
    </row>
    <row r="324" spans="1:31">
      <c r="A324" t="s">
        <v>329</v>
      </c>
      <c r="B324">
        <v>315</v>
      </c>
      <c r="C324" s="4">
        <v>0</v>
      </c>
      <c r="D324" s="4">
        <v>1150091</v>
      </c>
      <c r="E324" s="4"/>
      <c r="F324" s="4"/>
      <c r="G324" s="4">
        <v>756000</v>
      </c>
      <c r="H324" s="4"/>
      <c r="I324" s="4"/>
      <c r="J324" s="4"/>
      <c r="K324" s="4">
        <v>0</v>
      </c>
      <c r="L324" s="4">
        <v>1300000</v>
      </c>
      <c r="M324" s="4">
        <v>850000</v>
      </c>
      <c r="N324" s="4">
        <v>0</v>
      </c>
      <c r="O324" s="4">
        <v>2300000</v>
      </c>
      <c r="P324" s="4">
        <v>2100000</v>
      </c>
      <c r="Q324">
        <v>0</v>
      </c>
      <c r="R324" s="4">
        <v>1896000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15">
        <v>0</v>
      </c>
      <c r="Z324" s="15">
        <v>0</v>
      </c>
      <c r="AA324" s="15">
        <v>0</v>
      </c>
      <c r="AB324" s="4">
        <f t="shared" si="8"/>
        <v>0</v>
      </c>
      <c r="AC324" s="4">
        <f t="shared" si="9"/>
        <v>1178843.2749999999</v>
      </c>
      <c r="AE324" s="4"/>
    </row>
    <row r="325" spans="1:31">
      <c r="A325" t="s">
        <v>330</v>
      </c>
      <c r="B325">
        <v>316</v>
      </c>
      <c r="C325" s="4">
        <v>0</v>
      </c>
      <c r="D325" s="4"/>
      <c r="E325" s="4"/>
      <c r="F325" s="4"/>
      <c r="G325" s="4"/>
      <c r="H325" s="4"/>
      <c r="I325" s="4"/>
      <c r="J325" s="4"/>
      <c r="K325" s="4">
        <v>0</v>
      </c>
      <c r="L325" s="4">
        <v>0</v>
      </c>
      <c r="M325" s="4">
        <v>0</v>
      </c>
      <c r="N325" s="4">
        <v>0</v>
      </c>
      <c r="O325" s="4"/>
      <c r="P325" s="4"/>
      <c r="Q325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15">
        <v>0</v>
      </c>
      <c r="Z325" s="15">
        <v>0</v>
      </c>
      <c r="AA325" s="15">
        <v>0</v>
      </c>
      <c r="AB325" s="4">
        <f t="shared" si="8"/>
        <v>0</v>
      </c>
      <c r="AC325" s="4">
        <f t="shared" si="9"/>
        <v>0</v>
      </c>
      <c r="AE325" s="4"/>
    </row>
    <row r="326" spans="1:31">
      <c r="A326" t="s">
        <v>331</v>
      </c>
      <c r="B326">
        <v>317</v>
      </c>
      <c r="C326" s="4">
        <v>0</v>
      </c>
      <c r="D326" s="4"/>
      <c r="E326" s="4"/>
      <c r="F326" s="4"/>
      <c r="G326" s="4"/>
      <c r="H326" s="4"/>
      <c r="I326" s="4"/>
      <c r="J326" s="4">
        <v>750000</v>
      </c>
      <c r="K326" s="4">
        <v>1967821</v>
      </c>
      <c r="L326" s="4">
        <v>2539201</v>
      </c>
      <c r="M326" s="4">
        <v>2895436</v>
      </c>
      <c r="N326" s="4">
        <v>0</v>
      </c>
      <c r="O326" s="4">
        <v>2596851</v>
      </c>
      <c r="P326" s="4">
        <v>3158618</v>
      </c>
      <c r="Q326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3345000</v>
      </c>
      <c r="Y326" s="15">
        <v>0</v>
      </c>
      <c r="Z326" s="15">
        <v>0</v>
      </c>
      <c r="AA326" s="15">
        <v>0</v>
      </c>
      <c r="AB326" s="4">
        <f t="shared" si="8"/>
        <v>0</v>
      </c>
      <c r="AC326" s="4">
        <f t="shared" si="9"/>
        <v>0</v>
      </c>
      <c r="AE326" s="4"/>
    </row>
    <row r="327" spans="1:31">
      <c r="A327" t="s">
        <v>332</v>
      </c>
      <c r="B327">
        <v>318</v>
      </c>
      <c r="C327" s="4">
        <v>66078</v>
      </c>
      <c r="D327" s="4">
        <v>74465</v>
      </c>
      <c r="E327" s="4">
        <v>122073</v>
      </c>
      <c r="F327" s="4"/>
      <c r="G327" s="4"/>
      <c r="H327" s="4"/>
      <c r="I327" s="4"/>
      <c r="J327" s="4">
        <v>130000</v>
      </c>
      <c r="K327" s="4">
        <v>300000</v>
      </c>
      <c r="L327" s="4">
        <v>0</v>
      </c>
      <c r="M327" s="4">
        <v>0</v>
      </c>
      <c r="N327" s="4">
        <v>544500</v>
      </c>
      <c r="O327" s="4">
        <v>454020</v>
      </c>
      <c r="P327" s="4">
        <v>59000</v>
      </c>
      <c r="Q327">
        <v>110000</v>
      </c>
      <c r="R327" s="4">
        <v>0</v>
      </c>
      <c r="S327" s="4">
        <v>0</v>
      </c>
      <c r="T327" s="4">
        <v>0</v>
      </c>
      <c r="U327" s="4">
        <v>281000</v>
      </c>
      <c r="V327" s="4">
        <v>0</v>
      </c>
      <c r="W327" s="4">
        <v>0</v>
      </c>
      <c r="X327" s="4">
        <v>0</v>
      </c>
      <c r="Y327" s="15">
        <v>100000</v>
      </c>
      <c r="Z327" s="15">
        <v>0</v>
      </c>
      <c r="AA327" s="15">
        <v>147300</v>
      </c>
      <c r="AB327" s="4">
        <f t="shared" si="8"/>
        <v>67729.95</v>
      </c>
      <c r="AC327" s="4">
        <f t="shared" si="9"/>
        <v>76326.625</v>
      </c>
      <c r="AE327" s="4"/>
    </row>
    <row r="328" spans="1:31">
      <c r="A328" t="s">
        <v>333</v>
      </c>
      <c r="B328">
        <v>319</v>
      </c>
      <c r="C328" s="4">
        <v>0</v>
      </c>
      <c r="D328" s="4"/>
      <c r="E328" s="4"/>
      <c r="F328" s="4"/>
      <c r="G328" s="4"/>
      <c r="H328" s="4"/>
      <c r="I328" s="4"/>
      <c r="J328" s="4"/>
      <c r="K328" s="4">
        <v>0</v>
      </c>
      <c r="L328" s="4">
        <v>0</v>
      </c>
      <c r="M328" s="4">
        <v>0</v>
      </c>
      <c r="N328" s="4">
        <v>0</v>
      </c>
      <c r="O328" s="4"/>
      <c r="P328" s="4"/>
      <c r="Q328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15">
        <v>0</v>
      </c>
      <c r="Z328" s="15">
        <v>0</v>
      </c>
      <c r="AA328" s="15">
        <v>0</v>
      </c>
      <c r="AB328" s="4">
        <f t="shared" si="8"/>
        <v>0</v>
      </c>
      <c r="AC328" s="4">
        <f t="shared" si="9"/>
        <v>0</v>
      </c>
      <c r="AE328" s="4"/>
    </row>
    <row r="329" spans="1:31">
      <c r="A329" t="s">
        <v>334</v>
      </c>
      <c r="B329">
        <v>320</v>
      </c>
      <c r="C329" s="4">
        <v>0</v>
      </c>
      <c r="D329" s="4"/>
      <c r="E329" s="4"/>
      <c r="F329" s="4"/>
      <c r="G329" s="4"/>
      <c r="H329" s="4"/>
      <c r="I329" s="4">
        <v>54421</v>
      </c>
      <c r="J329" s="4"/>
      <c r="K329" s="4">
        <v>186538</v>
      </c>
      <c r="L329" s="4">
        <v>450944</v>
      </c>
      <c r="M329" s="4">
        <v>201324</v>
      </c>
      <c r="N329" s="4">
        <v>255119</v>
      </c>
      <c r="O329" s="4">
        <v>211687</v>
      </c>
      <c r="P329" s="4">
        <v>91082</v>
      </c>
      <c r="Q329">
        <v>154817</v>
      </c>
      <c r="R329" s="4">
        <v>601267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15">
        <v>0</v>
      </c>
      <c r="Z329" s="15">
        <v>0</v>
      </c>
      <c r="AA329" s="15">
        <v>0</v>
      </c>
      <c r="AB329" s="4">
        <f t="shared" si="8"/>
        <v>0</v>
      </c>
      <c r="AC329" s="4">
        <f t="shared" si="9"/>
        <v>0</v>
      </c>
      <c r="AE329" s="4"/>
    </row>
    <row r="330" spans="1:31">
      <c r="A330" t="s">
        <v>335</v>
      </c>
      <c r="B330">
        <v>321</v>
      </c>
      <c r="C330" s="4">
        <v>0</v>
      </c>
      <c r="D330" s="4"/>
      <c r="E330" s="4"/>
      <c r="F330" s="4"/>
      <c r="G330" s="4"/>
      <c r="H330" s="4"/>
      <c r="I330" s="4"/>
      <c r="J330" s="4"/>
      <c r="K330" s="4">
        <v>0</v>
      </c>
      <c r="L330" s="4">
        <v>0</v>
      </c>
      <c r="M330" s="4">
        <v>0</v>
      </c>
      <c r="N330" s="4">
        <v>0</v>
      </c>
      <c r="O330" s="4"/>
      <c r="P330" s="4"/>
      <c r="Q330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15">
        <v>0</v>
      </c>
      <c r="Z330" s="15">
        <v>0</v>
      </c>
      <c r="AA330" s="15">
        <v>0</v>
      </c>
      <c r="AB330" s="4">
        <f t="shared" ref="AB330:AB360" si="10">C330*1.025</f>
        <v>0</v>
      </c>
      <c r="AC330" s="4">
        <f t="shared" ref="AC330:AC360" si="11">D330*1.025</f>
        <v>0</v>
      </c>
      <c r="AE330" s="4"/>
    </row>
    <row r="331" spans="1:31">
      <c r="A331" t="s">
        <v>382</v>
      </c>
      <c r="B331">
        <v>322</v>
      </c>
      <c r="C331" s="4">
        <v>62500</v>
      </c>
      <c r="D331" s="4"/>
      <c r="E331" s="4"/>
      <c r="F331" s="4"/>
      <c r="G331" s="4"/>
      <c r="H331" s="4"/>
      <c r="I331" s="4"/>
      <c r="J331" s="4"/>
      <c r="K331" s="4">
        <v>0</v>
      </c>
      <c r="L331" s="4">
        <v>0</v>
      </c>
      <c r="M331" s="4">
        <v>0</v>
      </c>
      <c r="N331" s="4">
        <v>0</v>
      </c>
      <c r="O331" s="4"/>
      <c r="P331" s="4"/>
      <c r="Q331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15">
        <v>0</v>
      </c>
      <c r="Z331" s="15">
        <v>0</v>
      </c>
      <c r="AA331" s="15">
        <v>0</v>
      </c>
      <c r="AB331" s="4">
        <f t="shared" si="10"/>
        <v>64062.499999999993</v>
      </c>
      <c r="AC331" s="4">
        <f t="shared" si="11"/>
        <v>0</v>
      </c>
      <c r="AE331" s="4"/>
    </row>
    <row r="332" spans="1:31">
      <c r="A332" t="s">
        <v>383</v>
      </c>
      <c r="B332">
        <v>323</v>
      </c>
      <c r="C332" s="4">
        <v>0</v>
      </c>
      <c r="D332" s="4"/>
      <c r="E332" s="4"/>
      <c r="F332" s="4"/>
      <c r="G332" s="4"/>
      <c r="H332" s="4"/>
      <c r="I332" s="4"/>
      <c r="J332" s="4"/>
      <c r="K332" s="4">
        <v>0</v>
      </c>
      <c r="L332" s="4">
        <v>0</v>
      </c>
      <c r="M332" s="4">
        <v>0</v>
      </c>
      <c r="N332" s="4">
        <v>0</v>
      </c>
      <c r="O332" s="4"/>
      <c r="P332" s="4"/>
      <c r="Q332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15">
        <v>0</v>
      </c>
      <c r="Z332" s="15">
        <v>0</v>
      </c>
      <c r="AA332" s="15">
        <v>0</v>
      </c>
      <c r="AB332" s="4">
        <f t="shared" si="10"/>
        <v>0</v>
      </c>
      <c r="AC332" s="4">
        <f t="shared" si="11"/>
        <v>0</v>
      </c>
      <c r="AE332" s="4"/>
    </row>
    <row r="333" spans="1:31">
      <c r="A333" t="s">
        <v>336</v>
      </c>
      <c r="B333">
        <v>324</v>
      </c>
      <c r="C333" s="4">
        <v>47700</v>
      </c>
      <c r="D333" s="4"/>
      <c r="E333" s="4"/>
      <c r="F333" s="4"/>
      <c r="G333" s="4"/>
      <c r="H333" s="4"/>
      <c r="I333" s="4"/>
      <c r="J333" s="4"/>
      <c r="K333" s="4">
        <v>228075</v>
      </c>
      <c r="L333" s="4">
        <v>164450</v>
      </c>
      <c r="M333" s="4">
        <v>0</v>
      </c>
      <c r="N333" s="4">
        <v>309923</v>
      </c>
      <c r="O333" s="4"/>
      <c r="P333" s="4">
        <v>568482</v>
      </c>
      <c r="Q333">
        <v>0</v>
      </c>
      <c r="R333" s="4">
        <v>0</v>
      </c>
      <c r="S333" s="4">
        <v>0</v>
      </c>
      <c r="T333" s="4">
        <v>0</v>
      </c>
      <c r="U333" s="4">
        <v>267000</v>
      </c>
      <c r="V333" s="4">
        <v>0</v>
      </c>
      <c r="W333" s="4">
        <v>0</v>
      </c>
      <c r="X333" s="4">
        <v>0</v>
      </c>
      <c r="Y333" s="15">
        <v>0</v>
      </c>
      <c r="Z333" s="15">
        <v>0</v>
      </c>
      <c r="AA333" s="15">
        <v>0</v>
      </c>
      <c r="AB333" s="4">
        <f t="shared" si="10"/>
        <v>48892.499999999993</v>
      </c>
      <c r="AC333" s="4">
        <f t="shared" si="11"/>
        <v>0</v>
      </c>
      <c r="AE333" s="4"/>
    </row>
    <row r="334" spans="1:31">
      <c r="A334" t="s">
        <v>384</v>
      </c>
      <c r="B334">
        <v>325</v>
      </c>
      <c r="C334" s="4">
        <v>0</v>
      </c>
      <c r="D334" s="4"/>
      <c r="E334" s="4"/>
      <c r="F334" s="4"/>
      <c r="G334" s="4"/>
      <c r="H334" s="4"/>
      <c r="I334" s="4"/>
      <c r="J334" s="4"/>
      <c r="K334" s="4">
        <v>0</v>
      </c>
      <c r="L334" s="4">
        <v>0</v>
      </c>
      <c r="M334" s="4">
        <v>0</v>
      </c>
      <c r="N334" s="4">
        <v>0</v>
      </c>
      <c r="O334" s="4"/>
      <c r="P334" s="4"/>
      <c r="Q33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15">
        <v>0</v>
      </c>
      <c r="Z334" s="15">
        <v>0</v>
      </c>
      <c r="AA334" s="15">
        <v>0</v>
      </c>
      <c r="AB334" s="4">
        <f t="shared" si="10"/>
        <v>0</v>
      </c>
      <c r="AC334" s="4">
        <f t="shared" si="11"/>
        <v>0</v>
      </c>
      <c r="AE334" s="4"/>
    </row>
    <row r="335" spans="1:31">
      <c r="A335" t="s">
        <v>385</v>
      </c>
      <c r="B335">
        <v>326</v>
      </c>
      <c r="C335" s="4">
        <v>0</v>
      </c>
      <c r="D335" s="4"/>
      <c r="E335" s="4"/>
      <c r="F335" s="4"/>
      <c r="G335" s="4"/>
      <c r="H335" s="4"/>
      <c r="I335" s="4"/>
      <c r="J335" s="4"/>
      <c r="K335" s="4">
        <v>0</v>
      </c>
      <c r="L335" s="4">
        <v>0</v>
      </c>
      <c r="M335" s="4">
        <v>0</v>
      </c>
      <c r="N335" s="4">
        <v>0</v>
      </c>
      <c r="O335" s="4"/>
      <c r="P335" s="4"/>
      <c r="Q335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15">
        <v>0</v>
      </c>
      <c r="Z335" s="15">
        <v>0</v>
      </c>
      <c r="AA335" s="15">
        <v>0</v>
      </c>
      <c r="AB335" s="4">
        <f t="shared" si="10"/>
        <v>0</v>
      </c>
      <c r="AC335" s="4">
        <f t="shared" si="11"/>
        <v>0</v>
      </c>
      <c r="AE335" s="4"/>
    </row>
    <row r="336" spans="1:31">
      <c r="A336" t="s">
        <v>337</v>
      </c>
      <c r="B336">
        <v>327</v>
      </c>
      <c r="C336" s="4">
        <v>144131</v>
      </c>
      <c r="D336" s="4">
        <v>48011</v>
      </c>
      <c r="E336" s="4">
        <v>140290</v>
      </c>
      <c r="F336" s="4">
        <v>245346</v>
      </c>
      <c r="G336" s="4">
        <v>68767</v>
      </c>
      <c r="H336" s="4">
        <v>1818</v>
      </c>
      <c r="I336" s="4"/>
      <c r="J336" s="4">
        <v>225746</v>
      </c>
      <c r="K336" s="4">
        <v>130211</v>
      </c>
      <c r="L336" s="4">
        <v>410783</v>
      </c>
      <c r="M336" s="4">
        <v>652977</v>
      </c>
      <c r="N336" s="4">
        <v>584849</v>
      </c>
      <c r="O336" s="4"/>
      <c r="P336" s="4"/>
      <c r="Q336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15">
        <v>0</v>
      </c>
      <c r="Z336" s="15">
        <v>0</v>
      </c>
      <c r="AA336" s="15">
        <v>0</v>
      </c>
      <c r="AB336" s="4">
        <f t="shared" si="10"/>
        <v>147734.27499999999</v>
      </c>
      <c r="AC336" s="4">
        <f t="shared" si="11"/>
        <v>49211.274999999994</v>
      </c>
      <c r="AE336" s="4"/>
    </row>
    <row r="337" spans="1:31">
      <c r="A337" t="s">
        <v>338</v>
      </c>
      <c r="B337">
        <v>328</v>
      </c>
      <c r="C337" s="4">
        <v>0</v>
      </c>
      <c r="D337" s="4"/>
      <c r="E337" s="4"/>
      <c r="F337" s="4"/>
      <c r="G337" s="4"/>
      <c r="H337" s="4"/>
      <c r="I337" s="4"/>
      <c r="J337" s="4"/>
      <c r="K337" s="4">
        <v>0</v>
      </c>
      <c r="L337" s="4">
        <v>0</v>
      </c>
      <c r="M337" s="4">
        <v>0</v>
      </c>
      <c r="N337" s="4">
        <v>0</v>
      </c>
      <c r="O337" s="4"/>
      <c r="P337" s="4"/>
      <c r="Q337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15">
        <v>0</v>
      </c>
      <c r="Z337" s="15">
        <v>0</v>
      </c>
      <c r="AA337" s="15">
        <v>0</v>
      </c>
      <c r="AB337" s="4">
        <f t="shared" si="10"/>
        <v>0</v>
      </c>
      <c r="AC337" s="4">
        <f t="shared" si="11"/>
        <v>0</v>
      </c>
      <c r="AE337" s="4"/>
    </row>
    <row r="338" spans="1:31">
      <c r="A338" t="s">
        <v>339</v>
      </c>
      <c r="B338">
        <v>329</v>
      </c>
      <c r="C338" s="4">
        <v>0</v>
      </c>
      <c r="D338" s="4"/>
      <c r="E338" s="4"/>
      <c r="F338" s="4"/>
      <c r="G338" s="4"/>
      <c r="H338" s="4"/>
      <c r="I338" s="4"/>
      <c r="J338" s="4"/>
      <c r="K338" s="4">
        <v>0</v>
      </c>
      <c r="L338" s="4">
        <v>0</v>
      </c>
      <c r="M338" s="4">
        <v>0</v>
      </c>
      <c r="N338" s="4">
        <v>0</v>
      </c>
      <c r="O338" s="4"/>
      <c r="P338" s="4"/>
      <c r="Q338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15">
        <v>0</v>
      </c>
      <c r="Z338" s="15">
        <v>0</v>
      </c>
      <c r="AA338" s="15">
        <v>0</v>
      </c>
      <c r="AB338" s="4">
        <f t="shared" si="10"/>
        <v>0</v>
      </c>
      <c r="AC338" s="4">
        <f t="shared" si="11"/>
        <v>0</v>
      </c>
      <c r="AE338" s="4"/>
    </row>
    <row r="339" spans="1:31">
      <c r="A339" t="s">
        <v>340</v>
      </c>
      <c r="B339">
        <v>330</v>
      </c>
      <c r="C339" s="4">
        <v>0</v>
      </c>
      <c r="D339" s="4"/>
      <c r="E339" s="4"/>
      <c r="F339" s="4"/>
      <c r="G339" s="4"/>
      <c r="H339" s="4">
        <v>692076</v>
      </c>
      <c r="I339" s="4"/>
      <c r="J339" s="4">
        <v>2500000</v>
      </c>
      <c r="K339" s="4">
        <v>0</v>
      </c>
      <c r="L339" s="4">
        <v>0</v>
      </c>
      <c r="M339" s="4">
        <v>0</v>
      </c>
      <c r="N339" s="4">
        <v>0</v>
      </c>
      <c r="O339" s="4"/>
      <c r="P339" s="4"/>
      <c r="Q339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15">
        <v>0</v>
      </c>
      <c r="Z339" s="15">
        <v>0</v>
      </c>
      <c r="AA339" s="15">
        <v>1600000</v>
      </c>
      <c r="AB339" s="4">
        <f t="shared" si="10"/>
        <v>0</v>
      </c>
      <c r="AC339" s="4">
        <f t="shared" si="11"/>
        <v>0</v>
      </c>
      <c r="AE339" s="4"/>
    </row>
    <row r="340" spans="1:31">
      <c r="A340" t="s">
        <v>341</v>
      </c>
      <c r="B340">
        <v>331</v>
      </c>
      <c r="C340" s="4">
        <v>41500</v>
      </c>
      <c r="D340" s="4"/>
      <c r="E340" s="4"/>
      <c r="F340" s="4"/>
      <c r="G340" s="4">
        <v>30025</v>
      </c>
      <c r="H340" s="4"/>
      <c r="I340" s="4"/>
      <c r="J340" s="4">
        <v>14000</v>
      </c>
      <c r="K340" s="4">
        <v>0</v>
      </c>
      <c r="L340" s="4">
        <v>0</v>
      </c>
      <c r="M340" s="4">
        <v>0</v>
      </c>
      <c r="N340" s="4">
        <v>0</v>
      </c>
      <c r="O340" s="4">
        <v>90000</v>
      </c>
      <c r="P340" s="4"/>
      <c r="Q340">
        <v>55000</v>
      </c>
      <c r="R340" s="4">
        <v>55575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38474</v>
      </c>
      <c r="Y340" s="15">
        <v>39667</v>
      </c>
      <c r="Z340" s="15">
        <v>0</v>
      </c>
      <c r="AA340" s="15">
        <v>0</v>
      </c>
      <c r="AB340" s="4">
        <f t="shared" si="10"/>
        <v>42537.499999999993</v>
      </c>
      <c r="AC340" s="4">
        <f t="shared" si="11"/>
        <v>0</v>
      </c>
      <c r="AE340" s="4"/>
    </row>
    <row r="341" spans="1:31">
      <c r="A341" t="s">
        <v>342</v>
      </c>
      <c r="B341">
        <v>332</v>
      </c>
      <c r="C341" s="4">
        <v>57262</v>
      </c>
      <c r="D341" s="4"/>
      <c r="E341" s="4"/>
      <c r="F341" s="4">
        <v>276241</v>
      </c>
      <c r="G341" s="4"/>
      <c r="H341" s="4"/>
      <c r="I341" s="4">
        <v>382657</v>
      </c>
      <c r="J341" s="4">
        <v>41544</v>
      </c>
      <c r="K341" s="4">
        <v>0</v>
      </c>
      <c r="L341" s="4">
        <v>0</v>
      </c>
      <c r="M341" s="4">
        <v>0</v>
      </c>
      <c r="N341" s="4">
        <v>851841</v>
      </c>
      <c r="O341" s="4"/>
      <c r="P341" s="4"/>
      <c r="Q341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15">
        <v>0</v>
      </c>
      <c r="Z341" s="15">
        <v>0</v>
      </c>
      <c r="AA341" s="15">
        <v>591479</v>
      </c>
      <c r="AB341" s="4">
        <f t="shared" si="10"/>
        <v>58693.549999999996</v>
      </c>
      <c r="AC341" s="4">
        <f t="shared" si="11"/>
        <v>0</v>
      </c>
      <c r="AE341" s="4"/>
    </row>
    <row r="342" spans="1:31">
      <c r="A342" t="s">
        <v>343</v>
      </c>
      <c r="B342">
        <v>333</v>
      </c>
      <c r="C342" s="4">
        <v>200000</v>
      </c>
      <c r="D342" s="4">
        <v>300000</v>
      </c>
      <c r="E342" s="4"/>
      <c r="F342" s="4"/>
      <c r="G342" s="4"/>
      <c r="H342" s="4"/>
      <c r="I342" s="4"/>
      <c r="J342" s="4">
        <v>590000</v>
      </c>
      <c r="K342" s="4">
        <v>500000</v>
      </c>
      <c r="L342" s="4">
        <v>0</v>
      </c>
      <c r="M342" s="4">
        <v>0</v>
      </c>
      <c r="N342" s="4">
        <v>0</v>
      </c>
      <c r="O342" s="4">
        <v>1370000</v>
      </c>
      <c r="P342" s="4">
        <v>1100000</v>
      </c>
      <c r="Q342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15">
        <v>0</v>
      </c>
      <c r="Z342" s="15">
        <v>0</v>
      </c>
      <c r="AA342" s="15">
        <v>0</v>
      </c>
      <c r="AB342" s="4">
        <f t="shared" si="10"/>
        <v>204999.99999999997</v>
      </c>
      <c r="AC342" s="4">
        <f t="shared" si="11"/>
        <v>307500</v>
      </c>
      <c r="AE342" s="4"/>
    </row>
    <row r="343" spans="1:31">
      <c r="A343" t="s">
        <v>344</v>
      </c>
      <c r="B343">
        <v>334</v>
      </c>
      <c r="C343" s="4">
        <v>60000</v>
      </c>
      <c r="D343" s="4">
        <v>100000</v>
      </c>
      <c r="E343" s="4"/>
      <c r="F343" s="4"/>
      <c r="G343" s="4"/>
      <c r="H343" s="4"/>
      <c r="I343" s="4"/>
      <c r="J343" s="4"/>
      <c r="K343" s="4">
        <v>0</v>
      </c>
      <c r="L343" s="4">
        <v>0</v>
      </c>
      <c r="M343" s="4">
        <v>0</v>
      </c>
      <c r="N343" s="4">
        <v>0</v>
      </c>
      <c r="O343" s="4"/>
      <c r="P343" s="4"/>
      <c r="Q343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15">
        <v>0</v>
      </c>
      <c r="Z343" s="15">
        <v>0</v>
      </c>
      <c r="AA343" s="15">
        <v>0</v>
      </c>
      <c r="AB343" s="4">
        <f t="shared" si="10"/>
        <v>61499.999999999993</v>
      </c>
      <c r="AC343" s="4">
        <f t="shared" si="11"/>
        <v>102499.99999999999</v>
      </c>
      <c r="AE343" s="4"/>
    </row>
    <row r="344" spans="1:31">
      <c r="A344" t="s">
        <v>345</v>
      </c>
      <c r="B344">
        <v>335</v>
      </c>
      <c r="C344" s="4">
        <v>0</v>
      </c>
      <c r="D344" s="4"/>
      <c r="E344" s="4">
        <v>560413</v>
      </c>
      <c r="F344" s="4"/>
      <c r="G344" s="4"/>
      <c r="H344" s="4"/>
      <c r="I344" s="4">
        <v>999164</v>
      </c>
      <c r="J344" s="4"/>
      <c r="K344" s="4">
        <v>0</v>
      </c>
      <c r="L344" s="4">
        <v>1615203</v>
      </c>
      <c r="M344" s="4">
        <v>0</v>
      </c>
      <c r="N344" s="4">
        <v>0</v>
      </c>
      <c r="O344" s="4"/>
      <c r="P344" s="4"/>
      <c r="Q344">
        <v>2777387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15">
        <v>0</v>
      </c>
      <c r="Z344" s="15">
        <v>0</v>
      </c>
      <c r="AA344" s="15">
        <v>0</v>
      </c>
      <c r="AB344" s="4">
        <f t="shared" si="10"/>
        <v>0</v>
      </c>
      <c r="AC344" s="4">
        <f t="shared" si="11"/>
        <v>0</v>
      </c>
      <c r="AE344" s="4"/>
    </row>
    <row r="345" spans="1:31">
      <c r="A345" t="s">
        <v>346</v>
      </c>
      <c r="B345">
        <v>336</v>
      </c>
      <c r="C345" s="4">
        <v>0</v>
      </c>
      <c r="D345" s="4"/>
      <c r="E345" s="4"/>
      <c r="F345" s="4"/>
      <c r="G345" s="4"/>
      <c r="H345" s="4"/>
      <c r="I345" s="4"/>
      <c r="J345" s="4"/>
      <c r="K345" s="4">
        <v>0</v>
      </c>
      <c r="L345" s="4">
        <v>0</v>
      </c>
      <c r="M345" s="4">
        <v>0</v>
      </c>
      <c r="N345" s="4">
        <v>0</v>
      </c>
      <c r="O345" s="4"/>
      <c r="P345" s="4"/>
      <c r="Q345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15">
        <v>0</v>
      </c>
      <c r="Z345" s="15">
        <v>0</v>
      </c>
      <c r="AA345" s="15">
        <v>0</v>
      </c>
      <c r="AB345" s="4">
        <f t="shared" si="10"/>
        <v>0</v>
      </c>
      <c r="AC345" s="4">
        <f t="shared" si="11"/>
        <v>0</v>
      </c>
      <c r="AE345" s="4"/>
    </row>
    <row r="346" spans="1:31">
      <c r="A346" t="s">
        <v>347</v>
      </c>
      <c r="B346">
        <v>337</v>
      </c>
      <c r="C346" s="4">
        <v>0</v>
      </c>
      <c r="D346" s="4">
        <v>52000</v>
      </c>
      <c r="E346" s="4"/>
      <c r="F346" s="4"/>
      <c r="G346" s="4"/>
      <c r="H346" s="4"/>
      <c r="I346" s="4"/>
      <c r="J346" s="4"/>
      <c r="K346" s="4">
        <v>0</v>
      </c>
      <c r="L346" s="4">
        <v>0</v>
      </c>
      <c r="M346" s="4">
        <v>0</v>
      </c>
      <c r="N346" s="4">
        <v>0</v>
      </c>
      <c r="O346" s="4"/>
      <c r="P346" s="4">
        <v>163342</v>
      </c>
      <c r="Q346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15">
        <v>0</v>
      </c>
      <c r="Z346" s="15">
        <v>0</v>
      </c>
      <c r="AA346" s="15">
        <v>0</v>
      </c>
      <c r="AB346" s="4">
        <f t="shared" si="10"/>
        <v>0</v>
      </c>
      <c r="AC346" s="4">
        <f t="shared" si="11"/>
        <v>53299.999999999993</v>
      </c>
      <c r="AE346" s="4"/>
    </row>
    <row r="347" spans="1:31">
      <c r="A347" t="s">
        <v>348</v>
      </c>
      <c r="B347">
        <v>338</v>
      </c>
      <c r="C347" s="4">
        <v>0</v>
      </c>
      <c r="D347" s="4"/>
      <c r="E347" s="4"/>
      <c r="F347" s="4"/>
      <c r="G347" s="4"/>
      <c r="H347" s="4"/>
      <c r="I347" s="4"/>
      <c r="J347" s="4"/>
      <c r="K347" s="4">
        <v>0</v>
      </c>
      <c r="L347" s="4">
        <v>0</v>
      </c>
      <c r="M347" s="4">
        <v>0</v>
      </c>
      <c r="N347" s="4">
        <v>0</v>
      </c>
      <c r="O347" s="4"/>
      <c r="P347" s="4"/>
      <c r="Q347">
        <v>0</v>
      </c>
      <c r="R347" s="4">
        <v>0</v>
      </c>
      <c r="S347" s="4">
        <v>0</v>
      </c>
      <c r="T347" s="4">
        <v>0</v>
      </c>
      <c r="U347" s="4">
        <v>0</v>
      </c>
      <c r="V347" s="4">
        <v>440160</v>
      </c>
      <c r="W347" s="4">
        <v>0</v>
      </c>
      <c r="X347" s="4">
        <v>0</v>
      </c>
      <c r="Y347" s="15">
        <v>0</v>
      </c>
      <c r="Z347" s="15">
        <v>0</v>
      </c>
      <c r="AA347" s="15">
        <v>310000</v>
      </c>
      <c r="AB347" s="4">
        <f t="shared" si="10"/>
        <v>0</v>
      </c>
      <c r="AC347" s="4">
        <f t="shared" si="11"/>
        <v>0</v>
      </c>
      <c r="AE347" s="4"/>
    </row>
    <row r="348" spans="1:31">
      <c r="A348" t="s">
        <v>349</v>
      </c>
      <c r="B348">
        <v>339</v>
      </c>
      <c r="C348" s="4">
        <v>28471</v>
      </c>
      <c r="D348" s="4"/>
      <c r="E348" s="4"/>
      <c r="F348" s="4"/>
      <c r="G348" s="4"/>
      <c r="H348" s="4"/>
      <c r="I348" s="4"/>
      <c r="J348" s="4">
        <v>681697</v>
      </c>
      <c r="K348" s="4">
        <v>0</v>
      </c>
      <c r="L348" s="4">
        <v>0</v>
      </c>
      <c r="M348" s="4">
        <v>1400000</v>
      </c>
      <c r="N348" s="4">
        <v>0</v>
      </c>
      <c r="O348" s="4"/>
      <c r="P348" s="4"/>
      <c r="Q348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15">
        <v>0</v>
      </c>
      <c r="Z348" s="15">
        <v>0</v>
      </c>
      <c r="AA348" s="15">
        <v>0</v>
      </c>
      <c r="AB348" s="4">
        <f t="shared" si="10"/>
        <v>29182.774999999998</v>
      </c>
      <c r="AC348" s="4">
        <f t="shared" si="11"/>
        <v>0</v>
      </c>
      <c r="AE348" s="4"/>
    </row>
    <row r="349" spans="1:31">
      <c r="A349" t="s">
        <v>350</v>
      </c>
      <c r="B349">
        <v>340</v>
      </c>
      <c r="C349" s="4">
        <v>0</v>
      </c>
      <c r="D349" s="4">
        <v>56869</v>
      </c>
      <c r="E349" s="4"/>
      <c r="F349" s="4"/>
      <c r="G349" s="4"/>
      <c r="H349" s="4">
        <v>17461</v>
      </c>
      <c r="I349" s="4"/>
      <c r="J349" s="4">
        <v>22639</v>
      </c>
      <c r="K349" s="4">
        <v>60574</v>
      </c>
      <c r="L349" s="4">
        <v>115528</v>
      </c>
      <c r="M349" s="4">
        <v>157145</v>
      </c>
      <c r="N349" s="4">
        <v>0</v>
      </c>
      <c r="O349" s="4">
        <v>33500</v>
      </c>
      <c r="P349" s="4">
        <v>73313</v>
      </c>
      <c r="Q349">
        <v>29900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15">
        <v>0</v>
      </c>
      <c r="Z349" s="15">
        <v>0</v>
      </c>
      <c r="AA349" s="15">
        <v>0</v>
      </c>
      <c r="AB349" s="4">
        <f t="shared" si="10"/>
        <v>0</v>
      </c>
      <c r="AC349" s="4">
        <f t="shared" si="11"/>
        <v>58290.724999999999</v>
      </c>
      <c r="AE349" s="4"/>
    </row>
    <row r="350" spans="1:31">
      <c r="A350" t="s">
        <v>351</v>
      </c>
      <c r="B350">
        <v>341</v>
      </c>
      <c r="C350" s="4">
        <v>0</v>
      </c>
      <c r="D350" s="4"/>
      <c r="E350" s="4"/>
      <c r="F350" s="4"/>
      <c r="G350" s="4"/>
      <c r="H350" s="4">
        <v>550000</v>
      </c>
      <c r="I350" s="4"/>
      <c r="J350" s="4"/>
      <c r="K350" s="4">
        <v>0</v>
      </c>
      <c r="L350" s="4">
        <v>0</v>
      </c>
      <c r="M350" s="4">
        <v>595266</v>
      </c>
      <c r="N350" s="4">
        <v>0</v>
      </c>
      <c r="O350" s="4"/>
      <c r="P350" s="4"/>
      <c r="Q350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15">
        <v>0</v>
      </c>
      <c r="Z350" s="15">
        <v>0</v>
      </c>
      <c r="AA350" s="15">
        <v>0</v>
      </c>
      <c r="AB350" s="4">
        <f t="shared" si="10"/>
        <v>0</v>
      </c>
      <c r="AC350" s="4">
        <f t="shared" si="11"/>
        <v>0</v>
      </c>
      <c r="AE350" s="4"/>
    </row>
    <row r="351" spans="1:31">
      <c r="A351" t="s">
        <v>352</v>
      </c>
      <c r="B351">
        <v>342</v>
      </c>
      <c r="C351" s="4">
        <v>0</v>
      </c>
      <c r="D351" s="4"/>
      <c r="E351" s="4"/>
      <c r="F351" s="4"/>
      <c r="G351" s="4"/>
      <c r="H351" s="4"/>
      <c r="I351" s="4"/>
      <c r="J351" s="4"/>
      <c r="K351" s="4">
        <v>0</v>
      </c>
      <c r="L351" s="4">
        <v>0</v>
      </c>
      <c r="M351" s="4">
        <v>0</v>
      </c>
      <c r="N351" s="4">
        <v>0</v>
      </c>
      <c r="O351" s="4"/>
      <c r="P351" s="4"/>
      <c r="Q351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15">
        <v>0</v>
      </c>
      <c r="Z351" s="15">
        <v>0</v>
      </c>
      <c r="AA351" s="15">
        <v>0</v>
      </c>
      <c r="AB351" s="4">
        <f t="shared" si="10"/>
        <v>0</v>
      </c>
      <c r="AC351" s="4">
        <f t="shared" si="11"/>
        <v>0</v>
      </c>
      <c r="AE351" s="4"/>
    </row>
    <row r="352" spans="1:31">
      <c r="A352" t="s">
        <v>353</v>
      </c>
      <c r="B352">
        <v>343</v>
      </c>
      <c r="C352" s="4">
        <v>0</v>
      </c>
      <c r="D352" s="4">
        <v>97000</v>
      </c>
      <c r="E352" s="4"/>
      <c r="F352" s="4"/>
      <c r="G352" s="4"/>
      <c r="H352" s="4"/>
      <c r="I352" s="4"/>
      <c r="J352" s="4"/>
      <c r="K352" s="4">
        <v>0</v>
      </c>
      <c r="L352" s="4">
        <v>0</v>
      </c>
      <c r="M352" s="4">
        <v>0</v>
      </c>
      <c r="N352" s="4">
        <v>0</v>
      </c>
      <c r="O352" s="4"/>
      <c r="P352" s="4"/>
      <c r="Q352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300000</v>
      </c>
      <c r="Y352" s="15">
        <v>0</v>
      </c>
      <c r="Z352" s="15">
        <v>0</v>
      </c>
      <c r="AA352" s="15">
        <v>0</v>
      </c>
      <c r="AB352" s="4">
        <f t="shared" si="10"/>
        <v>0</v>
      </c>
      <c r="AC352" s="4">
        <f t="shared" si="11"/>
        <v>99424.999999999985</v>
      </c>
      <c r="AE352" s="4"/>
    </row>
    <row r="353" spans="1:31">
      <c r="A353" t="s">
        <v>354</v>
      </c>
      <c r="B353">
        <v>344</v>
      </c>
      <c r="C353" s="4">
        <v>0</v>
      </c>
      <c r="D353" s="4"/>
      <c r="E353" s="4"/>
      <c r="F353" s="4"/>
      <c r="G353" s="4"/>
      <c r="H353" s="4"/>
      <c r="I353" s="4"/>
      <c r="J353" s="4"/>
      <c r="K353" s="4">
        <v>0</v>
      </c>
      <c r="L353" s="4">
        <v>4550000</v>
      </c>
      <c r="M353" s="4">
        <v>0</v>
      </c>
      <c r="N353" s="4">
        <v>0</v>
      </c>
      <c r="O353" s="4"/>
      <c r="P353" s="4"/>
      <c r="Q353">
        <v>1347000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15">
        <v>0</v>
      </c>
      <c r="Z353" s="15">
        <v>0</v>
      </c>
      <c r="AA353" s="15">
        <v>0</v>
      </c>
      <c r="AB353" s="4">
        <f t="shared" si="10"/>
        <v>0</v>
      </c>
      <c r="AC353" s="4">
        <f t="shared" si="11"/>
        <v>0</v>
      </c>
      <c r="AE353" s="4"/>
    </row>
    <row r="354" spans="1:31">
      <c r="A354" t="s">
        <v>355</v>
      </c>
      <c r="B354">
        <v>345</v>
      </c>
      <c r="C354" s="4">
        <v>0</v>
      </c>
      <c r="D354" s="4">
        <v>29505</v>
      </c>
      <c r="E354" s="4"/>
      <c r="F354" s="4"/>
      <c r="G354" s="4"/>
      <c r="H354" s="4"/>
      <c r="I354" s="4"/>
      <c r="J354" s="4"/>
      <c r="K354" s="4">
        <v>0</v>
      </c>
      <c r="L354" s="4">
        <v>0</v>
      </c>
      <c r="M354" s="4">
        <v>0</v>
      </c>
      <c r="N354" s="4">
        <v>0</v>
      </c>
      <c r="O354" s="4"/>
      <c r="P354" s="4"/>
      <c r="Q35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15">
        <v>0</v>
      </c>
      <c r="Z354" s="15">
        <v>0</v>
      </c>
      <c r="AA354" s="15">
        <v>0</v>
      </c>
      <c r="AB354" s="4">
        <f t="shared" si="10"/>
        <v>0</v>
      </c>
      <c r="AC354" s="4">
        <f t="shared" si="11"/>
        <v>30242.624999999996</v>
      </c>
      <c r="AE354" s="4"/>
    </row>
    <row r="355" spans="1:31">
      <c r="A355" t="s">
        <v>356</v>
      </c>
      <c r="B355">
        <v>346</v>
      </c>
      <c r="C355" s="4">
        <v>0</v>
      </c>
      <c r="D355" s="4"/>
      <c r="E355" s="4"/>
      <c r="F355" s="4"/>
      <c r="G355" s="4"/>
      <c r="H355" s="4"/>
      <c r="I355" s="4"/>
      <c r="J355" s="4"/>
      <c r="K355" s="4">
        <v>2500000</v>
      </c>
      <c r="L355" s="4">
        <v>0</v>
      </c>
      <c r="M355" s="4">
        <v>0</v>
      </c>
      <c r="N355" s="4">
        <v>0</v>
      </c>
      <c r="O355" s="4"/>
      <c r="P355" s="4"/>
      <c r="Q355">
        <v>0</v>
      </c>
      <c r="R355" s="4">
        <v>0</v>
      </c>
      <c r="S355" s="4">
        <v>2500895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15">
        <v>0</v>
      </c>
      <c r="Z355" s="15">
        <v>0</v>
      </c>
      <c r="AA355" s="15">
        <v>0</v>
      </c>
      <c r="AB355" s="4">
        <f t="shared" si="10"/>
        <v>0</v>
      </c>
      <c r="AC355" s="4">
        <f t="shared" si="11"/>
        <v>0</v>
      </c>
      <c r="AE355" s="4"/>
    </row>
    <row r="356" spans="1:31">
      <c r="A356" t="s">
        <v>357</v>
      </c>
      <c r="B356">
        <v>347</v>
      </c>
      <c r="C356" s="4">
        <v>0</v>
      </c>
      <c r="D356" s="4"/>
      <c r="E356" s="4"/>
      <c r="F356" s="4"/>
      <c r="G356" s="4"/>
      <c r="H356" s="4"/>
      <c r="I356" s="4"/>
      <c r="J356" s="4"/>
      <c r="K356" s="4">
        <v>0</v>
      </c>
      <c r="L356" s="4">
        <v>0</v>
      </c>
      <c r="M356" s="4">
        <v>0</v>
      </c>
      <c r="N356" s="4">
        <v>0</v>
      </c>
      <c r="O356" s="4"/>
      <c r="P356" s="4"/>
      <c r="Q356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15">
        <v>0</v>
      </c>
      <c r="Z356" s="15">
        <v>0</v>
      </c>
      <c r="AA356" s="15">
        <v>0</v>
      </c>
      <c r="AB356" s="4">
        <f t="shared" si="10"/>
        <v>0</v>
      </c>
      <c r="AC356" s="4">
        <f t="shared" si="11"/>
        <v>0</v>
      </c>
      <c r="AE356" s="4"/>
    </row>
    <row r="357" spans="1:31">
      <c r="A357" t="s">
        <v>358</v>
      </c>
      <c r="B357">
        <v>348</v>
      </c>
      <c r="C357" s="4">
        <v>0</v>
      </c>
      <c r="D357" s="4"/>
      <c r="E357" s="4"/>
      <c r="F357" s="4"/>
      <c r="G357" s="4"/>
      <c r="H357" s="4"/>
      <c r="I357" s="4"/>
      <c r="J357" s="4"/>
      <c r="K357" s="4">
        <v>0</v>
      </c>
      <c r="L357" s="4">
        <v>0</v>
      </c>
      <c r="M357" s="4">
        <v>0</v>
      </c>
      <c r="N357" s="4">
        <v>0</v>
      </c>
      <c r="O357" s="4"/>
      <c r="P357" s="4"/>
      <c r="Q357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15">
        <v>0</v>
      </c>
      <c r="Z357" s="15">
        <v>0</v>
      </c>
      <c r="AA357" s="15">
        <v>0</v>
      </c>
      <c r="AB357" s="4">
        <f t="shared" si="10"/>
        <v>0</v>
      </c>
      <c r="AC357" s="4">
        <f t="shared" si="11"/>
        <v>0</v>
      </c>
      <c r="AE357" s="4"/>
    </row>
    <row r="358" spans="1:31">
      <c r="A358" t="s">
        <v>359</v>
      </c>
      <c r="B358">
        <v>349</v>
      </c>
      <c r="C358" s="4">
        <v>0</v>
      </c>
      <c r="D358" s="4"/>
      <c r="E358" s="4"/>
      <c r="F358" s="4"/>
      <c r="G358" s="4"/>
      <c r="H358" s="4"/>
      <c r="I358" s="4"/>
      <c r="J358" s="4"/>
      <c r="K358" s="4">
        <v>0</v>
      </c>
      <c r="L358" s="4">
        <v>0</v>
      </c>
      <c r="M358" s="4">
        <v>0</v>
      </c>
      <c r="N358" s="4">
        <v>67085</v>
      </c>
      <c r="O358" s="4">
        <v>67000</v>
      </c>
      <c r="P358" s="4"/>
      <c r="Q358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15">
        <v>0</v>
      </c>
      <c r="Z358" s="15">
        <v>0</v>
      </c>
      <c r="AA358" s="15">
        <v>0</v>
      </c>
      <c r="AB358" s="4">
        <f t="shared" si="10"/>
        <v>0</v>
      </c>
      <c r="AC358" s="4">
        <f t="shared" si="11"/>
        <v>0</v>
      </c>
      <c r="AE358" s="4"/>
    </row>
    <row r="359" spans="1:31">
      <c r="A359" t="s">
        <v>360</v>
      </c>
      <c r="B359">
        <v>350</v>
      </c>
      <c r="C359" s="4">
        <v>0</v>
      </c>
      <c r="D359" s="4"/>
      <c r="E359" s="4"/>
      <c r="F359" s="4"/>
      <c r="G359" s="4"/>
      <c r="H359" s="4"/>
      <c r="I359" s="4"/>
      <c r="J359" s="4"/>
      <c r="K359" s="4">
        <v>0</v>
      </c>
      <c r="L359" s="4">
        <v>0</v>
      </c>
      <c r="M359" s="4">
        <v>0</v>
      </c>
      <c r="N359" s="4">
        <v>0</v>
      </c>
      <c r="O359" s="4"/>
      <c r="P359" s="4"/>
      <c r="Q359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15">
        <v>0</v>
      </c>
      <c r="Z359" s="15">
        <v>0</v>
      </c>
      <c r="AA359" s="15">
        <v>0</v>
      </c>
      <c r="AB359" s="4">
        <f t="shared" si="10"/>
        <v>0</v>
      </c>
      <c r="AC359" s="4">
        <f t="shared" si="11"/>
        <v>0</v>
      </c>
      <c r="AE359" s="4"/>
    </row>
    <row r="360" spans="1:31">
      <c r="A360" t="s">
        <v>361</v>
      </c>
      <c r="B360">
        <v>351</v>
      </c>
      <c r="C360" s="4">
        <v>0</v>
      </c>
      <c r="D360" s="4"/>
      <c r="E360" s="4"/>
      <c r="F360" s="4">
        <v>178390</v>
      </c>
      <c r="G360" s="4"/>
      <c r="H360" s="4"/>
      <c r="I360" s="4"/>
      <c r="J360" s="4">
        <v>242658</v>
      </c>
      <c r="K360" s="4">
        <v>0</v>
      </c>
      <c r="L360" s="4">
        <v>0</v>
      </c>
      <c r="M360" s="4">
        <v>1422865</v>
      </c>
      <c r="N360" s="4">
        <v>0</v>
      </c>
      <c r="O360" s="4"/>
      <c r="P360" s="4">
        <v>457787</v>
      </c>
      <c r="Q360">
        <v>0</v>
      </c>
      <c r="R360" s="4">
        <v>0</v>
      </c>
      <c r="S360" s="4">
        <v>550000</v>
      </c>
      <c r="T360" s="4">
        <v>950000</v>
      </c>
      <c r="U360" s="4">
        <v>488000</v>
      </c>
      <c r="V360" s="4">
        <v>0</v>
      </c>
      <c r="W360" s="4">
        <v>1100000</v>
      </c>
      <c r="X360" s="4">
        <v>0</v>
      </c>
      <c r="Y360" s="15">
        <v>323921</v>
      </c>
      <c r="Z360" s="15">
        <v>0</v>
      </c>
      <c r="AA360" s="15">
        <v>570767</v>
      </c>
      <c r="AB360" s="4">
        <f t="shared" si="10"/>
        <v>0</v>
      </c>
      <c r="AC360" s="4">
        <f t="shared" si="11"/>
        <v>0</v>
      </c>
      <c r="AE360" s="4"/>
    </row>
    <row r="362" spans="1:31">
      <c r="C362" s="4">
        <f>SUM(C10:C360)</f>
        <v>8372945</v>
      </c>
      <c r="D362" s="4">
        <f>SUM(D10:D360)+125000</f>
        <v>9225800</v>
      </c>
      <c r="E362" s="4">
        <f t="shared" ref="E362:AC362" si="12">SUM(E10:E360)</f>
        <v>8383231</v>
      </c>
      <c r="F362" s="4">
        <f t="shared" si="12"/>
        <v>5389007</v>
      </c>
      <c r="G362" s="4">
        <f t="shared" si="12"/>
        <v>6798245</v>
      </c>
      <c r="H362" s="4">
        <f t="shared" si="12"/>
        <v>8510502</v>
      </c>
      <c r="I362" s="4">
        <f t="shared" si="12"/>
        <v>6739975</v>
      </c>
      <c r="J362" s="4">
        <f t="shared" si="12"/>
        <v>20524800</v>
      </c>
      <c r="K362" s="4">
        <f t="shared" si="12"/>
        <v>29941167</v>
      </c>
      <c r="L362" s="4">
        <f t="shared" si="12"/>
        <v>48789035</v>
      </c>
      <c r="M362" s="4">
        <f t="shared" si="12"/>
        <v>39436851</v>
      </c>
      <c r="N362" s="4">
        <f t="shared" si="12"/>
        <v>27003696.969999999</v>
      </c>
      <c r="O362" s="4">
        <f t="shared" si="12"/>
        <v>48370458.390000001</v>
      </c>
      <c r="P362" s="4">
        <f t="shared" si="12"/>
        <v>33972216</v>
      </c>
      <c r="Q362" s="4">
        <f t="shared" si="12"/>
        <v>35828357</v>
      </c>
      <c r="R362" s="4">
        <f t="shared" si="12"/>
        <v>37096517</v>
      </c>
      <c r="S362" s="4">
        <f t="shared" si="12"/>
        <v>16381529</v>
      </c>
      <c r="T362" s="4">
        <f t="shared" si="12"/>
        <v>12847907</v>
      </c>
      <c r="U362" s="4">
        <f t="shared" si="12"/>
        <v>15281365</v>
      </c>
      <c r="V362" s="4">
        <f>SUM(V10:V360)</f>
        <v>10181068.67</v>
      </c>
      <c r="W362" s="4">
        <f>SUM(W10:W360)</f>
        <v>15674487</v>
      </c>
      <c r="X362" s="4">
        <f t="shared" si="12"/>
        <v>17557830</v>
      </c>
      <c r="Y362" s="15">
        <f>SUM(Y10:Y360)</f>
        <v>23258897</v>
      </c>
      <c r="Z362" s="15">
        <f>SUM(Z10:Z360)</f>
        <v>3933310</v>
      </c>
      <c r="AA362" s="15">
        <f>SUM(AA10:AA360)</f>
        <v>7227671</v>
      </c>
      <c r="AB362" s="4">
        <f t="shared" si="12"/>
        <v>8582268.6250000019</v>
      </c>
      <c r="AC362" s="4">
        <f t="shared" si="12"/>
        <v>9328319.9999999981</v>
      </c>
    </row>
    <row r="363" spans="1:31">
      <c r="Y363" s="15"/>
      <c r="Z363" s="15"/>
      <c r="AA363" s="15"/>
    </row>
    <row r="364" spans="1:31"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15"/>
      <c r="Z364" s="15"/>
      <c r="AA364" s="15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</sheetPr>
  <dimension ref="A1:AP366"/>
  <sheetViews>
    <sheetView workbookViewId="0">
      <pane xSplit="2" ySplit="9" topLeftCell="T335" activePane="bottomRight" state="frozen"/>
      <selection pane="topRight" activeCell="C1" sqref="C1"/>
      <selection pane="bottomLeft" activeCell="A10" sqref="A10"/>
      <selection pane="bottomRight" activeCell="AM10" sqref="AM10:AM360"/>
    </sheetView>
  </sheetViews>
  <sheetFormatPr defaultRowHeight="13.2"/>
  <cols>
    <col min="1" max="1" width="24.6640625" customWidth="1"/>
    <col min="2" max="2" width="5.6640625" customWidth="1"/>
    <col min="3" max="8" width="13.6640625" customWidth="1"/>
    <col min="9" max="9" width="2.6640625" customWidth="1"/>
    <col min="10" max="11" width="7.6640625" customWidth="1"/>
    <col min="12" max="12" width="2.6640625" customWidth="1"/>
    <col min="13" max="16" width="11.6640625" customWidth="1"/>
    <col min="17" max="17" width="11.6640625" style="15" customWidth="1"/>
    <col min="18" max="18" width="6" bestFit="1" customWidth="1"/>
    <col min="19" max="23" width="11.109375" customWidth="1"/>
    <col min="24" max="24" width="2.6640625" customWidth="1"/>
    <col min="30" max="30" width="2.6640625" customWidth="1"/>
    <col min="31" max="32" width="9.6640625" customWidth="1"/>
    <col min="33" max="33" width="2.6640625" customWidth="1"/>
    <col min="34" max="36" width="10.6640625" customWidth="1"/>
    <col min="37" max="37" width="2.6640625" customWidth="1"/>
    <col min="38" max="38" width="10.6640625" customWidth="1"/>
    <col min="39" max="39" width="11.6640625" customWidth="1"/>
    <col min="40" max="40" width="10.6640625" bestFit="1" customWidth="1"/>
  </cols>
  <sheetData>
    <row r="1" spans="1:42">
      <c r="A1" t="s">
        <v>364</v>
      </c>
    </row>
    <row r="2" spans="1:42">
      <c r="A2" t="s">
        <v>365</v>
      </c>
    </row>
    <row r="3" spans="1:42">
      <c r="A3" t="s">
        <v>366</v>
      </c>
    </row>
    <row r="5" spans="1:42">
      <c r="A5" t="s">
        <v>373</v>
      </c>
      <c r="J5" t="s">
        <v>370</v>
      </c>
    </row>
    <row r="7" spans="1:42">
      <c r="C7" s="31" t="s">
        <v>438</v>
      </c>
    </row>
    <row r="8" spans="1:42" ht="79.2">
      <c r="A8" t="s">
        <v>371</v>
      </c>
      <c r="B8" s="3" t="s">
        <v>363</v>
      </c>
      <c r="C8" s="37" t="s">
        <v>435</v>
      </c>
      <c r="D8" s="37" t="s">
        <v>437</v>
      </c>
      <c r="E8" s="37" t="s">
        <v>473</v>
      </c>
      <c r="F8" s="37" t="s">
        <v>1196</v>
      </c>
      <c r="G8" s="37" t="s">
        <v>1202</v>
      </c>
      <c r="H8" s="37" t="s">
        <v>1231</v>
      </c>
      <c r="I8" s="3"/>
      <c r="J8" s="3" t="s">
        <v>386</v>
      </c>
      <c r="K8" s="3" t="s">
        <v>387</v>
      </c>
      <c r="M8" s="37" t="s">
        <v>462</v>
      </c>
      <c r="N8" s="37" t="s">
        <v>475</v>
      </c>
      <c r="O8" s="37" t="s">
        <v>1197</v>
      </c>
      <c r="P8" s="37" t="s">
        <v>1209</v>
      </c>
      <c r="Q8" s="43" t="s">
        <v>1239</v>
      </c>
      <c r="R8" s="3"/>
      <c r="S8" s="3" t="s">
        <v>463</v>
      </c>
      <c r="T8" s="3" t="s">
        <v>1185</v>
      </c>
      <c r="U8" s="3" t="s">
        <v>1199</v>
      </c>
      <c r="V8" s="3" t="s">
        <v>1210</v>
      </c>
      <c r="W8" s="37" t="s">
        <v>1240</v>
      </c>
      <c r="X8" s="3"/>
      <c r="Y8" s="3" t="s">
        <v>464</v>
      </c>
      <c r="Z8" s="3" t="s">
        <v>1186</v>
      </c>
      <c r="AA8" s="3" t="s">
        <v>1200</v>
      </c>
      <c r="AB8" s="3" t="s">
        <v>1211</v>
      </c>
      <c r="AC8" s="37" t="s">
        <v>1241</v>
      </c>
      <c r="AD8" s="3"/>
      <c r="AE8" s="3" t="s">
        <v>388</v>
      </c>
      <c r="AF8" s="3" t="s">
        <v>389</v>
      </c>
      <c r="AG8" s="3"/>
      <c r="AH8" s="3" t="s">
        <v>390</v>
      </c>
      <c r="AI8" s="3" t="s">
        <v>391</v>
      </c>
      <c r="AJ8" s="3" t="s">
        <v>392</v>
      </c>
      <c r="AK8" s="3"/>
      <c r="AL8" s="3" t="s">
        <v>393</v>
      </c>
      <c r="AM8" s="8" t="s">
        <v>1242</v>
      </c>
      <c r="AN8" s="3"/>
      <c r="AP8" s="3"/>
    </row>
    <row r="10" spans="1:42">
      <c r="A10" t="s">
        <v>23</v>
      </c>
      <c r="B10">
        <v>1</v>
      </c>
      <c r="C10" s="4">
        <v>24316381</v>
      </c>
      <c r="D10" s="4">
        <v>26167747</v>
      </c>
      <c r="E10" s="4">
        <v>27084671</v>
      </c>
      <c r="F10" s="4">
        <v>28072153</v>
      </c>
      <c r="G10" s="4">
        <v>29102181</v>
      </c>
      <c r="H10" s="4">
        <f>'Levy Limit Base'!U10</f>
        <v>30291788</v>
      </c>
      <c r="J10" s="47" t="s">
        <v>450</v>
      </c>
      <c r="K10" s="47" t="s">
        <v>1212</v>
      </c>
      <c r="M10" s="4">
        <v>351266</v>
      </c>
      <c r="N10" s="4">
        <v>262730</v>
      </c>
      <c r="O10" s="4">
        <v>310365</v>
      </c>
      <c r="P10" s="4">
        <v>328224</v>
      </c>
      <c r="Q10" s="17">
        <v>462052</v>
      </c>
      <c r="S10" s="4">
        <f>IF($J10=2013,ROUND(M10*2/3,0),IF($K10=2013,ROUND(M10*2,0),M10))</f>
        <v>351266</v>
      </c>
      <c r="T10" s="4">
        <f>IF($J10=2014,ROUND(N10*2/3,0),IF($K10=201,ROUND(N10*2,0),N10))</f>
        <v>262730</v>
      </c>
      <c r="U10" s="4">
        <f>IF($J10=2015,ROUND(O10*2/3,0),IF($K10=2015,ROUND(O10*2,0),O10))</f>
        <v>310365</v>
      </c>
      <c r="V10" s="4">
        <f>IF($J10=2016,ROUND(P10*2/3,0),IF($K10=2016,ROUND(P10*2,0),P10))</f>
        <v>328224</v>
      </c>
      <c r="W10" s="4">
        <f>IF($J10=2017,ROUND(Q10*2/3,0),IF($K10=2017,ROUND(Q10*2,0),Q10))</f>
        <v>462052</v>
      </c>
      <c r="Y10" s="5">
        <f>IF(S10&gt;0,ROUND(S10/C10,4),0)</f>
        <v>1.44E-2</v>
      </c>
      <c r="Z10" s="5">
        <f>IF(T10&gt;0,ROUND(T10/D10,4),0)</f>
        <v>0.01</v>
      </c>
      <c r="AA10" s="5">
        <f>IF(U10&gt;0,ROUND(U10/E10,4),0)</f>
        <v>1.15E-2</v>
      </c>
      <c r="AB10" s="5">
        <f>IF(V10&gt;0,ROUND(V10/F10,4),0)</f>
        <v>1.17E-2</v>
      </c>
      <c r="AC10" s="5">
        <f>IF(W10&gt;0,ROUND(W10/G10,4),0)</f>
        <v>1.5900000000000001E-2</v>
      </c>
      <c r="AE10" s="5">
        <f>IF(W10&gt;0,ROUND(AVERAGEA(AA10:AC10),4),ROUND(AVERAGEA(Z10:AB10),4))</f>
        <v>1.2999999999999999E-2</v>
      </c>
      <c r="AF10" s="5">
        <f t="shared" ref="AF10:AF73" si="0">IF(W10&gt;0,ROUND((SUM(Z10:AC10)-MAXA(Z10:AC10))/3,4),ROUND((SUM(Y10:AB10)-MAXA(Y10:AB10))/3,4))</f>
        <v>1.11E-2</v>
      </c>
      <c r="AH10" s="5">
        <f>IF(W10&gt;0,MAXA(AA10:AC10),MAXA(Z10:AB10))</f>
        <v>1.5900000000000001E-2</v>
      </c>
      <c r="AI10" s="5">
        <f t="shared" ref="AI10:AI73" si="1">IF(W10&gt;0,ROUND((AC10+AA10+AB10-AH10)/2,4),ROUND((AB10+Z10+AA10-AH10)/2,4))</f>
        <v>1.1599999999999999E-2</v>
      </c>
      <c r="AJ10" s="5">
        <f>(AH10-AI10)</f>
        <v>4.3000000000000017E-3</v>
      </c>
      <c r="AL10" s="5">
        <f>IF(AJ10&gt;0.02,AF10,AE10)</f>
        <v>1.2999999999999999E-2</v>
      </c>
      <c r="AM10" s="4">
        <f>ROUND(('Levy Limit Base'!AD10*AL10),0)</f>
        <v>393793</v>
      </c>
      <c r="AN10" s="4"/>
      <c r="AO10" s="18"/>
      <c r="AP10" s="5"/>
    </row>
    <row r="11" spans="1:42">
      <c r="A11" t="s">
        <v>24</v>
      </c>
      <c r="B11">
        <v>2</v>
      </c>
      <c r="C11" s="4">
        <v>56935802</v>
      </c>
      <c r="D11" s="4">
        <v>61563750</v>
      </c>
      <c r="E11" s="4">
        <v>64051305</v>
      </c>
      <c r="F11" s="4">
        <v>67059833</v>
      </c>
      <c r="G11" s="4">
        <v>69908788</v>
      </c>
      <c r="H11" s="4">
        <f>'Levy Limit Base'!U11</f>
        <v>72522973</v>
      </c>
      <c r="J11" s="47" t="s">
        <v>439</v>
      </c>
      <c r="K11" s="47" t="s">
        <v>1212</v>
      </c>
      <c r="M11" s="4">
        <v>906610</v>
      </c>
      <c r="N11" s="4">
        <v>948461</v>
      </c>
      <c r="O11" s="4">
        <v>1407246</v>
      </c>
      <c r="P11" s="4">
        <v>1172459</v>
      </c>
      <c r="Q11" s="17">
        <v>866466</v>
      </c>
      <c r="S11" s="4">
        <f t="shared" ref="S11:S74" si="2">IF($J11=2013,ROUND(M11*2/3,0),IF($K11=2013,ROUND(M11*2,0),M11))</f>
        <v>906610</v>
      </c>
      <c r="T11" s="4">
        <f t="shared" ref="T11:T74" si="3">IF($J11=2014,ROUND(N11*2/3,0),IF($K11=201,ROUND(N11*2,0),N11))</f>
        <v>948461</v>
      </c>
      <c r="U11" s="4">
        <f t="shared" ref="U11:U74" si="4">IF($J11=2015,ROUND(O11*2/3,0),IF($K11=2015,ROUND(O11*2,0),O11))</f>
        <v>1407246</v>
      </c>
      <c r="V11" s="4">
        <f t="shared" ref="V11:V74" si="5">IF($J11=2016,ROUND(P11*2/3,0),IF($K11=2016,ROUND(P11*2,0),P11))</f>
        <v>1172459</v>
      </c>
      <c r="W11" s="4">
        <f t="shared" ref="W11:W74" si="6">IF($J11=2017,ROUND(Q11*2/3,0),IF($K11=2017,ROUND(Q11*2,0),Q11))</f>
        <v>866466</v>
      </c>
      <c r="Y11" s="5">
        <f t="shared" ref="Y11:Y74" si="7">IF(S11&gt;0,ROUND(S11/C11,4),0)</f>
        <v>1.5900000000000001E-2</v>
      </c>
      <c r="Z11" s="5">
        <f t="shared" ref="Z11:Z74" si="8">IF(T11&gt;0,ROUND(T11/D11,4),0)</f>
        <v>1.54E-2</v>
      </c>
      <c r="AA11" s="5">
        <f t="shared" ref="AA11:AA74" si="9">IF(U11&gt;0,ROUND(U11/E11,4),0)</f>
        <v>2.1999999999999999E-2</v>
      </c>
      <c r="AB11" s="5">
        <f t="shared" ref="AB11:AB74" si="10">IF(V11&gt;0,ROUND(V11/F11,4),0)</f>
        <v>1.7500000000000002E-2</v>
      </c>
      <c r="AC11" s="5">
        <f t="shared" ref="AC11:AC74" si="11">IF(W11&gt;0,ROUND(W11/G11,4),0)</f>
        <v>1.24E-2</v>
      </c>
      <c r="AE11" s="5">
        <f t="shared" ref="AE11:AE74" si="12">IF(W11&gt;0,ROUND(AVERAGEA(AA11:AC11),4),ROUND(AVERAGEA(Z11:AB11),4))</f>
        <v>1.7299999999999999E-2</v>
      </c>
      <c r="AF11" s="5">
        <f t="shared" si="0"/>
        <v>1.5100000000000001E-2</v>
      </c>
      <c r="AH11" s="5">
        <f t="shared" ref="AH11:AH74" si="13">IF(W11&gt;0,MAXA(AA11:AC11),MAXA(Z11:AB11))</f>
        <v>2.1999999999999999E-2</v>
      </c>
      <c r="AI11" s="5">
        <f t="shared" si="1"/>
        <v>1.4999999999999999E-2</v>
      </c>
      <c r="AJ11" s="5">
        <f t="shared" ref="AJ11:AJ74" si="14">(AH11-AI11)</f>
        <v>6.9999999999999993E-3</v>
      </c>
      <c r="AL11" s="5">
        <f t="shared" ref="AL11:AL74" si="15">IF(AJ11&gt;0.02,AF11,AE11)</f>
        <v>1.7299999999999999E-2</v>
      </c>
      <c r="AM11" s="4">
        <f>ROUND(('Levy Limit Base'!AD11*AL11),0)</f>
        <v>1254647</v>
      </c>
      <c r="AN11" s="4"/>
      <c r="AO11" s="18"/>
      <c r="AP11" s="5"/>
    </row>
    <row r="12" spans="1:42">
      <c r="A12" t="s">
        <v>25</v>
      </c>
      <c r="B12">
        <v>3</v>
      </c>
      <c r="C12" s="4">
        <v>13345977</v>
      </c>
      <c r="D12" s="4">
        <v>14274695</v>
      </c>
      <c r="E12" s="4">
        <v>14748893</v>
      </c>
      <c r="F12" s="4">
        <v>15350126</v>
      </c>
      <c r="G12" s="4">
        <v>15936384</v>
      </c>
      <c r="H12" s="4">
        <f>'Levy Limit Base'!U12</f>
        <v>16601843</v>
      </c>
      <c r="J12" s="47" t="s">
        <v>1212</v>
      </c>
      <c r="K12" s="47" t="s">
        <v>1212</v>
      </c>
      <c r="M12" s="4">
        <v>154358</v>
      </c>
      <c r="N12" s="4">
        <v>117331</v>
      </c>
      <c r="O12" s="4">
        <v>232511</v>
      </c>
      <c r="P12" s="4">
        <v>202505</v>
      </c>
      <c r="Q12" s="17">
        <v>267049</v>
      </c>
      <c r="S12" s="4">
        <f t="shared" si="2"/>
        <v>154358</v>
      </c>
      <c r="T12" s="4">
        <f t="shared" si="3"/>
        <v>117331</v>
      </c>
      <c r="U12" s="4">
        <f t="shared" si="4"/>
        <v>232511</v>
      </c>
      <c r="V12" s="4">
        <f t="shared" si="5"/>
        <v>202505</v>
      </c>
      <c r="W12" s="4">
        <f t="shared" si="6"/>
        <v>267049</v>
      </c>
      <c r="Y12" s="5">
        <f t="shared" si="7"/>
        <v>1.1599999999999999E-2</v>
      </c>
      <c r="Z12" s="5">
        <f t="shared" si="8"/>
        <v>8.2000000000000007E-3</v>
      </c>
      <c r="AA12" s="5">
        <f t="shared" si="9"/>
        <v>1.5800000000000002E-2</v>
      </c>
      <c r="AB12" s="5">
        <f t="shared" si="10"/>
        <v>1.32E-2</v>
      </c>
      <c r="AC12" s="5">
        <f t="shared" si="11"/>
        <v>1.6799999999999999E-2</v>
      </c>
      <c r="AE12" s="5">
        <f t="shared" si="12"/>
        <v>1.5299999999999999E-2</v>
      </c>
      <c r="AF12" s="5">
        <f t="shared" si="0"/>
        <v>1.24E-2</v>
      </c>
      <c r="AH12" s="5">
        <f t="shared" si="13"/>
        <v>1.6799999999999999E-2</v>
      </c>
      <c r="AI12" s="5">
        <f t="shared" si="1"/>
        <v>1.4500000000000001E-2</v>
      </c>
      <c r="AJ12" s="5">
        <f t="shared" si="14"/>
        <v>2.2999999999999982E-3</v>
      </c>
      <c r="AL12" s="5">
        <f t="shared" si="15"/>
        <v>1.5299999999999999E-2</v>
      </c>
      <c r="AM12" s="4">
        <f>ROUND(('Levy Limit Base'!AD12*AL12),0)</f>
        <v>254008</v>
      </c>
      <c r="AN12" s="4"/>
      <c r="AO12" s="18"/>
      <c r="AP12" s="5"/>
    </row>
    <row r="13" spans="1:42">
      <c r="A13" t="s">
        <v>26</v>
      </c>
      <c r="B13">
        <v>4</v>
      </c>
      <c r="C13" s="4">
        <v>8871975</v>
      </c>
      <c r="D13" s="4">
        <v>9472445</v>
      </c>
      <c r="E13" s="4">
        <v>9812474</v>
      </c>
      <c r="F13" s="4">
        <v>10226727</v>
      </c>
      <c r="G13" s="4">
        <v>10578747</v>
      </c>
      <c r="H13" s="4">
        <f>'Levy Limit Base'!U13</f>
        <v>10984702</v>
      </c>
      <c r="J13" s="47" t="s">
        <v>439</v>
      </c>
      <c r="K13" s="47" t="s">
        <v>1212</v>
      </c>
      <c r="M13" s="4">
        <v>104968</v>
      </c>
      <c r="N13" s="4">
        <v>103218</v>
      </c>
      <c r="O13" s="4">
        <v>145991</v>
      </c>
      <c r="P13" s="4">
        <v>96352</v>
      </c>
      <c r="Q13" s="17">
        <v>141486</v>
      </c>
      <c r="S13" s="4">
        <f t="shared" si="2"/>
        <v>104968</v>
      </c>
      <c r="T13" s="4">
        <f t="shared" si="3"/>
        <v>103218</v>
      </c>
      <c r="U13" s="4">
        <f t="shared" si="4"/>
        <v>145991</v>
      </c>
      <c r="V13" s="4">
        <f t="shared" si="5"/>
        <v>96352</v>
      </c>
      <c r="W13" s="4">
        <f t="shared" si="6"/>
        <v>141486</v>
      </c>
      <c r="Y13" s="5">
        <f t="shared" si="7"/>
        <v>1.18E-2</v>
      </c>
      <c r="Z13" s="5">
        <f t="shared" si="8"/>
        <v>1.09E-2</v>
      </c>
      <c r="AA13" s="5">
        <f t="shared" si="9"/>
        <v>1.49E-2</v>
      </c>
      <c r="AB13" s="5">
        <f t="shared" si="10"/>
        <v>9.4000000000000004E-3</v>
      </c>
      <c r="AC13" s="5">
        <f t="shared" si="11"/>
        <v>1.34E-2</v>
      </c>
      <c r="AE13" s="5">
        <f t="shared" si="12"/>
        <v>1.26E-2</v>
      </c>
      <c r="AF13" s="5">
        <f t="shared" si="0"/>
        <v>1.12E-2</v>
      </c>
      <c r="AH13" s="5">
        <f t="shared" si="13"/>
        <v>1.49E-2</v>
      </c>
      <c r="AI13" s="5">
        <f t="shared" si="1"/>
        <v>1.14E-2</v>
      </c>
      <c r="AJ13" s="5">
        <f t="shared" si="14"/>
        <v>3.4999999999999996E-3</v>
      </c>
      <c r="AL13" s="5">
        <f t="shared" si="15"/>
        <v>1.26E-2</v>
      </c>
      <c r="AM13" s="4">
        <f>ROUND(('Levy Limit Base'!AD13*AL13),0)</f>
        <v>138407</v>
      </c>
      <c r="AN13" s="4"/>
      <c r="AO13" s="18"/>
      <c r="AP13" s="5"/>
    </row>
    <row r="14" spans="1:42">
      <c r="A14" t="s">
        <v>27</v>
      </c>
      <c r="B14">
        <v>5</v>
      </c>
      <c r="C14" s="4">
        <v>53189096</v>
      </c>
      <c r="D14" s="4">
        <v>60906611</v>
      </c>
      <c r="E14" s="4">
        <v>63784154</v>
      </c>
      <c r="F14" s="4">
        <v>65929345</v>
      </c>
      <c r="G14" s="4">
        <v>68211393</v>
      </c>
      <c r="H14" s="4">
        <f>'Levy Limit Base'!U14</f>
        <v>70533487</v>
      </c>
      <c r="J14" s="47" t="s">
        <v>439</v>
      </c>
      <c r="K14" s="47" t="s">
        <v>1212</v>
      </c>
      <c r="M14" s="4">
        <v>1991447</v>
      </c>
      <c r="N14" s="4">
        <v>1202143</v>
      </c>
      <c r="O14" s="4">
        <v>550587</v>
      </c>
      <c r="P14" s="4">
        <v>608127</v>
      </c>
      <c r="Q14" s="17">
        <v>616809</v>
      </c>
      <c r="S14" s="4">
        <f t="shared" si="2"/>
        <v>1991447</v>
      </c>
      <c r="T14" s="4">
        <f t="shared" si="3"/>
        <v>1202143</v>
      </c>
      <c r="U14" s="4">
        <f t="shared" si="4"/>
        <v>550587</v>
      </c>
      <c r="V14" s="4">
        <f t="shared" si="5"/>
        <v>608127</v>
      </c>
      <c r="W14" s="4">
        <f t="shared" si="6"/>
        <v>616809</v>
      </c>
      <c r="Y14" s="5">
        <f t="shared" si="7"/>
        <v>3.7400000000000003E-2</v>
      </c>
      <c r="Z14" s="5">
        <f t="shared" si="8"/>
        <v>1.9699999999999999E-2</v>
      </c>
      <c r="AA14" s="5">
        <f t="shared" si="9"/>
        <v>8.6E-3</v>
      </c>
      <c r="AB14" s="5">
        <f t="shared" si="10"/>
        <v>9.1999999999999998E-3</v>
      </c>
      <c r="AC14" s="5">
        <f t="shared" si="11"/>
        <v>8.9999999999999993E-3</v>
      </c>
      <c r="AE14" s="5">
        <f t="shared" si="12"/>
        <v>8.8999999999999999E-3</v>
      </c>
      <c r="AF14" s="5">
        <f t="shared" si="0"/>
        <v>8.8999999999999999E-3</v>
      </c>
      <c r="AH14" s="5">
        <f t="shared" si="13"/>
        <v>9.1999999999999998E-3</v>
      </c>
      <c r="AI14" s="5">
        <f t="shared" si="1"/>
        <v>8.8000000000000005E-3</v>
      </c>
      <c r="AJ14" s="5">
        <f t="shared" si="14"/>
        <v>3.9999999999999931E-4</v>
      </c>
      <c r="AL14" s="5">
        <f t="shared" si="15"/>
        <v>8.8999999999999999E-3</v>
      </c>
      <c r="AM14" s="4">
        <f>ROUND(('Levy Limit Base'!AD14*AL14),0)</f>
        <v>627748</v>
      </c>
      <c r="AN14" s="4"/>
      <c r="AO14" s="18"/>
      <c r="AP14" s="5"/>
    </row>
    <row r="15" spans="1:42">
      <c r="A15" t="s">
        <v>28</v>
      </c>
      <c r="B15">
        <v>6</v>
      </c>
      <c r="C15" s="4">
        <v>1300685</v>
      </c>
      <c r="D15" s="4">
        <v>1398930</v>
      </c>
      <c r="E15" s="4">
        <v>1446267</v>
      </c>
      <c r="F15" s="4">
        <v>1493722</v>
      </c>
      <c r="G15" s="4">
        <v>1539276</v>
      </c>
      <c r="H15" s="4">
        <f>'Levy Limit Base'!U15</f>
        <v>1593842</v>
      </c>
      <c r="J15" s="47" t="s">
        <v>1212</v>
      </c>
      <c r="K15" s="47" t="s">
        <v>1212</v>
      </c>
      <c r="M15" s="4">
        <v>24439</v>
      </c>
      <c r="N15" s="4">
        <v>12364</v>
      </c>
      <c r="O15" s="4">
        <v>11298</v>
      </c>
      <c r="P15" s="4">
        <v>8211</v>
      </c>
      <c r="Q15" s="17">
        <v>16084</v>
      </c>
      <c r="S15" s="4">
        <f t="shared" si="2"/>
        <v>24439</v>
      </c>
      <c r="T15" s="4">
        <f t="shared" si="3"/>
        <v>12364</v>
      </c>
      <c r="U15" s="4">
        <f t="shared" si="4"/>
        <v>11298</v>
      </c>
      <c r="V15" s="4">
        <f t="shared" si="5"/>
        <v>8211</v>
      </c>
      <c r="W15" s="4">
        <f t="shared" si="6"/>
        <v>16084</v>
      </c>
      <c r="Y15" s="5">
        <f t="shared" si="7"/>
        <v>1.8800000000000001E-2</v>
      </c>
      <c r="Z15" s="5">
        <f t="shared" si="8"/>
        <v>8.8000000000000005E-3</v>
      </c>
      <c r="AA15" s="5">
        <f t="shared" si="9"/>
        <v>7.7999999999999996E-3</v>
      </c>
      <c r="AB15" s="5">
        <f t="shared" si="10"/>
        <v>5.4999999999999997E-3</v>
      </c>
      <c r="AC15" s="5">
        <f t="shared" si="11"/>
        <v>1.04E-2</v>
      </c>
      <c r="AE15" s="5">
        <f t="shared" si="12"/>
        <v>7.9000000000000008E-3</v>
      </c>
      <c r="AF15" s="5">
        <f t="shared" si="0"/>
        <v>7.4000000000000003E-3</v>
      </c>
      <c r="AH15" s="5">
        <f t="shared" si="13"/>
        <v>1.04E-2</v>
      </c>
      <c r="AI15" s="5">
        <f t="shared" si="1"/>
        <v>6.7000000000000002E-3</v>
      </c>
      <c r="AJ15" s="5">
        <f t="shared" si="14"/>
        <v>3.6999999999999993E-3</v>
      </c>
      <c r="AL15" s="5">
        <f t="shared" si="15"/>
        <v>7.9000000000000008E-3</v>
      </c>
      <c r="AM15" s="4">
        <f>ROUND(('Levy Limit Base'!AD15*AL15),0)</f>
        <v>12591</v>
      </c>
      <c r="AN15" s="4"/>
      <c r="AO15" s="18"/>
      <c r="AP15" s="5"/>
    </row>
    <row r="16" spans="1:42">
      <c r="A16" t="s">
        <v>29</v>
      </c>
      <c r="B16">
        <v>7</v>
      </c>
      <c r="C16" s="4">
        <v>35387755</v>
      </c>
      <c r="D16" s="4">
        <v>37866711</v>
      </c>
      <c r="E16" s="4">
        <v>39136754</v>
      </c>
      <c r="F16" s="4">
        <v>40582205</v>
      </c>
      <c r="G16" s="4">
        <v>42109486</v>
      </c>
      <c r="H16" s="4">
        <f>'Levy Limit Base'!U16</f>
        <v>44116384</v>
      </c>
      <c r="J16" s="47" t="s">
        <v>439</v>
      </c>
      <c r="K16" s="47" t="s">
        <v>1212</v>
      </c>
      <c r="M16" s="4">
        <v>360140</v>
      </c>
      <c r="N16" s="4">
        <v>323375</v>
      </c>
      <c r="O16" s="4">
        <v>467032</v>
      </c>
      <c r="P16" s="4">
        <v>512726</v>
      </c>
      <c r="Q16" s="17">
        <v>954161</v>
      </c>
      <c r="S16" s="4">
        <f t="shared" si="2"/>
        <v>360140</v>
      </c>
      <c r="T16" s="4">
        <f t="shared" si="3"/>
        <v>323375</v>
      </c>
      <c r="U16" s="4">
        <f t="shared" si="4"/>
        <v>467032</v>
      </c>
      <c r="V16" s="4">
        <f t="shared" si="5"/>
        <v>512726</v>
      </c>
      <c r="W16" s="4">
        <f t="shared" si="6"/>
        <v>954161</v>
      </c>
      <c r="Y16" s="5">
        <f t="shared" si="7"/>
        <v>1.0200000000000001E-2</v>
      </c>
      <c r="Z16" s="5">
        <f t="shared" si="8"/>
        <v>8.5000000000000006E-3</v>
      </c>
      <c r="AA16" s="5">
        <f t="shared" si="9"/>
        <v>1.1900000000000001E-2</v>
      </c>
      <c r="AB16" s="5">
        <f t="shared" si="10"/>
        <v>1.26E-2</v>
      </c>
      <c r="AC16" s="5">
        <f t="shared" si="11"/>
        <v>2.2700000000000001E-2</v>
      </c>
      <c r="AE16" s="5">
        <f t="shared" si="12"/>
        <v>1.5699999999999999E-2</v>
      </c>
      <c r="AF16" s="5">
        <f t="shared" si="0"/>
        <v>1.0999999999999999E-2</v>
      </c>
      <c r="AH16" s="5">
        <f t="shared" si="13"/>
        <v>2.2700000000000001E-2</v>
      </c>
      <c r="AI16" s="5">
        <f t="shared" si="1"/>
        <v>1.23E-2</v>
      </c>
      <c r="AJ16" s="5">
        <f t="shared" si="14"/>
        <v>1.0400000000000001E-2</v>
      </c>
      <c r="AL16" s="5">
        <f t="shared" si="15"/>
        <v>1.5699999999999999E-2</v>
      </c>
      <c r="AM16" s="4">
        <f>ROUND(('Levy Limit Base'!AD16*AL16),0)</f>
        <v>692627</v>
      </c>
      <c r="AN16" s="4"/>
      <c r="AO16" s="18"/>
      <c r="AP16" s="5"/>
    </row>
    <row r="17" spans="1:42">
      <c r="A17" t="s">
        <v>30</v>
      </c>
      <c r="B17">
        <v>8</v>
      </c>
      <c r="C17" s="4">
        <v>35945867</v>
      </c>
      <c r="D17" s="4">
        <v>38842507</v>
      </c>
      <c r="E17" s="4">
        <v>40521111</v>
      </c>
      <c r="F17" s="4">
        <v>42158770</v>
      </c>
      <c r="G17" s="4">
        <v>44225013</v>
      </c>
      <c r="H17" s="4">
        <f>'Levy Limit Base'!U17</f>
        <v>46061571</v>
      </c>
      <c r="J17" s="47" t="s">
        <v>439</v>
      </c>
      <c r="K17" s="47" t="s">
        <v>1212</v>
      </c>
      <c r="M17" s="4">
        <v>455075</v>
      </c>
      <c r="N17" s="4">
        <v>707541</v>
      </c>
      <c r="O17" s="4">
        <v>624631</v>
      </c>
      <c r="P17" s="4">
        <v>1012274</v>
      </c>
      <c r="Q17" s="17">
        <v>730933</v>
      </c>
      <c r="S17" s="4">
        <f t="shared" si="2"/>
        <v>455075</v>
      </c>
      <c r="T17" s="4">
        <f t="shared" si="3"/>
        <v>707541</v>
      </c>
      <c r="U17" s="4">
        <f t="shared" si="4"/>
        <v>624631</v>
      </c>
      <c r="V17" s="4">
        <f t="shared" si="5"/>
        <v>1012274</v>
      </c>
      <c r="W17" s="4">
        <f t="shared" si="6"/>
        <v>730933</v>
      </c>
      <c r="Y17" s="5">
        <f t="shared" si="7"/>
        <v>1.2699999999999999E-2</v>
      </c>
      <c r="Z17" s="5">
        <f t="shared" si="8"/>
        <v>1.8200000000000001E-2</v>
      </c>
      <c r="AA17" s="5">
        <f t="shared" si="9"/>
        <v>1.54E-2</v>
      </c>
      <c r="AB17" s="5">
        <f t="shared" si="10"/>
        <v>2.4E-2</v>
      </c>
      <c r="AC17" s="5">
        <f t="shared" si="11"/>
        <v>1.6500000000000001E-2</v>
      </c>
      <c r="AE17" s="5">
        <f t="shared" si="12"/>
        <v>1.8599999999999998E-2</v>
      </c>
      <c r="AF17" s="5">
        <f t="shared" si="0"/>
        <v>1.67E-2</v>
      </c>
      <c r="AH17" s="5">
        <f t="shared" si="13"/>
        <v>2.4E-2</v>
      </c>
      <c r="AI17" s="5">
        <f t="shared" si="1"/>
        <v>1.6E-2</v>
      </c>
      <c r="AJ17" s="5">
        <f t="shared" si="14"/>
        <v>8.0000000000000002E-3</v>
      </c>
      <c r="AL17" s="5">
        <f t="shared" si="15"/>
        <v>1.8599999999999998E-2</v>
      </c>
      <c r="AM17" s="4">
        <f>ROUND(('Levy Limit Base'!AD17*AL17),0)</f>
        <v>856745</v>
      </c>
      <c r="AN17" s="4"/>
      <c r="AO17" s="18"/>
      <c r="AP17" s="5"/>
    </row>
    <row r="18" spans="1:42">
      <c r="A18" t="s">
        <v>31</v>
      </c>
      <c r="B18">
        <v>9</v>
      </c>
      <c r="C18" s="4">
        <v>106128017</v>
      </c>
      <c r="D18" s="4">
        <v>114580485</v>
      </c>
      <c r="E18" s="4">
        <v>119797140</v>
      </c>
      <c r="F18" s="4">
        <v>124996152</v>
      </c>
      <c r="G18" s="4">
        <v>130709372</v>
      </c>
      <c r="H18" s="4">
        <f>'Levy Limit Base'!U18</f>
        <v>136417582</v>
      </c>
      <c r="J18" s="47" t="s">
        <v>439</v>
      </c>
      <c r="K18" s="47" t="s">
        <v>1212</v>
      </c>
      <c r="M18" s="4">
        <v>1563740</v>
      </c>
      <c r="N18" s="4">
        <v>2352143</v>
      </c>
      <c r="O18" s="4">
        <v>2204083</v>
      </c>
      <c r="P18" s="4">
        <v>2588316</v>
      </c>
      <c r="Q18" s="17">
        <v>2440476</v>
      </c>
      <c r="S18" s="4">
        <f t="shared" si="2"/>
        <v>1563740</v>
      </c>
      <c r="T18" s="4">
        <f t="shared" si="3"/>
        <v>2352143</v>
      </c>
      <c r="U18" s="4">
        <f t="shared" si="4"/>
        <v>2204083</v>
      </c>
      <c r="V18" s="4">
        <f t="shared" si="5"/>
        <v>2588316</v>
      </c>
      <c r="W18" s="4">
        <f t="shared" si="6"/>
        <v>2440476</v>
      </c>
      <c r="Y18" s="5">
        <f t="shared" si="7"/>
        <v>1.47E-2</v>
      </c>
      <c r="Z18" s="5">
        <f t="shared" si="8"/>
        <v>2.0500000000000001E-2</v>
      </c>
      <c r="AA18" s="5">
        <f t="shared" si="9"/>
        <v>1.84E-2</v>
      </c>
      <c r="AB18" s="5">
        <f t="shared" si="10"/>
        <v>2.07E-2</v>
      </c>
      <c r="AC18" s="5">
        <f t="shared" si="11"/>
        <v>1.8700000000000001E-2</v>
      </c>
      <c r="AE18" s="5">
        <f t="shared" si="12"/>
        <v>1.9300000000000001E-2</v>
      </c>
      <c r="AF18" s="5">
        <f t="shared" si="0"/>
        <v>1.9199999999999998E-2</v>
      </c>
      <c r="AH18" s="5">
        <f t="shared" si="13"/>
        <v>2.07E-2</v>
      </c>
      <c r="AI18" s="5">
        <f t="shared" si="1"/>
        <v>1.8599999999999998E-2</v>
      </c>
      <c r="AJ18" s="5">
        <f t="shared" si="14"/>
        <v>2.1000000000000012E-3</v>
      </c>
      <c r="AL18" s="5">
        <f t="shared" si="15"/>
        <v>1.9300000000000001E-2</v>
      </c>
      <c r="AM18" s="4">
        <f>ROUND(('Levy Limit Base'!AD18*AL18),0)</f>
        <v>2632859</v>
      </c>
      <c r="AN18" s="4"/>
      <c r="AO18" s="18"/>
      <c r="AP18" s="5"/>
    </row>
    <row r="19" spans="1:42">
      <c r="A19" t="s">
        <v>32</v>
      </c>
      <c r="B19">
        <v>10</v>
      </c>
      <c r="C19" s="4">
        <v>74994054</v>
      </c>
      <c r="D19" s="4">
        <v>81202823</v>
      </c>
      <c r="E19" s="4">
        <v>84488187</v>
      </c>
      <c r="F19" s="4">
        <v>87938058</v>
      </c>
      <c r="G19" s="4">
        <v>91206653</v>
      </c>
      <c r="H19" s="4">
        <f>'Levy Limit Base'!U19</f>
        <v>94750632</v>
      </c>
      <c r="J19" s="47" t="s">
        <v>1212</v>
      </c>
      <c r="K19" s="47" t="s">
        <v>1212</v>
      </c>
      <c r="M19" s="4">
        <v>1393953</v>
      </c>
      <c r="N19" s="4">
        <v>1255293</v>
      </c>
      <c r="O19" s="4">
        <v>1337666</v>
      </c>
      <c r="P19" s="4">
        <v>1070144</v>
      </c>
      <c r="Q19" s="17">
        <v>1263812</v>
      </c>
      <c r="S19" s="4">
        <f t="shared" si="2"/>
        <v>1393953</v>
      </c>
      <c r="T19" s="4">
        <f t="shared" si="3"/>
        <v>1255293</v>
      </c>
      <c r="U19" s="4">
        <f t="shared" si="4"/>
        <v>1337666</v>
      </c>
      <c r="V19" s="4">
        <f t="shared" si="5"/>
        <v>1070144</v>
      </c>
      <c r="W19" s="4">
        <f t="shared" si="6"/>
        <v>1263812</v>
      </c>
      <c r="Y19" s="5">
        <f t="shared" si="7"/>
        <v>1.8599999999999998E-2</v>
      </c>
      <c r="Z19" s="5">
        <f t="shared" si="8"/>
        <v>1.55E-2</v>
      </c>
      <c r="AA19" s="5">
        <f t="shared" si="9"/>
        <v>1.5800000000000002E-2</v>
      </c>
      <c r="AB19" s="5">
        <f t="shared" si="10"/>
        <v>1.2200000000000001E-2</v>
      </c>
      <c r="AC19" s="5">
        <f t="shared" si="11"/>
        <v>1.3899999999999999E-2</v>
      </c>
      <c r="AE19" s="5">
        <f t="shared" si="12"/>
        <v>1.4E-2</v>
      </c>
      <c r="AF19" s="5">
        <f t="shared" si="0"/>
        <v>1.3899999999999999E-2</v>
      </c>
      <c r="AH19" s="5">
        <f t="shared" si="13"/>
        <v>1.5800000000000002E-2</v>
      </c>
      <c r="AI19" s="5">
        <f t="shared" si="1"/>
        <v>1.3100000000000001E-2</v>
      </c>
      <c r="AJ19" s="5">
        <f t="shared" si="14"/>
        <v>2.700000000000001E-3</v>
      </c>
      <c r="AL19" s="5">
        <f t="shared" si="15"/>
        <v>1.4E-2</v>
      </c>
      <c r="AM19" s="4">
        <f>ROUND(('Levy Limit Base'!AD19*AL19),0)</f>
        <v>1326509</v>
      </c>
      <c r="AN19" s="4"/>
      <c r="AO19" s="18"/>
      <c r="AP19" s="5"/>
    </row>
    <row r="20" spans="1:42">
      <c r="A20" t="s">
        <v>33</v>
      </c>
      <c r="B20">
        <v>11</v>
      </c>
      <c r="C20" s="4">
        <v>7335386</v>
      </c>
      <c r="D20" s="4">
        <v>7856786</v>
      </c>
      <c r="E20" s="4">
        <v>8219690</v>
      </c>
      <c r="F20" s="4">
        <v>8509098</v>
      </c>
      <c r="G20" s="4">
        <v>8829961</v>
      </c>
      <c r="H20" s="4">
        <f>'Levy Limit Base'!U20</f>
        <v>9194733</v>
      </c>
      <c r="J20" s="47" t="s">
        <v>439</v>
      </c>
      <c r="K20" s="47" t="s">
        <v>1212</v>
      </c>
      <c r="M20" s="4">
        <v>56424</v>
      </c>
      <c r="N20" s="4">
        <v>166485</v>
      </c>
      <c r="O20" s="4">
        <v>83916</v>
      </c>
      <c r="P20" s="4">
        <v>108135</v>
      </c>
      <c r="Q20" s="17">
        <v>144023</v>
      </c>
      <c r="S20" s="4">
        <f t="shared" si="2"/>
        <v>56424</v>
      </c>
      <c r="T20" s="4">
        <f t="shared" si="3"/>
        <v>166485</v>
      </c>
      <c r="U20" s="4">
        <f t="shared" si="4"/>
        <v>83916</v>
      </c>
      <c r="V20" s="4">
        <f t="shared" si="5"/>
        <v>108135</v>
      </c>
      <c r="W20" s="4">
        <f t="shared" si="6"/>
        <v>144023</v>
      </c>
      <c r="Y20" s="5">
        <f t="shared" si="7"/>
        <v>7.7000000000000002E-3</v>
      </c>
      <c r="Z20" s="5">
        <f t="shared" si="8"/>
        <v>2.12E-2</v>
      </c>
      <c r="AA20" s="5">
        <f t="shared" si="9"/>
        <v>1.0200000000000001E-2</v>
      </c>
      <c r="AB20" s="5">
        <f t="shared" si="10"/>
        <v>1.2699999999999999E-2</v>
      </c>
      <c r="AC20" s="5">
        <f t="shared" si="11"/>
        <v>1.6299999999999999E-2</v>
      </c>
      <c r="AE20" s="5">
        <f t="shared" si="12"/>
        <v>1.3100000000000001E-2</v>
      </c>
      <c r="AF20" s="5">
        <f t="shared" si="0"/>
        <v>1.3100000000000001E-2</v>
      </c>
      <c r="AH20" s="5">
        <f t="shared" si="13"/>
        <v>1.6299999999999999E-2</v>
      </c>
      <c r="AI20" s="5">
        <f t="shared" si="1"/>
        <v>1.15E-2</v>
      </c>
      <c r="AJ20" s="5">
        <f t="shared" si="14"/>
        <v>4.7999999999999987E-3</v>
      </c>
      <c r="AL20" s="5">
        <f t="shared" si="15"/>
        <v>1.3100000000000001E-2</v>
      </c>
      <c r="AM20" s="4">
        <f>ROUND(('Levy Limit Base'!AD20*AL20),0)</f>
        <v>120451</v>
      </c>
      <c r="AN20" s="4"/>
      <c r="AO20" s="18"/>
      <c r="AP20" s="5"/>
    </row>
    <row r="21" spans="1:42">
      <c r="A21" t="s">
        <v>34</v>
      </c>
      <c r="B21">
        <v>12</v>
      </c>
      <c r="C21" s="4">
        <v>4364580</v>
      </c>
      <c r="D21" s="4">
        <v>4823682</v>
      </c>
      <c r="E21" s="4">
        <v>4975879</v>
      </c>
      <c r="F21" s="4">
        <v>5131184</v>
      </c>
      <c r="G21" s="4">
        <v>5291932</v>
      </c>
      <c r="H21" s="4">
        <f>'Levy Limit Base'!U21</f>
        <v>5470698</v>
      </c>
      <c r="J21" s="47" t="s">
        <v>440</v>
      </c>
      <c r="K21" s="47" t="s">
        <v>1212</v>
      </c>
      <c r="M21" s="4">
        <v>36590</v>
      </c>
      <c r="N21" s="4">
        <v>31604</v>
      </c>
      <c r="O21" s="4">
        <v>30908</v>
      </c>
      <c r="P21" s="4">
        <v>32468</v>
      </c>
      <c r="Q21" s="17">
        <v>46467</v>
      </c>
      <c r="S21" s="4">
        <f t="shared" si="2"/>
        <v>36590</v>
      </c>
      <c r="T21" s="4">
        <f t="shared" si="3"/>
        <v>31604</v>
      </c>
      <c r="U21" s="4">
        <f t="shared" si="4"/>
        <v>30908</v>
      </c>
      <c r="V21" s="4">
        <f t="shared" si="5"/>
        <v>32468</v>
      </c>
      <c r="W21" s="4">
        <f t="shared" si="6"/>
        <v>46467</v>
      </c>
      <c r="Y21" s="5">
        <f t="shared" si="7"/>
        <v>8.3999999999999995E-3</v>
      </c>
      <c r="Z21" s="5">
        <f t="shared" si="8"/>
        <v>6.6E-3</v>
      </c>
      <c r="AA21" s="5">
        <f t="shared" si="9"/>
        <v>6.1999999999999998E-3</v>
      </c>
      <c r="AB21" s="5">
        <f t="shared" si="10"/>
        <v>6.3E-3</v>
      </c>
      <c r="AC21" s="5">
        <f t="shared" si="11"/>
        <v>8.8000000000000005E-3</v>
      </c>
      <c r="AE21" s="5">
        <f t="shared" si="12"/>
        <v>7.1000000000000004E-3</v>
      </c>
      <c r="AF21" s="5">
        <f t="shared" si="0"/>
        <v>6.4000000000000003E-3</v>
      </c>
      <c r="AH21" s="5">
        <f t="shared" si="13"/>
        <v>8.8000000000000005E-3</v>
      </c>
      <c r="AI21" s="5">
        <f t="shared" si="1"/>
        <v>6.3E-3</v>
      </c>
      <c r="AJ21" s="5">
        <f t="shared" si="14"/>
        <v>2.5000000000000005E-3</v>
      </c>
      <c r="AL21" s="5">
        <f t="shared" si="15"/>
        <v>7.1000000000000004E-3</v>
      </c>
      <c r="AM21" s="4">
        <f>ROUND(('Levy Limit Base'!AD21*AL21),0)</f>
        <v>38842</v>
      </c>
      <c r="AN21" s="4"/>
      <c r="AO21" s="18"/>
      <c r="AP21" s="5"/>
    </row>
    <row r="22" spans="1:42">
      <c r="A22" t="s">
        <v>35</v>
      </c>
      <c r="B22">
        <v>13</v>
      </c>
      <c r="C22" s="4">
        <v>2878187</v>
      </c>
      <c r="D22" s="4">
        <v>3087761</v>
      </c>
      <c r="E22" s="4">
        <v>3239947</v>
      </c>
      <c r="F22" s="4">
        <v>3356836</v>
      </c>
      <c r="G22" s="4">
        <v>3530903</v>
      </c>
      <c r="H22" s="4">
        <f>'Levy Limit Base'!U22</f>
        <v>3675687</v>
      </c>
      <c r="J22" s="47" t="s">
        <v>439</v>
      </c>
      <c r="K22" s="47" t="s">
        <v>1212</v>
      </c>
      <c r="M22" s="4">
        <v>27960</v>
      </c>
      <c r="N22" s="4">
        <v>74992</v>
      </c>
      <c r="O22" s="4">
        <v>35890</v>
      </c>
      <c r="P22" s="4">
        <v>90146</v>
      </c>
      <c r="Q22" s="17">
        <v>56511</v>
      </c>
      <c r="S22" s="4">
        <f t="shared" si="2"/>
        <v>27960</v>
      </c>
      <c r="T22" s="4">
        <f t="shared" si="3"/>
        <v>74992</v>
      </c>
      <c r="U22" s="4">
        <f t="shared" si="4"/>
        <v>35890</v>
      </c>
      <c r="V22" s="4">
        <f t="shared" si="5"/>
        <v>90146</v>
      </c>
      <c r="W22" s="4">
        <f t="shared" si="6"/>
        <v>56511</v>
      </c>
      <c r="Y22" s="5">
        <f t="shared" si="7"/>
        <v>9.7000000000000003E-3</v>
      </c>
      <c r="Z22" s="5">
        <f t="shared" si="8"/>
        <v>2.4299999999999999E-2</v>
      </c>
      <c r="AA22" s="5">
        <f t="shared" si="9"/>
        <v>1.11E-2</v>
      </c>
      <c r="AB22" s="5">
        <f t="shared" si="10"/>
        <v>2.69E-2</v>
      </c>
      <c r="AC22" s="5">
        <f t="shared" si="11"/>
        <v>1.6E-2</v>
      </c>
      <c r="AE22" s="5">
        <f t="shared" si="12"/>
        <v>1.7999999999999999E-2</v>
      </c>
      <c r="AF22" s="5">
        <f t="shared" si="0"/>
        <v>1.7100000000000001E-2</v>
      </c>
      <c r="AH22" s="5">
        <f t="shared" si="13"/>
        <v>2.69E-2</v>
      </c>
      <c r="AI22" s="5">
        <f t="shared" si="1"/>
        <v>1.3599999999999999E-2</v>
      </c>
      <c r="AJ22" s="5">
        <f t="shared" si="14"/>
        <v>1.3300000000000001E-2</v>
      </c>
      <c r="AL22" s="5">
        <f t="shared" si="15"/>
        <v>1.7999999999999999E-2</v>
      </c>
      <c r="AM22" s="4">
        <f>ROUND(('Levy Limit Base'!AD22*AL22),0)</f>
        <v>66162</v>
      </c>
      <c r="AN22" s="4"/>
      <c r="AO22" s="18"/>
      <c r="AP22" s="5"/>
    </row>
    <row r="23" spans="1:42">
      <c r="A23" t="s">
        <v>36</v>
      </c>
      <c r="B23">
        <v>14</v>
      </c>
      <c r="C23" s="4">
        <v>32831336</v>
      </c>
      <c r="D23" s="4">
        <v>35141908</v>
      </c>
      <c r="E23" s="4">
        <v>36554361</v>
      </c>
      <c r="F23" s="4">
        <v>38227209</v>
      </c>
      <c r="G23" s="4">
        <v>39960022</v>
      </c>
      <c r="H23" s="4">
        <f>'Levy Limit Base'!U23</f>
        <v>42081316</v>
      </c>
      <c r="J23" s="47" t="s">
        <v>1212</v>
      </c>
      <c r="K23" s="47" t="s">
        <v>1212</v>
      </c>
      <c r="M23" s="4">
        <v>356891</v>
      </c>
      <c r="N23" s="4">
        <v>533905</v>
      </c>
      <c r="O23" s="4">
        <v>758989</v>
      </c>
      <c r="P23" s="4">
        <v>777133</v>
      </c>
      <c r="Q23" s="17">
        <v>1122293</v>
      </c>
      <c r="S23" s="4">
        <f t="shared" si="2"/>
        <v>356891</v>
      </c>
      <c r="T23" s="4">
        <f t="shared" si="3"/>
        <v>533905</v>
      </c>
      <c r="U23" s="4">
        <f t="shared" si="4"/>
        <v>758989</v>
      </c>
      <c r="V23" s="4">
        <f t="shared" si="5"/>
        <v>777133</v>
      </c>
      <c r="W23" s="4">
        <f t="shared" si="6"/>
        <v>1122293</v>
      </c>
      <c r="Y23" s="5">
        <f t="shared" si="7"/>
        <v>1.09E-2</v>
      </c>
      <c r="Z23" s="5">
        <f t="shared" si="8"/>
        <v>1.52E-2</v>
      </c>
      <c r="AA23" s="5">
        <f t="shared" si="9"/>
        <v>2.0799999999999999E-2</v>
      </c>
      <c r="AB23" s="5">
        <f t="shared" si="10"/>
        <v>2.0299999999999999E-2</v>
      </c>
      <c r="AC23" s="5">
        <f t="shared" si="11"/>
        <v>2.81E-2</v>
      </c>
      <c r="AE23" s="5">
        <f t="shared" si="12"/>
        <v>2.3099999999999999E-2</v>
      </c>
      <c r="AF23" s="5">
        <f t="shared" si="0"/>
        <v>1.8800000000000001E-2</v>
      </c>
      <c r="AH23" s="5">
        <f t="shared" si="13"/>
        <v>2.81E-2</v>
      </c>
      <c r="AI23" s="5">
        <f t="shared" si="1"/>
        <v>2.06E-2</v>
      </c>
      <c r="AJ23" s="5">
        <f t="shared" si="14"/>
        <v>7.4999999999999997E-3</v>
      </c>
      <c r="AL23" s="5">
        <f t="shared" si="15"/>
        <v>2.3099999999999999E-2</v>
      </c>
      <c r="AM23" s="4">
        <f>ROUND(('Levy Limit Base'!AD23*AL23),0)</f>
        <v>972078</v>
      </c>
      <c r="AN23" s="4"/>
      <c r="AO23" s="18"/>
      <c r="AP23" s="5"/>
    </row>
    <row r="24" spans="1:42">
      <c r="A24" t="s">
        <v>37</v>
      </c>
      <c r="B24">
        <v>15</v>
      </c>
      <c r="C24" s="4">
        <v>8319672</v>
      </c>
      <c r="D24" s="4">
        <v>8969134</v>
      </c>
      <c r="E24" s="4">
        <v>9366583</v>
      </c>
      <c r="F24" s="4">
        <v>9707230</v>
      </c>
      <c r="G24" s="4">
        <v>10118920</v>
      </c>
      <c r="H24" s="4">
        <f>'Levy Limit Base'!U24</f>
        <v>10496033</v>
      </c>
      <c r="J24" s="47" t="s">
        <v>1212</v>
      </c>
      <c r="K24" s="47" t="s">
        <v>1212</v>
      </c>
      <c r="M24" s="4">
        <v>133874</v>
      </c>
      <c r="N24" s="4">
        <v>173221</v>
      </c>
      <c r="O24" s="4">
        <v>106483</v>
      </c>
      <c r="P24" s="4">
        <v>169009</v>
      </c>
      <c r="Q24" s="17">
        <v>124140</v>
      </c>
      <c r="S24" s="4">
        <f t="shared" si="2"/>
        <v>133874</v>
      </c>
      <c r="T24" s="4">
        <f t="shared" si="3"/>
        <v>173221</v>
      </c>
      <c r="U24" s="4">
        <f t="shared" si="4"/>
        <v>106483</v>
      </c>
      <c r="V24" s="4">
        <f t="shared" si="5"/>
        <v>169009</v>
      </c>
      <c r="W24" s="4">
        <f t="shared" si="6"/>
        <v>124140</v>
      </c>
      <c r="Y24" s="5">
        <f t="shared" si="7"/>
        <v>1.61E-2</v>
      </c>
      <c r="Z24" s="5">
        <f t="shared" si="8"/>
        <v>1.9300000000000001E-2</v>
      </c>
      <c r="AA24" s="5">
        <f t="shared" si="9"/>
        <v>1.14E-2</v>
      </c>
      <c r="AB24" s="5">
        <f t="shared" si="10"/>
        <v>1.7399999999999999E-2</v>
      </c>
      <c r="AC24" s="5">
        <f t="shared" si="11"/>
        <v>1.23E-2</v>
      </c>
      <c r="AE24" s="5">
        <f t="shared" si="12"/>
        <v>1.37E-2</v>
      </c>
      <c r="AF24" s="5">
        <f t="shared" si="0"/>
        <v>1.37E-2</v>
      </c>
      <c r="AH24" s="5">
        <f t="shared" si="13"/>
        <v>1.7399999999999999E-2</v>
      </c>
      <c r="AI24" s="5">
        <f t="shared" si="1"/>
        <v>1.1900000000000001E-2</v>
      </c>
      <c r="AJ24" s="5">
        <f t="shared" si="14"/>
        <v>5.4999999999999979E-3</v>
      </c>
      <c r="AL24" s="5">
        <f t="shared" si="15"/>
        <v>1.37E-2</v>
      </c>
      <c r="AM24" s="4">
        <f>ROUND(('Levy Limit Base'!AD24*AL24),0)</f>
        <v>143796</v>
      </c>
      <c r="AN24" s="4"/>
      <c r="AO24" s="18"/>
      <c r="AP24" s="5"/>
    </row>
    <row r="25" spans="1:42">
      <c r="A25" t="s">
        <v>38</v>
      </c>
      <c r="B25">
        <v>16</v>
      </c>
      <c r="C25" s="4">
        <v>56679071</v>
      </c>
      <c r="D25" s="4">
        <v>60517159</v>
      </c>
      <c r="E25" s="4">
        <v>62607068</v>
      </c>
      <c r="F25" s="4">
        <v>64673256</v>
      </c>
      <c r="G25" s="4">
        <v>67582586</v>
      </c>
      <c r="H25" s="4">
        <f>'Levy Limit Base'!U25</f>
        <v>70764061</v>
      </c>
      <c r="J25" s="47" t="s">
        <v>440</v>
      </c>
      <c r="K25" s="47" t="s">
        <v>1212</v>
      </c>
      <c r="M25" s="4">
        <v>374602</v>
      </c>
      <c r="N25" s="4">
        <v>576980</v>
      </c>
      <c r="O25" s="4">
        <v>501011</v>
      </c>
      <c r="P25" s="4">
        <v>1292499</v>
      </c>
      <c r="Q25" s="17">
        <v>1491910</v>
      </c>
      <c r="S25" s="4">
        <f t="shared" si="2"/>
        <v>374602</v>
      </c>
      <c r="T25" s="4">
        <f t="shared" si="3"/>
        <v>576980</v>
      </c>
      <c r="U25" s="4">
        <f t="shared" si="4"/>
        <v>501011</v>
      </c>
      <c r="V25" s="4">
        <f t="shared" si="5"/>
        <v>1292499</v>
      </c>
      <c r="W25" s="4">
        <f t="shared" si="6"/>
        <v>1491910</v>
      </c>
      <c r="Y25" s="5">
        <f t="shared" si="7"/>
        <v>6.6E-3</v>
      </c>
      <c r="Z25" s="5">
        <f t="shared" si="8"/>
        <v>9.4999999999999998E-3</v>
      </c>
      <c r="AA25" s="5">
        <f t="shared" si="9"/>
        <v>8.0000000000000002E-3</v>
      </c>
      <c r="AB25" s="5">
        <f t="shared" si="10"/>
        <v>0.02</v>
      </c>
      <c r="AC25" s="5">
        <f t="shared" si="11"/>
        <v>2.2100000000000002E-2</v>
      </c>
      <c r="AE25" s="5">
        <f t="shared" si="12"/>
        <v>1.67E-2</v>
      </c>
      <c r="AF25" s="5">
        <f t="shared" si="0"/>
        <v>1.2500000000000001E-2</v>
      </c>
      <c r="AH25" s="5">
        <f t="shared" si="13"/>
        <v>2.2100000000000002E-2</v>
      </c>
      <c r="AI25" s="5">
        <f t="shared" si="1"/>
        <v>1.4E-2</v>
      </c>
      <c r="AJ25" s="5">
        <f t="shared" si="14"/>
        <v>8.1000000000000013E-3</v>
      </c>
      <c r="AL25" s="5">
        <f t="shared" si="15"/>
        <v>1.67E-2</v>
      </c>
      <c r="AM25" s="4">
        <f>ROUND(('Levy Limit Base'!AD25*AL25),0)</f>
        <v>1181760</v>
      </c>
      <c r="AN25" s="4"/>
      <c r="AO25" s="18"/>
      <c r="AP25" s="5"/>
    </row>
    <row r="26" spans="1:42">
      <c r="A26" t="s">
        <v>39</v>
      </c>
      <c r="B26">
        <v>17</v>
      </c>
      <c r="C26" s="4">
        <v>31024785</v>
      </c>
      <c r="D26" s="4">
        <v>33940476</v>
      </c>
      <c r="E26" s="4">
        <v>35318833</v>
      </c>
      <c r="F26" s="4">
        <v>37066462</v>
      </c>
      <c r="G26" s="4">
        <v>38860391</v>
      </c>
      <c r="H26" s="4">
        <f>'Levy Limit Base'!U26</f>
        <v>40442045</v>
      </c>
      <c r="J26" s="47" t="s">
        <v>441</v>
      </c>
      <c r="K26" s="47" t="s">
        <v>1212</v>
      </c>
      <c r="M26" s="4">
        <v>587951</v>
      </c>
      <c r="N26" s="4">
        <v>529845</v>
      </c>
      <c r="O26" s="4">
        <v>864659</v>
      </c>
      <c r="P26" s="4">
        <v>867267</v>
      </c>
      <c r="Q26" s="17">
        <v>610144</v>
      </c>
      <c r="S26" s="4">
        <f t="shared" si="2"/>
        <v>587951</v>
      </c>
      <c r="T26" s="4">
        <f t="shared" si="3"/>
        <v>529845</v>
      </c>
      <c r="U26" s="4">
        <f t="shared" si="4"/>
        <v>864659</v>
      </c>
      <c r="V26" s="4">
        <f t="shared" si="5"/>
        <v>867267</v>
      </c>
      <c r="W26" s="4">
        <f t="shared" si="6"/>
        <v>610144</v>
      </c>
      <c r="Y26" s="5">
        <f t="shared" si="7"/>
        <v>1.9E-2</v>
      </c>
      <c r="Z26" s="5">
        <f t="shared" si="8"/>
        <v>1.5599999999999999E-2</v>
      </c>
      <c r="AA26" s="5">
        <f t="shared" si="9"/>
        <v>2.4500000000000001E-2</v>
      </c>
      <c r="AB26" s="5">
        <f t="shared" si="10"/>
        <v>2.3400000000000001E-2</v>
      </c>
      <c r="AC26" s="5">
        <f t="shared" si="11"/>
        <v>1.5699999999999999E-2</v>
      </c>
      <c r="AE26" s="5">
        <f t="shared" si="12"/>
        <v>2.12E-2</v>
      </c>
      <c r="AF26" s="5">
        <f t="shared" si="0"/>
        <v>1.8200000000000001E-2</v>
      </c>
      <c r="AH26" s="5">
        <f t="shared" si="13"/>
        <v>2.4500000000000001E-2</v>
      </c>
      <c r="AI26" s="5">
        <f t="shared" si="1"/>
        <v>1.9599999999999999E-2</v>
      </c>
      <c r="AJ26" s="5">
        <f t="shared" si="14"/>
        <v>4.9000000000000016E-3</v>
      </c>
      <c r="AL26" s="5">
        <f t="shared" si="15"/>
        <v>2.12E-2</v>
      </c>
      <c r="AM26" s="4">
        <f>ROUND(('Levy Limit Base'!AD26*AL26),0)</f>
        <v>857371</v>
      </c>
      <c r="AN26" s="4"/>
      <c r="AO26" s="18"/>
      <c r="AP26" s="5"/>
    </row>
    <row r="27" spans="1:42">
      <c r="A27" t="s">
        <v>40</v>
      </c>
      <c r="B27">
        <v>18</v>
      </c>
      <c r="C27" s="4">
        <v>13276520</v>
      </c>
      <c r="D27" s="4">
        <v>14711795</v>
      </c>
      <c r="E27" s="4">
        <v>15511476</v>
      </c>
      <c r="F27" s="4">
        <v>16156706</v>
      </c>
      <c r="G27" s="4">
        <v>16989291</v>
      </c>
      <c r="H27" s="4">
        <f>'Levy Limit Base'!U27</f>
        <v>17874039</v>
      </c>
      <c r="J27" s="47" t="s">
        <v>442</v>
      </c>
      <c r="K27" s="47" t="s">
        <v>1212</v>
      </c>
      <c r="M27" s="4">
        <v>552440</v>
      </c>
      <c r="N27" s="4">
        <v>431886</v>
      </c>
      <c r="O27" s="4">
        <v>257443</v>
      </c>
      <c r="P27" s="4">
        <v>428667</v>
      </c>
      <c r="Q27" s="17">
        <v>460016</v>
      </c>
      <c r="S27" s="4">
        <f t="shared" si="2"/>
        <v>552440</v>
      </c>
      <c r="T27" s="4">
        <f t="shared" si="3"/>
        <v>431886</v>
      </c>
      <c r="U27" s="4">
        <f t="shared" si="4"/>
        <v>257443</v>
      </c>
      <c r="V27" s="4">
        <f t="shared" si="5"/>
        <v>428667</v>
      </c>
      <c r="W27" s="4">
        <f t="shared" si="6"/>
        <v>460016</v>
      </c>
      <c r="Y27" s="5">
        <f t="shared" si="7"/>
        <v>4.1599999999999998E-2</v>
      </c>
      <c r="Z27" s="5">
        <f t="shared" si="8"/>
        <v>2.9399999999999999E-2</v>
      </c>
      <c r="AA27" s="5">
        <f t="shared" si="9"/>
        <v>1.66E-2</v>
      </c>
      <c r="AB27" s="5">
        <f t="shared" si="10"/>
        <v>2.6499999999999999E-2</v>
      </c>
      <c r="AC27" s="5">
        <f t="shared" si="11"/>
        <v>2.7099999999999999E-2</v>
      </c>
      <c r="AE27" s="5">
        <f t="shared" si="12"/>
        <v>2.3400000000000001E-2</v>
      </c>
      <c r="AF27" s="5">
        <f t="shared" si="0"/>
        <v>2.3400000000000001E-2</v>
      </c>
      <c r="AH27" s="5">
        <f t="shared" si="13"/>
        <v>2.7099999999999999E-2</v>
      </c>
      <c r="AI27" s="5">
        <f t="shared" si="1"/>
        <v>2.1600000000000001E-2</v>
      </c>
      <c r="AJ27" s="5">
        <f t="shared" si="14"/>
        <v>5.4999999999999979E-3</v>
      </c>
      <c r="AL27" s="5">
        <f t="shared" si="15"/>
        <v>2.3400000000000001E-2</v>
      </c>
      <c r="AM27" s="4">
        <f>ROUND(('Levy Limit Base'!AD27*AL27),0)</f>
        <v>418253</v>
      </c>
      <c r="AN27" s="4"/>
      <c r="AO27" s="18"/>
      <c r="AP27" s="5"/>
    </row>
    <row r="28" spans="1:42">
      <c r="A28" t="s">
        <v>41</v>
      </c>
      <c r="B28">
        <v>19</v>
      </c>
      <c r="C28" s="4">
        <v>15543049</v>
      </c>
      <c r="D28" s="4">
        <v>17241174</v>
      </c>
      <c r="E28" s="4">
        <v>18635179</v>
      </c>
      <c r="F28" s="4">
        <v>19547769</v>
      </c>
      <c r="G28" s="4">
        <v>20562898</v>
      </c>
      <c r="H28" s="4">
        <f>'Levy Limit Base'!U28</f>
        <v>22037327</v>
      </c>
      <c r="J28" s="47" t="s">
        <v>442</v>
      </c>
      <c r="K28" s="47" t="s">
        <v>1212</v>
      </c>
      <c r="M28" s="4">
        <v>435368</v>
      </c>
      <c r="N28" s="4">
        <v>962975</v>
      </c>
      <c r="O28" s="4">
        <v>446710</v>
      </c>
      <c r="P28" s="4">
        <v>526435</v>
      </c>
      <c r="Q28" s="17">
        <v>960356</v>
      </c>
      <c r="S28" s="4">
        <f t="shared" si="2"/>
        <v>435368</v>
      </c>
      <c r="T28" s="4">
        <f t="shared" si="3"/>
        <v>962975</v>
      </c>
      <c r="U28" s="4">
        <f t="shared" si="4"/>
        <v>446710</v>
      </c>
      <c r="V28" s="4">
        <f t="shared" si="5"/>
        <v>526435</v>
      </c>
      <c r="W28" s="4">
        <f t="shared" si="6"/>
        <v>960356</v>
      </c>
      <c r="Y28" s="5">
        <f t="shared" si="7"/>
        <v>2.8000000000000001E-2</v>
      </c>
      <c r="Z28" s="5">
        <f t="shared" si="8"/>
        <v>5.5899999999999998E-2</v>
      </c>
      <c r="AA28" s="5">
        <f t="shared" si="9"/>
        <v>2.4E-2</v>
      </c>
      <c r="AB28" s="5">
        <f t="shared" si="10"/>
        <v>2.69E-2</v>
      </c>
      <c r="AC28" s="5">
        <f t="shared" si="11"/>
        <v>4.6699999999999998E-2</v>
      </c>
      <c r="AE28" s="5">
        <f t="shared" si="12"/>
        <v>3.2500000000000001E-2</v>
      </c>
      <c r="AF28" s="5">
        <f t="shared" si="0"/>
        <v>3.2500000000000001E-2</v>
      </c>
      <c r="AH28" s="5">
        <f t="shared" si="13"/>
        <v>4.6699999999999998E-2</v>
      </c>
      <c r="AI28" s="5">
        <f t="shared" si="1"/>
        <v>2.5499999999999998E-2</v>
      </c>
      <c r="AJ28" s="5">
        <f t="shared" si="14"/>
        <v>2.12E-2</v>
      </c>
      <c r="AL28" s="5">
        <f t="shared" si="15"/>
        <v>3.2500000000000001E-2</v>
      </c>
      <c r="AM28" s="4">
        <f>ROUND(('Levy Limit Base'!AD28*AL28),0)</f>
        <v>716213</v>
      </c>
      <c r="AN28" s="4"/>
      <c r="AO28" s="18"/>
      <c r="AP28" s="5"/>
    </row>
    <row r="29" spans="1:42">
      <c r="A29" t="s">
        <v>42</v>
      </c>
      <c r="B29">
        <v>20</v>
      </c>
      <c r="C29" s="4">
        <v>94853893</v>
      </c>
      <c r="D29" s="4">
        <v>101225604</v>
      </c>
      <c r="E29" s="4">
        <v>104892708</v>
      </c>
      <c r="F29" s="4">
        <v>108645163</v>
      </c>
      <c r="G29" s="4">
        <v>112771807</v>
      </c>
      <c r="H29" s="4">
        <f>'Levy Limit Base'!U29</f>
        <v>116900171</v>
      </c>
      <c r="J29" s="47" t="s">
        <v>443</v>
      </c>
      <c r="K29" s="47" t="s">
        <v>1212</v>
      </c>
      <c r="M29" s="4">
        <v>793387</v>
      </c>
      <c r="N29" s="4">
        <v>1136464</v>
      </c>
      <c r="O29" s="4">
        <v>1130137</v>
      </c>
      <c r="P29" s="4">
        <v>1410515</v>
      </c>
      <c r="Q29" s="17">
        <v>1309069</v>
      </c>
      <c r="S29" s="4">
        <f t="shared" si="2"/>
        <v>793387</v>
      </c>
      <c r="T29" s="4">
        <f t="shared" si="3"/>
        <v>1136464</v>
      </c>
      <c r="U29" s="4">
        <f t="shared" si="4"/>
        <v>1130137</v>
      </c>
      <c r="V29" s="4">
        <f t="shared" si="5"/>
        <v>1410515</v>
      </c>
      <c r="W29" s="4">
        <f t="shared" si="6"/>
        <v>1309069</v>
      </c>
      <c r="Y29" s="5">
        <f t="shared" si="7"/>
        <v>8.3999999999999995E-3</v>
      </c>
      <c r="Z29" s="5">
        <f t="shared" si="8"/>
        <v>1.12E-2</v>
      </c>
      <c r="AA29" s="5">
        <f t="shared" si="9"/>
        <v>1.0800000000000001E-2</v>
      </c>
      <c r="AB29" s="5">
        <f t="shared" si="10"/>
        <v>1.2999999999999999E-2</v>
      </c>
      <c r="AC29" s="5">
        <f t="shared" si="11"/>
        <v>1.1599999999999999E-2</v>
      </c>
      <c r="AE29" s="5">
        <f t="shared" si="12"/>
        <v>1.18E-2</v>
      </c>
      <c r="AF29" s="5">
        <f t="shared" si="0"/>
        <v>1.12E-2</v>
      </c>
      <c r="AH29" s="5">
        <f t="shared" si="13"/>
        <v>1.2999999999999999E-2</v>
      </c>
      <c r="AI29" s="5">
        <f t="shared" si="1"/>
        <v>1.12E-2</v>
      </c>
      <c r="AJ29" s="5">
        <f t="shared" si="14"/>
        <v>1.7999999999999995E-3</v>
      </c>
      <c r="AL29" s="5">
        <f t="shared" si="15"/>
        <v>1.18E-2</v>
      </c>
      <c r="AM29" s="4">
        <f>ROUND(('Levy Limit Base'!AD29*AL29),0)</f>
        <v>1379422</v>
      </c>
      <c r="AN29" s="4"/>
      <c r="AO29" s="18"/>
      <c r="AP29" s="5"/>
    </row>
    <row r="30" spans="1:42">
      <c r="A30" t="s">
        <v>43</v>
      </c>
      <c r="B30">
        <v>21</v>
      </c>
      <c r="C30" s="4">
        <v>5873993</v>
      </c>
      <c r="D30" s="4">
        <v>6480821</v>
      </c>
      <c r="E30" s="4">
        <v>6754811</v>
      </c>
      <c r="F30" s="4">
        <v>7191587</v>
      </c>
      <c r="G30" s="4">
        <v>7457332</v>
      </c>
      <c r="H30" s="4">
        <f>'Levy Limit Base'!U30</f>
        <v>7805228</v>
      </c>
      <c r="J30" s="47" t="s">
        <v>444</v>
      </c>
      <c r="K30" s="47" t="s">
        <v>1212</v>
      </c>
      <c r="M30" s="4">
        <v>164378</v>
      </c>
      <c r="N30" s="4">
        <v>111969</v>
      </c>
      <c r="O30" s="4">
        <v>266427</v>
      </c>
      <c r="P30" s="4">
        <v>85955</v>
      </c>
      <c r="Q30" s="17">
        <v>161463</v>
      </c>
      <c r="S30" s="4">
        <f t="shared" si="2"/>
        <v>164378</v>
      </c>
      <c r="T30" s="4">
        <f t="shared" si="3"/>
        <v>111969</v>
      </c>
      <c r="U30" s="4">
        <f t="shared" si="4"/>
        <v>266427</v>
      </c>
      <c r="V30" s="4">
        <f t="shared" si="5"/>
        <v>85955</v>
      </c>
      <c r="W30" s="4">
        <f t="shared" si="6"/>
        <v>161463</v>
      </c>
      <c r="Y30" s="5">
        <f t="shared" si="7"/>
        <v>2.8000000000000001E-2</v>
      </c>
      <c r="Z30" s="5">
        <f t="shared" si="8"/>
        <v>1.7299999999999999E-2</v>
      </c>
      <c r="AA30" s="5">
        <f t="shared" si="9"/>
        <v>3.9399999999999998E-2</v>
      </c>
      <c r="AB30" s="5">
        <f t="shared" si="10"/>
        <v>1.2E-2</v>
      </c>
      <c r="AC30" s="5">
        <f t="shared" si="11"/>
        <v>2.1700000000000001E-2</v>
      </c>
      <c r="AE30" s="5">
        <f t="shared" si="12"/>
        <v>2.4400000000000002E-2</v>
      </c>
      <c r="AF30" s="5">
        <f t="shared" si="0"/>
        <v>1.7000000000000001E-2</v>
      </c>
      <c r="AH30" s="5">
        <f t="shared" si="13"/>
        <v>3.9399999999999998E-2</v>
      </c>
      <c r="AI30" s="5">
        <f t="shared" si="1"/>
        <v>1.6899999999999998E-2</v>
      </c>
      <c r="AJ30" s="5">
        <f t="shared" si="14"/>
        <v>2.2499999999999999E-2</v>
      </c>
      <c r="AL30" s="5">
        <f t="shared" si="15"/>
        <v>1.7000000000000001E-2</v>
      </c>
      <c r="AM30" s="4">
        <f>ROUND(('Levy Limit Base'!AD30*AL30),0)</f>
        <v>132689</v>
      </c>
      <c r="AN30" s="4"/>
      <c r="AO30" s="18"/>
      <c r="AP30" s="5"/>
    </row>
    <row r="31" spans="1:42">
      <c r="A31" t="s">
        <v>44</v>
      </c>
      <c r="B31">
        <v>22</v>
      </c>
      <c r="C31" s="4">
        <v>4202882</v>
      </c>
      <c r="D31" s="4">
        <v>4629631</v>
      </c>
      <c r="E31" s="4">
        <v>4816180</v>
      </c>
      <c r="F31" s="4">
        <v>4980022</v>
      </c>
      <c r="G31" s="4">
        <v>5143432</v>
      </c>
      <c r="H31" s="4">
        <f>'Levy Limit Base'!U31</f>
        <v>5326608</v>
      </c>
      <c r="J31" s="47" t="s">
        <v>1212</v>
      </c>
      <c r="K31" s="47" t="s">
        <v>1212</v>
      </c>
      <c r="M31" s="4">
        <v>100568</v>
      </c>
      <c r="N31" s="4">
        <v>70229</v>
      </c>
      <c r="O31" s="4">
        <v>43437</v>
      </c>
      <c r="P31" s="4">
        <v>38909</v>
      </c>
      <c r="Q31" s="17">
        <v>54590</v>
      </c>
      <c r="S31" s="4">
        <f t="shared" si="2"/>
        <v>100568</v>
      </c>
      <c r="T31" s="4">
        <f t="shared" si="3"/>
        <v>70229</v>
      </c>
      <c r="U31" s="4">
        <f t="shared" si="4"/>
        <v>43437</v>
      </c>
      <c r="V31" s="4">
        <f t="shared" si="5"/>
        <v>38909</v>
      </c>
      <c r="W31" s="4">
        <f t="shared" si="6"/>
        <v>54590</v>
      </c>
      <c r="Y31" s="5">
        <f t="shared" si="7"/>
        <v>2.3900000000000001E-2</v>
      </c>
      <c r="Z31" s="5">
        <f t="shared" si="8"/>
        <v>1.52E-2</v>
      </c>
      <c r="AA31" s="5">
        <f t="shared" si="9"/>
        <v>8.9999999999999993E-3</v>
      </c>
      <c r="AB31" s="5">
        <f t="shared" si="10"/>
        <v>7.7999999999999996E-3</v>
      </c>
      <c r="AC31" s="5">
        <f t="shared" si="11"/>
        <v>1.06E-2</v>
      </c>
      <c r="AE31" s="5">
        <f t="shared" si="12"/>
        <v>9.1000000000000004E-3</v>
      </c>
      <c r="AF31" s="5">
        <f t="shared" si="0"/>
        <v>9.1000000000000004E-3</v>
      </c>
      <c r="AH31" s="5">
        <f t="shared" si="13"/>
        <v>1.06E-2</v>
      </c>
      <c r="AI31" s="5">
        <f t="shared" si="1"/>
        <v>8.3999999999999995E-3</v>
      </c>
      <c r="AJ31" s="5">
        <f t="shared" si="14"/>
        <v>2.2000000000000006E-3</v>
      </c>
      <c r="AL31" s="5">
        <f t="shared" si="15"/>
        <v>9.1000000000000004E-3</v>
      </c>
      <c r="AM31" s="4">
        <f>ROUND(('Levy Limit Base'!AD31*AL31),0)</f>
        <v>48472</v>
      </c>
      <c r="AN31" s="4"/>
      <c r="AO31" s="18"/>
      <c r="AP31" s="5"/>
    </row>
    <row r="32" spans="1:42">
      <c r="A32" t="s">
        <v>45</v>
      </c>
      <c r="B32">
        <v>23</v>
      </c>
      <c r="C32" s="4">
        <v>49236559</v>
      </c>
      <c r="D32" s="4">
        <v>53411608</v>
      </c>
      <c r="E32" s="4">
        <v>56898024</v>
      </c>
      <c r="F32" s="4">
        <v>59955561</v>
      </c>
      <c r="G32" s="4">
        <v>63165951</v>
      </c>
      <c r="H32" s="4">
        <f>'Levy Limit Base'!U32</f>
        <v>0</v>
      </c>
      <c r="J32" s="47" t="s">
        <v>1212</v>
      </c>
      <c r="K32" s="47" t="s">
        <v>1212</v>
      </c>
      <c r="M32" s="4">
        <v>1058003</v>
      </c>
      <c r="N32" s="4">
        <v>2151126</v>
      </c>
      <c r="O32" s="4">
        <v>1621513</v>
      </c>
      <c r="P32" s="4">
        <v>1647420</v>
      </c>
      <c r="Q32" s="17">
        <v>0</v>
      </c>
      <c r="S32" s="4">
        <f t="shared" si="2"/>
        <v>1058003</v>
      </c>
      <c r="T32" s="4">
        <f t="shared" si="3"/>
        <v>2151126</v>
      </c>
      <c r="U32" s="4">
        <f t="shared" si="4"/>
        <v>1621513</v>
      </c>
      <c r="V32" s="4">
        <f t="shared" si="5"/>
        <v>1647420</v>
      </c>
      <c r="W32" s="4">
        <f t="shared" si="6"/>
        <v>0</v>
      </c>
      <c r="Y32" s="5">
        <f t="shared" si="7"/>
        <v>2.1499999999999998E-2</v>
      </c>
      <c r="Z32" s="5">
        <f t="shared" si="8"/>
        <v>4.0300000000000002E-2</v>
      </c>
      <c r="AA32" s="5">
        <f t="shared" si="9"/>
        <v>2.8500000000000001E-2</v>
      </c>
      <c r="AB32" s="5">
        <f t="shared" si="10"/>
        <v>2.75E-2</v>
      </c>
      <c r="AC32" s="5">
        <f t="shared" si="11"/>
        <v>0</v>
      </c>
      <c r="AE32" s="5">
        <f t="shared" si="12"/>
        <v>3.2099999999999997E-2</v>
      </c>
      <c r="AF32" s="5">
        <f t="shared" si="0"/>
        <v>2.58E-2</v>
      </c>
      <c r="AH32" s="5">
        <f t="shared" si="13"/>
        <v>4.0300000000000002E-2</v>
      </c>
      <c r="AI32" s="5">
        <f t="shared" si="1"/>
        <v>2.8000000000000001E-2</v>
      </c>
      <c r="AJ32" s="5">
        <f t="shared" si="14"/>
        <v>1.2300000000000002E-2</v>
      </c>
      <c r="AL32" s="5">
        <f t="shared" si="15"/>
        <v>3.2099999999999997E-2</v>
      </c>
      <c r="AM32" s="4">
        <f>ROUND(('Levy Limit Base'!AD32*AL32),0)</f>
        <v>2143405</v>
      </c>
      <c r="AN32" s="4"/>
      <c r="AO32" s="18"/>
      <c r="AP32" s="5"/>
    </row>
    <row r="33" spans="1:42">
      <c r="A33" t="s">
        <v>46</v>
      </c>
      <c r="B33">
        <v>24</v>
      </c>
      <c r="C33" s="4">
        <v>20873275</v>
      </c>
      <c r="D33" s="4">
        <v>22472124</v>
      </c>
      <c r="E33" s="4">
        <v>23301205</v>
      </c>
      <c r="F33" s="4">
        <v>24227554</v>
      </c>
      <c r="G33" s="4">
        <v>25210235</v>
      </c>
      <c r="H33" s="4">
        <f>'Levy Limit Base'!U33</f>
        <v>26333465</v>
      </c>
      <c r="J33" s="47" t="s">
        <v>443</v>
      </c>
      <c r="K33" s="47" t="s">
        <v>1212</v>
      </c>
      <c r="M33" s="4">
        <v>258310</v>
      </c>
      <c r="N33" s="4">
        <v>267278</v>
      </c>
      <c r="O33" s="4">
        <v>343819</v>
      </c>
      <c r="P33" s="4">
        <v>376992</v>
      </c>
      <c r="Q33" s="17">
        <v>491348</v>
      </c>
      <c r="S33" s="4">
        <f t="shared" si="2"/>
        <v>258310</v>
      </c>
      <c r="T33" s="4">
        <f t="shared" si="3"/>
        <v>267278</v>
      </c>
      <c r="U33" s="4">
        <f t="shared" si="4"/>
        <v>343819</v>
      </c>
      <c r="V33" s="4">
        <f t="shared" si="5"/>
        <v>376992</v>
      </c>
      <c r="W33" s="4">
        <f t="shared" si="6"/>
        <v>491348</v>
      </c>
      <c r="Y33" s="5">
        <f t="shared" si="7"/>
        <v>1.24E-2</v>
      </c>
      <c r="Z33" s="5">
        <f t="shared" si="8"/>
        <v>1.1900000000000001E-2</v>
      </c>
      <c r="AA33" s="5">
        <f t="shared" si="9"/>
        <v>1.4800000000000001E-2</v>
      </c>
      <c r="AB33" s="5">
        <f t="shared" si="10"/>
        <v>1.5599999999999999E-2</v>
      </c>
      <c r="AC33" s="5">
        <f t="shared" si="11"/>
        <v>1.95E-2</v>
      </c>
      <c r="AE33" s="5">
        <f t="shared" si="12"/>
        <v>1.66E-2</v>
      </c>
      <c r="AF33" s="5">
        <f t="shared" si="0"/>
        <v>1.41E-2</v>
      </c>
      <c r="AH33" s="5">
        <f t="shared" si="13"/>
        <v>1.95E-2</v>
      </c>
      <c r="AI33" s="5">
        <f t="shared" si="1"/>
        <v>1.52E-2</v>
      </c>
      <c r="AJ33" s="5">
        <f t="shared" si="14"/>
        <v>4.3E-3</v>
      </c>
      <c r="AL33" s="5">
        <f t="shared" si="15"/>
        <v>1.66E-2</v>
      </c>
      <c r="AM33" s="4">
        <f>ROUND(('Levy Limit Base'!AD33*AL33),0)</f>
        <v>437136</v>
      </c>
      <c r="AN33" s="4"/>
      <c r="AO33" s="18"/>
      <c r="AP33" s="5"/>
    </row>
    <row r="34" spans="1:42">
      <c r="A34" t="s">
        <v>47</v>
      </c>
      <c r="B34">
        <v>25</v>
      </c>
      <c r="C34" s="4">
        <v>30482071</v>
      </c>
      <c r="D34" s="4">
        <v>32569181</v>
      </c>
      <c r="E34" s="4">
        <v>33703797</v>
      </c>
      <c r="F34" s="4">
        <v>35170174</v>
      </c>
      <c r="G34" s="4">
        <v>36672859</v>
      </c>
      <c r="H34" s="4">
        <f>'Levy Limit Base'!U34</f>
        <v>37954471</v>
      </c>
      <c r="J34" s="47" t="s">
        <v>445</v>
      </c>
      <c r="K34" s="47" t="s">
        <v>1212</v>
      </c>
      <c r="M34" s="4">
        <v>272390</v>
      </c>
      <c r="N34" s="4">
        <v>320386</v>
      </c>
      <c r="O34" s="4">
        <v>623782</v>
      </c>
      <c r="P34" s="4">
        <v>623431</v>
      </c>
      <c r="Q34" s="17">
        <v>364791</v>
      </c>
      <c r="S34" s="4">
        <f t="shared" si="2"/>
        <v>272390</v>
      </c>
      <c r="T34" s="4">
        <f t="shared" si="3"/>
        <v>320386</v>
      </c>
      <c r="U34" s="4">
        <f t="shared" si="4"/>
        <v>623782</v>
      </c>
      <c r="V34" s="4">
        <f t="shared" si="5"/>
        <v>623431</v>
      </c>
      <c r="W34" s="4">
        <f t="shared" si="6"/>
        <v>364791</v>
      </c>
      <c r="Y34" s="5">
        <f t="shared" si="7"/>
        <v>8.8999999999999999E-3</v>
      </c>
      <c r="Z34" s="5">
        <f t="shared" si="8"/>
        <v>9.7999999999999997E-3</v>
      </c>
      <c r="AA34" s="5">
        <f t="shared" si="9"/>
        <v>1.8499999999999999E-2</v>
      </c>
      <c r="AB34" s="5">
        <f t="shared" si="10"/>
        <v>1.77E-2</v>
      </c>
      <c r="AC34" s="5">
        <f t="shared" si="11"/>
        <v>9.9000000000000008E-3</v>
      </c>
      <c r="AE34" s="5">
        <f t="shared" si="12"/>
        <v>1.54E-2</v>
      </c>
      <c r="AF34" s="5">
        <f t="shared" si="0"/>
        <v>1.2500000000000001E-2</v>
      </c>
      <c r="AH34" s="5">
        <f t="shared" si="13"/>
        <v>1.8499999999999999E-2</v>
      </c>
      <c r="AI34" s="5">
        <f t="shared" si="1"/>
        <v>1.38E-2</v>
      </c>
      <c r="AJ34" s="5">
        <f t="shared" si="14"/>
        <v>4.6999999999999993E-3</v>
      </c>
      <c r="AL34" s="5">
        <f t="shared" si="15"/>
        <v>1.54E-2</v>
      </c>
      <c r="AM34" s="4">
        <f>ROUND(('Levy Limit Base'!AD34*AL34),0)</f>
        <v>584499</v>
      </c>
      <c r="AN34" s="4"/>
      <c r="AO34" s="18"/>
      <c r="AP34" s="5"/>
    </row>
    <row r="35" spans="1:42">
      <c r="A35" t="s">
        <v>48</v>
      </c>
      <c r="B35">
        <v>26</v>
      </c>
      <c r="C35" s="4">
        <v>58307185</v>
      </c>
      <c r="D35" s="4">
        <v>62912305</v>
      </c>
      <c r="E35" s="4">
        <v>65139389</v>
      </c>
      <c r="F35" s="4">
        <v>67382653</v>
      </c>
      <c r="G35" s="4">
        <v>69855490</v>
      </c>
      <c r="H35" s="4">
        <f>'Levy Limit Base'!U35</f>
        <v>73622285</v>
      </c>
      <c r="J35" s="47" t="s">
        <v>446</v>
      </c>
      <c r="K35" s="47" t="s">
        <v>1212</v>
      </c>
      <c r="M35" s="4">
        <v>739719</v>
      </c>
      <c r="N35" s="4">
        <v>654277</v>
      </c>
      <c r="O35" s="4">
        <v>614779</v>
      </c>
      <c r="P35" s="4">
        <v>788271</v>
      </c>
      <c r="Q35" s="17">
        <v>2020408</v>
      </c>
      <c r="S35" s="4">
        <f t="shared" si="2"/>
        <v>739719</v>
      </c>
      <c r="T35" s="4">
        <f t="shared" si="3"/>
        <v>654277</v>
      </c>
      <c r="U35" s="4">
        <f t="shared" si="4"/>
        <v>614779</v>
      </c>
      <c r="V35" s="4">
        <f t="shared" si="5"/>
        <v>788271</v>
      </c>
      <c r="W35" s="4">
        <f t="shared" si="6"/>
        <v>2020408</v>
      </c>
      <c r="Y35" s="5">
        <f t="shared" si="7"/>
        <v>1.2699999999999999E-2</v>
      </c>
      <c r="Z35" s="5">
        <f t="shared" si="8"/>
        <v>1.04E-2</v>
      </c>
      <c r="AA35" s="5">
        <f t="shared" si="9"/>
        <v>9.4000000000000004E-3</v>
      </c>
      <c r="AB35" s="5">
        <f t="shared" si="10"/>
        <v>1.17E-2</v>
      </c>
      <c r="AC35" s="5">
        <f t="shared" si="11"/>
        <v>2.8899999999999999E-2</v>
      </c>
      <c r="AE35" s="5">
        <f t="shared" si="12"/>
        <v>1.67E-2</v>
      </c>
      <c r="AF35" s="5">
        <f t="shared" si="0"/>
        <v>1.0500000000000001E-2</v>
      </c>
      <c r="AH35" s="5">
        <f t="shared" si="13"/>
        <v>2.8899999999999999E-2</v>
      </c>
      <c r="AI35" s="5">
        <f t="shared" si="1"/>
        <v>1.06E-2</v>
      </c>
      <c r="AJ35" s="5">
        <f t="shared" si="14"/>
        <v>1.8299999999999997E-2</v>
      </c>
      <c r="AL35" s="5">
        <f t="shared" si="15"/>
        <v>1.67E-2</v>
      </c>
      <c r="AM35" s="4">
        <f>ROUND(('Levy Limit Base'!AD35*AL35),0)</f>
        <v>1229492</v>
      </c>
      <c r="AN35" s="4"/>
      <c r="AO35" s="18"/>
      <c r="AP35" s="5"/>
    </row>
    <row r="36" spans="1:42">
      <c r="A36" t="s">
        <v>49</v>
      </c>
      <c r="B36">
        <v>27</v>
      </c>
      <c r="C36" s="4">
        <v>6464000</v>
      </c>
      <c r="D36" s="4">
        <v>6948775</v>
      </c>
      <c r="E36" s="4">
        <v>7236905</v>
      </c>
      <c r="F36" s="4">
        <v>7492359</v>
      </c>
      <c r="G36" s="4">
        <v>7812378</v>
      </c>
      <c r="H36" s="4">
        <f>'Levy Limit Base'!U36</f>
        <v>8151165</v>
      </c>
      <c r="J36" s="47" t="s">
        <v>1212</v>
      </c>
      <c r="K36" s="47" t="s">
        <v>1212</v>
      </c>
      <c r="M36" s="4">
        <v>75950</v>
      </c>
      <c r="N36" s="4">
        <v>114411</v>
      </c>
      <c r="O36" s="4">
        <v>74532</v>
      </c>
      <c r="P36" s="4">
        <v>132710</v>
      </c>
      <c r="Q36" s="17">
        <v>143478</v>
      </c>
      <c r="S36" s="4">
        <f t="shared" si="2"/>
        <v>75950</v>
      </c>
      <c r="T36" s="4">
        <f t="shared" si="3"/>
        <v>114411</v>
      </c>
      <c r="U36" s="4">
        <f t="shared" si="4"/>
        <v>74532</v>
      </c>
      <c r="V36" s="4">
        <f t="shared" si="5"/>
        <v>132710</v>
      </c>
      <c r="W36" s="4">
        <f t="shared" si="6"/>
        <v>143478</v>
      </c>
      <c r="Y36" s="5">
        <f t="shared" si="7"/>
        <v>1.17E-2</v>
      </c>
      <c r="Z36" s="5">
        <f t="shared" si="8"/>
        <v>1.6500000000000001E-2</v>
      </c>
      <c r="AA36" s="5">
        <f t="shared" si="9"/>
        <v>1.03E-2</v>
      </c>
      <c r="AB36" s="5">
        <f t="shared" si="10"/>
        <v>1.77E-2</v>
      </c>
      <c r="AC36" s="5">
        <f t="shared" si="11"/>
        <v>1.84E-2</v>
      </c>
      <c r="AE36" s="5">
        <f t="shared" si="12"/>
        <v>1.55E-2</v>
      </c>
      <c r="AF36" s="5">
        <f t="shared" si="0"/>
        <v>1.4800000000000001E-2</v>
      </c>
      <c r="AH36" s="5">
        <f t="shared" si="13"/>
        <v>1.84E-2</v>
      </c>
      <c r="AI36" s="5">
        <f t="shared" si="1"/>
        <v>1.4E-2</v>
      </c>
      <c r="AJ36" s="5">
        <f t="shared" si="14"/>
        <v>4.3999999999999994E-3</v>
      </c>
      <c r="AL36" s="5">
        <f t="shared" si="15"/>
        <v>1.55E-2</v>
      </c>
      <c r="AM36" s="4">
        <f>ROUND(('Levy Limit Base'!AD36*AL36),0)</f>
        <v>126343</v>
      </c>
      <c r="AN36" s="4"/>
      <c r="AO36" s="18"/>
      <c r="AP36" s="5"/>
    </row>
    <row r="37" spans="1:42">
      <c r="A37" t="s">
        <v>50</v>
      </c>
      <c r="B37">
        <v>28</v>
      </c>
      <c r="C37" s="4">
        <v>7876812</v>
      </c>
      <c r="D37" s="4">
        <v>8516766</v>
      </c>
      <c r="E37" s="4">
        <v>9156459</v>
      </c>
      <c r="F37" s="4">
        <v>9914649</v>
      </c>
      <c r="G37" s="4">
        <v>10358256</v>
      </c>
      <c r="H37" s="4">
        <f>'Levy Limit Base'!U37</f>
        <v>11013907</v>
      </c>
      <c r="J37" s="47" t="s">
        <v>443</v>
      </c>
      <c r="K37" s="47" t="s">
        <v>1212</v>
      </c>
      <c r="M37" s="4">
        <v>146738</v>
      </c>
      <c r="N37" s="4">
        <v>426774</v>
      </c>
      <c r="O37" s="4">
        <v>529278</v>
      </c>
      <c r="P37" s="4">
        <v>195741</v>
      </c>
      <c r="Q37" s="17">
        <v>396695</v>
      </c>
      <c r="S37" s="4">
        <f t="shared" si="2"/>
        <v>146738</v>
      </c>
      <c r="T37" s="4">
        <f t="shared" si="3"/>
        <v>426774</v>
      </c>
      <c r="U37" s="4">
        <f t="shared" si="4"/>
        <v>529278</v>
      </c>
      <c r="V37" s="4">
        <f t="shared" si="5"/>
        <v>195741</v>
      </c>
      <c r="W37" s="4">
        <f t="shared" si="6"/>
        <v>396695</v>
      </c>
      <c r="Y37" s="5">
        <f t="shared" si="7"/>
        <v>1.8599999999999998E-2</v>
      </c>
      <c r="Z37" s="5">
        <f t="shared" si="8"/>
        <v>5.0099999999999999E-2</v>
      </c>
      <c r="AA37" s="5">
        <f t="shared" si="9"/>
        <v>5.7799999999999997E-2</v>
      </c>
      <c r="AB37" s="5">
        <f t="shared" si="10"/>
        <v>1.9699999999999999E-2</v>
      </c>
      <c r="AC37" s="5">
        <f t="shared" si="11"/>
        <v>3.8300000000000001E-2</v>
      </c>
      <c r="AE37" s="5">
        <f t="shared" si="12"/>
        <v>3.8600000000000002E-2</v>
      </c>
      <c r="AF37" s="5">
        <f t="shared" si="0"/>
        <v>3.5999999999999997E-2</v>
      </c>
      <c r="AH37" s="5">
        <f t="shared" si="13"/>
        <v>5.7799999999999997E-2</v>
      </c>
      <c r="AI37" s="5">
        <f t="shared" si="1"/>
        <v>2.9000000000000001E-2</v>
      </c>
      <c r="AJ37" s="5">
        <f t="shared" si="14"/>
        <v>2.8799999999999996E-2</v>
      </c>
      <c r="AL37" s="5">
        <f t="shared" si="15"/>
        <v>3.5999999999999997E-2</v>
      </c>
      <c r="AM37" s="4">
        <f>ROUND(('Levy Limit Base'!AD37*AL37),0)</f>
        <v>396501</v>
      </c>
      <c r="AN37" s="4"/>
      <c r="AO37" s="18"/>
      <c r="AP37" s="5"/>
    </row>
    <row r="38" spans="1:42">
      <c r="A38" t="s">
        <v>51</v>
      </c>
      <c r="B38">
        <v>29</v>
      </c>
      <c r="C38" s="4">
        <v>3310997</v>
      </c>
      <c r="D38" s="4">
        <v>3655573</v>
      </c>
      <c r="E38" s="4">
        <v>3774155</v>
      </c>
      <c r="F38" s="4">
        <v>3950186</v>
      </c>
      <c r="G38" s="4">
        <v>4081615</v>
      </c>
      <c r="H38" s="4">
        <f>'Levy Limit Base'!U38</f>
        <v>4202185</v>
      </c>
      <c r="J38" s="47" t="s">
        <v>447</v>
      </c>
      <c r="K38" s="47" t="s">
        <v>1212</v>
      </c>
      <c r="M38" s="4">
        <v>37767</v>
      </c>
      <c r="N38" s="4">
        <v>27193</v>
      </c>
      <c r="O38" s="4">
        <v>81677</v>
      </c>
      <c r="P38" s="4">
        <v>32674</v>
      </c>
      <c r="Q38" s="17">
        <v>18530</v>
      </c>
      <c r="S38" s="4">
        <f t="shared" si="2"/>
        <v>37767</v>
      </c>
      <c r="T38" s="4">
        <f t="shared" si="3"/>
        <v>27193</v>
      </c>
      <c r="U38" s="4">
        <f t="shared" si="4"/>
        <v>81677</v>
      </c>
      <c r="V38" s="4">
        <f t="shared" si="5"/>
        <v>32674</v>
      </c>
      <c r="W38" s="4">
        <f t="shared" si="6"/>
        <v>18530</v>
      </c>
      <c r="Y38" s="5">
        <f t="shared" si="7"/>
        <v>1.14E-2</v>
      </c>
      <c r="Z38" s="5">
        <f t="shared" si="8"/>
        <v>7.4000000000000003E-3</v>
      </c>
      <c r="AA38" s="5">
        <f t="shared" si="9"/>
        <v>2.1600000000000001E-2</v>
      </c>
      <c r="AB38" s="5">
        <f t="shared" si="10"/>
        <v>8.3000000000000001E-3</v>
      </c>
      <c r="AC38" s="5">
        <f t="shared" si="11"/>
        <v>4.4999999999999997E-3</v>
      </c>
      <c r="AE38" s="5">
        <f t="shared" si="12"/>
        <v>1.15E-2</v>
      </c>
      <c r="AF38" s="5">
        <f t="shared" si="0"/>
        <v>6.7000000000000002E-3</v>
      </c>
      <c r="AH38" s="5">
        <f t="shared" si="13"/>
        <v>2.1600000000000001E-2</v>
      </c>
      <c r="AI38" s="5">
        <f t="shared" si="1"/>
        <v>6.4000000000000003E-3</v>
      </c>
      <c r="AJ38" s="5">
        <f t="shared" si="14"/>
        <v>1.5200000000000002E-2</v>
      </c>
      <c r="AL38" s="5">
        <f t="shared" si="15"/>
        <v>1.15E-2</v>
      </c>
      <c r="AM38" s="4">
        <f>ROUND(('Levy Limit Base'!AD38*AL38),0)</f>
        <v>48325</v>
      </c>
      <c r="AN38" s="4"/>
      <c r="AO38" s="18"/>
      <c r="AP38" s="5"/>
    </row>
    <row r="39" spans="1:42">
      <c r="A39" t="s">
        <v>52</v>
      </c>
      <c r="B39">
        <v>30</v>
      </c>
      <c r="C39" s="4">
        <v>78762601</v>
      </c>
      <c r="D39" s="4">
        <v>84691590</v>
      </c>
      <c r="E39" s="4">
        <v>88212708</v>
      </c>
      <c r="F39" s="4">
        <v>91261034</v>
      </c>
      <c r="G39" s="4">
        <v>94850290</v>
      </c>
      <c r="H39" s="4">
        <f>'Levy Limit Base'!U39</f>
        <v>99407098</v>
      </c>
      <c r="J39" s="47" t="s">
        <v>1212</v>
      </c>
      <c r="K39" s="47" t="s">
        <v>1212</v>
      </c>
      <c r="M39" s="4">
        <v>1060975</v>
      </c>
      <c r="N39" s="4">
        <v>1403828</v>
      </c>
      <c r="O39" s="4">
        <v>843008</v>
      </c>
      <c r="P39" s="4">
        <v>1307730</v>
      </c>
      <c r="Q39" s="17">
        <v>2185551</v>
      </c>
      <c r="S39" s="4">
        <f t="shared" si="2"/>
        <v>1060975</v>
      </c>
      <c r="T39" s="4">
        <f t="shared" si="3"/>
        <v>1403828</v>
      </c>
      <c r="U39" s="4">
        <f t="shared" si="4"/>
        <v>843008</v>
      </c>
      <c r="V39" s="4">
        <f t="shared" si="5"/>
        <v>1307730</v>
      </c>
      <c r="W39" s="4">
        <f t="shared" si="6"/>
        <v>2185551</v>
      </c>
      <c r="Y39" s="5">
        <f t="shared" si="7"/>
        <v>1.35E-2</v>
      </c>
      <c r="Z39" s="5">
        <f t="shared" si="8"/>
        <v>1.66E-2</v>
      </c>
      <c r="AA39" s="5">
        <f t="shared" si="9"/>
        <v>9.5999999999999992E-3</v>
      </c>
      <c r="AB39" s="5">
        <f t="shared" si="10"/>
        <v>1.43E-2</v>
      </c>
      <c r="AC39" s="5">
        <f t="shared" si="11"/>
        <v>2.3E-2</v>
      </c>
      <c r="AE39" s="5">
        <f t="shared" si="12"/>
        <v>1.5599999999999999E-2</v>
      </c>
      <c r="AF39" s="5">
        <f t="shared" si="0"/>
        <v>1.35E-2</v>
      </c>
      <c r="AH39" s="5">
        <f t="shared" si="13"/>
        <v>2.3E-2</v>
      </c>
      <c r="AI39" s="5">
        <f t="shared" si="1"/>
        <v>1.2E-2</v>
      </c>
      <c r="AJ39" s="5">
        <f t="shared" si="14"/>
        <v>1.0999999999999999E-2</v>
      </c>
      <c r="AL39" s="5">
        <f t="shared" si="15"/>
        <v>1.5599999999999999E-2</v>
      </c>
      <c r="AM39" s="4">
        <f>ROUND(('Levy Limit Base'!AD39*AL39),0)</f>
        <v>1550751</v>
      </c>
      <c r="AN39" s="4"/>
      <c r="AO39" s="18"/>
      <c r="AP39" s="5"/>
    </row>
    <row r="40" spans="1:42">
      <c r="A40" t="s">
        <v>53</v>
      </c>
      <c r="B40">
        <v>31</v>
      </c>
      <c r="C40" s="4">
        <v>97196990</v>
      </c>
      <c r="D40" s="4">
        <v>106511700</v>
      </c>
      <c r="E40" s="4">
        <v>111794698</v>
      </c>
      <c r="F40" s="4">
        <v>117139310</v>
      </c>
      <c r="G40" s="4">
        <v>123003679</v>
      </c>
      <c r="H40" s="4">
        <f>'Levy Limit Base'!U40</f>
        <v>128919297</v>
      </c>
      <c r="J40" s="47" t="s">
        <v>439</v>
      </c>
      <c r="K40" s="47" t="s">
        <v>1212</v>
      </c>
      <c r="M40" s="4">
        <v>2269109</v>
      </c>
      <c r="N40" s="4">
        <v>2620205</v>
      </c>
      <c r="O40" s="4">
        <v>2523591</v>
      </c>
      <c r="P40" s="4">
        <v>2606525</v>
      </c>
      <c r="Q40" s="17">
        <v>2811618</v>
      </c>
      <c r="S40" s="4">
        <f t="shared" si="2"/>
        <v>2269109</v>
      </c>
      <c r="T40" s="4">
        <f t="shared" si="3"/>
        <v>2620205</v>
      </c>
      <c r="U40" s="4">
        <f t="shared" si="4"/>
        <v>2523591</v>
      </c>
      <c r="V40" s="4">
        <f t="shared" si="5"/>
        <v>2606525</v>
      </c>
      <c r="W40" s="4">
        <f t="shared" si="6"/>
        <v>2811618</v>
      </c>
      <c r="Y40" s="5">
        <f t="shared" si="7"/>
        <v>2.3300000000000001E-2</v>
      </c>
      <c r="Z40" s="5">
        <f t="shared" si="8"/>
        <v>2.46E-2</v>
      </c>
      <c r="AA40" s="5">
        <f t="shared" si="9"/>
        <v>2.2599999999999999E-2</v>
      </c>
      <c r="AB40" s="5">
        <f t="shared" si="10"/>
        <v>2.23E-2</v>
      </c>
      <c r="AC40" s="5">
        <f t="shared" si="11"/>
        <v>2.29E-2</v>
      </c>
      <c r="AE40" s="5">
        <f t="shared" si="12"/>
        <v>2.2599999999999999E-2</v>
      </c>
      <c r="AF40" s="5">
        <f t="shared" si="0"/>
        <v>2.2599999999999999E-2</v>
      </c>
      <c r="AH40" s="5">
        <f t="shared" si="13"/>
        <v>2.29E-2</v>
      </c>
      <c r="AI40" s="5">
        <f t="shared" si="1"/>
        <v>2.2499999999999999E-2</v>
      </c>
      <c r="AJ40" s="5">
        <f t="shared" si="14"/>
        <v>4.0000000000000105E-4</v>
      </c>
      <c r="AL40" s="5">
        <f t="shared" si="15"/>
        <v>2.2599999999999999E-2</v>
      </c>
      <c r="AM40" s="4">
        <f>ROUND(('Levy Limit Base'!AD40*AL40),0)</f>
        <v>2913576</v>
      </c>
      <c r="AN40" s="4"/>
      <c r="AO40" s="18"/>
      <c r="AP40" s="5"/>
    </row>
    <row r="41" spans="1:42">
      <c r="A41" t="s">
        <v>54</v>
      </c>
      <c r="B41">
        <v>32</v>
      </c>
      <c r="C41" s="4">
        <v>14266796</v>
      </c>
      <c r="D41" s="4">
        <v>15331583</v>
      </c>
      <c r="E41" s="4">
        <v>15939467</v>
      </c>
      <c r="F41" s="4">
        <v>16530730</v>
      </c>
      <c r="G41" s="4">
        <v>17202444</v>
      </c>
      <c r="H41" s="4">
        <f>'Levy Limit Base'!U41</f>
        <v>17959202</v>
      </c>
      <c r="J41" s="47" t="s">
        <v>1212</v>
      </c>
      <c r="K41" s="47" t="s">
        <v>1212</v>
      </c>
      <c r="M41" s="4">
        <v>218002</v>
      </c>
      <c r="N41" s="4">
        <v>224594</v>
      </c>
      <c r="O41" s="4">
        <v>192776</v>
      </c>
      <c r="P41" s="4">
        <v>258446</v>
      </c>
      <c r="Q41" s="17">
        <v>326493</v>
      </c>
      <c r="S41" s="4">
        <f t="shared" si="2"/>
        <v>218002</v>
      </c>
      <c r="T41" s="4">
        <f t="shared" si="3"/>
        <v>224594</v>
      </c>
      <c r="U41" s="4">
        <f t="shared" si="4"/>
        <v>192776</v>
      </c>
      <c r="V41" s="4">
        <f t="shared" si="5"/>
        <v>258446</v>
      </c>
      <c r="W41" s="4">
        <f t="shared" si="6"/>
        <v>326493</v>
      </c>
      <c r="Y41" s="5">
        <f t="shared" si="7"/>
        <v>1.5299999999999999E-2</v>
      </c>
      <c r="Z41" s="5">
        <f t="shared" si="8"/>
        <v>1.46E-2</v>
      </c>
      <c r="AA41" s="5">
        <f t="shared" si="9"/>
        <v>1.21E-2</v>
      </c>
      <c r="AB41" s="5">
        <f t="shared" si="10"/>
        <v>1.5599999999999999E-2</v>
      </c>
      <c r="AC41" s="5">
        <f t="shared" si="11"/>
        <v>1.9E-2</v>
      </c>
      <c r="AE41" s="5">
        <f t="shared" si="12"/>
        <v>1.5599999999999999E-2</v>
      </c>
      <c r="AF41" s="5">
        <f t="shared" si="0"/>
        <v>1.41E-2</v>
      </c>
      <c r="AH41" s="5">
        <f t="shared" si="13"/>
        <v>1.9E-2</v>
      </c>
      <c r="AI41" s="5">
        <f t="shared" si="1"/>
        <v>1.3899999999999999E-2</v>
      </c>
      <c r="AJ41" s="5">
        <f t="shared" si="14"/>
        <v>5.1000000000000004E-3</v>
      </c>
      <c r="AL41" s="5">
        <f t="shared" si="15"/>
        <v>1.5599999999999999E-2</v>
      </c>
      <c r="AM41" s="4">
        <f>ROUND(('Levy Limit Base'!AD41*AL41),0)</f>
        <v>280164</v>
      </c>
      <c r="AN41" s="4"/>
      <c r="AO41" s="18"/>
      <c r="AP41" s="5"/>
    </row>
    <row r="42" spans="1:42">
      <c r="A42" t="s">
        <v>55</v>
      </c>
      <c r="B42">
        <v>33</v>
      </c>
      <c r="C42" s="4">
        <v>1778597</v>
      </c>
      <c r="D42" s="4">
        <v>2015611</v>
      </c>
      <c r="E42" s="4">
        <v>2088296</v>
      </c>
      <c r="F42" s="4">
        <v>2262733</v>
      </c>
      <c r="G42" s="4">
        <v>2337974</v>
      </c>
      <c r="H42" s="4">
        <f>'Levy Limit Base'!U42</f>
        <v>2428306</v>
      </c>
      <c r="J42" s="47" t="s">
        <v>439</v>
      </c>
      <c r="K42" s="47" t="s">
        <v>1212</v>
      </c>
      <c r="M42" s="4">
        <v>50596</v>
      </c>
      <c r="N42" s="4">
        <v>22295</v>
      </c>
      <c r="O42" s="4">
        <v>122230</v>
      </c>
      <c r="P42" s="4">
        <v>18673</v>
      </c>
      <c r="Q42" s="17">
        <v>31883</v>
      </c>
      <c r="S42" s="4">
        <f t="shared" si="2"/>
        <v>50596</v>
      </c>
      <c r="T42" s="4">
        <f t="shared" si="3"/>
        <v>22295</v>
      </c>
      <c r="U42" s="4">
        <f t="shared" si="4"/>
        <v>122230</v>
      </c>
      <c r="V42" s="4">
        <f t="shared" si="5"/>
        <v>18673</v>
      </c>
      <c r="W42" s="4">
        <f t="shared" si="6"/>
        <v>31883</v>
      </c>
      <c r="Y42" s="5">
        <f t="shared" si="7"/>
        <v>2.8400000000000002E-2</v>
      </c>
      <c r="Z42" s="5">
        <f t="shared" si="8"/>
        <v>1.11E-2</v>
      </c>
      <c r="AA42" s="5">
        <f t="shared" si="9"/>
        <v>5.8500000000000003E-2</v>
      </c>
      <c r="AB42" s="5">
        <f t="shared" si="10"/>
        <v>8.3000000000000001E-3</v>
      </c>
      <c r="AC42" s="5">
        <f t="shared" si="11"/>
        <v>1.3599999999999999E-2</v>
      </c>
      <c r="AE42" s="5">
        <f t="shared" si="12"/>
        <v>2.6800000000000001E-2</v>
      </c>
      <c r="AF42" s="5">
        <f t="shared" si="0"/>
        <v>1.0999999999999999E-2</v>
      </c>
      <c r="AH42" s="5">
        <f t="shared" si="13"/>
        <v>5.8500000000000003E-2</v>
      </c>
      <c r="AI42" s="5">
        <f t="shared" si="1"/>
        <v>1.0999999999999999E-2</v>
      </c>
      <c r="AJ42" s="5">
        <f t="shared" si="14"/>
        <v>4.7500000000000001E-2</v>
      </c>
      <c r="AL42" s="5">
        <f t="shared" si="15"/>
        <v>1.0999999999999999E-2</v>
      </c>
      <c r="AM42" s="4">
        <f>ROUND(('Levy Limit Base'!AD42*AL42),0)</f>
        <v>26711</v>
      </c>
      <c r="AN42" s="4"/>
      <c r="AO42" s="18"/>
      <c r="AP42" s="5"/>
    </row>
    <row r="43" spans="1:42">
      <c r="A43" t="s">
        <v>56</v>
      </c>
      <c r="B43">
        <v>34</v>
      </c>
      <c r="C43" s="4">
        <v>14246614</v>
      </c>
      <c r="D43" s="4">
        <v>15545085</v>
      </c>
      <c r="E43" s="4">
        <v>16240669</v>
      </c>
      <c r="F43" s="4">
        <v>16845985</v>
      </c>
      <c r="G43" s="4">
        <v>17565139</v>
      </c>
      <c r="H43" s="4">
        <f>'Levy Limit Base'!U43</f>
        <v>18382898</v>
      </c>
      <c r="J43" s="47" t="s">
        <v>1212</v>
      </c>
      <c r="K43" s="47" t="s">
        <v>1212</v>
      </c>
      <c r="M43" s="4">
        <v>307672</v>
      </c>
      <c r="N43" s="4">
        <v>306957</v>
      </c>
      <c r="O43" s="4">
        <v>199299</v>
      </c>
      <c r="P43" s="4">
        <v>298005</v>
      </c>
      <c r="Q43" s="17">
        <v>378630</v>
      </c>
      <c r="S43" s="4">
        <f t="shared" si="2"/>
        <v>307672</v>
      </c>
      <c r="T43" s="4">
        <f t="shared" si="3"/>
        <v>306957</v>
      </c>
      <c r="U43" s="4">
        <f t="shared" si="4"/>
        <v>199299</v>
      </c>
      <c r="V43" s="4">
        <f t="shared" si="5"/>
        <v>298005</v>
      </c>
      <c r="W43" s="4">
        <f t="shared" si="6"/>
        <v>378630</v>
      </c>
      <c r="Y43" s="5">
        <f t="shared" si="7"/>
        <v>2.1600000000000001E-2</v>
      </c>
      <c r="Z43" s="5">
        <f t="shared" si="8"/>
        <v>1.9699999999999999E-2</v>
      </c>
      <c r="AA43" s="5">
        <f t="shared" si="9"/>
        <v>1.23E-2</v>
      </c>
      <c r="AB43" s="5">
        <f t="shared" si="10"/>
        <v>1.77E-2</v>
      </c>
      <c r="AC43" s="5">
        <f t="shared" si="11"/>
        <v>2.1600000000000001E-2</v>
      </c>
      <c r="AE43" s="5">
        <f t="shared" si="12"/>
        <v>1.72E-2</v>
      </c>
      <c r="AF43" s="5">
        <f t="shared" si="0"/>
        <v>1.66E-2</v>
      </c>
      <c r="AH43" s="5">
        <f t="shared" si="13"/>
        <v>2.1600000000000001E-2</v>
      </c>
      <c r="AI43" s="5">
        <f t="shared" si="1"/>
        <v>1.4999999999999999E-2</v>
      </c>
      <c r="AJ43" s="5">
        <f t="shared" si="14"/>
        <v>6.6000000000000017E-3</v>
      </c>
      <c r="AL43" s="5">
        <f t="shared" si="15"/>
        <v>1.72E-2</v>
      </c>
      <c r="AM43" s="4">
        <f>ROUND(('Levy Limit Base'!AD43*AL43),0)</f>
        <v>316186</v>
      </c>
      <c r="AN43" s="4"/>
      <c r="AO43" s="18"/>
      <c r="AP43" s="5"/>
    </row>
    <row r="44" spans="1:42">
      <c r="A44" t="s">
        <v>57</v>
      </c>
      <c r="B44">
        <v>35</v>
      </c>
      <c r="C44" s="4">
        <v>1614743715</v>
      </c>
      <c r="D44" s="4">
        <v>1778951549</v>
      </c>
      <c r="E44" s="4">
        <v>1867957148</v>
      </c>
      <c r="F44" s="4">
        <v>1962273860</v>
      </c>
      <c r="G44" s="4">
        <v>2086846743</v>
      </c>
      <c r="H44" s="4">
        <f>'Levy Limit Base'!U44</f>
        <v>2216600850</v>
      </c>
      <c r="J44" s="47" t="s">
        <v>439</v>
      </c>
      <c r="K44" s="47" t="s">
        <v>1212</v>
      </c>
      <c r="M44" s="4">
        <v>53034562</v>
      </c>
      <c r="N44" s="4">
        <v>44325815</v>
      </c>
      <c r="O44" s="4">
        <v>47539508</v>
      </c>
      <c r="P44" s="4">
        <v>74737096</v>
      </c>
      <c r="Q44" s="17">
        <v>76567353</v>
      </c>
      <c r="S44" s="4">
        <f t="shared" si="2"/>
        <v>53034562</v>
      </c>
      <c r="T44" s="4">
        <f t="shared" si="3"/>
        <v>44325815</v>
      </c>
      <c r="U44" s="4">
        <f t="shared" si="4"/>
        <v>47539508</v>
      </c>
      <c r="V44" s="4">
        <f t="shared" si="5"/>
        <v>74737096</v>
      </c>
      <c r="W44" s="4">
        <f t="shared" si="6"/>
        <v>76567353</v>
      </c>
      <c r="Y44" s="5">
        <f t="shared" si="7"/>
        <v>3.2800000000000003E-2</v>
      </c>
      <c r="Z44" s="5">
        <f t="shared" si="8"/>
        <v>2.4899999999999999E-2</v>
      </c>
      <c r="AA44" s="5">
        <f t="shared" si="9"/>
        <v>2.5399999999999999E-2</v>
      </c>
      <c r="AB44" s="5">
        <f t="shared" si="10"/>
        <v>3.8100000000000002E-2</v>
      </c>
      <c r="AC44" s="5">
        <f t="shared" si="11"/>
        <v>3.6700000000000003E-2</v>
      </c>
      <c r="AE44" s="5">
        <f t="shared" si="12"/>
        <v>3.3399999999999999E-2</v>
      </c>
      <c r="AF44" s="5">
        <f t="shared" si="0"/>
        <v>2.9000000000000001E-2</v>
      </c>
      <c r="AH44" s="5">
        <f t="shared" si="13"/>
        <v>3.8100000000000002E-2</v>
      </c>
      <c r="AI44" s="5">
        <f t="shared" si="1"/>
        <v>3.1099999999999999E-2</v>
      </c>
      <c r="AJ44" s="5">
        <f t="shared" si="14"/>
        <v>7.0000000000000027E-3</v>
      </c>
      <c r="AL44" s="5">
        <f t="shared" si="15"/>
        <v>3.3399999999999999E-2</v>
      </c>
      <c r="AM44" s="4">
        <f>ROUND(('Levy Limit Base'!AD44*AL44),0)</f>
        <v>74034468</v>
      </c>
      <c r="AN44" s="4"/>
      <c r="AO44" s="18"/>
      <c r="AP44" s="5"/>
    </row>
    <row r="45" spans="1:42">
      <c r="A45" t="s">
        <v>58</v>
      </c>
      <c r="B45">
        <v>36</v>
      </c>
      <c r="C45" s="4">
        <v>33913068</v>
      </c>
      <c r="D45" s="4">
        <v>36277908</v>
      </c>
      <c r="E45" s="4">
        <v>37761009</v>
      </c>
      <c r="F45" s="4">
        <v>39356518</v>
      </c>
      <c r="G45" s="4">
        <v>40996131</v>
      </c>
      <c r="H45" s="4">
        <f>'Levy Limit Base'!U45</f>
        <v>42592137</v>
      </c>
      <c r="J45" s="47" t="s">
        <v>1212</v>
      </c>
      <c r="K45" s="47" t="s">
        <v>1212</v>
      </c>
      <c r="M45" s="4">
        <v>222805</v>
      </c>
      <c r="N45" s="4">
        <v>576154</v>
      </c>
      <c r="O45" s="4">
        <v>651484</v>
      </c>
      <c r="P45" s="4">
        <v>650787</v>
      </c>
      <c r="Q45" s="17">
        <v>571102</v>
      </c>
      <c r="S45" s="4">
        <f t="shared" si="2"/>
        <v>222805</v>
      </c>
      <c r="T45" s="4">
        <f t="shared" si="3"/>
        <v>576154</v>
      </c>
      <c r="U45" s="4">
        <f t="shared" si="4"/>
        <v>651484</v>
      </c>
      <c r="V45" s="4">
        <f t="shared" si="5"/>
        <v>650787</v>
      </c>
      <c r="W45" s="4">
        <f t="shared" si="6"/>
        <v>571102</v>
      </c>
      <c r="Y45" s="5">
        <f t="shared" si="7"/>
        <v>6.6E-3</v>
      </c>
      <c r="Z45" s="5">
        <f t="shared" si="8"/>
        <v>1.5900000000000001E-2</v>
      </c>
      <c r="AA45" s="5">
        <f t="shared" si="9"/>
        <v>1.7299999999999999E-2</v>
      </c>
      <c r="AB45" s="5">
        <f t="shared" si="10"/>
        <v>1.6500000000000001E-2</v>
      </c>
      <c r="AC45" s="5">
        <f t="shared" si="11"/>
        <v>1.3899999999999999E-2</v>
      </c>
      <c r="AE45" s="5">
        <f t="shared" si="12"/>
        <v>1.5900000000000001E-2</v>
      </c>
      <c r="AF45" s="5">
        <f t="shared" si="0"/>
        <v>1.54E-2</v>
      </c>
      <c r="AH45" s="5">
        <f t="shared" si="13"/>
        <v>1.7299999999999999E-2</v>
      </c>
      <c r="AI45" s="5">
        <f t="shared" si="1"/>
        <v>1.52E-2</v>
      </c>
      <c r="AJ45" s="5">
        <f t="shared" si="14"/>
        <v>2.0999999999999994E-3</v>
      </c>
      <c r="AL45" s="5">
        <f t="shared" si="15"/>
        <v>1.5900000000000001E-2</v>
      </c>
      <c r="AM45" s="4">
        <f>ROUND(('Levy Limit Base'!AD45*AL45),0)</f>
        <v>677215</v>
      </c>
      <c r="AN45" s="4"/>
      <c r="AO45" s="18"/>
      <c r="AP45" s="5"/>
    </row>
    <row r="46" spans="1:42">
      <c r="A46" t="s">
        <v>59</v>
      </c>
      <c r="B46">
        <v>37</v>
      </c>
      <c r="C46" s="4">
        <v>14920708</v>
      </c>
      <c r="D46" s="4">
        <v>15981136</v>
      </c>
      <c r="E46" s="4">
        <v>16574256</v>
      </c>
      <c r="F46" s="4">
        <v>17188009</v>
      </c>
      <c r="G46" s="4">
        <v>17875541</v>
      </c>
      <c r="H46" s="4">
        <f>'Levy Limit Base'!U46</f>
        <v>18974646</v>
      </c>
      <c r="J46" s="47" t="s">
        <v>440</v>
      </c>
      <c r="K46" s="47" t="s">
        <v>1212</v>
      </c>
      <c r="M46" s="4">
        <v>155321</v>
      </c>
      <c r="N46" s="4">
        <v>193592</v>
      </c>
      <c r="O46" s="4">
        <v>199397</v>
      </c>
      <c r="P46" s="4">
        <v>257831</v>
      </c>
      <c r="Q46" s="17">
        <v>652217</v>
      </c>
      <c r="S46" s="4">
        <f t="shared" si="2"/>
        <v>155321</v>
      </c>
      <c r="T46" s="4">
        <f t="shared" si="3"/>
        <v>193592</v>
      </c>
      <c r="U46" s="4">
        <f t="shared" si="4"/>
        <v>199397</v>
      </c>
      <c r="V46" s="4">
        <f t="shared" si="5"/>
        <v>257831</v>
      </c>
      <c r="W46" s="4">
        <f t="shared" si="6"/>
        <v>652217</v>
      </c>
      <c r="Y46" s="5">
        <f t="shared" si="7"/>
        <v>1.04E-2</v>
      </c>
      <c r="Z46" s="5">
        <f t="shared" si="8"/>
        <v>1.21E-2</v>
      </c>
      <c r="AA46" s="5">
        <f t="shared" si="9"/>
        <v>1.2E-2</v>
      </c>
      <c r="AB46" s="5">
        <f t="shared" si="10"/>
        <v>1.4999999999999999E-2</v>
      </c>
      <c r="AC46" s="5">
        <f t="shared" si="11"/>
        <v>3.6499999999999998E-2</v>
      </c>
      <c r="AE46" s="5">
        <f t="shared" si="12"/>
        <v>2.12E-2</v>
      </c>
      <c r="AF46" s="5">
        <f t="shared" si="0"/>
        <v>1.2999999999999999E-2</v>
      </c>
      <c r="AH46" s="5">
        <f t="shared" si="13"/>
        <v>3.6499999999999998E-2</v>
      </c>
      <c r="AI46" s="5">
        <f t="shared" si="1"/>
        <v>1.35E-2</v>
      </c>
      <c r="AJ46" s="5">
        <f t="shared" si="14"/>
        <v>2.3E-2</v>
      </c>
      <c r="AL46" s="5">
        <f t="shared" si="15"/>
        <v>1.2999999999999999E-2</v>
      </c>
      <c r="AM46" s="4">
        <f>ROUND(('Levy Limit Base'!AD46*AL46),0)</f>
        <v>246670</v>
      </c>
      <c r="AN46" s="4"/>
      <c r="AO46" s="18"/>
      <c r="AP46" s="5"/>
    </row>
    <row r="47" spans="1:42">
      <c r="A47" t="s">
        <v>60</v>
      </c>
      <c r="B47">
        <v>38</v>
      </c>
      <c r="C47" s="4">
        <v>18561087</v>
      </c>
      <c r="D47" s="4">
        <v>20098136</v>
      </c>
      <c r="E47" s="4">
        <v>20808077</v>
      </c>
      <c r="F47" s="4">
        <v>21502898</v>
      </c>
      <c r="G47" s="4">
        <v>22243994</v>
      </c>
      <c r="H47" s="4">
        <f>'Levy Limit Base'!U47</f>
        <v>23065137</v>
      </c>
      <c r="J47" s="47" t="s">
        <v>445</v>
      </c>
      <c r="K47" s="47" t="s">
        <v>1212</v>
      </c>
      <c r="M47" s="4">
        <v>140377</v>
      </c>
      <c r="N47" s="4">
        <v>207487</v>
      </c>
      <c r="O47" s="4">
        <v>174619</v>
      </c>
      <c r="P47" s="4">
        <v>203524</v>
      </c>
      <c r="Q47" s="17">
        <v>254879</v>
      </c>
      <c r="S47" s="4">
        <f t="shared" si="2"/>
        <v>140377</v>
      </c>
      <c r="T47" s="4">
        <f t="shared" si="3"/>
        <v>207487</v>
      </c>
      <c r="U47" s="4">
        <f t="shared" si="4"/>
        <v>174619</v>
      </c>
      <c r="V47" s="4">
        <f t="shared" si="5"/>
        <v>203524</v>
      </c>
      <c r="W47" s="4">
        <f t="shared" si="6"/>
        <v>254879</v>
      </c>
      <c r="Y47" s="5">
        <f t="shared" si="7"/>
        <v>7.6E-3</v>
      </c>
      <c r="Z47" s="5">
        <f t="shared" si="8"/>
        <v>1.03E-2</v>
      </c>
      <c r="AA47" s="5">
        <f t="shared" si="9"/>
        <v>8.3999999999999995E-3</v>
      </c>
      <c r="AB47" s="5">
        <f t="shared" si="10"/>
        <v>9.4999999999999998E-3</v>
      </c>
      <c r="AC47" s="5">
        <f t="shared" si="11"/>
        <v>1.15E-2</v>
      </c>
      <c r="AE47" s="5">
        <f t="shared" si="12"/>
        <v>9.7999999999999997E-3</v>
      </c>
      <c r="AF47" s="5">
        <f t="shared" si="0"/>
        <v>9.4000000000000004E-3</v>
      </c>
      <c r="AH47" s="5">
        <f t="shared" si="13"/>
        <v>1.15E-2</v>
      </c>
      <c r="AI47" s="5">
        <f t="shared" si="1"/>
        <v>8.9999999999999993E-3</v>
      </c>
      <c r="AJ47" s="5">
        <f t="shared" si="14"/>
        <v>2.5000000000000005E-3</v>
      </c>
      <c r="AL47" s="5">
        <f t="shared" si="15"/>
        <v>9.7999999999999997E-3</v>
      </c>
      <c r="AM47" s="4">
        <f>ROUND(('Levy Limit Base'!AD47*AL47),0)</f>
        <v>226038</v>
      </c>
      <c r="AN47" s="4"/>
      <c r="AO47" s="18"/>
      <c r="AP47" s="5"/>
    </row>
    <row r="48" spans="1:42">
      <c r="A48" t="s">
        <v>61</v>
      </c>
      <c r="B48">
        <v>39</v>
      </c>
      <c r="C48" s="4">
        <v>8258536</v>
      </c>
      <c r="D48" s="4">
        <v>8930453</v>
      </c>
      <c r="E48" s="4">
        <v>9332378</v>
      </c>
      <c r="F48" s="4">
        <v>9814229</v>
      </c>
      <c r="G48" s="4">
        <v>10267246</v>
      </c>
      <c r="H48" s="4">
        <f>'Levy Limit Base'!U48</f>
        <v>10822245</v>
      </c>
      <c r="J48" s="47" t="s">
        <v>448</v>
      </c>
      <c r="K48" s="47" t="s">
        <v>1212</v>
      </c>
      <c r="M48" s="4">
        <v>119882</v>
      </c>
      <c r="N48" s="4">
        <v>178663</v>
      </c>
      <c r="O48" s="4">
        <v>248541</v>
      </c>
      <c r="P48" s="4">
        <v>207661</v>
      </c>
      <c r="Q48" s="17">
        <v>298317</v>
      </c>
      <c r="S48" s="4">
        <f t="shared" si="2"/>
        <v>119882</v>
      </c>
      <c r="T48" s="4">
        <f t="shared" si="3"/>
        <v>178663</v>
      </c>
      <c r="U48" s="4">
        <f t="shared" si="4"/>
        <v>248541</v>
      </c>
      <c r="V48" s="4">
        <f t="shared" si="5"/>
        <v>207661</v>
      </c>
      <c r="W48" s="4">
        <f t="shared" si="6"/>
        <v>298317</v>
      </c>
      <c r="Y48" s="5">
        <f t="shared" si="7"/>
        <v>1.4500000000000001E-2</v>
      </c>
      <c r="Z48" s="5">
        <f t="shared" si="8"/>
        <v>0.02</v>
      </c>
      <c r="AA48" s="5">
        <f t="shared" si="9"/>
        <v>2.6599999999999999E-2</v>
      </c>
      <c r="AB48" s="5">
        <f t="shared" si="10"/>
        <v>2.12E-2</v>
      </c>
      <c r="AC48" s="5">
        <f t="shared" si="11"/>
        <v>2.9100000000000001E-2</v>
      </c>
      <c r="AE48" s="5">
        <f t="shared" si="12"/>
        <v>2.5600000000000001E-2</v>
      </c>
      <c r="AF48" s="5">
        <f t="shared" si="0"/>
        <v>2.2599999999999999E-2</v>
      </c>
      <c r="AH48" s="5">
        <f t="shared" si="13"/>
        <v>2.9100000000000001E-2</v>
      </c>
      <c r="AI48" s="5">
        <f t="shared" si="1"/>
        <v>2.3900000000000001E-2</v>
      </c>
      <c r="AJ48" s="5">
        <f t="shared" si="14"/>
        <v>5.1999999999999998E-3</v>
      </c>
      <c r="AL48" s="5">
        <f t="shared" si="15"/>
        <v>2.5600000000000001E-2</v>
      </c>
      <c r="AM48" s="4">
        <f>ROUND(('Levy Limit Base'!AD48*AL48),0)</f>
        <v>277049</v>
      </c>
      <c r="AN48" s="4"/>
      <c r="AO48" s="18"/>
      <c r="AP48" s="5"/>
    </row>
    <row r="49" spans="1:42">
      <c r="A49" t="s">
        <v>62</v>
      </c>
      <c r="B49">
        <v>40</v>
      </c>
      <c r="C49" s="4">
        <v>71781979</v>
      </c>
      <c r="D49" s="4">
        <v>77077760</v>
      </c>
      <c r="E49" s="4">
        <v>80058826</v>
      </c>
      <c r="F49" s="4">
        <v>82954706</v>
      </c>
      <c r="G49" s="4">
        <v>86299839</v>
      </c>
      <c r="H49" s="4">
        <f>'Levy Limit Base'!U49</f>
        <v>89528431</v>
      </c>
      <c r="J49" s="47" t="s">
        <v>1212</v>
      </c>
      <c r="K49" s="47" t="s">
        <v>1212</v>
      </c>
      <c r="M49" s="4">
        <v>788583</v>
      </c>
      <c r="N49" s="4">
        <v>1054122</v>
      </c>
      <c r="O49" s="4">
        <v>894409</v>
      </c>
      <c r="P49" s="4">
        <v>1271265</v>
      </c>
      <c r="Q49" s="17">
        <v>1071096</v>
      </c>
      <c r="S49" s="4">
        <f t="shared" si="2"/>
        <v>788583</v>
      </c>
      <c r="T49" s="4">
        <f t="shared" si="3"/>
        <v>1054122</v>
      </c>
      <c r="U49" s="4">
        <f t="shared" si="4"/>
        <v>894409</v>
      </c>
      <c r="V49" s="4">
        <f t="shared" si="5"/>
        <v>1271265</v>
      </c>
      <c r="W49" s="4">
        <f t="shared" si="6"/>
        <v>1071096</v>
      </c>
      <c r="Y49" s="5">
        <f t="shared" si="7"/>
        <v>1.0999999999999999E-2</v>
      </c>
      <c r="Z49" s="5">
        <f t="shared" si="8"/>
        <v>1.37E-2</v>
      </c>
      <c r="AA49" s="5">
        <f t="shared" si="9"/>
        <v>1.12E-2</v>
      </c>
      <c r="AB49" s="5">
        <f t="shared" si="10"/>
        <v>1.5299999999999999E-2</v>
      </c>
      <c r="AC49" s="5">
        <f t="shared" si="11"/>
        <v>1.24E-2</v>
      </c>
      <c r="AE49" s="5">
        <f t="shared" si="12"/>
        <v>1.2999999999999999E-2</v>
      </c>
      <c r="AF49" s="5">
        <f t="shared" si="0"/>
        <v>1.24E-2</v>
      </c>
      <c r="AH49" s="5">
        <f t="shared" si="13"/>
        <v>1.5299999999999999E-2</v>
      </c>
      <c r="AI49" s="5">
        <f t="shared" si="1"/>
        <v>1.18E-2</v>
      </c>
      <c r="AJ49" s="5">
        <f t="shared" si="14"/>
        <v>3.4999999999999996E-3</v>
      </c>
      <c r="AL49" s="5">
        <f t="shared" si="15"/>
        <v>1.2999999999999999E-2</v>
      </c>
      <c r="AM49" s="4">
        <f>ROUND(('Levy Limit Base'!AD49*AL49),0)</f>
        <v>1163870</v>
      </c>
      <c r="AN49" s="4"/>
      <c r="AO49" s="18"/>
      <c r="AP49" s="5"/>
    </row>
    <row r="50" spans="1:42">
      <c r="A50" t="s">
        <v>63</v>
      </c>
      <c r="B50">
        <v>41</v>
      </c>
      <c r="C50" s="4">
        <v>21493814</v>
      </c>
      <c r="D50" s="4">
        <v>23268478</v>
      </c>
      <c r="E50" s="4">
        <v>24042906</v>
      </c>
      <c r="F50" s="4">
        <v>24847621</v>
      </c>
      <c r="G50" s="4">
        <v>25828023</v>
      </c>
      <c r="H50" s="4">
        <f>'Levy Limit Base'!U50</f>
        <v>26792809</v>
      </c>
      <c r="J50" s="47" t="s">
        <v>449</v>
      </c>
      <c r="K50" s="47" t="s">
        <v>1212</v>
      </c>
      <c r="M50" s="4">
        <v>224366</v>
      </c>
      <c r="N50" s="4">
        <v>165216</v>
      </c>
      <c r="O50" s="4">
        <v>203642</v>
      </c>
      <c r="P50" s="4">
        <v>359212</v>
      </c>
      <c r="Q50" s="17">
        <v>319085</v>
      </c>
      <c r="S50" s="4">
        <f t="shared" si="2"/>
        <v>224366</v>
      </c>
      <c r="T50" s="4">
        <f t="shared" si="3"/>
        <v>165216</v>
      </c>
      <c r="U50" s="4">
        <f t="shared" si="4"/>
        <v>203642</v>
      </c>
      <c r="V50" s="4">
        <f t="shared" si="5"/>
        <v>359212</v>
      </c>
      <c r="W50" s="4">
        <f t="shared" si="6"/>
        <v>319085</v>
      </c>
      <c r="Y50" s="5">
        <f t="shared" si="7"/>
        <v>1.04E-2</v>
      </c>
      <c r="Z50" s="5">
        <f t="shared" si="8"/>
        <v>7.1000000000000004E-3</v>
      </c>
      <c r="AA50" s="5">
        <f t="shared" si="9"/>
        <v>8.5000000000000006E-3</v>
      </c>
      <c r="AB50" s="5">
        <f t="shared" si="10"/>
        <v>1.4500000000000001E-2</v>
      </c>
      <c r="AC50" s="5">
        <f t="shared" si="11"/>
        <v>1.24E-2</v>
      </c>
      <c r="AE50" s="5">
        <f t="shared" si="12"/>
        <v>1.18E-2</v>
      </c>
      <c r="AF50" s="5">
        <f t="shared" si="0"/>
        <v>9.2999999999999992E-3</v>
      </c>
      <c r="AH50" s="5">
        <f t="shared" si="13"/>
        <v>1.4500000000000001E-2</v>
      </c>
      <c r="AI50" s="5">
        <f t="shared" si="1"/>
        <v>1.0500000000000001E-2</v>
      </c>
      <c r="AJ50" s="5">
        <f t="shared" si="14"/>
        <v>4.0000000000000001E-3</v>
      </c>
      <c r="AL50" s="5">
        <f t="shared" si="15"/>
        <v>1.18E-2</v>
      </c>
      <c r="AM50" s="4">
        <f>ROUND(('Levy Limit Base'!AD50*AL50),0)</f>
        <v>316155</v>
      </c>
      <c r="AN50" s="4"/>
      <c r="AO50" s="18"/>
      <c r="AP50" s="5"/>
    </row>
    <row r="51" spans="1:42">
      <c r="A51" t="s">
        <v>64</v>
      </c>
      <c r="B51">
        <v>42</v>
      </c>
      <c r="C51" s="4">
        <v>28605303</v>
      </c>
      <c r="D51" s="4">
        <v>30768903</v>
      </c>
      <c r="E51" s="4">
        <v>32361229</v>
      </c>
      <c r="F51" s="4">
        <v>33912904</v>
      </c>
      <c r="G51" s="4">
        <v>35666350</v>
      </c>
      <c r="H51" s="4">
        <f>'Levy Limit Base'!U51</f>
        <v>37341250</v>
      </c>
      <c r="J51" s="47" t="s">
        <v>1212</v>
      </c>
      <c r="K51" s="47" t="s">
        <v>1212</v>
      </c>
      <c r="M51" s="4">
        <v>287055</v>
      </c>
      <c r="N51" s="4">
        <v>823019</v>
      </c>
      <c r="O51" s="4">
        <v>741118</v>
      </c>
      <c r="P51" s="4">
        <v>905623</v>
      </c>
      <c r="Q51" s="17">
        <v>778434</v>
      </c>
      <c r="S51" s="4">
        <f t="shared" si="2"/>
        <v>287055</v>
      </c>
      <c r="T51" s="4">
        <f t="shared" si="3"/>
        <v>823019</v>
      </c>
      <c r="U51" s="4">
        <f t="shared" si="4"/>
        <v>741118</v>
      </c>
      <c r="V51" s="4">
        <f t="shared" si="5"/>
        <v>905623</v>
      </c>
      <c r="W51" s="4">
        <f t="shared" si="6"/>
        <v>778434</v>
      </c>
      <c r="Y51" s="5">
        <f t="shared" si="7"/>
        <v>0.01</v>
      </c>
      <c r="Z51" s="5">
        <f t="shared" si="8"/>
        <v>2.6700000000000002E-2</v>
      </c>
      <c r="AA51" s="5">
        <f t="shared" si="9"/>
        <v>2.29E-2</v>
      </c>
      <c r="AB51" s="5">
        <f t="shared" si="10"/>
        <v>2.6700000000000002E-2</v>
      </c>
      <c r="AC51" s="5">
        <f t="shared" si="11"/>
        <v>2.18E-2</v>
      </c>
      <c r="AE51" s="5">
        <f t="shared" si="12"/>
        <v>2.3800000000000002E-2</v>
      </c>
      <c r="AF51" s="5">
        <f t="shared" si="0"/>
        <v>2.3800000000000002E-2</v>
      </c>
      <c r="AH51" s="5">
        <f t="shared" si="13"/>
        <v>2.6700000000000002E-2</v>
      </c>
      <c r="AI51" s="5">
        <f t="shared" si="1"/>
        <v>2.24E-2</v>
      </c>
      <c r="AJ51" s="5">
        <f t="shared" si="14"/>
        <v>4.3000000000000017E-3</v>
      </c>
      <c r="AL51" s="5">
        <f t="shared" si="15"/>
        <v>2.3800000000000002E-2</v>
      </c>
      <c r="AM51" s="4">
        <f>ROUND(('Levy Limit Base'!AD51*AL51),0)</f>
        <v>888722</v>
      </c>
      <c r="AN51" s="4"/>
      <c r="AO51" s="18"/>
      <c r="AP51" s="5"/>
    </row>
    <row r="52" spans="1:42">
      <c r="A52" t="s">
        <v>65</v>
      </c>
      <c r="B52">
        <v>43</v>
      </c>
      <c r="C52" s="4">
        <v>5671270</v>
      </c>
      <c r="D52" s="4">
        <v>6182643</v>
      </c>
      <c r="E52" s="4">
        <v>6485219</v>
      </c>
      <c r="F52" s="4">
        <v>6730522</v>
      </c>
      <c r="G52" s="4">
        <v>6992071</v>
      </c>
      <c r="H52" s="4">
        <f>'Levy Limit Base'!U52</f>
        <v>7237714</v>
      </c>
      <c r="J52" s="47" t="s">
        <v>1212</v>
      </c>
      <c r="K52" s="47" t="s">
        <v>1212</v>
      </c>
      <c r="M52" s="4">
        <v>110597</v>
      </c>
      <c r="N52" s="4">
        <v>148010</v>
      </c>
      <c r="O52" s="4">
        <v>83173</v>
      </c>
      <c r="P52" s="4">
        <v>93286</v>
      </c>
      <c r="Q52" s="17">
        <v>70841</v>
      </c>
      <c r="S52" s="4">
        <f t="shared" si="2"/>
        <v>110597</v>
      </c>
      <c r="T52" s="4">
        <f t="shared" si="3"/>
        <v>148010</v>
      </c>
      <c r="U52" s="4">
        <f t="shared" si="4"/>
        <v>83173</v>
      </c>
      <c r="V52" s="4">
        <f t="shared" si="5"/>
        <v>93286</v>
      </c>
      <c r="W52" s="4">
        <f t="shared" si="6"/>
        <v>70841</v>
      </c>
      <c r="Y52" s="5">
        <f t="shared" si="7"/>
        <v>1.95E-2</v>
      </c>
      <c r="Z52" s="5">
        <f t="shared" si="8"/>
        <v>2.3900000000000001E-2</v>
      </c>
      <c r="AA52" s="5">
        <f t="shared" si="9"/>
        <v>1.2800000000000001E-2</v>
      </c>
      <c r="AB52" s="5">
        <f t="shared" si="10"/>
        <v>1.3899999999999999E-2</v>
      </c>
      <c r="AC52" s="5">
        <f t="shared" si="11"/>
        <v>1.01E-2</v>
      </c>
      <c r="AE52" s="5">
        <f t="shared" si="12"/>
        <v>1.23E-2</v>
      </c>
      <c r="AF52" s="5">
        <f t="shared" si="0"/>
        <v>1.23E-2</v>
      </c>
      <c r="AH52" s="5">
        <f t="shared" si="13"/>
        <v>1.3899999999999999E-2</v>
      </c>
      <c r="AI52" s="5">
        <f t="shared" si="1"/>
        <v>1.15E-2</v>
      </c>
      <c r="AJ52" s="5">
        <f t="shared" si="14"/>
        <v>2.3999999999999994E-3</v>
      </c>
      <c r="AL52" s="5">
        <f t="shared" si="15"/>
        <v>1.23E-2</v>
      </c>
      <c r="AM52" s="4">
        <f>ROUND(('Levy Limit Base'!AD52*AL52),0)</f>
        <v>89024</v>
      </c>
      <c r="AN52" s="4"/>
      <c r="AO52" s="18"/>
      <c r="AP52" s="5"/>
    </row>
    <row r="53" spans="1:42">
      <c r="A53" t="s">
        <v>66</v>
      </c>
      <c r="B53">
        <v>44</v>
      </c>
      <c r="C53" s="4">
        <v>108261967</v>
      </c>
      <c r="D53" s="4">
        <v>116744636</v>
      </c>
      <c r="E53" s="4">
        <v>121079995</v>
      </c>
      <c r="F53" s="4">
        <v>127045434</v>
      </c>
      <c r="G53" s="4">
        <v>132480953</v>
      </c>
      <c r="H53" s="4">
        <f>'Levy Limit Base'!U53</f>
        <v>137859951</v>
      </c>
      <c r="J53" s="47" t="s">
        <v>439</v>
      </c>
      <c r="K53" s="47" t="s">
        <v>1212</v>
      </c>
      <c r="M53" s="4">
        <v>1425808</v>
      </c>
      <c r="N53" s="4">
        <v>1416743</v>
      </c>
      <c r="O53" s="4">
        <v>2938439</v>
      </c>
      <c r="P53" s="4">
        <v>2259383</v>
      </c>
      <c r="Q53" s="17">
        <v>2066974</v>
      </c>
      <c r="S53" s="4">
        <f t="shared" si="2"/>
        <v>1425808</v>
      </c>
      <c r="T53" s="4">
        <f t="shared" si="3"/>
        <v>1416743</v>
      </c>
      <c r="U53" s="4">
        <f t="shared" si="4"/>
        <v>2938439</v>
      </c>
      <c r="V53" s="4">
        <f t="shared" si="5"/>
        <v>2259383</v>
      </c>
      <c r="W53" s="4">
        <f t="shared" si="6"/>
        <v>2066974</v>
      </c>
      <c r="Y53" s="5">
        <f t="shared" si="7"/>
        <v>1.32E-2</v>
      </c>
      <c r="Z53" s="5">
        <f t="shared" si="8"/>
        <v>1.21E-2</v>
      </c>
      <c r="AA53" s="5">
        <f t="shared" si="9"/>
        <v>2.4299999999999999E-2</v>
      </c>
      <c r="AB53" s="5">
        <f t="shared" si="10"/>
        <v>1.78E-2</v>
      </c>
      <c r="AC53" s="5">
        <f t="shared" si="11"/>
        <v>1.5599999999999999E-2</v>
      </c>
      <c r="AE53" s="5">
        <f t="shared" si="12"/>
        <v>1.9199999999999998E-2</v>
      </c>
      <c r="AF53" s="5">
        <f t="shared" si="0"/>
        <v>1.52E-2</v>
      </c>
      <c r="AH53" s="5">
        <f t="shared" si="13"/>
        <v>2.4299999999999999E-2</v>
      </c>
      <c r="AI53" s="5">
        <f t="shared" si="1"/>
        <v>1.67E-2</v>
      </c>
      <c r="AJ53" s="5">
        <f t="shared" si="14"/>
        <v>7.5999999999999991E-3</v>
      </c>
      <c r="AL53" s="5">
        <f t="shared" si="15"/>
        <v>1.9199999999999998E-2</v>
      </c>
      <c r="AM53" s="4">
        <f>ROUND(('Levy Limit Base'!AD53*AL53),0)</f>
        <v>2646911</v>
      </c>
      <c r="AN53" s="4"/>
      <c r="AO53" s="18"/>
      <c r="AP53" s="5"/>
    </row>
    <row r="54" spans="1:42">
      <c r="A54" t="s">
        <v>67</v>
      </c>
      <c r="B54">
        <v>45</v>
      </c>
      <c r="C54" s="4">
        <v>4169952</v>
      </c>
      <c r="D54" s="4">
        <v>4446777</v>
      </c>
      <c r="E54" s="4">
        <v>4621597</v>
      </c>
      <c r="F54" s="4">
        <v>4792162</v>
      </c>
      <c r="G54" s="4">
        <v>4956539</v>
      </c>
      <c r="H54" s="4">
        <f>'Levy Limit Base'!U54</f>
        <v>5191955</v>
      </c>
      <c r="J54" s="47" t="s">
        <v>439</v>
      </c>
      <c r="K54" s="47" t="s">
        <v>1212</v>
      </c>
      <c r="M54" s="4">
        <v>37337</v>
      </c>
      <c r="N54" s="4">
        <v>59921</v>
      </c>
      <c r="O54" s="4">
        <v>55025</v>
      </c>
      <c r="P54" s="4">
        <v>44573</v>
      </c>
      <c r="Q54" s="17">
        <v>111503</v>
      </c>
      <c r="S54" s="4">
        <f t="shared" si="2"/>
        <v>37337</v>
      </c>
      <c r="T54" s="4">
        <f t="shared" si="3"/>
        <v>59921</v>
      </c>
      <c r="U54" s="4">
        <f t="shared" si="4"/>
        <v>55025</v>
      </c>
      <c r="V54" s="4">
        <f t="shared" si="5"/>
        <v>44573</v>
      </c>
      <c r="W54" s="4">
        <f t="shared" si="6"/>
        <v>111503</v>
      </c>
      <c r="Y54" s="5">
        <f t="shared" si="7"/>
        <v>8.9999999999999993E-3</v>
      </c>
      <c r="Z54" s="5">
        <f t="shared" si="8"/>
        <v>1.35E-2</v>
      </c>
      <c r="AA54" s="5">
        <f t="shared" si="9"/>
        <v>1.1900000000000001E-2</v>
      </c>
      <c r="AB54" s="5">
        <f t="shared" si="10"/>
        <v>9.2999999999999992E-3</v>
      </c>
      <c r="AC54" s="5">
        <f t="shared" si="11"/>
        <v>2.2499999999999999E-2</v>
      </c>
      <c r="AE54" s="5">
        <f t="shared" si="12"/>
        <v>1.46E-2</v>
      </c>
      <c r="AF54" s="5">
        <f t="shared" si="0"/>
        <v>1.1599999999999999E-2</v>
      </c>
      <c r="AH54" s="5">
        <f t="shared" si="13"/>
        <v>2.2499999999999999E-2</v>
      </c>
      <c r="AI54" s="5">
        <f t="shared" si="1"/>
        <v>1.06E-2</v>
      </c>
      <c r="AJ54" s="5">
        <f t="shared" si="14"/>
        <v>1.1899999999999999E-2</v>
      </c>
      <c r="AL54" s="5">
        <f t="shared" si="15"/>
        <v>1.46E-2</v>
      </c>
      <c r="AM54" s="4">
        <f>ROUND(('Levy Limit Base'!AD54*AL54),0)</f>
        <v>75803</v>
      </c>
      <c r="AN54" s="4"/>
      <c r="AO54" s="18"/>
      <c r="AP54" s="5"/>
    </row>
    <row r="55" spans="1:42">
      <c r="A55" t="s">
        <v>68</v>
      </c>
      <c r="B55">
        <v>46</v>
      </c>
      <c r="C55" s="4">
        <v>151373098</v>
      </c>
      <c r="D55" s="4">
        <v>163226378</v>
      </c>
      <c r="E55" s="4">
        <v>169407603</v>
      </c>
      <c r="F55" s="4">
        <v>175733519</v>
      </c>
      <c r="G55" s="4">
        <v>182838477</v>
      </c>
      <c r="H55" s="4">
        <f>'Levy Limit Base'!U55</f>
        <v>189673546</v>
      </c>
      <c r="J55" s="47" t="s">
        <v>1212</v>
      </c>
      <c r="K55" s="47" t="s">
        <v>1212</v>
      </c>
      <c r="M55" s="4">
        <v>1935408</v>
      </c>
      <c r="N55" s="4">
        <v>2100566</v>
      </c>
      <c r="O55" s="4">
        <v>2090726</v>
      </c>
      <c r="P55" s="4">
        <v>2711620</v>
      </c>
      <c r="Q55" s="17">
        <v>2264107</v>
      </c>
      <c r="S55" s="4">
        <f t="shared" si="2"/>
        <v>1935408</v>
      </c>
      <c r="T55" s="4">
        <f t="shared" si="3"/>
        <v>2100566</v>
      </c>
      <c r="U55" s="4">
        <f t="shared" si="4"/>
        <v>2090726</v>
      </c>
      <c r="V55" s="4">
        <f t="shared" si="5"/>
        <v>2711620</v>
      </c>
      <c r="W55" s="4">
        <f t="shared" si="6"/>
        <v>2264107</v>
      </c>
      <c r="Y55" s="5">
        <f t="shared" si="7"/>
        <v>1.2800000000000001E-2</v>
      </c>
      <c r="Z55" s="5">
        <f t="shared" si="8"/>
        <v>1.29E-2</v>
      </c>
      <c r="AA55" s="5">
        <f t="shared" si="9"/>
        <v>1.23E-2</v>
      </c>
      <c r="AB55" s="5">
        <f t="shared" si="10"/>
        <v>1.54E-2</v>
      </c>
      <c r="AC55" s="5">
        <f t="shared" si="11"/>
        <v>1.24E-2</v>
      </c>
      <c r="AE55" s="5">
        <f t="shared" si="12"/>
        <v>1.34E-2</v>
      </c>
      <c r="AF55" s="5">
        <f t="shared" si="0"/>
        <v>1.2500000000000001E-2</v>
      </c>
      <c r="AH55" s="5">
        <f t="shared" si="13"/>
        <v>1.54E-2</v>
      </c>
      <c r="AI55" s="5">
        <f t="shared" si="1"/>
        <v>1.24E-2</v>
      </c>
      <c r="AJ55" s="5">
        <f t="shared" si="14"/>
        <v>3.0000000000000009E-3</v>
      </c>
      <c r="AL55" s="5">
        <f t="shared" si="15"/>
        <v>1.34E-2</v>
      </c>
      <c r="AM55" s="4">
        <f>ROUND(('Levy Limit Base'!AD55*AL55),0)</f>
        <v>2541626</v>
      </c>
      <c r="AN55" s="4"/>
      <c r="AO55" s="18"/>
      <c r="AP55" s="5"/>
    </row>
    <row r="56" spans="1:42">
      <c r="A56" t="s">
        <v>69</v>
      </c>
      <c r="B56">
        <v>47</v>
      </c>
      <c r="C56" s="4">
        <v>2818162</v>
      </c>
      <c r="D56" s="4">
        <v>3056316</v>
      </c>
      <c r="E56" s="4">
        <v>3152566</v>
      </c>
      <c r="F56" s="4">
        <v>3281502</v>
      </c>
      <c r="G56" s="4">
        <v>3423371</v>
      </c>
      <c r="H56" s="4">
        <f>'Levy Limit Base'!U56</f>
        <v>3529299</v>
      </c>
      <c r="J56" s="47" t="s">
        <v>1212</v>
      </c>
      <c r="K56" s="47" t="s">
        <v>1212</v>
      </c>
      <c r="M56" s="4">
        <v>63994</v>
      </c>
      <c r="N56" s="4">
        <v>19842</v>
      </c>
      <c r="O56" s="4">
        <v>50122</v>
      </c>
      <c r="P56" s="4">
        <v>59831</v>
      </c>
      <c r="Q56" s="17">
        <v>20343</v>
      </c>
      <c r="S56" s="4">
        <f t="shared" si="2"/>
        <v>63994</v>
      </c>
      <c r="T56" s="4">
        <f t="shared" si="3"/>
        <v>19842</v>
      </c>
      <c r="U56" s="4">
        <f t="shared" si="4"/>
        <v>50122</v>
      </c>
      <c r="V56" s="4">
        <f t="shared" si="5"/>
        <v>59831</v>
      </c>
      <c r="W56" s="4">
        <f t="shared" si="6"/>
        <v>20343</v>
      </c>
      <c r="Y56" s="5">
        <f t="shared" si="7"/>
        <v>2.2700000000000001E-2</v>
      </c>
      <c r="Z56" s="5">
        <f t="shared" si="8"/>
        <v>6.4999999999999997E-3</v>
      </c>
      <c r="AA56" s="5">
        <f t="shared" si="9"/>
        <v>1.5900000000000001E-2</v>
      </c>
      <c r="AB56" s="5">
        <f t="shared" si="10"/>
        <v>1.8200000000000001E-2</v>
      </c>
      <c r="AC56" s="5">
        <f t="shared" si="11"/>
        <v>5.8999999999999999E-3</v>
      </c>
      <c r="AE56" s="5">
        <f t="shared" si="12"/>
        <v>1.3299999999999999E-2</v>
      </c>
      <c r="AF56" s="5">
        <f t="shared" si="0"/>
        <v>9.4000000000000004E-3</v>
      </c>
      <c r="AH56" s="5">
        <f t="shared" si="13"/>
        <v>1.8200000000000001E-2</v>
      </c>
      <c r="AI56" s="5">
        <f t="shared" si="1"/>
        <v>1.09E-2</v>
      </c>
      <c r="AJ56" s="5">
        <f t="shared" si="14"/>
        <v>7.3000000000000009E-3</v>
      </c>
      <c r="AL56" s="5">
        <f t="shared" si="15"/>
        <v>1.3299999999999999E-2</v>
      </c>
      <c r="AM56" s="4">
        <f>ROUND(('Levy Limit Base'!AD56*AL56),0)</f>
        <v>46940</v>
      </c>
      <c r="AN56" s="4"/>
      <c r="AO56" s="18"/>
      <c r="AP56" s="5"/>
    </row>
    <row r="57" spans="1:42">
      <c r="A57" t="s">
        <v>70</v>
      </c>
      <c r="B57">
        <v>48</v>
      </c>
      <c r="C57" s="4">
        <v>87668095</v>
      </c>
      <c r="D57" s="4">
        <v>95436150</v>
      </c>
      <c r="E57" s="4">
        <v>99908178</v>
      </c>
      <c r="F57" s="4">
        <v>105612937</v>
      </c>
      <c r="G57" s="4">
        <v>111067433</v>
      </c>
      <c r="H57" s="4">
        <f>'Levy Limit Base'!U57</f>
        <v>117266931</v>
      </c>
      <c r="J57" s="47" t="s">
        <v>1212</v>
      </c>
      <c r="K57" s="47" t="s">
        <v>1212</v>
      </c>
      <c r="M57" s="4">
        <v>2011752</v>
      </c>
      <c r="N57" s="4">
        <v>2086124</v>
      </c>
      <c r="O57" s="4">
        <v>3207055</v>
      </c>
      <c r="P57" s="4">
        <v>2814173</v>
      </c>
      <c r="Q57" s="17">
        <v>3422812</v>
      </c>
      <c r="S57" s="4">
        <f t="shared" si="2"/>
        <v>2011752</v>
      </c>
      <c r="T57" s="4">
        <f t="shared" si="3"/>
        <v>2086124</v>
      </c>
      <c r="U57" s="4">
        <f t="shared" si="4"/>
        <v>3207055</v>
      </c>
      <c r="V57" s="4">
        <f t="shared" si="5"/>
        <v>2814173</v>
      </c>
      <c r="W57" s="4">
        <f t="shared" si="6"/>
        <v>3422812</v>
      </c>
      <c r="Y57" s="5">
        <f t="shared" si="7"/>
        <v>2.29E-2</v>
      </c>
      <c r="Z57" s="5">
        <f t="shared" si="8"/>
        <v>2.1899999999999999E-2</v>
      </c>
      <c r="AA57" s="5">
        <f t="shared" si="9"/>
        <v>3.2099999999999997E-2</v>
      </c>
      <c r="AB57" s="5">
        <f t="shared" si="10"/>
        <v>2.6599999999999999E-2</v>
      </c>
      <c r="AC57" s="5">
        <f t="shared" si="11"/>
        <v>3.0800000000000001E-2</v>
      </c>
      <c r="AE57" s="5">
        <f t="shared" si="12"/>
        <v>2.98E-2</v>
      </c>
      <c r="AF57" s="5">
        <f t="shared" si="0"/>
        <v>2.64E-2</v>
      </c>
      <c r="AH57" s="5">
        <f t="shared" si="13"/>
        <v>3.2099999999999997E-2</v>
      </c>
      <c r="AI57" s="5">
        <f t="shared" si="1"/>
        <v>2.87E-2</v>
      </c>
      <c r="AJ57" s="5">
        <f t="shared" si="14"/>
        <v>3.3999999999999968E-3</v>
      </c>
      <c r="AL57" s="5">
        <f t="shared" si="15"/>
        <v>2.98E-2</v>
      </c>
      <c r="AM57" s="4">
        <f>ROUND(('Levy Limit Base'!AD57*AL57),0)</f>
        <v>3494555</v>
      </c>
      <c r="AN57" s="4"/>
      <c r="AO57" s="18"/>
      <c r="AP57" s="5"/>
    </row>
    <row r="58" spans="1:42">
      <c r="A58" t="s">
        <v>71</v>
      </c>
      <c r="B58">
        <v>49</v>
      </c>
      <c r="C58" s="4">
        <v>401732949</v>
      </c>
      <c r="D58" s="4">
        <v>446045872</v>
      </c>
      <c r="E58" s="4">
        <v>475410995</v>
      </c>
      <c r="F58" s="4">
        <v>509472549</v>
      </c>
      <c r="G58" s="4">
        <v>540959800</v>
      </c>
      <c r="H58" s="4">
        <f>'Levy Limit Base'!U58</f>
        <v>570550306</v>
      </c>
      <c r="J58" s="47" t="s">
        <v>1212</v>
      </c>
      <c r="K58" s="47" t="s">
        <v>1212</v>
      </c>
      <c r="M58" s="4">
        <v>14001315</v>
      </c>
      <c r="N58" s="4">
        <v>17963221</v>
      </c>
      <c r="O58" s="4">
        <v>21321353</v>
      </c>
      <c r="P58" s="4">
        <v>18282278</v>
      </c>
      <c r="Q58" s="17">
        <v>15405065</v>
      </c>
      <c r="S58" s="4">
        <f t="shared" si="2"/>
        <v>14001315</v>
      </c>
      <c r="T58" s="4">
        <f t="shared" si="3"/>
        <v>17963221</v>
      </c>
      <c r="U58" s="4">
        <f t="shared" si="4"/>
        <v>21321353</v>
      </c>
      <c r="V58" s="4">
        <f t="shared" si="5"/>
        <v>18282278</v>
      </c>
      <c r="W58" s="4">
        <f t="shared" si="6"/>
        <v>15405065</v>
      </c>
      <c r="Y58" s="5">
        <f t="shared" si="7"/>
        <v>3.49E-2</v>
      </c>
      <c r="Z58" s="5">
        <f t="shared" si="8"/>
        <v>4.0300000000000002E-2</v>
      </c>
      <c r="AA58" s="5">
        <f t="shared" si="9"/>
        <v>4.48E-2</v>
      </c>
      <c r="AB58" s="5">
        <f t="shared" si="10"/>
        <v>3.5900000000000001E-2</v>
      </c>
      <c r="AC58" s="5">
        <f t="shared" si="11"/>
        <v>2.8500000000000001E-2</v>
      </c>
      <c r="AE58" s="5">
        <f t="shared" si="12"/>
        <v>3.6400000000000002E-2</v>
      </c>
      <c r="AF58" s="5">
        <f t="shared" si="0"/>
        <v>3.49E-2</v>
      </c>
      <c r="AH58" s="5">
        <f t="shared" si="13"/>
        <v>4.48E-2</v>
      </c>
      <c r="AI58" s="5">
        <f t="shared" si="1"/>
        <v>3.2199999999999999E-2</v>
      </c>
      <c r="AJ58" s="5">
        <f t="shared" si="14"/>
        <v>1.26E-2</v>
      </c>
      <c r="AL58" s="5">
        <f t="shared" si="15"/>
        <v>3.6400000000000002E-2</v>
      </c>
      <c r="AM58" s="4">
        <f>ROUND(('Levy Limit Base'!AD58*AL58),0)</f>
        <v>20768031</v>
      </c>
      <c r="AN58" s="4"/>
      <c r="AO58" s="18"/>
      <c r="AP58" s="5"/>
    </row>
    <row r="59" spans="1:42">
      <c r="A59" t="s">
        <v>72</v>
      </c>
      <c r="B59">
        <v>50</v>
      </c>
      <c r="C59" s="4">
        <v>51663137</v>
      </c>
      <c r="D59" s="4">
        <v>56098869</v>
      </c>
      <c r="E59" s="4">
        <v>59069175</v>
      </c>
      <c r="F59" s="4">
        <v>61858950</v>
      </c>
      <c r="G59" s="4">
        <v>65010907</v>
      </c>
      <c r="H59" s="4">
        <f>'Levy Limit Base'!U59</f>
        <v>68009198</v>
      </c>
      <c r="J59" s="47" t="s">
        <v>1212</v>
      </c>
      <c r="K59" s="47" t="s">
        <v>1212</v>
      </c>
      <c r="M59" s="4">
        <v>999140</v>
      </c>
      <c r="N59" s="4">
        <v>1567834</v>
      </c>
      <c r="O59" s="4">
        <v>1313045</v>
      </c>
      <c r="P59" s="4">
        <v>1605483</v>
      </c>
      <c r="Q59" s="17">
        <v>1373018</v>
      </c>
      <c r="S59" s="4">
        <f t="shared" si="2"/>
        <v>999140</v>
      </c>
      <c r="T59" s="4">
        <f t="shared" si="3"/>
        <v>1567834</v>
      </c>
      <c r="U59" s="4">
        <f t="shared" si="4"/>
        <v>1313045</v>
      </c>
      <c r="V59" s="4">
        <f t="shared" si="5"/>
        <v>1605483</v>
      </c>
      <c r="W59" s="4">
        <f t="shared" si="6"/>
        <v>1373018</v>
      </c>
      <c r="Y59" s="5">
        <f t="shared" si="7"/>
        <v>1.9300000000000001E-2</v>
      </c>
      <c r="Z59" s="5">
        <f t="shared" si="8"/>
        <v>2.7900000000000001E-2</v>
      </c>
      <c r="AA59" s="5">
        <f t="shared" si="9"/>
        <v>2.2200000000000001E-2</v>
      </c>
      <c r="AB59" s="5">
        <f t="shared" si="10"/>
        <v>2.5999999999999999E-2</v>
      </c>
      <c r="AC59" s="5">
        <f t="shared" si="11"/>
        <v>2.1100000000000001E-2</v>
      </c>
      <c r="AE59" s="5">
        <f t="shared" si="12"/>
        <v>2.3099999999999999E-2</v>
      </c>
      <c r="AF59" s="5">
        <f t="shared" si="0"/>
        <v>2.3099999999999999E-2</v>
      </c>
      <c r="AH59" s="5">
        <f t="shared" si="13"/>
        <v>2.5999999999999999E-2</v>
      </c>
      <c r="AI59" s="5">
        <f t="shared" si="1"/>
        <v>2.1700000000000001E-2</v>
      </c>
      <c r="AJ59" s="5">
        <f t="shared" si="14"/>
        <v>4.2999999999999983E-3</v>
      </c>
      <c r="AL59" s="5">
        <f t="shared" si="15"/>
        <v>2.3099999999999999E-2</v>
      </c>
      <c r="AM59" s="4">
        <f>ROUND(('Levy Limit Base'!AD59*AL59),0)</f>
        <v>1571012</v>
      </c>
      <c r="AN59" s="4"/>
      <c r="AO59" s="18"/>
      <c r="AP59" s="5"/>
    </row>
    <row r="60" spans="1:42">
      <c r="A60" t="s">
        <v>73</v>
      </c>
      <c r="B60">
        <v>51</v>
      </c>
      <c r="C60" s="4">
        <v>17671142</v>
      </c>
      <c r="D60" s="4">
        <v>19154958</v>
      </c>
      <c r="E60" s="4">
        <v>20092874</v>
      </c>
      <c r="F60" s="4">
        <v>20927143</v>
      </c>
      <c r="G60" s="4">
        <v>21722969</v>
      </c>
      <c r="H60" s="4">
        <f>'Levy Limit Base'!U60</f>
        <v>22539451</v>
      </c>
      <c r="J60" s="47" t="s">
        <v>450</v>
      </c>
      <c r="K60" s="47" t="s">
        <v>1212</v>
      </c>
      <c r="M60" s="4">
        <v>228354</v>
      </c>
      <c r="N60" s="4">
        <v>459042</v>
      </c>
      <c r="O60" s="4">
        <v>331947</v>
      </c>
      <c r="P60" s="4">
        <v>272648</v>
      </c>
      <c r="Q60" s="17">
        <v>273408</v>
      </c>
      <c r="S60" s="4">
        <f t="shared" si="2"/>
        <v>228354</v>
      </c>
      <c r="T60" s="4">
        <f t="shared" si="3"/>
        <v>459042</v>
      </c>
      <c r="U60" s="4">
        <f t="shared" si="4"/>
        <v>331947</v>
      </c>
      <c r="V60" s="4">
        <f t="shared" si="5"/>
        <v>272648</v>
      </c>
      <c r="W60" s="4">
        <f t="shared" si="6"/>
        <v>273408</v>
      </c>
      <c r="Y60" s="5">
        <f t="shared" si="7"/>
        <v>1.29E-2</v>
      </c>
      <c r="Z60" s="5">
        <f t="shared" si="8"/>
        <v>2.4E-2</v>
      </c>
      <c r="AA60" s="5">
        <f t="shared" si="9"/>
        <v>1.6500000000000001E-2</v>
      </c>
      <c r="AB60" s="5">
        <f t="shared" si="10"/>
        <v>1.2999999999999999E-2</v>
      </c>
      <c r="AC60" s="5">
        <f t="shared" si="11"/>
        <v>1.26E-2</v>
      </c>
      <c r="AE60" s="5">
        <f t="shared" si="12"/>
        <v>1.4E-2</v>
      </c>
      <c r="AF60" s="5">
        <f t="shared" si="0"/>
        <v>1.4E-2</v>
      </c>
      <c r="AH60" s="5">
        <f t="shared" si="13"/>
        <v>1.6500000000000001E-2</v>
      </c>
      <c r="AI60" s="5">
        <f t="shared" si="1"/>
        <v>1.2800000000000001E-2</v>
      </c>
      <c r="AJ60" s="5">
        <f t="shared" si="14"/>
        <v>3.7000000000000002E-3</v>
      </c>
      <c r="AL60" s="5">
        <f t="shared" si="15"/>
        <v>1.4E-2</v>
      </c>
      <c r="AM60" s="4">
        <f>ROUND(('Levy Limit Base'!AD60*AL60),0)</f>
        <v>315552</v>
      </c>
      <c r="AN60" s="4"/>
      <c r="AO60" s="18"/>
      <c r="AP60" s="5"/>
    </row>
    <row r="61" spans="1:42">
      <c r="A61" t="s">
        <v>74</v>
      </c>
      <c r="B61">
        <v>52</v>
      </c>
      <c r="C61" s="4">
        <v>18504795</v>
      </c>
      <c r="D61" s="4">
        <v>20069906</v>
      </c>
      <c r="E61" s="4">
        <v>21085057</v>
      </c>
      <c r="F61" s="4">
        <v>21899430</v>
      </c>
      <c r="G61" s="4">
        <v>22905353</v>
      </c>
      <c r="H61" s="4">
        <f>'Levy Limit Base'!U61</f>
        <v>23905837</v>
      </c>
      <c r="J61" s="47" t="s">
        <v>451</v>
      </c>
      <c r="K61" s="47" t="s">
        <v>1212</v>
      </c>
      <c r="M61" s="4">
        <v>433161</v>
      </c>
      <c r="N61" s="4">
        <v>513403</v>
      </c>
      <c r="O61" s="4">
        <v>287247</v>
      </c>
      <c r="P61" s="4">
        <v>348249</v>
      </c>
      <c r="Q61" s="17">
        <v>424464</v>
      </c>
      <c r="S61" s="4">
        <f t="shared" si="2"/>
        <v>433161</v>
      </c>
      <c r="T61" s="4">
        <f t="shared" si="3"/>
        <v>513403</v>
      </c>
      <c r="U61" s="4">
        <f t="shared" si="4"/>
        <v>287247</v>
      </c>
      <c r="V61" s="4">
        <f t="shared" si="5"/>
        <v>348249</v>
      </c>
      <c r="W61" s="4">
        <f t="shared" si="6"/>
        <v>424464</v>
      </c>
      <c r="Y61" s="5">
        <f t="shared" si="7"/>
        <v>2.3400000000000001E-2</v>
      </c>
      <c r="Z61" s="5">
        <f t="shared" si="8"/>
        <v>2.5600000000000001E-2</v>
      </c>
      <c r="AA61" s="5">
        <f t="shared" si="9"/>
        <v>1.3599999999999999E-2</v>
      </c>
      <c r="AB61" s="5">
        <f t="shared" si="10"/>
        <v>1.5900000000000001E-2</v>
      </c>
      <c r="AC61" s="5">
        <f t="shared" si="11"/>
        <v>1.8499999999999999E-2</v>
      </c>
      <c r="AE61" s="5">
        <f t="shared" si="12"/>
        <v>1.6E-2</v>
      </c>
      <c r="AF61" s="5">
        <f t="shared" si="0"/>
        <v>1.6E-2</v>
      </c>
      <c r="AH61" s="5">
        <f t="shared" si="13"/>
        <v>1.8499999999999999E-2</v>
      </c>
      <c r="AI61" s="5">
        <f t="shared" si="1"/>
        <v>1.4800000000000001E-2</v>
      </c>
      <c r="AJ61" s="5">
        <f t="shared" si="14"/>
        <v>3.6999999999999984E-3</v>
      </c>
      <c r="AL61" s="5">
        <f t="shared" si="15"/>
        <v>1.6E-2</v>
      </c>
      <c r="AM61" s="4">
        <f>ROUND(('Levy Limit Base'!AD61*AL61),0)</f>
        <v>382493</v>
      </c>
      <c r="AN61" s="4"/>
      <c r="AO61" s="18"/>
      <c r="AP61" s="5"/>
    </row>
    <row r="62" spans="1:42">
      <c r="A62" t="s">
        <v>75</v>
      </c>
      <c r="B62">
        <v>53</v>
      </c>
      <c r="C62" s="4">
        <v>2255205</v>
      </c>
      <c r="D62" s="4">
        <v>2467047</v>
      </c>
      <c r="E62" s="4">
        <v>2579666</v>
      </c>
      <c r="F62" s="4">
        <v>2716985</v>
      </c>
      <c r="G62" s="4">
        <v>2818202</v>
      </c>
      <c r="H62" s="4">
        <f>'Levy Limit Base'!U62</f>
        <v>2977962</v>
      </c>
      <c r="J62" s="47" t="s">
        <v>439</v>
      </c>
      <c r="K62" s="47" t="s">
        <v>452</v>
      </c>
      <c r="M62" s="4">
        <v>31416</v>
      </c>
      <c r="N62" s="4">
        <v>50943</v>
      </c>
      <c r="O62" s="4">
        <v>72774</v>
      </c>
      <c r="P62" s="4">
        <v>33292</v>
      </c>
      <c r="Q62" s="17">
        <v>89305</v>
      </c>
      <c r="S62" s="4">
        <f t="shared" si="2"/>
        <v>31416</v>
      </c>
      <c r="T62" s="4">
        <f t="shared" si="3"/>
        <v>50943</v>
      </c>
      <c r="U62" s="4">
        <f t="shared" si="4"/>
        <v>72774</v>
      </c>
      <c r="V62" s="4">
        <f t="shared" si="5"/>
        <v>33292</v>
      </c>
      <c r="W62" s="4">
        <f t="shared" si="6"/>
        <v>89305</v>
      </c>
      <c r="Y62" s="5">
        <f t="shared" si="7"/>
        <v>1.3899999999999999E-2</v>
      </c>
      <c r="Z62" s="5">
        <f t="shared" si="8"/>
        <v>2.06E-2</v>
      </c>
      <c r="AA62" s="5">
        <f t="shared" si="9"/>
        <v>2.8199999999999999E-2</v>
      </c>
      <c r="AB62" s="5">
        <f t="shared" si="10"/>
        <v>1.23E-2</v>
      </c>
      <c r="AC62" s="5">
        <f t="shared" si="11"/>
        <v>3.1699999999999999E-2</v>
      </c>
      <c r="AE62" s="5">
        <f t="shared" si="12"/>
        <v>2.41E-2</v>
      </c>
      <c r="AF62" s="5">
        <f t="shared" si="0"/>
        <v>2.0400000000000001E-2</v>
      </c>
      <c r="AH62" s="5">
        <f t="shared" si="13"/>
        <v>3.1699999999999999E-2</v>
      </c>
      <c r="AI62" s="5">
        <f t="shared" si="1"/>
        <v>2.0299999999999999E-2</v>
      </c>
      <c r="AJ62" s="5">
        <f t="shared" si="14"/>
        <v>1.14E-2</v>
      </c>
      <c r="AL62" s="5">
        <f t="shared" si="15"/>
        <v>2.41E-2</v>
      </c>
      <c r="AM62" s="4">
        <f>ROUND(('Levy Limit Base'!AD62*AL62),0)</f>
        <v>71769</v>
      </c>
      <c r="AN62" s="4"/>
      <c r="AO62" s="18"/>
      <c r="AP62" s="5"/>
    </row>
    <row r="63" spans="1:42">
      <c r="A63" t="s">
        <v>76</v>
      </c>
      <c r="B63">
        <v>54</v>
      </c>
      <c r="C63" s="4">
        <v>14590424</v>
      </c>
      <c r="D63" s="4">
        <v>15755396</v>
      </c>
      <c r="E63" s="4">
        <v>16410495</v>
      </c>
      <c r="F63" s="4">
        <v>17277860</v>
      </c>
      <c r="G63" s="4">
        <v>18009251</v>
      </c>
      <c r="H63" s="4">
        <f>'Levy Limit Base'!U63</f>
        <v>18894054</v>
      </c>
      <c r="J63" s="47" t="s">
        <v>1212</v>
      </c>
      <c r="K63" s="47" t="s">
        <v>1212</v>
      </c>
      <c r="M63" s="4">
        <v>181368</v>
      </c>
      <c r="N63" s="4">
        <v>261214</v>
      </c>
      <c r="O63" s="4">
        <v>457103</v>
      </c>
      <c r="P63" s="4">
        <v>299444</v>
      </c>
      <c r="Q63" s="17">
        <v>434572</v>
      </c>
      <c r="S63" s="4">
        <f t="shared" si="2"/>
        <v>181368</v>
      </c>
      <c r="T63" s="4">
        <f t="shared" si="3"/>
        <v>261214</v>
      </c>
      <c r="U63" s="4">
        <f t="shared" si="4"/>
        <v>457103</v>
      </c>
      <c r="V63" s="4">
        <f t="shared" si="5"/>
        <v>299444</v>
      </c>
      <c r="W63" s="4">
        <f t="shared" si="6"/>
        <v>434572</v>
      </c>
      <c r="Y63" s="5">
        <f t="shared" si="7"/>
        <v>1.24E-2</v>
      </c>
      <c r="Z63" s="5">
        <f t="shared" si="8"/>
        <v>1.66E-2</v>
      </c>
      <c r="AA63" s="5">
        <f t="shared" si="9"/>
        <v>2.7900000000000001E-2</v>
      </c>
      <c r="AB63" s="5">
        <f t="shared" si="10"/>
        <v>1.7299999999999999E-2</v>
      </c>
      <c r="AC63" s="5">
        <f t="shared" si="11"/>
        <v>2.41E-2</v>
      </c>
      <c r="AE63" s="5">
        <f t="shared" si="12"/>
        <v>2.3099999999999999E-2</v>
      </c>
      <c r="AF63" s="5">
        <f t="shared" si="0"/>
        <v>1.9300000000000001E-2</v>
      </c>
      <c r="AH63" s="5">
        <f t="shared" si="13"/>
        <v>2.7900000000000001E-2</v>
      </c>
      <c r="AI63" s="5">
        <f t="shared" si="1"/>
        <v>2.07E-2</v>
      </c>
      <c r="AJ63" s="5">
        <f t="shared" si="14"/>
        <v>7.2000000000000015E-3</v>
      </c>
      <c r="AL63" s="5">
        <f t="shared" si="15"/>
        <v>2.3099999999999999E-2</v>
      </c>
      <c r="AM63" s="4">
        <f>ROUND(('Levy Limit Base'!AD63*AL63),0)</f>
        <v>436453</v>
      </c>
      <c r="AN63" s="4"/>
      <c r="AO63" s="18"/>
      <c r="AP63" s="5"/>
    </row>
    <row r="64" spans="1:42">
      <c r="A64" t="s">
        <v>77</v>
      </c>
      <c r="B64">
        <v>55</v>
      </c>
      <c r="C64" s="4">
        <v>20385832</v>
      </c>
      <c r="D64" s="4">
        <v>21949685</v>
      </c>
      <c r="E64" s="4">
        <v>22805322</v>
      </c>
      <c r="F64" s="4">
        <v>23677336</v>
      </c>
      <c r="G64" s="4">
        <v>24793850</v>
      </c>
      <c r="H64" s="4">
        <f>'Levy Limit Base'!U64</f>
        <v>25912342</v>
      </c>
      <c r="J64" s="47" t="s">
        <v>453</v>
      </c>
      <c r="K64" s="47" t="s">
        <v>1212</v>
      </c>
      <c r="M64" s="4">
        <v>211643</v>
      </c>
      <c r="N64" s="4">
        <v>306895</v>
      </c>
      <c r="O64" s="4">
        <v>301881</v>
      </c>
      <c r="P64" s="4">
        <v>524580</v>
      </c>
      <c r="Q64" s="17">
        <v>498646</v>
      </c>
      <c r="S64" s="4">
        <f t="shared" si="2"/>
        <v>211643</v>
      </c>
      <c r="T64" s="4">
        <f t="shared" si="3"/>
        <v>306895</v>
      </c>
      <c r="U64" s="4">
        <f t="shared" si="4"/>
        <v>301881</v>
      </c>
      <c r="V64" s="4">
        <f t="shared" si="5"/>
        <v>524580</v>
      </c>
      <c r="W64" s="4">
        <f t="shared" si="6"/>
        <v>498646</v>
      </c>
      <c r="Y64" s="5">
        <f t="shared" si="7"/>
        <v>1.04E-2</v>
      </c>
      <c r="Z64" s="5">
        <f t="shared" si="8"/>
        <v>1.4E-2</v>
      </c>
      <c r="AA64" s="5">
        <f t="shared" si="9"/>
        <v>1.32E-2</v>
      </c>
      <c r="AB64" s="5">
        <f t="shared" si="10"/>
        <v>2.2200000000000001E-2</v>
      </c>
      <c r="AC64" s="5">
        <f t="shared" si="11"/>
        <v>2.01E-2</v>
      </c>
      <c r="AE64" s="5">
        <f t="shared" si="12"/>
        <v>1.8499999999999999E-2</v>
      </c>
      <c r="AF64" s="5">
        <f t="shared" si="0"/>
        <v>1.5800000000000002E-2</v>
      </c>
      <c r="AH64" s="5">
        <f t="shared" si="13"/>
        <v>2.2200000000000001E-2</v>
      </c>
      <c r="AI64" s="5">
        <f t="shared" si="1"/>
        <v>1.67E-2</v>
      </c>
      <c r="AJ64" s="5">
        <f t="shared" si="14"/>
        <v>5.5000000000000014E-3</v>
      </c>
      <c r="AL64" s="5">
        <f t="shared" si="15"/>
        <v>1.8499999999999999E-2</v>
      </c>
      <c r="AM64" s="4">
        <f>ROUND(('Levy Limit Base'!AD64*AL64),0)</f>
        <v>479378</v>
      </c>
      <c r="AN64" s="4"/>
      <c r="AO64" s="18"/>
      <c r="AP64" s="5"/>
    </row>
    <row r="65" spans="1:42">
      <c r="A65" t="s">
        <v>78</v>
      </c>
      <c r="B65">
        <v>56</v>
      </c>
      <c r="C65" s="4">
        <v>72684916</v>
      </c>
      <c r="D65" s="4">
        <v>78644500</v>
      </c>
      <c r="E65" s="4">
        <v>82024358</v>
      </c>
      <c r="F65" s="4">
        <v>85490204</v>
      </c>
      <c r="G65" s="4">
        <v>90161406</v>
      </c>
      <c r="H65" s="4">
        <f>'Levy Limit Base'!U65</f>
        <v>93668498</v>
      </c>
      <c r="J65" s="47" t="s">
        <v>1212</v>
      </c>
      <c r="K65" s="47" t="s">
        <v>1212</v>
      </c>
      <c r="M65" s="4">
        <v>932470</v>
      </c>
      <c r="N65" s="4">
        <v>1413745</v>
      </c>
      <c r="O65" s="4">
        <v>1415237</v>
      </c>
      <c r="P65" s="4">
        <v>2533947</v>
      </c>
      <c r="Q65" s="17">
        <v>1253057</v>
      </c>
      <c r="S65" s="4">
        <f t="shared" si="2"/>
        <v>932470</v>
      </c>
      <c r="T65" s="4">
        <f t="shared" si="3"/>
        <v>1413745</v>
      </c>
      <c r="U65" s="4">
        <f t="shared" si="4"/>
        <v>1415237</v>
      </c>
      <c r="V65" s="4">
        <f t="shared" si="5"/>
        <v>2533947</v>
      </c>
      <c r="W65" s="4">
        <f t="shared" si="6"/>
        <v>1253057</v>
      </c>
      <c r="Y65" s="5">
        <f t="shared" si="7"/>
        <v>1.2800000000000001E-2</v>
      </c>
      <c r="Z65" s="5">
        <f t="shared" si="8"/>
        <v>1.7999999999999999E-2</v>
      </c>
      <c r="AA65" s="5">
        <f t="shared" si="9"/>
        <v>1.7299999999999999E-2</v>
      </c>
      <c r="AB65" s="5">
        <f t="shared" si="10"/>
        <v>2.9600000000000001E-2</v>
      </c>
      <c r="AC65" s="5">
        <f t="shared" si="11"/>
        <v>1.3899999999999999E-2</v>
      </c>
      <c r="AE65" s="5">
        <f t="shared" si="12"/>
        <v>2.0299999999999999E-2</v>
      </c>
      <c r="AF65" s="5">
        <f t="shared" si="0"/>
        <v>1.6400000000000001E-2</v>
      </c>
      <c r="AH65" s="5">
        <f t="shared" si="13"/>
        <v>2.9600000000000001E-2</v>
      </c>
      <c r="AI65" s="5">
        <f t="shared" si="1"/>
        <v>1.5599999999999999E-2</v>
      </c>
      <c r="AJ65" s="5">
        <f t="shared" si="14"/>
        <v>1.4000000000000002E-2</v>
      </c>
      <c r="AL65" s="5">
        <f t="shared" si="15"/>
        <v>2.0299999999999999E-2</v>
      </c>
      <c r="AM65" s="4">
        <f>ROUND(('Levy Limit Base'!AD65*AL65),0)</f>
        <v>1901471</v>
      </c>
      <c r="AN65" s="4"/>
      <c r="AO65" s="18"/>
      <c r="AP65" s="5"/>
    </row>
    <row r="66" spans="1:42">
      <c r="A66" t="s">
        <v>79</v>
      </c>
      <c r="B66">
        <v>57</v>
      </c>
      <c r="C66" s="4">
        <v>38517912</v>
      </c>
      <c r="D66" s="4">
        <v>43652141</v>
      </c>
      <c r="E66" s="4">
        <v>45869995</v>
      </c>
      <c r="F66" s="4">
        <v>48322835</v>
      </c>
      <c r="G66" s="4">
        <v>51980785</v>
      </c>
      <c r="H66" s="4">
        <f>'Levy Limit Base'!U66</f>
        <v>54878173</v>
      </c>
      <c r="J66" s="47" t="s">
        <v>439</v>
      </c>
      <c r="K66" s="47" t="s">
        <v>1212</v>
      </c>
      <c r="M66" s="4">
        <v>1403177</v>
      </c>
      <c r="N66" s="4">
        <v>1126550</v>
      </c>
      <c r="O66" s="4">
        <v>1306090</v>
      </c>
      <c r="P66" s="4">
        <v>2449879</v>
      </c>
      <c r="Q66" s="17">
        <v>2056881</v>
      </c>
      <c r="S66" s="4">
        <f t="shared" si="2"/>
        <v>1403177</v>
      </c>
      <c r="T66" s="4">
        <f t="shared" si="3"/>
        <v>1126550</v>
      </c>
      <c r="U66" s="4">
        <f t="shared" si="4"/>
        <v>1306090</v>
      </c>
      <c r="V66" s="4">
        <f t="shared" si="5"/>
        <v>2449879</v>
      </c>
      <c r="W66" s="4">
        <f t="shared" si="6"/>
        <v>2056881</v>
      </c>
      <c r="Y66" s="5">
        <f t="shared" si="7"/>
        <v>3.6400000000000002E-2</v>
      </c>
      <c r="Z66" s="5">
        <f t="shared" si="8"/>
        <v>2.58E-2</v>
      </c>
      <c r="AA66" s="5">
        <f t="shared" si="9"/>
        <v>2.8500000000000001E-2</v>
      </c>
      <c r="AB66" s="5">
        <f t="shared" si="10"/>
        <v>5.0700000000000002E-2</v>
      </c>
      <c r="AC66" s="5">
        <f t="shared" si="11"/>
        <v>3.9600000000000003E-2</v>
      </c>
      <c r="AE66" s="5">
        <f t="shared" si="12"/>
        <v>3.9600000000000003E-2</v>
      </c>
      <c r="AF66" s="5">
        <f t="shared" si="0"/>
        <v>3.1300000000000001E-2</v>
      </c>
      <c r="AH66" s="5">
        <f t="shared" si="13"/>
        <v>5.0700000000000002E-2</v>
      </c>
      <c r="AI66" s="5">
        <f t="shared" si="1"/>
        <v>3.4099999999999998E-2</v>
      </c>
      <c r="AJ66" s="5">
        <f t="shared" si="14"/>
        <v>1.6600000000000004E-2</v>
      </c>
      <c r="AL66" s="5">
        <f t="shared" si="15"/>
        <v>3.9600000000000003E-2</v>
      </c>
      <c r="AM66" s="4">
        <f>ROUND(('Levy Limit Base'!AD66*AL66),0)</f>
        <v>2173176</v>
      </c>
      <c r="AN66" s="4"/>
      <c r="AO66" s="18"/>
      <c r="AP66" s="5"/>
    </row>
    <row r="67" spans="1:42">
      <c r="A67" t="s">
        <v>80</v>
      </c>
      <c r="B67">
        <v>58</v>
      </c>
      <c r="C67" s="4">
        <v>2780136</v>
      </c>
      <c r="D67" s="4">
        <v>2967402</v>
      </c>
      <c r="E67" s="4">
        <v>3067810</v>
      </c>
      <c r="F67" s="4">
        <v>3173655</v>
      </c>
      <c r="G67" s="4">
        <v>3284567</v>
      </c>
      <c r="H67" s="4">
        <f>'Levy Limit Base'!U67</f>
        <v>3395437</v>
      </c>
      <c r="J67" s="47" t="s">
        <v>1212</v>
      </c>
      <c r="K67" s="47" t="s">
        <v>1212</v>
      </c>
      <c r="M67" s="4">
        <v>18789</v>
      </c>
      <c r="N67" s="4">
        <v>26223</v>
      </c>
      <c r="O67" s="4">
        <v>26063</v>
      </c>
      <c r="P67" s="4">
        <v>31570</v>
      </c>
      <c r="Q67" s="17">
        <v>28755</v>
      </c>
      <c r="S67" s="4">
        <f t="shared" si="2"/>
        <v>18789</v>
      </c>
      <c r="T67" s="4">
        <f t="shared" si="3"/>
        <v>26223</v>
      </c>
      <c r="U67" s="4">
        <f t="shared" si="4"/>
        <v>26063</v>
      </c>
      <c r="V67" s="4">
        <f t="shared" si="5"/>
        <v>31570</v>
      </c>
      <c r="W67" s="4">
        <f t="shared" si="6"/>
        <v>28755</v>
      </c>
      <c r="Y67" s="5">
        <f t="shared" si="7"/>
        <v>6.7999999999999996E-3</v>
      </c>
      <c r="Z67" s="5">
        <f t="shared" si="8"/>
        <v>8.8000000000000005E-3</v>
      </c>
      <c r="AA67" s="5">
        <f t="shared" si="9"/>
        <v>8.5000000000000006E-3</v>
      </c>
      <c r="AB67" s="5">
        <f t="shared" si="10"/>
        <v>9.9000000000000008E-3</v>
      </c>
      <c r="AC67" s="5">
        <f t="shared" si="11"/>
        <v>8.8000000000000005E-3</v>
      </c>
      <c r="AE67" s="5">
        <f t="shared" si="12"/>
        <v>9.1000000000000004E-3</v>
      </c>
      <c r="AF67" s="5">
        <f t="shared" si="0"/>
        <v>8.6999999999999994E-3</v>
      </c>
      <c r="AH67" s="5">
        <f t="shared" si="13"/>
        <v>9.9000000000000008E-3</v>
      </c>
      <c r="AI67" s="5">
        <f t="shared" si="1"/>
        <v>8.6999999999999994E-3</v>
      </c>
      <c r="AJ67" s="5">
        <f t="shared" si="14"/>
        <v>1.2000000000000014E-3</v>
      </c>
      <c r="AL67" s="5">
        <f t="shared" si="15"/>
        <v>9.1000000000000004E-3</v>
      </c>
      <c r="AM67" s="4">
        <f>ROUND(('Levy Limit Base'!AD67*AL67),0)</f>
        <v>30898</v>
      </c>
      <c r="AN67" s="4"/>
      <c r="AO67" s="18"/>
      <c r="AP67" s="5"/>
    </row>
    <row r="68" spans="1:42">
      <c r="A68" t="s">
        <v>81</v>
      </c>
      <c r="B68">
        <v>59</v>
      </c>
      <c r="C68" s="4">
        <v>1987665</v>
      </c>
      <c r="D68" s="4">
        <v>2159566</v>
      </c>
      <c r="E68" s="4">
        <v>2238326</v>
      </c>
      <c r="F68" s="4">
        <v>2348314</v>
      </c>
      <c r="G68" s="4">
        <v>2433506</v>
      </c>
      <c r="H68" s="4">
        <f>'Levy Limit Base'!U68</f>
        <v>2517629</v>
      </c>
      <c r="J68" s="47" t="s">
        <v>1212</v>
      </c>
      <c r="K68" s="47" t="s">
        <v>1212</v>
      </c>
      <c r="M68" s="4">
        <v>37619</v>
      </c>
      <c r="N68" s="4">
        <v>24771</v>
      </c>
      <c r="O68" s="4">
        <v>54030</v>
      </c>
      <c r="P68" s="4">
        <v>26484</v>
      </c>
      <c r="Q68" s="17">
        <v>23286</v>
      </c>
      <c r="S68" s="4">
        <f t="shared" si="2"/>
        <v>37619</v>
      </c>
      <c r="T68" s="4">
        <f t="shared" si="3"/>
        <v>24771</v>
      </c>
      <c r="U68" s="4">
        <f t="shared" si="4"/>
        <v>54030</v>
      </c>
      <c r="V68" s="4">
        <f t="shared" si="5"/>
        <v>26484</v>
      </c>
      <c r="W68" s="4">
        <f t="shared" si="6"/>
        <v>23286</v>
      </c>
      <c r="Y68" s="5">
        <f t="shared" si="7"/>
        <v>1.89E-2</v>
      </c>
      <c r="Z68" s="5">
        <f t="shared" si="8"/>
        <v>1.15E-2</v>
      </c>
      <c r="AA68" s="5">
        <f t="shared" si="9"/>
        <v>2.41E-2</v>
      </c>
      <c r="AB68" s="5">
        <f t="shared" si="10"/>
        <v>1.1299999999999999E-2</v>
      </c>
      <c r="AC68" s="5">
        <f t="shared" si="11"/>
        <v>9.5999999999999992E-3</v>
      </c>
      <c r="AE68" s="5">
        <f t="shared" si="12"/>
        <v>1.4999999999999999E-2</v>
      </c>
      <c r="AF68" s="5">
        <f t="shared" si="0"/>
        <v>1.0800000000000001E-2</v>
      </c>
      <c r="AH68" s="5">
        <f t="shared" si="13"/>
        <v>2.41E-2</v>
      </c>
      <c r="AI68" s="5">
        <f t="shared" si="1"/>
        <v>1.0500000000000001E-2</v>
      </c>
      <c r="AJ68" s="5">
        <f t="shared" si="14"/>
        <v>1.3599999999999999E-2</v>
      </c>
      <c r="AL68" s="5">
        <f t="shared" si="15"/>
        <v>1.4999999999999999E-2</v>
      </c>
      <c r="AM68" s="4">
        <f>ROUND(('Levy Limit Base'!AD68*AL68),0)</f>
        <v>37764</v>
      </c>
      <c r="AN68" s="4"/>
      <c r="AO68" s="18"/>
      <c r="AP68" s="5"/>
    </row>
    <row r="69" spans="1:42">
      <c r="A69" t="s">
        <v>82</v>
      </c>
      <c r="B69">
        <v>60</v>
      </c>
      <c r="C69" s="4">
        <v>2465732</v>
      </c>
      <c r="D69" s="4">
        <v>2662982</v>
      </c>
      <c r="E69" s="4">
        <v>2762555</v>
      </c>
      <c r="F69" s="4">
        <v>2857402</v>
      </c>
      <c r="G69" s="4">
        <v>2952119</v>
      </c>
      <c r="H69" s="4">
        <f>'Levy Limit Base'!U69</f>
        <v>3055865</v>
      </c>
      <c r="J69" s="47" t="s">
        <v>445</v>
      </c>
      <c r="K69" s="47" t="s">
        <v>1212</v>
      </c>
      <c r="M69" s="4">
        <v>41415</v>
      </c>
      <c r="N69" s="4">
        <v>32998</v>
      </c>
      <c r="O69" s="4">
        <v>25783</v>
      </c>
      <c r="P69" s="4">
        <v>22565</v>
      </c>
      <c r="Q69" s="17">
        <v>29943</v>
      </c>
      <c r="S69" s="4">
        <f t="shared" si="2"/>
        <v>41415</v>
      </c>
      <c r="T69" s="4">
        <f t="shared" si="3"/>
        <v>32998</v>
      </c>
      <c r="U69" s="4">
        <f t="shared" si="4"/>
        <v>25783</v>
      </c>
      <c r="V69" s="4">
        <f t="shared" si="5"/>
        <v>22565</v>
      </c>
      <c r="W69" s="4">
        <f t="shared" si="6"/>
        <v>29943</v>
      </c>
      <c r="Y69" s="5">
        <f t="shared" si="7"/>
        <v>1.6799999999999999E-2</v>
      </c>
      <c r="Z69" s="5">
        <f t="shared" si="8"/>
        <v>1.24E-2</v>
      </c>
      <c r="AA69" s="5">
        <f t="shared" si="9"/>
        <v>9.2999999999999992E-3</v>
      </c>
      <c r="AB69" s="5">
        <f t="shared" si="10"/>
        <v>7.9000000000000008E-3</v>
      </c>
      <c r="AC69" s="5">
        <f t="shared" si="11"/>
        <v>1.01E-2</v>
      </c>
      <c r="AE69" s="5">
        <f t="shared" si="12"/>
        <v>9.1000000000000004E-3</v>
      </c>
      <c r="AF69" s="5">
        <f t="shared" si="0"/>
        <v>9.1000000000000004E-3</v>
      </c>
      <c r="AH69" s="5">
        <f t="shared" si="13"/>
        <v>1.01E-2</v>
      </c>
      <c r="AI69" s="5">
        <f t="shared" si="1"/>
        <v>8.6E-3</v>
      </c>
      <c r="AJ69" s="5">
        <f t="shared" si="14"/>
        <v>1.4999999999999996E-3</v>
      </c>
      <c r="AL69" s="5">
        <f t="shared" si="15"/>
        <v>9.1000000000000004E-3</v>
      </c>
      <c r="AM69" s="4">
        <f>ROUND(('Levy Limit Base'!AD69*AL69),0)</f>
        <v>27808</v>
      </c>
      <c r="AN69" s="4"/>
      <c r="AO69" s="18"/>
      <c r="AP69" s="5"/>
    </row>
    <row r="70" spans="1:42">
      <c r="A70" t="s">
        <v>83</v>
      </c>
      <c r="B70">
        <v>61</v>
      </c>
      <c r="C70" s="4">
        <v>66606002</v>
      </c>
      <c r="D70" s="4">
        <v>75456812</v>
      </c>
      <c r="E70" s="4">
        <v>78940863</v>
      </c>
      <c r="F70" s="4">
        <v>82085653</v>
      </c>
      <c r="G70" s="4">
        <v>85085256</v>
      </c>
      <c r="H70" s="4">
        <f>'Levy Limit Base'!U70</f>
        <v>88297903</v>
      </c>
      <c r="J70" s="47" t="s">
        <v>1212</v>
      </c>
      <c r="K70" s="47" t="s">
        <v>1212</v>
      </c>
      <c r="M70" s="4">
        <v>2550242</v>
      </c>
      <c r="N70" s="4">
        <v>1597631</v>
      </c>
      <c r="O70" s="4">
        <v>1171268</v>
      </c>
      <c r="P70" s="4">
        <v>947462</v>
      </c>
      <c r="Q70" s="17">
        <v>1085516</v>
      </c>
      <c r="S70" s="4">
        <f t="shared" si="2"/>
        <v>2550242</v>
      </c>
      <c r="T70" s="4">
        <f t="shared" si="3"/>
        <v>1597631</v>
      </c>
      <c r="U70" s="4">
        <f t="shared" si="4"/>
        <v>1171268</v>
      </c>
      <c r="V70" s="4">
        <f t="shared" si="5"/>
        <v>947462</v>
      </c>
      <c r="W70" s="4">
        <f t="shared" si="6"/>
        <v>1085516</v>
      </c>
      <c r="Y70" s="5">
        <f t="shared" si="7"/>
        <v>3.8300000000000001E-2</v>
      </c>
      <c r="Z70" s="5">
        <f t="shared" si="8"/>
        <v>2.12E-2</v>
      </c>
      <c r="AA70" s="5">
        <f t="shared" si="9"/>
        <v>1.4800000000000001E-2</v>
      </c>
      <c r="AB70" s="5">
        <f t="shared" si="10"/>
        <v>1.15E-2</v>
      </c>
      <c r="AC70" s="5">
        <f t="shared" si="11"/>
        <v>1.2800000000000001E-2</v>
      </c>
      <c r="AE70" s="5">
        <f t="shared" si="12"/>
        <v>1.2999999999999999E-2</v>
      </c>
      <c r="AF70" s="5">
        <f t="shared" si="0"/>
        <v>1.2999999999999999E-2</v>
      </c>
      <c r="AH70" s="5">
        <f t="shared" si="13"/>
        <v>1.4800000000000001E-2</v>
      </c>
      <c r="AI70" s="5">
        <f t="shared" si="1"/>
        <v>1.2200000000000001E-2</v>
      </c>
      <c r="AJ70" s="5">
        <f t="shared" si="14"/>
        <v>2.5999999999999999E-3</v>
      </c>
      <c r="AL70" s="5">
        <f t="shared" si="15"/>
        <v>1.2999999999999999E-2</v>
      </c>
      <c r="AM70" s="4">
        <f>ROUND(('Levy Limit Base'!AD70*AL70),0)</f>
        <v>1147873</v>
      </c>
      <c r="AN70" s="4"/>
      <c r="AO70" s="18"/>
      <c r="AP70" s="5"/>
    </row>
    <row r="71" spans="1:42">
      <c r="A71" t="s">
        <v>84</v>
      </c>
      <c r="B71">
        <v>62</v>
      </c>
      <c r="C71" s="4">
        <v>4257049</v>
      </c>
      <c r="D71" s="4">
        <v>4764569</v>
      </c>
      <c r="E71" s="4">
        <v>4967272</v>
      </c>
      <c r="F71" s="4">
        <v>5178743</v>
      </c>
      <c r="G71" s="4">
        <v>5383064</v>
      </c>
      <c r="H71" s="4">
        <f>'Levy Limit Base'!U71</f>
        <v>5604232</v>
      </c>
      <c r="J71" s="47" t="s">
        <v>1212</v>
      </c>
      <c r="K71" s="47" t="s">
        <v>1212</v>
      </c>
      <c r="M71" s="4">
        <v>76159</v>
      </c>
      <c r="N71" s="4">
        <v>83588</v>
      </c>
      <c r="O71" s="4">
        <v>87289</v>
      </c>
      <c r="P71" s="4">
        <v>74853</v>
      </c>
      <c r="Q71" s="17">
        <v>86591</v>
      </c>
      <c r="S71" s="4">
        <f t="shared" si="2"/>
        <v>76159</v>
      </c>
      <c r="T71" s="4">
        <f t="shared" si="3"/>
        <v>83588</v>
      </c>
      <c r="U71" s="4">
        <f t="shared" si="4"/>
        <v>87289</v>
      </c>
      <c r="V71" s="4">
        <f t="shared" si="5"/>
        <v>74853</v>
      </c>
      <c r="W71" s="4">
        <f t="shared" si="6"/>
        <v>86591</v>
      </c>
      <c r="Y71" s="5">
        <f t="shared" si="7"/>
        <v>1.7899999999999999E-2</v>
      </c>
      <c r="Z71" s="5">
        <f t="shared" si="8"/>
        <v>1.7500000000000002E-2</v>
      </c>
      <c r="AA71" s="5">
        <f t="shared" si="9"/>
        <v>1.7600000000000001E-2</v>
      </c>
      <c r="AB71" s="5">
        <f t="shared" si="10"/>
        <v>1.4500000000000001E-2</v>
      </c>
      <c r="AC71" s="5">
        <f t="shared" si="11"/>
        <v>1.61E-2</v>
      </c>
      <c r="AE71" s="5">
        <f t="shared" si="12"/>
        <v>1.61E-2</v>
      </c>
      <c r="AF71" s="5">
        <f t="shared" si="0"/>
        <v>1.6E-2</v>
      </c>
      <c r="AH71" s="5">
        <f t="shared" si="13"/>
        <v>1.7600000000000001E-2</v>
      </c>
      <c r="AI71" s="5">
        <f t="shared" si="1"/>
        <v>1.5299999999999999E-2</v>
      </c>
      <c r="AJ71" s="5">
        <f t="shared" si="14"/>
        <v>2.3000000000000017E-3</v>
      </c>
      <c r="AL71" s="5">
        <f t="shared" si="15"/>
        <v>1.61E-2</v>
      </c>
      <c r="AM71" s="4">
        <f>ROUND(('Levy Limit Base'!AD71*AL71),0)</f>
        <v>90228</v>
      </c>
      <c r="AN71" s="4"/>
      <c r="AO71" s="18"/>
      <c r="AP71" s="5"/>
    </row>
    <row r="72" spans="1:42">
      <c r="A72" t="s">
        <v>85</v>
      </c>
      <c r="B72">
        <v>63</v>
      </c>
      <c r="C72" s="4">
        <v>1498982</v>
      </c>
      <c r="D72" s="4">
        <v>1590782</v>
      </c>
      <c r="E72" s="4">
        <v>1680025</v>
      </c>
      <c r="F72" s="4">
        <v>1736349</v>
      </c>
      <c r="G72" s="4">
        <v>1792235</v>
      </c>
      <c r="H72" s="4">
        <f>'Levy Limit Base'!U72</f>
        <v>1868756</v>
      </c>
      <c r="J72" s="47" t="s">
        <v>439</v>
      </c>
      <c r="K72" s="47" t="s">
        <v>1212</v>
      </c>
      <c r="M72" s="4">
        <v>7044</v>
      </c>
      <c r="N72" s="4">
        <v>49473</v>
      </c>
      <c r="O72" s="4">
        <v>14323</v>
      </c>
      <c r="P72" s="4">
        <v>12477</v>
      </c>
      <c r="Q72" s="17">
        <v>31715</v>
      </c>
      <c r="S72" s="4">
        <f t="shared" si="2"/>
        <v>7044</v>
      </c>
      <c r="T72" s="4">
        <f t="shared" si="3"/>
        <v>49473</v>
      </c>
      <c r="U72" s="4">
        <f t="shared" si="4"/>
        <v>14323</v>
      </c>
      <c r="V72" s="4">
        <f t="shared" si="5"/>
        <v>12477</v>
      </c>
      <c r="W72" s="4">
        <f t="shared" si="6"/>
        <v>31715</v>
      </c>
      <c r="Y72" s="5">
        <f t="shared" si="7"/>
        <v>4.7000000000000002E-3</v>
      </c>
      <c r="Z72" s="5">
        <f t="shared" si="8"/>
        <v>3.1099999999999999E-2</v>
      </c>
      <c r="AA72" s="5">
        <f t="shared" si="9"/>
        <v>8.5000000000000006E-3</v>
      </c>
      <c r="AB72" s="5">
        <f t="shared" si="10"/>
        <v>7.1999999999999998E-3</v>
      </c>
      <c r="AC72" s="5">
        <f t="shared" si="11"/>
        <v>1.77E-2</v>
      </c>
      <c r="AE72" s="5">
        <f t="shared" si="12"/>
        <v>1.11E-2</v>
      </c>
      <c r="AF72" s="5">
        <f t="shared" si="0"/>
        <v>1.11E-2</v>
      </c>
      <c r="AH72" s="5">
        <f t="shared" si="13"/>
        <v>1.77E-2</v>
      </c>
      <c r="AI72" s="5">
        <f t="shared" si="1"/>
        <v>7.9000000000000008E-3</v>
      </c>
      <c r="AJ72" s="5">
        <f t="shared" si="14"/>
        <v>9.7999999999999997E-3</v>
      </c>
      <c r="AL72" s="5">
        <f t="shared" si="15"/>
        <v>1.11E-2</v>
      </c>
      <c r="AM72" s="4">
        <f>ROUND(('Levy Limit Base'!AD72*AL72),0)</f>
        <v>20743</v>
      </c>
      <c r="AN72" s="4"/>
      <c r="AO72" s="18"/>
      <c r="AP72" s="5"/>
    </row>
    <row r="73" spans="1:42">
      <c r="A73" t="s">
        <v>86</v>
      </c>
      <c r="B73">
        <v>64</v>
      </c>
      <c r="C73" s="4">
        <v>17685748</v>
      </c>
      <c r="D73" s="4">
        <v>19055389</v>
      </c>
      <c r="E73" s="4">
        <v>19869665</v>
      </c>
      <c r="F73" s="4">
        <v>20765696</v>
      </c>
      <c r="G73" s="4">
        <v>21843211</v>
      </c>
      <c r="H73" s="4">
        <f>'Levy Limit Base'!U73</f>
        <v>24110850</v>
      </c>
      <c r="J73" s="47" t="s">
        <v>1212</v>
      </c>
      <c r="K73" s="47" t="s">
        <v>1212</v>
      </c>
      <c r="M73" s="4">
        <v>228225</v>
      </c>
      <c r="N73" s="4">
        <v>337891</v>
      </c>
      <c r="O73" s="4">
        <v>399289</v>
      </c>
      <c r="P73" s="4">
        <v>558373</v>
      </c>
      <c r="Q73" s="17">
        <v>1721559</v>
      </c>
      <c r="S73" s="4">
        <f t="shared" si="2"/>
        <v>228225</v>
      </c>
      <c r="T73" s="4">
        <f t="shared" si="3"/>
        <v>337891</v>
      </c>
      <c r="U73" s="4">
        <f t="shared" si="4"/>
        <v>399289</v>
      </c>
      <c r="V73" s="4">
        <f t="shared" si="5"/>
        <v>558373</v>
      </c>
      <c r="W73" s="4">
        <f t="shared" si="6"/>
        <v>1721559</v>
      </c>
      <c r="Y73" s="5">
        <f t="shared" si="7"/>
        <v>1.29E-2</v>
      </c>
      <c r="Z73" s="5">
        <f t="shared" si="8"/>
        <v>1.77E-2</v>
      </c>
      <c r="AA73" s="5">
        <f t="shared" si="9"/>
        <v>2.01E-2</v>
      </c>
      <c r="AB73" s="5">
        <f t="shared" si="10"/>
        <v>2.69E-2</v>
      </c>
      <c r="AC73" s="5">
        <f t="shared" si="11"/>
        <v>7.8799999999999995E-2</v>
      </c>
      <c r="AE73" s="5">
        <f t="shared" si="12"/>
        <v>4.19E-2</v>
      </c>
      <c r="AF73" s="5">
        <f t="shared" si="0"/>
        <v>2.1600000000000001E-2</v>
      </c>
      <c r="AH73" s="5">
        <f t="shared" si="13"/>
        <v>7.8799999999999995E-2</v>
      </c>
      <c r="AI73" s="5">
        <f t="shared" si="1"/>
        <v>2.35E-2</v>
      </c>
      <c r="AJ73" s="5">
        <f t="shared" si="14"/>
        <v>5.5299999999999995E-2</v>
      </c>
      <c r="AL73" s="5">
        <f t="shared" si="15"/>
        <v>2.1600000000000001E-2</v>
      </c>
      <c r="AM73" s="4">
        <f>ROUND(('Levy Limit Base'!AD73*AL73),0)</f>
        <v>520794</v>
      </c>
      <c r="AN73" s="4"/>
      <c r="AO73" s="18"/>
      <c r="AP73" s="5"/>
    </row>
    <row r="74" spans="1:42">
      <c r="A74" t="s">
        <v>87</v>
      </c>
      <c r="B74">
        <v>65</v>
      </c>
      <c r="C74" s="4">
        <v>24986478</v>
      </c>
      <c r="D74" s="4">
        <v>27505538</v>
      </c>
      <c r="E74" s="4">
        <v>28806904</v>
      </c>
      <c r="F74" s="4">
        <v>30048909</v>
      </c>
      <c r="G74" s="4">
        <v>31552568</v>
      </c>
      <c r="H74" s="4">
        <f>'Levy Limit Base'!U74</f>
        <v>33053598</v>
      </c>
      <c r="J74" s="47" t="s">
        <v>440</v>
      </c>
      <c r="K74" s="47" t="s">
        <v>1212</v>
      </c>
      <c r="M74" s="4">
        <v>435698</v>
      </c>
      <c r="N74" s="4">
        <v>613728</v>
      </c>
      <c r="O74" s="4">
        <v>521832</v>
      </c>
      <c r="P74" s="4">
        <v>752436</v>
      </c>
      <c r="Q74" s="17">
        <v>712215</v>
      </c>
      <c r="S74" s="4">
        <f t="shared" si="2"/>
        <v>435698</v>
      </c>
      <c r="T74" s="4">
        <f t="shared" si="3"/>
        <v>613728</v>
      </c>
      <c r="U74" s="4">
        <f t="shared" si="4"/>
        <v>521832</v>
      </c>
      <c r="V74" s="4">
        <f t="shared" si="5"/>
        <v>752436</v>
      </c>
      <c r="W74" s="4">
        <f t="shared" si="6"/>
        <v>712215</v>
      </c>
      <c r="Y74" s="5">
        <f t="shared" si="7"/>
        <v>1.7399999999999999E-2</v>
      </c>
      <c r="Z74" s="5">
        <f t="shared" si="8"/>
        <v>2.23E-2</v>
      </c>
      <c r="AA74" s="5">
        <f t="shared" si="9"/>
        <v>1.8100000000000002E-2</v>
      </c>
      <c r="AB74" s="5">
        <f t="shared" si="10"/>
        <v>2.5000000000000001E-2</v>
      </c>
      <c r="AC74" s="5">
        <f t="shared" si="11"/>
        <v>2.2599999999999999E-2</v>
      </c>
      <c r="AE74" s="5">
        <f t="shared" si="12"/>
        <v>2.1899999999999999E-2</v>
      </c>
      <c r="AF74" s="5">
        <f t="shared" ref="AF74:AF137" si="16">IF(W74&gt;0,ROUND((SUM(Z74:AC74)-MAXA(Z74:AC74))/3,4),ROUND((SUM(Y74:AB74)-MAXA(Y74:AB74))/3,4))</f>
        <v>2.1000000000000001E-2</v>
      </c>
      <c r="AH74" s="5">
        <f t="shared" si="13"/>
        <v>2.5000000000000001E-2</v>
      </c>
      <c r="AI74" s="5">
        <f t="shared" ref="AI74:AI137" si="17">IF(W74&gt;0,ROUND((AC74+AA74+AB74-AH74)/2,4),ROUND((AB74+Z74+AA74-AH74)/2,4))</f>
        <v>2.0400000000000001E-2</v>
      </c>
      <c r="AJ74" s="5">
        <f t="shared" si="14"/>
        <v>4.5999999999999999E-3</v>
      </c>
      <c r="AL74" s="5">
        <f t="shared" si="15"/>
        <v>2.1899999999999999E-2</v>
      </c>
      <c r="AM74" s="4">
        <f>ROUND(('Levy Limit Base'!AD74*AL74),0)</f>
        <v>723874</v>
      </c>
      <c r="AN74" s="4"/>
      <c r="AO74" s="18"/>
      <c r="AP74" s="5"/>
    </row>
    <row r="75" spans="1:42">
      <c r="A75" t="s">
        <v>88</v>
      </c>
      <c r="B75">
        <v>66</v>
      </c>
      <c r="C75" s="4">
        <v>2659709</v>
      </c>
      <c r="D75" s="4">
        <v>2914599</v>
      </c>
      <c r="E75" s="4">
        <v>3095132</v>
      </c>
      <c r="F75" s="4">
        <v>3256677</v>
      </c>
      <c r="G75" s="4">
        <v>3365278</v>
      </c>
      <c r="H75" s="4">
        <f>'Levy Limit Base'!U75</f>
        <v>3473748</v>
      </c>
      <c r="J75" s="47" t="s">
        <v>439</v>
      </c>
      <c r="K75" s="47" t="s">
        <v>1212</v>
      </c>
      <c r="M75" s="4">
        <v>53548</v>
      </c>
      <c r="N75" s="4">
        <v>107668</v>
      </c>
      <c r="O75" s="4">
        <v>84167</v>
      </c>
      <c r="P75" s="4">
        <v>27184</v>
      </c>
      <c r="Q75" s="17">
        <v>24338</v>
      </c>
      <c r="S75" s="4">
        <f t="shared" ref="S75:S138" si="18">IF($J75=2013,ROUND(M75*2/3,0),IF($K75=2013,ROUND(M75*2,0),M75))</f>
        <v>53548</v>
      </c>
      <c r="T75" s="4">
        <f t="shared" ref="T75:T138" si="19">IF($J75=2014,ROUND(N75*2/3,0),IF($K75=201,ROUND(N75*2,0),N75))</f>
        <v>107668</v>
      </c>
      <c r="U75" s="4">
        <f t="shared" ref="U75:U138" si="20">IF($J75=2015,ROUND(O75*2/3,0),IF($K75=2015,ROUND(O75*2,0),O75))</f>
        <v>84167</v>
      </c>
      <c r="V75" s="4">
        <f t="shared" ref="V75:V138" si="21">IF($J75=2016,ROUND(P75*2/3,0),IF($K75=2016,ROUND(P75*2,0),P75))</f>
        <v>27184</v>
      </c>
      <c r="W75" s="4">
        <f t="shared" ref="W75:W138" si="22">IF($J75=2017,ROUND(Q75*2/3,0),IF($K75=2017,ROUND(Q75*2,0),Q75))</f>
        <v>24338</v>
      </c>
      <c r="Y75" s="5">
        <f t="shared" ref="Y75:Y138" si="23">IF(S75&gt;0,ROUND(S75/C75,4),0)</f>
        <v>2.01E-2</v>
      </c>
      <c r="Z75" s="5">
        <f t="shared" ref="Z75:Z138" si="24">IF(T75&gt;0,ROUND(T75/D75,4),0)</f>
        <v>3.6900000000000002E-2</v>
      </c>
      <c r="AA75" s="5">
        <f t="shared" ref="AA75:AA138" si="25">IF(U75&gt;0,ROUND(U75/E75,4),0)</f>
        <v>2.7199999999999998E-2</v>
      </c>
      <c r="AB75" s="5">
        <f t="shared" ref="AB75:AB138" si="26">IF(V75&gt;0,ROUND(V75/F75,4),0)</f>
        <v>8.3000000000000001E-3</v>
      </c>
      <c r="AC75" s="5">
        <f t="shared" ref="AC75:AC138" si="27">IF(W75&gt;0,ROUND(W75/G75,4),0)</f>
        <v>7.1999999999999998E-3</v>
      </c>
      <c r="AE75" s="5">
        <f t="shared" ref="AE75:AE138" si="28">IF(W75&gt;0,ROUND(AVERAGEA(AA75:AC75),4),ROUND(AVERAGEA(Z75:AB75),4))</f>
        <v>1.4200000000000001E-2</v>
      </c>
      <c r="AF75" s="5">
        <f t="shared" si="16"/>
        <v>1.4200000000000001E-2</v>
      </c>
      <c r="AH75" s="5">
        <f t="shared" ref="AH75:AH138" si="29">IF(W75&gt;0,MAXA(AA75:AC75),MAXA(Z75:AB75))</f>
        <v>2.7199999999999998E-2</v>
      </c>
      <c r="AI75" s="5">
        <f t="shared" si="17"/>
        <v>7.7999999999999996E-3</v>
      </c>
      <c r="AJ75" s="5">
        <f t="shared" ref="AJ75:AJ138" si="30">(AH75-AI75)</f>
        <v>1.9400000000000001E-2</v>
      </c>
      <c r="AL75" s="5">
        <f t="shared" ref="AL75:AL138" si="31">IF(AJ75&gt;0.02,AF75,AE75)</f>
        <v>1.4200000000000001E-2</v>
      </c>
      <c r="AM75" s="4">
        <f>ROUND(('Levy Limit Base'!AD75*AL75),0)</f>
        <v>49327</v>
      </c>
      <c r="AN75" s="4"/>
      <c r="AO75" s="18"/>
      <c r="AP75" s="5"/>
    </row>
    <row r="76" spans="1:42">
      <c r="A76" t="s">
        <v>89</v>
      </c>
      <c r="B76">
        <v>67</v>
      </c>
      <c r="C76" s="4">
        <v>56628799</v>
      </c>
      <c r="D76" s="4">
        <v>62200672</v>
      </c>
      <c r="E76" s="4">
        <v>64593711</v>
      </c>
      <c r="F76" s="4">
        <v>67492558</v>
      </c>
      <c r="G76" s="4">
        <v>70616837</v>
      </c>
      <c r="H76" s="4">
        <f>'Levy Limit Base'!U76</f>
        <v>73703588</v>
      </c>
      <c r="J76" s="47" t="s">
        <v>1212</v>
      </c>
      <c r="K76" s="47" t="s">
        <v>1212</v>
      </c>
      <c r="M76" s="4">
        <v>1220624</v>
      </c>
      <c r="N76" s="4">
        <v>835499</v>
      </c>
      <c r="O76" s="4">
        <v>1284004</v>
      </c>
      <c r="P76" s="4">
        <v>1412859</v>
      </c>
      <c r="Q76" s="17">
        <v>1321330</v>
      </c>
      <c r="S76" s="4">
        <f t="shared" si="18"/>
        <v>1220624</v>
      </c>
      <c r="T76" s="4">
        <f t="shared" si="19"/>
        <v>835499</v>
      </c>
      <c r="U76" s="4">
        <f t="shared" si="20"/>
        <v>1284004</v>
      </c>
      <c r="V76" s="4">
        <f t="shared" si="21"/>
        <v>1412859</v>
      </c>
      <c r="W76" s="4">
        <f t="shared" si="22"/>
        <v>1321330</v>
      </c>
      <c r="Y76" s="5">
        <f t="shared" si="23"/>
        <v>2.1600000000000001E-2</v>
      </c>
      <c r="Z76" s="5">
        <f t="shared" si="24"/>
        <v>1.34E-2</v>
      </c>
      <c r="AA76" s="5">
        <f t="shared" si="25"/>
        <v>1.9900000000000001E-2</v>
      </c>
      <c r="AB76" s="5">
        <f t="shared" si="26"/>
        <v>2.0899999999999998E-2</v>
      </c>
      <c r="AC76" s="5">
        <f t="shared" si="27"/>
        <v>1.8700000000000001E-2</v>
      </c>
      <c r="AE76" s="5">
        <f t="shared" si="28"/>
        <v>1.9800000000000002E-2</v>
      </c>
      <c r="AF76" s="5">
        <f t="shared" si="16"/>
        <v>1.7299999999999999E-2</v>
      </c>
      <c r="AH76" s="5">
        <f t="shared" si="29"/>
        <v>2.0899999999999998E-2</v>
      </c>
      <c r="AI76" s="5">
        <f t="shared" si="17"/>
        <v>1.9300000000000001E-2</v>
      </c>
      <c r="AJ76" s="5">
        <f t="shared" si="30"/>
        <v>1.5999999999999973E-3</v>
      </c>
      <c r="AL76" s="5">
        <f t="shared" si="31"/>
        <v>1.9800000000000002E-2</v>
      </c>
      <c r="AM76" s="4">
        <f>ROUND(('Levy Limit Base'!AD76*AL76),0)</f>
        <v>1459331</v>
      </c>
      <c r="AN76" s="4"/>
      <c r="AO76" s="18"/>
      <c r="AP76" s="5"/>
    </row>
    <row r="77" spans="1:42">
      <c r="A77" t="s">
        <v>90</v>
      </c>
      <c r="B77">
        <v>68</v>
      </c>
      <c r="C77" s="4">
        <v>3579770</v>
      </c>
      <c r="D77" s="4">
        <v>3841832</v>
      </c>
      <c r="E77" s="4">
        <v>4012945</v>
      </c>
      <c r="F77" s="4">
        <v>4140284</v>
      </c>
      <c r="G77" s="4">
        <v>4389163</v>
      </c>
      <c r="H77" s="4">
        <f>'Levy Limit Base'!U77</f>
        <v>4521189</v>
      </c>
      <c r="J77" s="47" t="s">
        <v>454</v>
      </c>
      <c r="K77" s="47" t="s">
        <v>1212</v>
      </c>
      <c r="M77" s="4">
        <v>51848</v>
      </c>
      <c r="N77" s="4">
        <v>75067</v>
      </c>
      <c r="O77" s="4">
        <v>27016</v>
      </c>
      <c r="P77" s="4">
        <v>145372</v>
      </c>
      <c r="Q77" s="17">
        <v>22297</v>
      </c>
      <c r="S77" s="4">
        <f t="shared" si="18"/>
        <v>51848</v>
      </c>
      <c r="T77" s="4">
        <f t="shared" si="19"/>
        <v>75067</v>
      </c>
      <c r="U77" s="4">
        <f t="shared" si="20"/>
        <v>27016</v>
      </c>
      <c r="V77" s="4">
        <f t="shared" si="21"/>
        <v>145372</v>
      </c>
      <c r="W77" s="4">
        <f t="shared" si="22"/>
        <v>22297</v>
      </c>
      <c r="Y77" s="5">
        <f t="shared" si="23"/>
        <v>1.4500000000000001E-2</v>
      </c>
      <c r="Z77" s="5">
        <f t="shared" si="24"/>
        <v>1.95E-2</v>
      </c>
      <c r="AA77" s="5">
        <f t="shared" si="25"/>
        <v>6.7000000000000002E-3</v>
      </c>
      <c r="AB77" s="5">
        <f t="shared" si="26"/>
        <v>3.5099999999999999E-2</v>
      </c>
      <c r="AC77" s="5">
        <f t="shared" si="27"/>
        <v>5.1000000000000004E-3</v>
      </c>
      <c r="AE77" s="5">
        <f t="shared" si="28"/>
        <v>1.5599999999999999E-2</v>
      </c>
      <c r="AF77" s="5">
        <f t="shared" si="16"/>
        <v>1.04E-2</v>
      </c>
      <c r="AH77" s="5">
        <f t="shared" si="29"/>
        <v>3.5099999999999999E-2</v>
      </c>
      <c r="AI77" s="5">
        <f t="shared" si="17"/>
        <v>5.8999999999999999E-3</v>
      </c>
      <c r="AJ77" s="5">
        <f t="shared" si="30"/>
        <v>2.92E-2</v>
      </c>
      <c r="AL77" s="5">
        <f t="shared" si="31"/>
        <v>1.04E-2</v>
      </c>
      <c r="AM77" s="4">
        <f>ROUND(('Levy Limit Base'!AD77*AL77),0)</f>
        <v>47020</v>
      </c>
      <c r="AN77" s="4"/>
      <c r="AO77" s="18"/>
      <c r="AP77" s="5"/>
    </row>
    <row r="78" spans="1:42">
      <c r="A78" t="s">
        <v>91</v>
      </c>
      <c r="B78">
        <v>69</v>
      </c>
      <c r="C78" s="4">
        <v>1489635</v>
      </c>
      <c r="D78" s="4">
        <v>1589014</v>
      </c>
      <c r="E78" s="4">
        <v>1645075</v>
      </c>
      <c r="F78" s="4">
        <v>1705754</v>
      </c>
      <c r="G78" s="4">
        <v>1763064</v>
      </c>
      <c r="H78" s="4">
        <f>'Levy Limit Base'!U78</f>
        <v>1826663</v>
      </c>
      <c r="J78" s="47" t="s">
        <v>1212</v>
      </c>
      <c r="K78" s="47" t="s">
        <v>1212</v>
      </c>
      <c r="M78" s="4">
        <v>12507</v>
      </c>
      <c r="N78" s="4">
        <v>16336</v>
      </c>
      <c r="O78" s="4">
        <v>19552</v>
      </c>
      <c r="P78" s="4">
        <v>14666</v>
      </c>
      <c r="Q78" s="17">
        <v>19522</v>
      </c>
      <c r="S78" s="4">
        <f t="shared" si="18"/>
        <v>12507</v>
      </c>
      <c r="T78" s="4">
        <f t="shared" si="19"/>
        <v>16336</v>
      </c>
      <c r="U78" s="4">
        <f t="shared" si="20"/>
        <v>19552</v>
      </c>
      <c r="V78" s="4">
        <f t="shared" si="21"/>
        <v>14666</v>
      </c>
      <c r="W78" s="4">
        <f t="shared" si="22"/>
        <v>19522</v>
      </c>
      <c r="Y78" s="5">
        <f t="shared" si="23"/>
        <v>8.3999999999999995E-3</v>
      </c>
      <c r="Z78" s="5">
        <f t="shared" si="24"/>
        <v>1.03E-2</v>
      </c>
      <c r="AA78" s="5">
        <f t="shared" si="25"/>
        <v>1.1900000000000001E-2</v>
      </c>
      <c r="AB78" s="5">
        <f t="shared" si="26"/>
        <v>8.6E-3</v>
      </c>
      <c r="AC78" s="5">
        <f t="shared" si="27"/>
        <v>1.11E-2</v>
      </c>
      <c r="AE78" s="5">
        <f t="shared" si="28"/>
        <v>1.0500000000000001E-2</v>
      </c>
      <c r="AF78" s="5">
        <f t="shared" si="16"/>
        <v>0.01</v>
      </c>
      <c r="AH78" s="5">
        <f t="shared" si="29"/>
        <v>1.1900000000000001E-2</v>
      </c>
      <c r="AI78" s="5">
        <f t="shared" si="17"/>
        <v>9.9000000000000008E-3</v>
      </c>
      <c r="AJ78" s="5">
        <f t="shared" si="30"/>
        <v>2E-3</v>
      </c>
      <c r="AL78" s="5">
        <f t="shared" si="31"/>
        <v>1.0500000000000001E-2</v>
      </c>
      <c r="AM78" s="4">
        <f>ROUND(('Levy Limit Base'!AD78*AL78),0)</f>
        <v>19180</v>
      </c>
      <c r="AN78" s="4"/>
      <c r="AO78" s="18"/>
      <c r="AP78" s="5"/>
    </row>
    <row r="79" spans="1:42">
      <c r="A79" t="s">
        <v>92</v>
      </c>
      <c r="B79">
        <v>70</v>
      </c>
      <c r="C79" s="4">
        <v>10023440</v>
      </c>
      <c r="D79" s="4">
        <v>10669451</v>
      </c>
      <c r="E79" s="4">
        <v>10993339</v>
      </c>
      <c r="F79" s="4">
        <v>11329558</v>
      </c>
      <c r="G79" s="4">
        <v>11666382</v>
      </c>
      <c r="H79" s="4">
        <f>'Levy Limit Base'!U79</f>
        <v>12035249</v>
      </c>
      <c r="J79" s="47" t="s">
        <v>1212</v>
      </c>
      <c r="K79" s="47" t="s">
        <v>1212</v>
      </c>
      <c r="M79" s="4">
        <v>59125</v>
      </c>
      <c r="N79" s="4">
        <v>57152</v>
      </c>
      <c r="O79" s="4">
        <v>61386</v>
      </c>
      <c r="P79" s="4">
        <v>53585</v>
      </c>
      <c r="Q79" s="17">
        <v>77207</v>
      </c>
      <c r="S79" s="4">
        <f t="shared" si="18"/>
        <v>59125</v>
      </c>
      <c r="T79" s="4">
        <f t="shared" si="19"/>
        <v>57152</v>
      </c>
      <c r="U79" s="4">
        <f t="shared" si="20"/>
        <v>61386</v>
      </c>
      <c r="V79" s="4">
        <f t="shared" si="21"/>
        <v>53585</v>
      </c>
      <c r="W79" s="4">
        <f t="shared" si="22"/>
        <v>77207</v>
      </c>
      <c r="Y79" s="5">
        <f t="shared" si="23"/>
        <v>5.8999999999999999E-3</v>
      </c>
      <c r="Z79" s="5">
        <f t="shared" si="24"/>
        <v>5.4000000000000003E-3</v>
      </c>
      <c r="AA79" s="5">
        <f t="shared" si="25"/>
        <v>5.5999999999999999E-3</v>
      </c>
      <c r="AB79" s="5">
        <f t="shared" si="26"/>
        <v>4.7000000000000002E-3</v>
      </c>
      <c r="AC79" s="5">
        <f t="shared" si="27"/>
        <v>6.6E-3</v>
      </c>
      <c r="AE79" s="5">
        <f t="shared" si="28"/>
        <v>5.5999999999999999E-3</v>
      </c>
      <c r="AF79" s="5">
        <f t="shared" si="16"/>
        <v>5.1999999999999998E-3</v>
      </c>
      <c r="AH79" s="5">
        <f t="shared" si="29"/>
        <v>6.6E-3</v>
      </c>
      <c r="AI79" s="5">
        <f t="shared" si="17"/>
        <v>5.1999999999999998E-3</v>
      </c>
      <c r="AJ79" s="5">
        <f t="shared" si="30"/>
        <v>1.4000000000000002E-3</v>
      </c>
      <c r="AL79" s="5">
        <f t="shared" si="31"/>
        <v>5.5999999999999999E-3</v>
      </c>
      <c r="AM79" s="4">
        <f>ROUND(('Levy Limit Base'!AD79*AL79),0)</f>
        <v>67397</v>
      </c>
      <c r="AN79" s="4"/>
      <c r="AO79" s="18"/>
      <c r="AP79" s="5"/>
    </row>
    <row r="80" spans="1:42">
      <c r="A80" t="s">
        <v>93</v>
      </c>
      <c r="B80">
        <v>71</v>
      </c>
      <c r="C80" s="4">
        <v>60355458</v>
      </c>
      <c r="D80" s="4">
        <v>65016430</v>
      </c>
      <c r="E80" s="4">
        <v>67839074</v>
      </c>
      <c r="F80" s="4">
        <v>70394408</v>
      </c>
      <c r="G80" s="4">
        <v>72783734</v>
      </c>
      <c r="H80" s="4">
        <f>'Levy Limit Base'!U80</f>
        <v>75516164</v>
      </c>
      <c r="J80" s="47" t="s">
        <v>1212</v>
      </c>
      <c r="K80" s="47" t="s">
        <v>1212</v>
      </c>
      <c r="M80" s="4">
        <v>906401</v>
      </c>
      <c r="N80" s="4">
        <v>1197233</v>
      </c>
      <c r="O80" s="4">
        <v>859357</v>
      </c>
      <c r="P80" s="4">
        <v>629466</v>
      </c>
      <c r="Q80" s="17">
        <v>912837</v>
      </c>
      <c r="S80" s="4">
        <f t="shared" si="18"/>
        <v>906401</v>
      </c>
      <c r="T80" s="4">
        <f t="shared" si="19"/>
        <v>1197233</v>
      </c>
      <c r="U80" s="4">
        <f t="shared" si="20"/>
        <v>859357</v>
      </c>
      <c r="V80" s="4">
        <f t="shared" si="21"/>
        <v>629466</v>
      </c>
      <c r="W80" s="4">
        <f t="shared" si="22"/>
        <v>912837</v>
      </c>
      <c r="Y80" s="5">
        <f t="shared" si="23"/>
        <v>1.4999999999999999E-2</v>
      </c>
      <c r="Z80" s="5">
        <f t="shared" si="24"/>
        <v>1.84E-2</v>
      </c>
      <c r="AA80" s="5">
        <f t="shared" si="25"/>
        <v>1.2699999999999999E-2</v>
      </c>
      <c r="AB80" s="5">
        <f t="shared" si="26"/>
        <v>8.8999999999999999E-3</v>
      </c>
      <c r="AC80" s="5">
        <f t="shared" si="27"/>
        <v>1.2500000000000001E-2</v>
      </c>
      <c r="AE80" s="5">
        <f t="shared" si="28"/>
        <v>1.14E-2</v>
      </c>
      <c r="AF80" s="5">
        <f t="shared" si="16"/>
        <v>1.14E-2</v>
      </c>
      <c r="AH80" s="5">
        <f t="shared" si="29"/>
        <v>1.2699999999999999E-2</v>
      </c>
      <c r="AI80" s="5">
        <f t="shared" si="17"/>
        <v>1.0699999999999999E-2</v>
      </c>
      <c r="AJ80" s="5">
        <f t="shared" si="30"/>
        <v>2E-3</v>
      </c>
      <c r="AL80" s="5">
        <f t="shared" si="31"/>
        <v>1.14E-2</v>
      </c>
      <c r="AM80" s="4">
        <f>ROUND(('Levy Limit Base'!AD80*AL80),0)</f>
        <v>860884</v>
      </c>
      <c r="AN80" s="4"/>
      <c r="AO80" s="18"/>
      <c r="AP80" s="5"/>
    </row>
    <row r="81" spans="1:42">
      <c r="A81" t="s">
        <v>94</v>
      </c>
      <c r="B81">
        <v>72</v>
      </c>
      <c r="C81" s="4">
        <v>44433933</v>
      </c>
      <c r="D81" s="4">
        <v>48097666</v>
      </c>
      <c r="E81" s="4">
        <v>50324169</v>
      </c>
      <c r="F81" s="4">
        <v>52962119</v>
      </c>
      <c r="G81" s="4">
        <v>55137061</v>
      </c>
      <c r="H81" s="4">
        <f>'Levy Limit Base'!U81</f>
        <v>57341320</v>
      </c>
      <c r="J81" s="47" t="s">
        <v>439</v>
      </c>
      <c r="K81" s="47" t="s">
        <v>1212</v>
      </c>
      <c r="M81" s="4">
        <v>705868</v>
      </c>
      <c r="N81" s="4">
        <v>1015552</v>
      </c>
      <c r="O81" s="4">
        <v>1379845</v>
      </c>
      <c r="P81" s="4">
        <v>842857</v>
      </c>
      <c r="Q81" s="17">
        <v>822352</v>
      </c>
      <c r="S81" s="4">
        <f t="shared" si="18"/>
        <v>705868</v>
      </c>
      <c r="T81" s="4">
        <f t="shared" si="19"/>
        <v>1015552</v>
      </c>
      <c r="U81" s="4">
        <f t="shared" si="20"/>
        <v>1379845</v>
      </c>
      <c r="V81" s="4">
        <f t="shared" si="21"/>
        <v>842857</v>
      </c>
      <c r="W81" s="4">
        <f t="shared" si="22"/>
        <v>822352</v>
      </c>
      <c r="Y81" s="5">
        <f t="shared" si="23"/>
        <v>1.5900000000000001E-2</v>
      </c>
      <c r="Z81" s="5">
        <f t="shared" si="24"/>
        <v>2.1100000000000001E-2</v>
      </c>
      <c r="AA81" s="5">
        <f t="shared" si="25"/>
        <v>2.7400000000000001E-2</v>
      </c>
      <c r="AB81" s="5">
        <f t="shared" si="26"/>
        <v>1.5900000000000001E-2</v>
      </c>
      <c r="AC81" s="5">
        <f t="shared" si="27"/>
        <v>1.49E-2</v>
      </c>
      <c r="AE81" s="5">
        <f t="shared" si="28"/>
        <v>1.9400000000000001E-2</v>
      </c>
      <c r="AF81" s="5">
        <f t="shared" si="16"/>
        <v>1.7299999999999999E-2</v>
      </c>
      <c r="AH81" s="5">
        <f t="shared" si="29"/>
        <v>2.7400000000000001E-2</v>
      </c>
      <c r="AI81" s="5">
        <f t="shared" si="17"/>
        <v>1.54E-2</v>
      </c>
      <c r="AJ81" s="5">
        <f t="shared" si="30"/>
        <v>1.2E-2</v>
      </c>
      <c r="AL81" s="5">
        <f t="shared" si="31"/>
        <v>1.9400000000000001E-2</v>
      </c>
      <c r="AM81" s="4">
        <f>ROUND(('Levy Limit Base'!AD81*AL81),0)</f>
        <v>1112422</v>
      </c>
      <c r="AN81" s="4"/>
      <c r="AO81" s="18"/>
      <c r="AP81" s="5"/>
    </row>
    <row r="82" spans="1:42">
      <c r="A82" t="s">
        <v>95</v>
      </c>
      <c r="B82">
        <v>73</v>
      </c>
      <c r="C82" s="4">
        <v>71008352</v>
      </c>
      <c r="D82" s="4">
        <v>76698653</v>
      </c>
      <c r="E82" s="4">
        <v>79745732</v>
      </c>
      <c r="F82" s="4">
        <v>82788288</v>
      </c>
      <c r="G82" s="4">
        <v>86097851</v>
      </c>
      <c r="H82" s="4">
        <f>'Levy Limit Base'!U82</f>
        <v>89441008</v>
      </c>
      <c r="J82" s="47" t="s">
        <v>440</v>
      </c>
      <c r="K82" s="47" t="s">
        <v>1212</v>
      </c>
      <c r="M82" s="4">
        <v>1198803</v>
      </c>
      <c r="N82" s="4">
        <v>1129613</v>
      </c>
      <c r="O82" s="4">
        <v>1048913</v>
      </c>
      <c r="P82" s="4">
        <v>1239856</v>
      </c>
      <c r="Q82" s="17">
        <v>1190711</v>
      </c>
      <c r="S82" s="4">
        <f t="shared" si="18"/>
        <v>1198803</v>
      </c>
      <c r="T82" s="4">
        <f t="shared" si="19"/>
        <v>1129613</v>
      </c>
      <c r="U82" s="4">
        <f t="shared" si="20"/>
        <v>1048913</v>
      </c>
      <c r="V82" s="4">
        <f t="shared" si="21"/>
        <v>1239856</v>
      </c>
      <c r="W82" s="4">
        <f t="shared" si="22"/>
        <v>1190711</v>
      </c>
      <c r="Y82" s="5">
        <f t="shared" si="23"/>
        <v>1.6899999999999998E-2</v>
      </c>
      <c r="Z82" s="5">
        <f t="shared" si="24"/>
        <v>1.47E-2</v>
      </c>
      <c r="AA82" s="5">
        <f t="shared" si="25"/>
        <v>1.32E-2</v>
      </c>
      <c r="AB82" s="5">
        <f t="shared" si="26"/>
        <v>1.4999999999999999E-2</v>
      </c>
      <c r="AC82" s="5">
        <f t="shared" si="27"/>
        <v>1.38E-2</v>
      </c>
      <c r="AE82" s="5">
        <f t="shared" si="28"/>
        <v>1.4E-2</v>
      </c>
      <c r="AF82" s="5">
        <f t="shared" si="16"/>
        <v>1.3899999999999999E-2</v>
      </c>
      <c r="AH82" s="5">
        <f t="shared" si="29"/>
        <v>1.4999999999999999E-2</v>
      </c>
      <c r="AI82" s="5">
        <f t="shared" si="17"/>
        <v>1.35E-2</v>
      </c>
      <c r="AJ82" s="5">
        <f t="shared" si="30"/>
        <v>1.4999999999999996E-3</v>
      </c>
      <c r="AL82" s="5">
        <f t="shared" si="31"/>
        <v>1.4E-2</v>
      </c>
      <c r="AM82" s="4">
        <f>ROUND(('Levy Limit Base'!AD82*AL82),0)</f>
        <v>1252174</v>
      </c>
      <c r="AN82" s="4"/>
      <c r="AO82" s="18"/>
      <c r="AP82" s="5"/>
    </row>
    <row r="83" spans="1:42">
      <c r="A83" t="s">
        <v>96</v>
      </c>
      <c r="B83">
        <v>74</v>
      </c>
      <c r="C83" s="4">
        <v>7483204</v>
      </c>
      <c r="D83" s="4">
        <v>8056187</v>
      </c>
      <c r="E83" s="4">
        <v>8377481</v>
      </c>
      <c r="F83" s="4">
        <v>8693118</v>
      </c>
      <c r="G83" s="4">
        <v>9049716</v>
      </c>
      <c r="H83" s="4">
        <f>'Levy Limit Base'!U83</f>
        <v>9447838</v>
      </c>
      <c r="J83" s="47" t="s">
        <v>1212</v>
      </c>
      <c r="K83" s="47" t="s">
        <v>1212</v>
      </c>
      <c r="M83" s="4">
        <v>107471</v>
      </c>
      <c r="N83" s="4">
        <v>119889</v>
      </c>
      <c r="O83" s="4">
        <v>106200</v>
      </c>
      <c r="P83" s="4">
        <v>139270</v>
      </c>
      <c r="Q83" s="17">
        <v>171879</v>
      </c>
      <c r="S83" s="4">
        <f t="shared" si="18"/>
        <v>107471</v>
      </c>
      <c r="T83" s="4">
        <f t="shared" si="19"/>
        <v>119889</v>
      </c>
      <c r="U83" s="4">
        <f t="shared" si="20"/>
        <v>106200</v>
      </c>
      <c r="V83" s="4">
        <f t="shared" si="21"/>
        <v>139270</v>
      </c>
      <c r="W83" s="4">
        <f t="shared" si="22"/>
        <v>171879</v>
      </c>
      <c r="Y83" s="5">
        <f t="shared" si="23"/>
        <v>1.44E-2</v>
      </c>
      <c r="Z83" s="5">
        <f t="shared" si="24"/>
        <v>1.49E-2</v>
      </c>
      <c r="AA83" s="5">
        <f t="shared" si="25"/>
        <v>1.2699999999999999E-2</v>
      </c>
      <c r="AB83" s="5">
        <f t="shared" si="26"/>
        <v>1.6E-2</v>
      </c>
      <c r="AC83" s="5">
        <f t="shared" si="27"/>
        <v>1.9E-2</v>
      </c>
      <c r="AE83" s="5">
        <f t="shared" si="28"/>
        <v>1.5900000000000001E-2</v>
      </c>
      <c r="AF83" s="5">
        <f t="shared" si="16"/>
        <v>1.4500000000000001E-2</v>
      </c>
      <c r="AH83" s="5">
        <f t="shared" si="29"/>
        <v>1.9E-2</v>
      </c>
      <c r="AI83" s="5">
        <f t="shared" si="17"/>
        <v>1.44E-2</v>
      </c>
      <c r="AJ83" s="5">
        <f t="shared" si="30"/>
        <v>4.5999999999999999E-3</v>
      </c>
      <c r="AL83" s="5">
        <f t="shared" si="31"/>
        <v>1.5900000000000001E-2</v>
      </c>
      <c r="AM83" s="4">
        <f>ROUND(('Levy Limit Base'!AD83*AL83),0)</f>
        <v>150221</v>
      </c>
      <c r="AN83" s="4"/>
      <c r="AO83" s="18"/>
      <c r="AP83" s="5"/>
    </row>
    <row r="84" spans="1:42">
      <c r="A84" t="s">
        <v>97</v>
      </c>
      <c r="B84">
        <v>75</v>
      </c>
      <c r="C84" s="4">
        <v>28377307</v>
      </c>
      <c r="D84" s="4">
        <v>30803772</v>
      </c>
      <c r="E84" s="4">
        <v>31974036</v>
      </c>
      <c r="F84" s="4">
        <v>33151923</v>
      </c>
      <c r="G84" s="4">
        <v>34387981</v>
      </c>
      <c r="H84" s="4">
        <f>'Levy Limit Base'!U84</f>
        <v>35560281</v>
      </c>
      <c r="J84" s="47" t="s">
        <v>446</v>
      </c>
      <c r="K84" s="47" t="s">
        <v>1212</v>
      </c>
      <c r="M84" s="4">
        <v>254645</v>
      </c>
      <c r="N84" s="4">
        <v>400170</v>
      </c>
      <c r="O84" s="4">
        <v>378536</v>
      </c>
      <c r="P84" s="4">
        <v>407260</v>
      </c>
      <c r="Q84" s="17">
        <v>312601</v>
      </c>
      <c r="S84" s="4">
        <f t="shared" si="18"/>
        <v>254645</v>
      </c>
      <c r="T84" s="4">
        <f t="shared" si="19"/>
        <v>400170</v>
      </c>
      <c r="U84" s="4">
        <f t="shared" si="20"/>
        <v>378536</v>
      </c>
      <c r="V84" s="4">
        <f t="shared" si="21"/>
        <v>407260</v>
      </c>
      <c r="W84" s="4">
        <f t="shared" si="22"/>
        <v>312601</v>
      </c>
      <c r="Y84" s="5">
        <f t="shared" si="23"/>
        <v>8.9999999999999993E-3</v>
      </c>
      <c r="Z84" s="5">
        <f t="shared" si="24"/>
        <v>1.2999999999999999E-2</v>
      </c>
      <c r="AA84" s="5">
        <f t="shared" si="25"/>
        <v>1.18E-2</v>
      </c>
      <c r="AB84" s="5">
        <f t="shared" si="26"/>
        <v>1.23E-2</v>
      </c>
      <c r="AC84" s="5">
        <f t="shared" si="27"/>
        <v>9.1000000000000004E-3</v>
      </c>
      <c r="AE84" s="5">
        <f t="shared" si="28"/>
        <v>1.11E-2</v>
      </c>
      <c r="AF84" s="5">
        <f t="shared" si="16"/>
        <v>1.11E-2</v>
      </c>
      <c r="AH84" s="5">
        <f t="shared" si="29"/>
        <v>1.23E-2</v>
      </c>
      <c r="AI84" s="5">
        <f t="shared" si="17"/>
        <v>1.0500000000000001E-2</v>
      </c>
      <c r="AJ84" s="5">
        <f t="shared" si="30"/>
        <v>1.7999999999999995E-3</v>
      </c>
      <c r="AL84" s="5">
        <f t="shared" si="31"/>
        <v>1.11E-2</v>
      </c>
      <c r="AM84" s="4">
        <f>ROUND(('Levy Limit Base'!AD84*AL84),0)</f>
        <v>394719</v>
      </c>
      <c r="AN84" s="4"/>
      <c r="AO84" s="18"/>
      <c r="AP84" s="5"/>
    </row>
    <row r="85" spans="1:42">
      <c r="A85" t="s">
        <v>98</v>
      </c>
      <c r="B85">
        <v>76</v>
      </c>
      <c r="C85" s="4">
        <v>12759407</v>
      </c>
      <c r="D85" s="4">
        <v>13725820</v>
      </c>
      <c r="E85" s="4">
        <v>14246283</v>
      </c>
      <c r="F85" s="4">
        <v>14874815</v>
      </c>
      <c r="G85" s="4">
        <v>15832896</v>
      </c>
      <c r="H85" s="4">
        <f>'Levy Limit Base'!U85</f>
        <v>16682131</v>
      </c>
      <c r="J85" s="47" t="s">
        <v>455</v>
      </c>
      <c r="K85" s="47" t="s">
        <v>1212</v>
      </c>
      <c r="M85" s="4">
        <v>182501</v>
      </c>
      <c r="N85" s="4">
        <v>177317</v>
      </c>
      <c r="O85" s="4">
        <v>267618</v>
      </c>
      <c r="P85" s="4">
        <v>586211</v>
      </c>
      <c r="Q85" s="17">
        <v>453413</v>
      </c>
      <c r="S85" s="4">
        <f t="shared" si="18"/>
        <v>182501</v>
      </c>
      <c r="T85" s="4">
        <f t="shared" si="19"/>
        <v>177317</v>
      </c>
      <c r="U85" s="4">
        <f t="shared" si="20"/>
        <v>267618</v>
      </c>
      <c r="V85" s="4">
        <f t="shared" si="21"/>
        <v>586211</v>
      </c>
      <c r="W85" s="4">
        <f t="shared" si="22"/>
        <v>453413</v>
      </c>
      <c r="Y85" s="5">
        <f t="shared" si="23"/>
        <v>1.43E-2</v>
      </c>
      <c r="Z85" s="5">
        <f t="shared" si="24"/>
        <v>1.29E-2</v>
      </c>
      <c r="AA85" s="5">
        <f t="shared" si="25"/>
        <v>1.8800000000000001E-2</v>
      </c>
      <c r="AB85" s="5">
        <f t="shared" si="26"/>
        <v>3.9399999999999998E-2</v>
      </c>
      <c r="AC85" s="5">
        <f t="shared" si="27"/>
        <v>2.86E-2</v>
      </c>
      <c r="AE85" s="5">
        <f t="shared" si="28"/>
        <v>2.8899999999999999E-2</v>
      </c>
      <c r="AF85" s="5">
        <f t="shared" si="16"/>
        <v>2.01E-2</v>
      </c>
      <c r="AH85" s="5">
        <f t="shared" si="29"/>
        <v>3.9399999999999998E-2</v>
      </c>
      <c r="AI85" s="5">
        <f t="shared" si="17"/>
        <v>2.3699999999999999E-2</v>
      </c>
      <c r="AJ85" s="5">
        <f t="shared" si="30"/>
        <v>1.5699999999999999E-2</v>
      </c>
      <c r="AL85" s="5">
        <f t="shared" si="31"/>
        <v>2.8899999999999999E-2</v>
      </c>
      <c r="AM85" s="4">
        <f>ROUND(('Levy Limit Base'!AD85*AL85),0)</f>
        <v>482114</v>
      </c>
      <c r="AN85" s="4"/>
      <c r="AO85" s="18"/>
      <c r="AP85" s="5"/>
    </row>
    <row r="86" spans="1:42">
      <c r="A86" t="s">
        <v>99</v>
      </c>
      <c r="B86">
        <v>77</v>
      </c>
      <c r="C86" s="4">
        <v>10453519</v>
      </c>
      <c r="D86" s="4">
        <v>11242509</v>
      </c>
      <c r="E86" s="4">
        <v>11742883</v>
      </c>
      <c r="F86" s="4">
        <v>12187036</v>
      </c>
      <c r="G86" s="4">
        <v>12600831</v>
      </c>
      <c r="H86" s="4">
        <f>'Levy Limit Base'!U86</f>
        <v>13115418</v>
      </c>
      <c r="J86" s="47" t="s">
        <v>456</v>
      </c>
      <c r="K86" s="47" t="s">
        <v>1212</v>
      </c>
      <c r="M86" s="4">
        <v>107857</v>
      </c>
      <c r="N86" s="4">
        <v>219311</v>
      </c>
      <c r="O86" s="4">
        <v>150581</v>
      </c>
      <c r="P86" s="4">
        <v>109119</v>
      </c>
      <c r="Q86" s="17">
        <v>199566</v>
      </c>
      <c r="S86" s="4">
        <f t="shared" si="18"/>
        <v>107857</v>
      </c>
      <c r="T86" s="4">
        <f t="shared" si="19"/>
        <v>219311</v>
      </c>
      <c r="U86" s="4">
        <f t="shared" si="20"/>
        <v>150581</v>
      </c>
      <c r="V86" s="4">
        <f t="shared" si="21"/>
        <v>109119</v>
      </c>
      <c r="W86" s="4">
        <f t="shared" si="22"/>
        <v>199566</v>
      </c>
      <c r="Y86" s="5">
        <f t="shared" si="23"/>
        <v>1.03E-2</v>
      </c>
      <c r="Z86" s="5">
        <f t="shared" si="24"/>
        <v>1.95E-2</v>
      </c>
      <c r="AA86" s="5">
        <f t="shared" si="25"/>
        <v>1.2800000000000001E-2</v>
      </c>
      <c r="AB86" s="5">
        <f t="shared" si="26"/>
        <v>8.9999999999999993E-3</v>
      </c>
      <c r="AC86" s="5">
        <f t="shared" si="27"/>
        <v>1.5800000000000002E-2</v>
      </c>
      <c r="AE86" s="5">
        <f t="shared" si="28"/>
        <v>1.2500000000000001E-2</v>
      </c>
      <c r="AF86" s="5">
        <f t="shared" si="16"/>
        <v>1.2500000000000001E-2</v>
      </c>
      <c r="AH86" s="5">
        <f t="shared" si="29"/>
        <v>1.5800000000000002E-2</v>
      </c>
      <c r="AI86" s="5">
        <f t="shared" si="17"/>
        <v>1.09E-2</v>
      </c>
      <c r="AJ86" s="5">
        <f t="shared" si="30"/>
        <v>4.9000000000000016E-3</v>
      </c>
      <c r="AL86" s="5">
        <f t="shared" si="31"/>
        <v>1.2500000000000001E-2</v>
      </c>
      <c r="AM86" s="4">
        <f>ROUND(('Levy Limit Base'!AD86*AL86),0)</f>
        <v>163943</v>
      </c>
      <c r="AN86" s="4"/>
      <c r="AO86" s="18"/>
      <c r="AP86" s="5"/>
    </row>
    <row r="87" spans="1:42">
      <c r="A87" t="s">
        <v>100</v>
      </c>
      <c r="B87">
        <v>78</v>
      </c>
      <c r="C87" s="4">
        <v>22315080</v>
      </c>
      <c r="D87" s="4">
        <v>24276341</v>
      </c>
      <c r="E87" s="4">
        <v>25315086</v>
      </c>
      <c r="F87" s="4">
        <v>26509534</v>
      </c>
      <c r="G87" s="4">
        <v>27705855</v>
      </c>
      <c r="H87" s="4">
        <f>'Levy Limit Base'!U87</f>
        <v>28915471</v>
      </c>
      <c r="J87" s="47" t="s">
        <v>443</v>
      </c>
      <c r="K87" s="47" t="s">
        <v>457</v>
      </c>
      <c r="M87" s="4">
        <v>417124</v>
      </c>
      <c r="N87" s="4">
        <v>431836</v>
      </c>
      <c r="O87" s="4">
        <v>561571</v>
      </c>
      <c r="P87" s="4">
        <v>533583</v>
      </c>
      <c r="Q87" s="17">
        <v>516969</v>
      </c>
      <c r="S87" s="4">
        <f t="shared" si="18"/>
        <v>417124</v>
      </c>
      <c r="T87" s="4">
        <f t="shared" si="19"/>
        <v>431836</v>
      </c>
      <c r="U87" s="4">
        <f t="shared" si="20"/>
        <v>561571</v>
      </c>
      <c r="V87" s="4">
        <f t="shared" si="21"/>
        <v>533583</v>
      </c>
      <c r="W87" s="4">
        <f t="shared" si="22"/>
        <v>516969</v>
      </c>
      <c r="Y87" s="5">
        <f t="shared" si="23"/>
        <v>1.8700000000000001E-2</v>
      </c>
      <c r="Z87" s="5">
        <f t="shared" si="24"/>
        <v>1.78E-2</v>
      </c>
      <c r="AA87" s="5">
        <f t="shared" si="25"/>
        <v>2.2200000000000001E-2</v>
      </c>
      <c r="AB87" s="5">
        <f t="shared" si="26"/>
        <v>2.01E-2</v>
      </c>
      <c r="AC87" s="5">
        <f t="shared" si="27"/>
        <v>1.8700000000000001E-2</v>
      </c>
      <c r="AE87" s="5">
        <f t="shared" si="28"/>
        <v>2.0299999999999999E-2</v>
      </c>
      <c r="AF87" s="5">
        <f t="shared" si="16"/>
        <v>1.89E-2</v>
      </c>
      <c r="AH87" s="5">
        <f t="shared" si="29"/>
        <v>2.2200000000000001E-2</v>
      </c>
      <c r="AI87" s="5">
        <f t="shared" si="17"/>
        <v>1.9400000000000001E-2</v>
      </c>
      <c r="AJ87" s="5">
        <f t="shared" si="30"/>
        <v>2.8000000000000004E-3</v>
      </c>
      <c r="AL87" s="5">
        <f t="shared" si="31"/>
        <v>2.0299999999999999E-2</v>
      </c>
      <c r="AM87" s="4">
        <f>ROUND(('Levy Limit Base'!AD87*AL87),0)</f>
        <v>586984</v>
      </c>
      <c r="AN87" s="4"/>
      <c r="AO87" s="18"/>
      <c r="AP87" s="5"/>
    </row>
    <row r="88" spans="1:42">
      <c r="A88" t="s">
        <v>101</v>
      </c>
      <c r="B88">
        <v>79</v>
      </c>
      <c r="C88" s="4">
        <v>36226922</v>
      </c>
      <c r="D88" s="4">
        <v>38892341</v>
      </c>
      <c r="E88" s="4">
        <v>40389103</v>
      </c>
      <c r="F88" s="4">
        <v>41916775</v>
      </c>
      <c r="G88" s="4">
        <v>43644368</v>
      </c>
      <c r="H88" s="4">
        <f>'Levy Limit Base'!U88</f>
        <v>45512281</v>
      </c>
      <c r="J88" s="47" t="s">
        <v>447</v>
      </c>
      <c r="K88" s="47" t="s">
        <v>1212</v>
      </c>
      <c r="M88" s="4">
        <v>382799</v>
      </c>
      <c r="N88" s="4">
        <v>524453</v>
      </c>
      <c r="O88" s="4">
        <v>517944</v>
      </c>
      <c r="P88" s="4">
        <v>679674</v>
      </c>
      <c r="Q88" s="17">
        <v>776804</v>
      </c>
      <c r="S88" s="4">
        <f t="shared" si="18"/>
        <v>382799</v>
      </c>
      <c r="T88" s="4">
        <f t="shared" si="19"/>
        <v>524453</v>
      </c>
      <c r="U88" s="4">
        <f t="shared" si="20"/>
        <v>517944</v>
      </c>
      <c r="V88" s="4">
        <f t="shared" si="21"/>
        <v>679674</v>
      </c>
      <c r="W88" s="4">
        <f t="shared" si="22"/>
        <v>776804</v>
      </c>
      <c r="Y88" s="5">
        <f t="shared" si="23"/>
        <v>1.06E-2</v>
      </c>
      <c r="Z88" s="5">
        <f t="shared" si="24"/>
        <v>1.35E-2</v>
      </c>
      <c r="AA88" s="5">
        <f t="shared" si="25"/>
        <v>1.2800000000000001E-2</v>
      </c>
      <c r="AB88" s="5">
        <f t="shared" si="26"/>
        <v>1.6199999999999999E-2</v>
      </c>
      <c r="AC88" s="5">
        <f t="shared" si="27"/>
        <v>1.78E-2</v>
      </c>
      <c r="AE88" s="5">
        <f t="shared" si="28"/>
        <v>1.5599999999999999E-2</v>
      </c>
      <c r="AF88" s="5">
        <f t="shared" si="16"/>
        <v>1.4200000000000001E-2</v>
      </c>
      <c r="AH88" s="5">
        <f t="shared" si="29"/>
        <v>1.78E-2</v>
      </c>
      <c r="AI88" s="5">
        <f t="shared" si="17"/>
        <v>1.4500000000000001E-2</v>
      </c>
      <c r="AJ88" s="5">
        <f t="shared" si="30"/>
        <v>3.2999999999999991E-3</v>
      </c>
      <c r="AL88" s="5">
        <f t="shared" si="31"/>
        <v>1.5599999999999999E-2</v>
      </c>
      <c r="AM88" s="4">
        <f>ROUND(('Levy Limit Base'!AD88*AL88),0)</f>
        <v>709992</v>
      </c>
      <c r="AN88" s="4"/>
      <c r="AO88" s="18"/>
      <c r="AP88" s="5"/>
    </row>
    <row r="89" spans="1:42">
      <c r="A89" t="s">
        <v>102</v>
      </c>
      <c r="B89">
        <v>80</v>
      </c>
      <c r="C89" s="4">
        <v>7516891</v>
      </c>
      <c r="D89" s="4">
        <v>8022079</v>
      </c>
      <c r="E89" s="4">
        <v>8313999</v>
      </c>
      <c r="F89" s="4">
        <v>8628289</v>
      </c>
      <c r="G89" s="4">
        <v>9022311</v>
      </c>
      <c r="H89" s="4">
        <f>'Levy Limit Base'!U89</f>
        <v>9351627</v>
      </c>
      <c r="J89" s="47" t="s">
        <v>439</v>
      </c>
      <c r="K89" s="47" t="s">
        <v>1212</v>
      </c>
      <c r="M89" s="4">
        <v>56885</v>
      </c>
      <c r="N89" s="4">
        <v>91368</v>
      </c>
      <c r="O89" s="4">
        <v>106440</v>
      </c>
      <c r="P89" s="4">
        <v>175336</v>
      </c>
      <c r="Q89" s="17">
        <v>103758</v>
      </c>
      <c r="S89" s="4">
        <f t="shared" si="18"/>
        <v>56885</v>
      </c>
      <c r="T89" s="4">
        <f t="shared" si="19"/>
        <v>91368</v>
      </c>
      <c r="U89" s="4">
        <f t="shared" si="20"/>
        <v>106440</v>
      </c>
      <c r="V89" s="4">
        <f t="shared" si="21"/>
        <v>175336</v>
      </c>
      <c r="W89" s="4">
        <f t="shared" si="22"/>
        <v>103758</v>
      </c>
      <c r="Y89" s="5">
        <f t="shared" si="23"/>
        <v>7.6E-3</v>
      </c>
      <c r="Z89" s="5">
        <f t="shared" si="24"/>
        <v>1.14E-2</v>
      </c>
      <c r="AA89" s="5">
        <f t="shared" si="25"/>
        <v>1.2800000000000001E-2</v>
      </c>
      <c r="AB89" s="5">
        <f t="shared" si="26"/>
        <v>2.0299999999999999E-2</v>
      </c>
      <c r="AC89" s="5">
        <f t="shared" si="27"/>
        <v>1.15E-2</v>
      </c>
      <c r="AE89" s="5">
        <f t="shared" si="28"/>
        <v>1.49E-2</v>
      </c>
      <c r="AF89" s="5">
        <f t="shared" si="16"/>
        <v>1.1900000000000001E-2</v>
      </c>
      <c r="AH89" s="5">
        <f t="shared" si="29"/>
        <v>2.0299999999999999E-2</v>
      </c>
      <c r="AI89" s="5">
        <f t="shared" si="17"/>
        <v>1.2200000000000001E-2</v>
      </c>
      <c r="AJ89" s="5">
        <f t="shared" si="30"/>
        <v>8.0999999999999978E-3</v>
      </c>
      <c r="AL89" s="5">
        <f t="shared" si="31"/>
        <v>1.49E-2</v>
      </c>
      <c r="AM89" s="4">
        <f>ROUND(('Levy Limit Base'!AD89*AL89),0)</f>
        <v>139339</v>
      </c>
      <c r="AN89" s="4"/>
      <c r="AO89" s="18"/>
      <c r="AP89" s="5"/>
    </row>
    <row r="90" spans="1:42">
      <c r="A90" t="s">
        <v>103</v>
      </c>
      <c r="B90">
        <v>81</v>
      </c>
      <c r="C90" s="4">
        <v>5538684</v>
      </c>
      <c r="D90" s="4">
        <v>5904253</v>
      </c>
      <c r="E90" s="4">
        <v>6100979</v>
      </c>
      <c r="F90" s="4">
        <v>6343733</v>
      </c>
      <c r="G90" s="4">
        <v>6586801</v>
      </c>
      <c r="H90" s="4">
        <f>'Levy Limit Base'!U90</f>
        <v>6904150</v>
      </c>
      <c r="J90" s="47" t="s">
        <v>441</v>
      </c>
      <c r="K90" s="47" t="s">
        <v>1212</v>
      </c>
      <c r="M90" s="4">
        <v>34991</v>
      </c>
      <c r="N90" s="4">
        <v>49119</v>
      </c>
      <c r="O90" s="4">
        <v>90230</v>
      </c>
      <c r="P90" s="4">
        <v>84475</v>
      </c>
      <c r="Q90" s="17">
        <v>152679</v>
      </c>
      <c r="S90" s="4">
        <f t="shared" si="18"/>
        <v>34991</v>
      </c>
      <c r="T90" s="4">
        <f t="shared" si="19"/>
        <v>49119</v>
      </c>
      <c r="U90" s="4">
        <f t="shared" si="20"/>
        <v>90230</v>
      </c>
      <c r="V90" s="4">
        <f t="shared" si="21"/>
        <v>84475</v>
      </c>
      <c r="W90" s="4">
        <f t="shared" si="22"/>
        <v>152679</v>
      </c>
      <c r="Y90" s="5">
        <f t="shared" si="23"/>
        <v>6.3E-3</v>
      </c>
      <c r="Z90" s="5">
        <f t="shared" si="24"/>
        <v>8.3000000000000001E-3</v>
      </c>
      <c r="AA90" s="5">
        <f t="shared" si="25"/>
        <v>1.4800000000000001E-2</v>
      </c>
      <c r="AB90" s="5">
        <f t="shared" si="26"/>
        <v>1.3299999999999999E-2</v>
      </c>
      <c r="AC90" s="5">
        <f t="shared" si="27"/>
        <v>2.3199999999999998E-2</v>
      </c>
      <c r="AE90" s="5">
        <f t="shared" si="28"/>
        <v>1.7100000000000001E-2</v>
      </c>
      <c r="AF90" s="5">
        <f t="shared" si="16"/>
        <v>1.21E-2</v>
      </c>
      <c r="AH90" s="5">
        <f t="shared" si="29"/>
        <v>2.3199999999999998E-2</v>
      </c>
      <c r="AI90" s="5">
        <f t="shared" si="17"/>
        <v>1.41E-2</v>
      </c>
      <c r="AJ90" s="5">
        <f t="shared" si="30"/>
        <v>9.0999999999999987E-3</v>
      </c>
      <c r="AL90" s="5">
        <f t="shared" si="31"/>
        <v>1.7100000000000001E-2</v>
      </c>
      <c r="AM90" s="4">
        <f>ROUND(('Levy Limit Base'!AD90*AL90),0)</f>
        <v>118061</v>
      </c>
      <c r="AN90" s="4"/>
      <c r="AO90" s="18"/>
      <c r="AP90" s="5"/>
    </row>
    <row r="91" spans="1:42">
      <c r="A91" t="s">
        <v>104</v>
      </c>
      <c r="B91">
        <v>82</v>
      </c>
      <c r="C91" s="4">
        <v>42716208</v>
      </c>
      <c r="D91" s="4">
        <v>45616001</v>
      </c>
      <c r="E91" s="4">
        <v>47190675</v>
      </c>
      <c r="F91" s="4">
        <v>49001918</v>
      </c>
      <c r="G91" s="4">
        <v>51143782</v>
      </c>
      <c r="H91" s="4">
        <f>'Levy Limit Base'!U91</f>
        <v>53293997</v>
      </c>
      <c r="J91" s="47" t="s">
        <v>458</v>
      </c>
      <c r="K91" s="47" t="s">
        <v>1212</v>
      </c>
      <c r="M91" s="4">
        <v>362549</v>
      </c>
      <c r="N91" s="4">
        <v>434274</v>
      </c>
      <c r="O91" s="4">
        <v>631476</v>
      </c>
      <c r="P91" s="4">
        <v>898607</v>
      </c>
      <c r="Q91" s="17">
        <v>845923</v>
      </c>
      <c r="S91" s="4">
        <f t="shared" si="18"/>
        <v>362549</v>
      </c>
      <c r="T91" s="4">
        <f t="shared" si="19"/>
        <v>434274</v>
      </c>
      <c r="U91" s="4">
        <f t="shared" si="20"/>
        <v>631476</v>
      </c>
      <c r="V91" s="4">
        <f t="shared" si="21"/>
        <v>898607</v>
      </c>
      <c r="W91" s="4">
        <f t="shared" si="22"/>
        <v>845923</v>
      </c>
      <c r="Y91" s="5">
        <f t="shared" si="23"/>
        <v>8.5000000000000006E-3</v>
      </c>
      <c r="Z91" s="5">
        <f t="shared" si="24"/>
        <v>9.4999999999999998E-3</v>
      </c>
      <c r="AA91" s="5">
        <f t="shared" si="25"/>
        <v>1.34E-2</v>
      </c>
      <c r="AB91" s="5">
        <f t="shared" si="26"/>
        <v>1.83E-2</v>
      </c>
      <c r="AC91" s="5">
        <f t="shared" si="27"/>
        <v>1.6500000000000001E-2</v>
      </c>
      <c r="AE91" s="5">
        <f t="shared" si="28"/>
        <v>1.61E-2</v>
      </c>
      <c r="AF91" s="5">
        <f t="shared" si="16"/>
        <v>1.3100000000000001E-2</v>
      </c>
      <c r="AH91" s="5">
        <f t="shared" si="29"/>
        <v>1.83E-2</v>
      </c>
      <c r="AI91" s="5">
        <f t="shared" si="17"/>
        <v>1.4999999999999999E-2</v>
      </c>
      <c r="AJ91" s="5">
        <f t="shared" si="30"/>
        <v>3.3000000000000008E-3</v>
      </c>
      <c r="AL91" s="5">
        <f t="shared" si="31"/>
        <v>1.61E-2</v>
      </c>
      <c r="AM91" s="4">
        <f>ROUND(('Levy Limit Base'!AD91*AL91),0)</f>
        <v>858033</v>
      </c>
      <c r="AN91" s="4"/>
      <c r="AO91" s="18"/>
      <c r="AP91" s="5"/>
    </row>
    <row r="92" spans="1:42">
      <c r="A92" t="s">
        <v>374</v>
      </c>
      <c r="B92">
        <v>83</v>
      </c>
      <c r="C92" s="4">
        <v>21318196</v>
      </c>
      <c r="D92" s="4">
        <v>22923054</v>
      </c>
      <c r="E92" s="4">
        <v>23768544</v>
      </c>
      <c r="F92" s="4">
        <v>24584612</v>
      </c>
      <c r="G92" s="4">
        <v>25490345</v>
      </c>
      <c r="H92" s="4">
        <f>'Levy Limit Base'!U92</f>
        <v>26351353</v>
      </c>
      <c r="J92" s="47" t="s">
        <v>450</v>
      </c>
      <c r="K92" s="47" t="s">
        <v>1212</v>
      </c>
      <c r="M92" s="4">
        <v>314696</v>
      </c>
      <c r="N92" s="4">
        <v>272414</v>
      </c>
      <c r="O92" s="4">
        <v>221733</v>
      </c>
      <c r="P92" s="4">
        <v>291118</v>
      </c>
      <c r="Q92" s="17">
        <v>223749</v>
      </c>
      <c r="S92" s="4">
        <f t="shared" si="18"/>
        <v>314696</v>
      </c>
      <c r="T92" s="4">
        <f t="shared" si="19"/>
        <v>272414</v>
      </c>
      <c r="U92" s="4">
        <f t="shared" si="20"/>
        <v>221733</v>
      </c>
      <c r="V92" s="4">
        <f t="shared" si="21"/>
        <v>291118</v>
      </c>
      <c r="W92" s="4">
        <f t="shared" si="22"/>
        <v>223749</v>
      </c>
      <c r="Y92" s="5">
        <f t="shared" si="23"/>
        <v>1.4800000000000001E-2</v>
      </c>
      <c r="Z92" s="5">
        <f t="shared" si="24"/>
        <v>1.1900000000000001E-2</v>
      </c>
      <c r="AA92" s="5">
        <f t="shared" si="25"/>
        <v>9.2999999999999992E-3</v>
      </c>
      <c r="AB92" s="5">
        <f t="shared" si="26"/>
        <v>1.18E-2</v>
      </c>
      <c r="AC92" s="5">
        <f t="shared" si="27"/>
        <v>8.8000000000000005E-3</v>
      </c>
      <c r="AE92" s="5">
        <f t="shared" si="28"/>
        <v>0.01</v>
      </c>
      <c r="AF92" s="5">
        <f t="shared" si="16"/>
        <v>0.01</v>
      </c>
      <c r="AH92" s="5">
        <f t="shared" si="29"/>
        <v>1.18E-2</v>
      </c>
      <c r="AI92" s="5">
        <f t="shared" si="17"/>
        <v>9.1000000000000004E-3</v>
      </c>
      <c r="AJ92" s="5">
        <f t="shared" si="30"/>
        <v>2.6999999999999993E-3</v>
      </c>
      <c r="AL92" s="5">
        <f t="shared" si="31"/>
        <v>0.01</v>
      </c>
      <c r="AM92" s="4">
        <f>ROUND(('Levy Limit Base'!AD92*AL92),0)</f>
        <v>263514</v>
      </c>
      <c r="AN92" s="4"/>
      <c r="AO92" s="18"/>
      <c r="AP92" s="5"/>
    </row>
    <row r="93" spans="1:42">
      <c r="A93" t="s">
        <v>375</v>
      </c>
      <c r="B93">
        <v>84</v>
      </c>
      <c r="C93" s="4">
        <v>2668065</v>
      </c>
      <c r="D93" s="4">
        <v>2921907</v>
      </c>
      <c r="E93" s="4">
        <v>3036075</v>
      </c>
      <c r="F93" s="4">
        <v>3152603</v>
      </c>
      <c r="G93" s="4">
        <v>3411993</v>
      </c>
      <c r="H93" s="4">
        <f>'Levy Limit Base'!U93</f>
        <v>3561821</v>
      </c>
      <c r="J93" s="47" t="s">
        <v>449</v>
      </c>
      <c r="K93" s="47" t="s">
        <v>1212</v>
      </c>
      <c r="M93" s="4">
        <v>80529</v>
      </c>
      <c r="N93" s="4">
        <v>41120</v>
      </c>
      <c r="O93" s="4">
        <v>40626</v>
      </c>
      <c r="P93" s="4">
        <v>180575</v>
      </c>
      <c r="Q93" s="17">
        <v>64528</v>
      </c>
      <c r="S93" s="4">
        <f t="shared" si="18"/>
        <v>80529</v>
      </c>
      <c r="T93" s="4">
        <f t="shared" si="19"/>
        <v>41120</v>
      </c>
      <c r="U93" s="4">
        <f t="shared" si="20"/>
        <v>40626</v>
      </c>
      <c r="V93" s="4">
        <f t="shared" si="21"/>
        <v>180575</v>
      </c>
      <c r="W93" s="4">
        <f t="shared" si="22"/>
        <v>64528</v>
      </c>
      <c r="Y93" s="5">
        <f t="shared" si="23"/>
        <v>3.0200000000000001E-2</v>
      </c>
      <c r="Z93" s="5">
        <f t="shared" si="24"/>
        <v>1.41E-2</v>
      </c>
      <c r="AA93" s="5">
        <f t="shared" si="25"/>
        <v>1.34E-2</v>
      </c>
      <c r="AB93" s="5">
        <f t="shared" si="26"/>
        <v>5.7299999999999997E-2</v>
      </c>
      <c r="AC93" s="5">
        <f t="shared" si="27"/>
        <v>1.89E-2</v>
      </c>
      <c r="AE93" s="5">
        <f t="shared" si="28"/>
        <v>2.9899999999999999E-2</v>
      </c>
      <c r="AF93" s="5">
        <f t="shared" si="16"/>
        <v>1.55E-2</v>
      </c>
      <c r="AH93" s="5">
        <f t="shared" si="29"/>
        <v>5.7299999999999997E-2</v>
      </c>
      <c r="AI93" s="5">
        <f t="shared" si="17"/>
        <v>1.6199999999999999E-2</v>
      </c>
      <c r="AJ93" s="5">
        <f t="shared" si="30"/>
        <v>4.1099999999999998E-2</v>
      </c>
      <c r="AL93" s="5">
        <f t="shared" si="31"/>
        <v>1.55E-2</v>
      </c>
      <c r="AM93" s="4">
        <f>ROUND(('Levy Limit Base'!AD93*AL93),0)</f>
        <v>55208</v>
      </c>
      <c r="AN93" s="4"/>
      <c r="AO93" s="18"/>
      <c r="AP93" s="5"/>
    </row>
    <row r="94" spans="1:42">
      <c r="A94" t="s">
        <v>376</v>
      </c>
      <c r="B94">
        <v>85</v>
      </c>
      <c r="C94" s="4">
        <v>32643756</v>
      </c>
      <c r="D94" s="4">
        <v>35235798</v>
      </c>
      <c r="E94" s="4">
        <v>36882128</v>
      </c>
      <c r="F94" s="4">
        <v>38368359</v>
      </c>
      <c r="G94" s="4">
        <v>39748268</v>
      </c>
      <c r="H94" s="4">
        <f>'Levy Limit Base'!U94</f>
        <v>41170794</v>
      </c>
      <c r="J94" s="47" t="s">
        <v>1212</v>
      </c>
      <c r="K94" s="47" t="s">
        <v>1212</v>
      </c>
      <c r="M94" s="4">
        <v>425699</v>
      </c>
      <c r="N94" s="4">
        <v>724825</v>
      </c>
      <c r="O94" s="4">
        <v>564178</v>
      </c>
      <c r="P94" s="4">
        <v>420700</v>
      </c>
      <c r="Q94" s="17">
        <v>428819</v>
      </c>
      <c r="S94" s="4">
        <f t="shared" si="18"/>
        <v>425699</v>
      </c>
      <c r="T94" s="4">
        <f t="shared" si="19"/>
        <v>724825</v>
      </c>
      <c r="U94" s="4">
        <f t="shared" si="20"/>
        <v>564178</v>
      </c>
      <c r="V94" s="4">
        <f t="shared" si="21"/>
        <v>420700</v>
      </c>
      <c r="W94" s="4">
        <f t="shared" si="22"/>
        <v>428819</v>
      </c>
      <c r="Y94" s="5">
        <f t="shared" si="23"/>
        <v>1.2999999999999999E-2</v>
      </c>
      <c r="Z94" s="5">
        <f t="shared" si="24"/>
        <v>2.06E-2</v>
      </c>
      <c r="AA94" s="5">
        <f t="shared" si="25"/>
        <v>1.5299999999999999E-2</v>
      </c>
      <c r="AB94" s="5">
        <f t="shared" si="26"/>
        <v>1.0999999999999999E-2</v>
      </c>
      <c r="AC94" s="5">
        <f t="shared" si="27"/>
        <v>1.0800000000000001E-2</v>
      </c>
      <c r="AE94" s="5">
        <f t="shared" si="28"/>
        <v>1.24E-2</v>
      </c>
      <c r="AF94" s="5">
        <f t="shared" si="16"/>
        <v>1.24E-2</v>
      </c>
      <c r="AH94" s="5">
        <f t="shared" si="29"/>
        <v>1.5299999999999999E-2</v>
      </c>
      <c r="AI94" s="5">
        <f t="shared" si="17"/>
        <v>1.09E-2</v>
      </c>
      <c r="AJ94" s="5">
        <f t="shared" si="30"/>
        <v>4.3999999999999994E-3</v>
      </c>
      <c r="AL94" s="5">
        <f t="shared" si="31"/>
        <v>1.24E-2</v>
      </c>
      <c r="AM94" s="4">
        <f>ROUND(('Levy Limit Base'!AD94*AL94),0)</f>
        <v>510518</v>
      </c>
      <c r="AN94" s="4"/>
      <c r="AO94" s="18"/>
      <c r="AP94" s="5"/>
    </row>
    <row r="95" spans="1:42">
      <c r="A95" t="s">
        <v>105</v>
      </c>
      <c r="B95">
        <v>86</v>
      </c>
      <c r="C95" s="4">
        <v>13810519</v>
      </c>
      <c r="D95" s="4">
        <v>14751964</v>
      </c>
      <c r="E95" s="4">
        <v>15248233</v>
      </c>
      <c r="F95" s="4">
        <v>15729783</v>
      </c>
      <c r="G95" s="4">
        <v>16258185</v>
      </c>
      <c r="H95" s="4">
        <f>'Levy Limit Base'!U95</f>
        <v>16809439</v>
      </c>
      <c r="J95" s="47" t="s">
        <v>442</v>
      </c>
      <c r="K95" s="47" t="s">
        <v>1212</v>
      </c>
      <c r="M95" s="4">
        <v>104070</v>
      </c>
      <c r="N95" s="4">
        <v>127470</v>
      </c>
      <c r="O95" s="4">
        <v>100344</v>
      </c>
      <c r="P95" s="4">
        <v>135158</v>
      </c>
      <c r="Q95" s="17">
        <v>144737</v>
      </c>
      <c r="S95" s="4">
        <f t="shared" si="18"/>
        <v>104070</v>
      </c>
      <c r="T95" s="4">
        <f t="shared" si="19"/>
        <v>127470</v>
      </c>
      <c r="U95" s="4">
        <f t="shared" si="20"/>
        <v>100344</v>
      </c>
      <c r="V95" s="4">
        <f t="shared" si="21"/>
        <v>135158</v>
      </c>
      <c r="W95" s="4">
        <f t="shared" si="22"/>
        <v>144737</v>
      </c>
      <c r="Y95" s="5">
        <f t="shared" si="23"/>
        <v>7.4999999999999997E-3</v>
      </c>
      <c r="Z95" s="5">
        <f t="shared" si="24"/>
        <v>8.6E-3</v>
      </c>
      <c r="AA95" s="5">
        <f t="shared" si="25"/>
        <v>6.6E-3</v>
      </c>
      <c r="AB95" s="5">
        <f t="shared" si="26"/>
        <v>8.6E-3</v>
      </c>
      <c r="AC95" s="5">
        <f t="shared" si="27"/>
        <v>8.8999999999999999E-3</v>
      </c>
      <c r="AE95" s="5">
        <f t="shared" si="28"/>
        <v>8.0000000000000002E-3</v>
      </c>
      <c r="AF95" s="5">
        <f t="shared" si="16"/>
        <v>7.9000000000000008E-3</v>
      </c>
      <c r="AH95" s="5">
        <f t="shared" si="29"/>
        <v>8.8999999999999999E-3</v>
      </c>
      <c r="AI95" s="5">
        <f t="shared" si="17"/>
        <v>7.6E-3</v>
      </c>
      <c r="AJ95" s="5">
        <f t="shared" si="30"/>
        <v>1.2999999999999999E-3</v>
      </c>
      <c r="AL95" s="5">
        <f t="shared" si="31"/>
        <v>8.0000000000000002E-3</v>
      </c>
      <c r="AM95" s="4">
        <f>ROUND(('Levy Limit Base'!AD95*AL95),0)</f>
        <v>134476</v>
      </c>
      <c r="AN95" s="4"/>
      <c r="AO95" s="18"/>
      <c r="AP95" s="5"/>
    </row>
    <row r="96" spans="1:42">
      <c r="A96" t="s">
        <v>106</v>
      </c>
      <c r="B96">
        <v>87</v>
      </c>
      <c r="C96" s="4">
        <v>17428368</v>
      </c>
      <c r="D96" s="4">
        <v>19042944</v>
      </c>
      <c r="E96" s="4">
        <v>19731716</v>
      </c>
      <c r="F96" s="4">
        <v>20448887</v>
      </c>
      <c r="G96" s="4">
        <v>21287021</v>
      </c>
      <c r="H96" s="4">
        <f>'Levy Limit Base'!U96</f>
        <v>22058451</v>
      </c>
      <c r="J96" s="47" t="s">
        <v>1212</v>
      </c>
      <c r="K96" s="47" t="s">
        <v>1212</v>
      </c>
      <c r="M96" s="4">
        <v>198427</v>
      </c>
      <c r="N96" s="4">
        <v>212698</v>
      </c>
      <c r="O96" s="4">
        <v>223878</v>
      </c>
      <c r="P96" s="4">
        <v>326911</v>
      </c>
      <c r="Q96" s="17">
        <v>239255</v>
      </c>
      <c r="S96" s="4">
        <f t="shared" si="18"/>
        <v>198427</v>
      </c>
      <c r="T96" s="4">
        <f t="shared" si="19"/>
        <v>212698</v>
      </c>
      <c r="U96" s="4">
        <f t="shared" si="20"/>
        <v>223878</v>
      </c>
      <c r="V96" s="4">
        <f t="shared" si="21"/>
        <v>326911</v>
      </c>
      <c r="W96" s="4">
        <f t="shared" si="22"/>
        <v>239255</v>
      </c>
      <c r="Y96" s="5">
        <f t="shared" si="23"/>
        <v>1.14E-2</v>
      </c>
      <c r="Z96" s="5">
        <f t="shared" si="24"/>
        <v>1.12E-2</v>
      </c>
      <c r="AA96" s="5">
        <f t="shared" si="25"/>
        <v>1.1299999999999999E-2</v>
      </c>
      <c r="AB96" s="5">
        <f t="shared" si="26"/>
        <v>1.6E-2</v>
      </c>
      <c r="AC96" s="5">
        <f t="shared" si="27"/>
        <v>1.12E-2</v>
      </c>
      <c r="AE96" s="5">
        <f t="shared" si="28"/>
        <v>1.2800000000000001E-2</v>
      </c>
      <c r="AF96" s="5">
        <f t="shared" si="16"/>
        <v>1.12E-2</v>
      </c>
      <c r="AH96" s="5">
        <f t="shared" si="29"/>
        <v>1.6E-2</v>
      </c>
      <c r="AI96" s="5">
        <f t="shared" si="17"/>
        <v>1.1299999999999999E-2</v>
      </c>
      <c r="AJ96" s="5">
        <f t="shared" si="30"/>
        <v>4.7000000000000011E-3</v>
      </c>
      <c r="AL96" s="5">
        <f t="shared" si="31"/>
        <v>1.2800000000000001E-2</v>
      </c>
      <c r="AM96" s="4">
        <f>ROUND(('Levy Limit Base'!AD96*AL96),0)</f>
        <v>282348</v>
      </c>
      <c r="AN96" s="4"/>
      <c r="AO96" s="18"/>
      <c r="AP96" s="5"/>
    </row>
    <row r="97" spans="1:42">
      <c r="A97" t="s">
        <v>107</v>
      </c>
      <c r="B97">
        <v>88</v>
      </c>
      <c r="C97" s="4">
        <v>37483126</v>
      </c>
      <c r="D97" s="4">
        <v>40540136</v>
      </c>
      <c r="E97" s="4">
        <v>42340443</v>
      </c>
      <c r="F97" s="4">
        <v>44193109</v>
      </c>
      <c r="G97" s="4">
        <v>45990719</v>
      </c>
      <c r="H97" s="4">
        <f>'Levy Limit Base'!U97</f>
        <v>48141698</v>
      </c>
      <c r="J97" s="47" t="s">
        <v>440</v>
      </c>
      <c r="K97" s="47" t="s">
        <v>1212</v>
      </c>
      <c r="M97" s="4">
        <v>637523</v>
      </c>
      <c r="N97" s="4">
        <v>786804</v>
      </c>
      <c r="O97" s="4">
        <v>794155</v>
      </c>
      <c r="P97" s="4">
        <v>691445</v>
      </c>
      <c r="Q97" s="17">
        <v>1001211</v>
      </c>
      <c r="S97" s="4">
        <f t="shared" si="18"/>
        <v>637523</v>
      </c>
      <c r="T97" s="4">
        <f t="shared" si="19"/>
        <v>786804</v>
      </c>
      <c r="U97" s="4">
        <f t="shared" si="20"/>
        <v>794155</v>
      </c>
      <c r="V97" s="4">
        <f t="shared" si="21"/>
        <v>691445</v>
      </c>
      <c r="W97" s="4">
        <f t="shared" si="22"/>
        <v>1001211</v>
      </c>
      <c r="Y97" s="5">
        <f t="shared" si="23"/>
        <v>1.7000000000000001E-2</v>
      </c>
      <c r="Z97" s="5">
        <f t="shared" si="24"/>
        <v>1.9400000000000001E-2</v>
      </c>
      <c r="AA97" s="5">
        <f t="shared" si="25"/>
        <v>1.8800000000000001E-2</v>
      </c>
      <c r="AB97" s="5">
        <f t="shared" si="26"/>
        <v>1.5599999999999999E-2</v>
      </c>
      <c r="AC97" s="5">
        <f t="shared" si="27"/>
        <v>2.18E-2</v>
      </c>
      <c r="AE97" s="5">
        <f t="shared" si="28"/>
        <v>1.8700000000000001E-2</v>
      </c>
      <c r="AF97" s="5">
        <f t="shared" si="16"/>
        <v>1.7899999999999999E-2</v>
      </c>
      <c r="AH97" s="5">
        <f t="shared" si="29"/>
        <v>2.18E-2</v>
      </c>
      <c r="AI97" s="5">
        <f t="shared" si="17"/>
        <v>1.72E-2</v>
      </c>
      <c r="AJ97" s="5">
        <f t="shared" si="30"/>
        <v>4.5999999999999999E-3</v>
      </c>
      <c r="AL97" s="5">
        <f t="shared" si="31"/>
        <v>1.8700000000000001E-2</v>
      </c>
      <c r="AM97" s="4">
        <f>ROUND(('Levy Limit Base'!AD97*AL97),0)</f>
        <v>900250</v>
      </c>
      <c r="AN97" s="4"/>
      <c r="AO97" s="18"/>
      <c r="AP97" s="5"/>
    </row>
    <row r="98" spans="1:42">
      <c r="A98" t="s">
        <v>108</v>
      </c>
      <c r="B98">
        <v>89</v>
      </c>
      <c r="C98" s="4">
        <v>15472012</v>
      </c>
      <c r="D98" s="4">
        <v>17093996</v>
      </c>
      <c r="E98" s="4">
        <v>17801165</v>
      </c>
      <c r="F98" s="4">
        <v>18621719</v>
      </c>
      <c r="G98" s="4">
        <v>19499814</v>
      </c>
      <c r="H98" s="4">
        <f>'Levy Limit Base'!U98</f>
        <v>20425655</v>
      </c>
      <c r="J98" s="47" t="s">
        <v>1212</v>
      </c>
      <c r="K98" s="47" t="s">
        <v>1212</v>
      </c>
      <c r="M98" s="4">
        <v>246439</v>
      </c>
      <c r="N98" s="4">
        <v>279819</v>
      </c>
      <c r="O98" s="4">
        <v>368696</v>
      </c>
      <c r="P98" s="4">
        <v>411415</v>
      </c>
      <c r="Q98" s="17">
        <v>431088</v>
      </c>
      <c r="S98" s="4">
        <f t="shared" si="18"/>
        <v>246439</v>
      </c>
      <c r="T98" s="4">
        <f t="shared" si="19"/>
        <v>279819</v>
      </c>
      <c r="U98" s="4">
        <f t="shared" si="20"/>
        <v>368696</v>
      </c>
      <c r="V98" s="4">
        <f t="shared" si="21"/>
        <v>411415</v>
      </c>
      <c r="W98" s="4">
        <f t="shared" si="22"/>
        <v>431088</v>
      </c>
      <c r="Y98" s="5">
        <f t="shared" si="23"/>
        <v>1.5900000000000001E-2</v>
      </c>
      <c r="Z98" s="5">
        <f t="shared" si="24"/>
        <v>1.6400000000000001E-2</v>
      </c>
      <c r="AA98" s="5">
        <f t="shared" si="25"/>
        <v>2.07E-2</v>
      </c>
      <c r="AB98" s="5">
        <f t="shared" si="26"/>
        <v>2.2100000000000002E-2</v>
      </c>
      <c r="AC98" s="5">
        <f t="shared" si="27"/>
        <v>2.2100000000000002E-2</v>
      </c>
      <c r="AE98" s="5">
        <f t="shared" si="28"/>
        <v>2.1600000000000001E-2</v>
      </c>
      <c r="AF98" s="5">
        <f t="shared" si="16"/>
        <v>1.9699999999999999E-2</v>
      </c>
      <c r="AH98" s="5">
        <f t="shared" si="29"/>
        <v>2.2100000000000002E-2</v>
      </c>
      <c r="AI98" s="5">
        <f t="shared" si="17"/>
        <v>2.1399999999999999E-2</v>
      </c>
      <c r="AJ98" s="5">
        <f t="shared" si="30"/>
        <v>7.000000000000027E-4</v>
      </c>
      <c r="AL98" s="5">
        <f t="shared" si="31"/>
        <v>2.1600000000000001E-2</v>
      </c>
      <c r="AM98" s="4">
        <f>ROUND(('Levy Limit Base'!AD98*AL98),0)</f>
        <v>441194</v>
      </c>
      <c r="AN98" s="4"/>
      <c r="AO98" s="18"/>
      <c r="AP98" s="5"/>
    </row>
    <row r="99" spans="1:42">
      <c r="A99" t="s">
        <v>109</v>
      </c>
      <c r="B99">
        <v>90</v>
      </c>
      <c r="C99" s="4">
        <v>3453660</v>
      </c>
      <c r="D99" s="4">
        <v>3686622</v>
      </c>
      <c r="E99" s="4">
        <v>3813002</v>
      </c>
      <c r="F99" s="4">
        <v>3936179</v>
      </c>
      <c r="G99" s="4">
        <v>4075632</v>
      </c>
      <c r="H99" s="4">
        <f>'Levy Limit Base'!U99</f>
        <v>4209885</v>
      </c>
      <c r="J99" s="47" t="s">
        <v>1212</v>
      </c>
      <c r="K99" s="47" t="s">
        <v>1212</v>
      </c>
      <c r="M99" s="4">
        <v>27534</v>
      </c>
      <c r="N99" s="4">
        <v>34214</v>
      </c>
      <c r="O99" s="4">
        <v>27852</v>
      </c>
      <c r="P99" s="4">
        <v>41049</v>
      </c>
      <c r="Q99" s="17">
        <v>32362</v>
      </c>
      <c r="S99" s="4">
        <f t="shared" si="18"/>
        <v>27534</v>
      </c>
      <c r="T99" s="4">
        <f t="shared" si="19"/>
        <v>34214</v>
      </c>
      <c r="U99" s="4">
        <f t="shared" si="20"/>
        <v>27852</v>
      </c>
      <c r="V99" s="4">
        <f t="shared" si="21"/>
        <v>41049</v>
      </c>
      <c r="W99" s="4">
        <f t="shared" si="22"/>
        <v>32362</v>
      </c>
      <c r="Y99" s="5">
        <f t="shared" si="23"/>
        <v>8.0000000000000002E-3</v>
      </c>
      <c r="Z99" s="5">
        <f t="shared" si="24"/>
        <v>9.2999999999999992E-3</v>
      </c>
      <c r="AA99" s="5">
        <f t="shared" si="25"/>
        <v>7.3000000000000001E-3</v>
      </c>
      <c r="AB99" s="5">
        <f t="shared" si="26"/>
        <v>1.04E-2</v>
      </c>
      <c r="AC99" s="5">
        <f t="shared" si="27"/>
        <v>7.9000000000000008E-3</v>
      </c>
      <c r="AE99" s="5">
        <f t="shared" si="28"/>
        <v>8.5000000000000006E-3</v>
      </c>
      <c r="AF99" s="5">
        <f t="shared" si="16"/>
        <v>8.2000000000000007E-3</v>
      </c>
      <c r="AH99" s="5">
        <f t="shared" si="29"/>
        <v>1.04E-2</v>
      </c>
      <c r="AI99" s="5">
        <f t="shared" si="17"/>
        <v>7.6E-3</v>
      </c>
      <c r="AJ99" s="5">
        <f t="shared" si="30"/>
        <v>2.7999999999999995E-3</v>
      </c>
      <c r="AL99" s="5">
        <f t="shared" si="31"/>
        <v>8.5000000000000006E-3</v>
      </c>
      <c r="AM99" s="4">
        <f>ROUND(('Levy Limit Base'!AD99*AL99),0)</f>
        <v>35784</v>
      </c>
      <c r="AN99" s="4"/>
      <c r="AO99" s="18"/>
      <c r="AP99" s="5"/>
    </row>
    <row r="100" spans="1:42">
      <c r="A100" t="s">
        <v>110</v>
      </c>
      <c r="B100">
        <v>91</v>
      </c>
      <c r="C100" s="4">
        <v>7499790</v>
      </c>
      <c r="D100" s="4">
        <v>8510087</v>
      </c>
      <c r="E100" s="4">
        <v>8760928</v>
      </c>
      <c r="F100" s="4">
        <v>9144568</v>
      </c>
      <c r="G100" s="4">
        <v>9444803</v>
      </c>
      <c r="H100" s="4">
        <f>'Levy Limit Base'!U100</f>
        <v>9689539</v>
      </c>
      <c r="J100" s="47" t="s">
        <v>1212</v>
      </c>
      <c r="K100" s="47" t="s">
        <v>1212</v>
      </c>
      <c r="M100" s="4">
        <v>174675</v>
      </c>
      <c r="N100" s="4">
        <v>37874</v>
      </c>
      <c r="O100" s="4">
        <v>164617</v>
      </c>
      <c r="P100" s="4">
        <v>71621</v>
      </c>
      <c r="Q100" s="17">
        <v>8616</v>
      </c>
      <c r="S100" s="4">
        <f t="shared" si="18"/>
        <v>174675</v>
      </c>
      <c r="T100" s="4">
        <f t="shared" si="19"/>
        <v>37874</v>
      </c>
      <c r="U100" s="4">
        <f t="shared" si="20"/>
        <v>164617</v>
      </c>
      <c r="V100" s="4">
        <f t="shared" si="21"/>
        <v>71621</v>
      </c>
      <c r="W100" s="4">
        <f t="shared" si="22"/>
        <v>8616</v>
      </c>
      <c r="Y100" s="5">
        <f t="shared" si="23"/>
        <v>2.3300000000000001E-2</v>
      </c>
      <c r="Z100" s="5">
        <f t="shared" si="24"/>
        <v>4.4999999999999997E-3</v>
      </c>
      <c r="AA100" s="5">
        <f t="shared" si="25"/>
        <v>1.8800000000000001E-2</v>
      </c>
      <c r="AB100" s="5">
        <f t="shared" si="26"/>
        <v>7.7999999999999996E-3</v>
      </c>
      <c r="AC100" s="5">
        <f t="shared" si="27"/>
        <v>8.9999999999999998E-4</v>
      </c>
      <c r="AE100" s="5">
        <f t="shared" si="28"/>
        <v>9.1999999999999998E-3</v>
      </c>
      <c r="AF100" s="5">
        <f t="shared" si="16"/>
        <v>4.4000000000000003E-3</v>
      </c>
      <c r="AH100" s="5">
        <f t="shared" si="29"/>
        <v>1.8800000000000001E-2</v>
      </c>
      <c r="AI100" s="5">
        <f t="shared" si="17"/>
        <v>4.4000000000000003E-3</v>
      </c>
      <c r="AJ100" s="5">
        <f t="shared" si="30"/>
        <v>1.44E-2</v>
      </c>
      <c r="AL100" s="5">
        <f t="shared" si="31"/>
        <v>9.1999999999999998E-3</v>
      </c>
      <c r="AM100" s="4">
        <f>ROUND(('Levy Limit Base'!AD100*AL100),0)</f>
        <v>89144</v>
      </c>
      <c r="AN100" s="4"/>
      <c r="AO100" s="18"/>
      <c r="AP100" s="5"/>
    </row>
    <row r="101" spans="1:42">
      <c r="A101" t="s">
        <v>111</v>
      </c>
      <c r="B101">
        <v>92</v>
      </c>
      <c r="C101" s="4">
        <v>7365164</v>
      </c>
      <c r="D101" s="4">
        <v>8013206</v>
      </c>
      <c r="E101" s="4">
        <v>8342502</v>
      </c>
      <c r="F101" s="4">
        <v>8631578</v>
      </c>
      <c r="G101" s="4">
        <v>8943941</v>
      </c>
      <c r="H101" s="4">
        <f>'Levy Limit Base'!U101</f>
        <v>9254379</v>
      </c>
      <c r="J101" s="47" t="s">
        <v>1212</v>
      </c>
      <c r="K101" s="47" t="s">
        <v>1212</v>
      </c>
      <c r="M101" s="4">
        <v>79084</v>
      </c>
      <c r="N101" s="4">
        <v>128966</v>
      </c>
      <c r="O101" s="4">
        <v>78159</v>
      </c>
      <c r="P101" s="4">
        <v>91522</v>
      </c>
      <c r="Q101" s="17">
        <v>86839</v>
      </c>
      <c r="S101" s="4">
        <f t="shared" si="18"/>
        <v>79084</v>
      </c>
      <c r="T101" s="4">
        <f t="shared" si="19"/>
        <v>128966</v>
      </c>
      <c r="U101" s="4">
        <f t="shared" si="20"/>
        <v>78159</v>
      </c>
      <c r="V101" s="4">
        <f t="shared" si="21"/>
        <v>91522</v>
      </c>
      <c r="W101" s="4">
        <f t="shared" si="22"/>
        <v>86839</v>
      </c>
      <c r="Y101" s="5">
        <f t="shared" si="23"/>
        <v>1.0699999999999999E-2</v>
      </c>
      <c r="Z101" s="5">
        <f t="shared" si="24"/>
        <v>1.61E-2</v>
      </c>
      <c r="AA101" s="5">
        <f t="shared" si="25"/>
        <v>9.4000000000000004E-3</v>
      </c>
      <c r="AB101" s="5">
        <f t="shared" si="26"/>
        <v>1.06E-2</v>
      </c>
      <c r="AC101" s="5">
        <f t="shared" si="27"/>
        <v>9.7000000000000003E-3</v>
      </c>
      <c r="AE101" s="5">
        <f t="shared" si="28"/>
        <v>9.9000000000000008E-3</v>
      </c>
      <c r="AF101" s="5">
        <f t="shared" si="16"/>
        <v>9.9000000000000008E-3</v>
      </c>
      <c r="AH101" s="5">
        <f t="shared" si="29"/>
        <v>1.06E-2</v>
      </c>
      <c r="AI101" s="5">
        <f t="shared" si="17"/>
        <v>9.5999999999999992E-3</v>
      </c>
      <c r="AJ101" s="5">
        <f t="shared" si="30"/>
        <v>1.0000000000000009E-3</v>
      </c>
      <c r="AL101" s="5">
        <f t="shared" si="31"/>
        <v>9.9000000000000008E-3</v>
      </c>
      <c r="AM101" s="4">
        <f>ROUND(('Levy Limit Base'!AD101*AL101),0)</f>
        <v>91618</v>
      </c>
      <c r="AN101" s="4"/>
      <c r="AO101" s="18"/>
      <c r="AP101" s="5"/>
    </row>
    <row r="102" spans="1:42">
      <c r="A102" t="s">
        <v>112</v>
      </c>
      <c r="B102">
        <v>93</v>
      </c>
      <c r="C102" s="4">
        <v>85928294</v>
      </c>
      <c r="D102" s="4">
        <v>90385762</v>
      </c>
      <c r="E102" s="4">
        <v>94510401</v>
      </c>
      <c r="F102" s="4">
        <v>99542806</v>
      </c>
      <c r="G102" s="4">
        <v>104642418</v>
      </c>
      <c r="H102" s="4">
        <f>'Levy Limit Base'!U102</f>
        <v>110457822</v>
      </c>
      <c r="J102" s="47" t="s">
        <v>1212</v>
      </c>
      <c r="K102" s="47" t="s">
        <v>1212</v>
      </c>
      <c r="M102" s="4">
        <v>1128145</v>
      </c>
      <c r="N102" s="4">
        <v>1864995</v>
      </c>
      <c r="O102" s="4">
        <v>2669645</v>
      </c>
      <c r="P102" s="4">
        <v>2611042</v>
      </c>
      <c r="Q102" s="17">
        <v>3199344</v>
      </c>
      <c r="S102" s="4">
        <f t="shared" si="18"/>
        <v>1128145</v>
      </c>
      <c r="T102" s="4">
        <f t="shared" si="19"/>
        <v>1864995</v>
      </c>
      <c r="U102" s="4">
        <f t="shared" si="20"/>
        <v>2669645</v>
      </c>
      <c r="V102" s="4">
        <f t="shared" si="21"/>
        <v>2611042</v>
      </c>
      <c r="W102" s="4">
        <f t="shared" si="22"/>
        <v>3199344</v>
      </c>
      <c r="Y102" s="5">
        <f t="shared" si="23"/>
        <v>1.3100000000000001E-2</v>
      </c>
      <c r="Z102" s="5">
        <f t="shared" si="24"/>
        <v>2.06E-2</v>
      </c>
      <c r="AA102" s="5">
        <f t="shared" si="25"/>
        <v>2.8199999999999999E-2</v>
      </c>
      <c r="AB102" s="5">
        <f t="shared" si="26"/>
        <v>2.6200000000000001E-2</v>
      </c>
      <c r="AC102" s="5">
        <f t="shared" si="27"/>
        <v>3.0599999999999999E-2</v>
      </c>
      <c r="AE102" s="5">
        <f t="shared" si="28"/>
        <v>2.8299999999999999E-2</v>
      </c>
      <c r="AF102" s="5">
        <f t="shared" si="16"/>
        <v>2.5000000000000001E-2</v>
      </c>
      <c r="AH102" s="5">
        <f t="shared" si="29"/>
        <v>3.0599999999999999E-2</v>
      </c>
      <c r="AI102" s="5">
        <f t="shared" si="17"/>
        <v>2.7199999999999998E-2</v>
      </c>
      <c r="AJ102" s="5">
        <f t="shared" si="30"/>
        <v>3.4000000000000002E-3</v>
      </c>
      <c r="AL102" s="5">
        <f t="shared" si="31"/>
        <v>2.8299999999999999E-2</v>
      </c>
      <c r="AM102" s="4">
        <f>ROUND(('Levy Limit Base'!AD102*AL102),0)</f>
        <v>3125956</v>
      </c>
      <c r="AN102" s="4"/>
      <c r="AO102" s="18"/>
      <c r="AP102" s="5"/>
    </row>
    <row r="103" spans="1:42">
      <c r="A103" t="s">
        <v>113</v>
      </c>
      <c r="B103">
        <v>94</v>
      </c>
      <c r="C103" s="4">
        <v>21878659</v>
      </c>
      <c r="D103" s="4">
        <v>23273719</v>
      </c>
      <c r="E103" s="4">
        <v>23977759</v>
      </c>
      <c r="F103" s="4">
        <v>24760441</v>
      </c>
      <c r="G103" s="4">
        <v>25653486</v>
      </c>
      <c r="H103" s="4">
        <f>'Levy Limit Base'!U103</f>
        <v>26676342</v>
      </c>
      <c r="J103" s="47" t="s">
        <v>439</v>
      </c>
      <c r="K103" s="47" t="s">
        <v>474</v>
      </c>
      <c r="M103" s="4">
        <v>165458</v>
      </c>
      <c r="N103" s="4">
        <v>122197</v>
      </c>
      <c r="O103" s="4">
        <v>176154</v>
      </c>
      <c r="P103" s="4">
        <v>274034</v>
      </c>
      <c r="Q103" s="17">
        <v>381519</v>
      </c>
      <c r="S103" s="4">
        <f t="shared" si="18"/>
        <v>165458</v>
      </c>
      <c r="T103" s="4">
        <f t="shared" si="19"/>
        <v>122197</v>
      </c>
      <c r="U103" s="4">
        <f t="shared" si="20"/>
        <v>176154</v>
      </c>
      <c r="V103" s="4">
        <f t="shared" si="21"/>
        <v>274034</v>
      </c>
      <c r="W103" s="4">
        <f t="shared" si="22"/>
        <v>381519</v>
      </c>
      <c r="Y103" s="5">
        <f t="shared" si="23"/>
        <v>7.6E-3</v>
      </c>
      <c r="Z103" s="5">
        <f t="shared" si="24"/>
        <v>5.3E-3</v>
      </c>
      <c r="AA103" s="5">
        <f t="shared" si="25"/>
        <v>7.3000000000000001E-3</v>
      </c>
      <c r="AB103" s="5">
        <f t="shared" si="26"/>
        <v>1.11E-2</v>
      </c>
      <c r="AC103" s="5">
        <f t="shared" si="27"/>
        <v>1.49E-2</v>
      </c>
      <c r="AE103" s="5">
        <f t="shared" si="28"/>
        <v>1.11E-2</v>
      </c>
      <c r="AF103" s="5">
        <f t="shared" si="16"/>
        <v>7.9000000000000008E-3</v>
      </c>
      <c r="AH103" s="5">
        <f t="shared" si="29"/>
        <v>1.49E-2</v>
      </c>
      <c r="AI103" s="5">
        <f t="shared" si="17"/>
        <v>9.1999999999999998E-3</v>
      </c>
      <c r="AJ103" s="5">
        <f t="shared" si="30"/>
        <v>5.7000000000000002E-3</v>
      </c>
      <c r="AL103" s="5">
        <f t="shared" si="31"/>
        <v>1.11E-2</v>
      </c>
      <c r="AM103" s="4">
        <f>ROUND(('Levy Limit Base'!AD103*AL103),0)</f>
        <v>296107</v>
      </c>
      <c r="AN103" s="4"/>
      <c r="AO103" s="18"/>
      <c r="AP103" s="5"/>
    </row>
    <row r="104" spans="1:42">
      <c r="A104" t="s">
        <v>114</v>
      </c>
      <c r="B104">
        <v>95</v>
      </c>
      <c r="C104" s="4">
        <v>76238777</v>
      </c>
      <c r="D104" s="4">
        <v>82673085</v>
      </c>
      <c r="E104" s="4">
        <v>86422352</v>
      </c>
      <c r="F104" s="4">
        <v>89857302</v>
      </c>
      <c r="G104" s="4">
        <v>93644049</v>
      </c>
      <c r="H104" s="4">
        <f>'Levy Limit Base'!U104</f>
        <v>97454740</v>
      </c>
      <c r="J104" s="47" t="s">
        <v>1212</v>
      </c>
      <c r="K104" s="47" t="s">
        <v>1212</v>
      </c>
      <c r="M104" s="4">
        <v>1206008</v>
      </c>
      <c r="N104" s="4">
        <v>1682440</v>
      </c>
      <c r="O104" s="4">
        <v>1274391</v>
      </c>
      <c r="P104" s="4">
        <v>1540314</v>
      </c>
      <c r="Q104" s="17">
        <v>1469590</v>
      </c>
      <c r="S104" s="4">
        <f t="shared" si="18"/>
        <v>1206008</v>
      </c>
      <c r="T104" s="4">
        <f t="shared" si="19"/>
        <v>1682440</v>
      </c>
      <c r="U104" s="4">
        <f t="shared" si="20"/>
        <v>1274391</v>
      </c>
      <c r="V104" s="4">
        <f t="shared" si="21"/>
        <v>1540314</v>
      </c>
      <c r="W104" s="4">
        <f t="shared" si="22"/>
        <v>1469590</v>
      </c>
      <c r="Y104" s="5">
        <f t="shared" si="23"/>
        <v>1.5800000000000002E-2</v>
      </c>
      <c r="Z104" s="5">
        <f t="shared" si="24"/>
        <v>2.0400000000000001E-2</v>
      </c>
      <c r="AA104" s="5">
        <f t="shared" si="25"/>
        <v>1.47E-2</v>
      </c>
      <c r="AB104" s="5">
        <f t="shared" si="26"/>
        <v>1.7100000000000001E-2</v>
      </c>
      <c r="AC104" s="5">
        <f t="shared" si="27"/>
        <v>1.5699999999999999E-2</v>
      </c>
      <c r="AE104" s="5">
        <f t="shared" si="28"/>
        <v>1.5800000000000002E-2</v>
      </c>
      <c r="AF104" s="5">
        <f t="shared" si="16"/>
        <v>1.5800000000000002E-2</v>
      </c>
      <c r="AH104" s="5">
        <f t="shared" si="29"/>
        <v>1.7100000000000001E-2</v>
      </c>
      <c r="AI104" s="5">
        <f t="shared" si="17"/>
        <v>1.52E-2</v>
      </c>
      <c r="AJ104" s="5">
        <f t="shared" si="30"/>
        <v>1.9000000000000006E-3</v>
      </c>
      <c r="AL104" s="5">
        <f t="shared" si="31"/>
        <v>1.5800000000000002E-2</v>
      </c>
      <c r="AM104" s="4">
        <f>ROUND(('Levy Limit Base'!AD104*AL104),0)</f>
        <v>1539785</v>
      </c>
      <c r="AN104" s="4"/>
      <c r="AO104" s="18"/>
      <c r="AP104" s="5"/>
    </row>
    <row r="105" spans="1:42">
      <c r="A105" t="s">
        <v>115</v>
      </c>
      <c r="B105">
        <v>96</v>
      </c>
      <c r="C105" s="4">
        <v>71706474</v>
      </c>
      <c r="D105" s="4">
        <v>77192123</v>
      </c>
      <c r="E105" s="4">
        <v>79940771</v>
      </c>
      <c r="F105" s="4">
        <v>82946698</v>
      </c>
      <c r="G105" s="4">
        <v>85952903</v>
      </c>
      <c r="H105" s="4">
        <f>'Levy Limit Base'!U105</f>
        <v>89054950</v>
      </c>
      <c r="J105" s="47" t="s">
        <v>1212</v>
      </c>
      <c r="K105" s="47" t="s">
        <v>1212</v>
      </c>
      <c r="M105" s="4">
        <v>928964</v>
      </c>
      <c r="N105" s="4">
        <v>815909</v>
      </c>
      <c r="O105" s="4">
        <v>1007407</v>
      </c>
      <c r="P105" s="4">
        <v>932538</v>
      </c>
      <c r="Q105" s="17">
        <v>953225</v>
      </c>
      <c r="S105" s="4">
        <f t="shared" si="18"/>
        <v>928964</v>
      </c>
      <c r="T105" s="4">
        <f t="shared" si="19"/>
        <v>815909</v>
      </c>
      <c r="U105" s="4">
        <f t="shared" si="20"/>
        <v>1007407</v>
      </c>
      <c r="V105" s="4">
        <f t="shared" si="21"/>
        <v>932538</v>
      </c>
      <c r="W105" s="4">
        <f t="shared" si="22"/>
        <v>953225</v>
      </c>
      <c r="Y105" s="5">
        <f t="shared" si="23"/>
        <v>1.2999999999999999E-2</v>
      </c>
      <c r="Z105" s="5">
        <f t="shared" si="24"/>
        <v>1.06E-2</v>
      </c>
      <c r="AA105" s="5">
        <f t="shared" si="25"/>
        <v>1.26E-2</v>
      </c>
      <c r="AB105" s="5">
        <f t="shared" si="26"/>
        <v>1.12E-2</v>
      </c>
      <c r="AC105" s="5">
        <f t="shared" si="27"/>
        <v>1.11E-2</v>
      </c>
      <c r="AE105" s="5">
        <f t="shared" si="28"/>
        <v>1.1599999999999999E-2</v>
      </c>
      <c r="AF105" s="5">
        <f t="shared" si="16"/>
        <v>1.0999999999999999E-2</v>
      </c>
      <c r="AH105" s="5">
        <f t="shared" si="29"/>
        <v>1.26E-2</v>
      </c>
      <c r="AI105" s="5">
        <f t="shared" si="17"/>
        <v>1.12E-2</v>
      </c>
      <c r="AJ105" s="5">
        <f t="shared" si="30"/>
        <v>1.4000000000000002E-3</v>
      </c>
      <c r="AL105" s="5">
        <f t="shared" si="31"/>
        <v>1.1599999999999999E-2</v>
      </c>
      <c r="AM105" s="4">
        <f>ROUND(('Levy Limit Base'!AD105*AL105),0)</f>
        <v>1033037</v>
      </c>
      <c r="AN105" s="4"/>
      <c r="AO105" s="18"/>
      <c r="AP105" s="5"/>
    </row>
    <row r="106" spans="1:42">
      <c r="A106" t="s">
        <v>116</v>
      </c>
      <c r="B106">
        <v>97</v>
      </c>
      <c r="C106" s="4">
        <v>40786811</v>
      </c>
      <c r="D106" s="4">
        <v>43842987</v>
      </c>
      <c r="E106" s="4">
        <v>45980026</v>
      </c>
      <c r="F106" s="4">
        <v>47650217</v>
      </c>
      <c r="G106" s="4">
        <v>49602326</v>
      </c>
      <c r="H106" s="4">
        <f>'Levy Limit Base'!U106</f>
        <v>51485090</v>
      </c>
      <c r="J106" s="47" t="s">
        <v>458</v>
      </c>
      <c r="K106" s="47" t="s">
        <v>1212</v>
      </c>
      <c r="M106" s="4">
        <v>459296</v>
      </c>
      <c r="N106" s="4">
        <v>1040964</v>
      </c>
      <c r="O106" s="4">
        <v>520690</v>
      </c>
      <c r="P106" s="4">
        <v>760854</v>
      </c>
      <c r="Q106" s="17">
        <v>642706</v>
      </c>
      <c r="S106" s="4">
        <f t="shared" si="18"/>
        <v>459296</v>
      </c>
      <c r="T106" s="4">
        <f t="shared" si="19"/>
        <v>1040964</v>
      </c>
      <c r="U106" s="4">
        <f t="shared" si="20"/>
        <v>520690</v>
      </c>
      <c r="V106" s="4">
        <f t="shared" si="21"/>
        <v>760854</v>
      </c>
      <c r="W106" s="4">
        <f t="shared" si="22"/>
        <v>642706</v>
      </c>
      <c r="Y106" s="5">
        <f t="shared" si="23"/>
        <v>1.1299999999999999E-2</v>
      </c>
      <c r="Z106" s="5">
        <f t="shared" si="24"/>
        <v>2.3699999999999999E-2</v>
      </c>
      <c r="AA106" s="5">
        <f t="shared" si="25"/>
        <v>1.1299999999999999E-2</v>
      </c>
      <c r="AB106" s="5">
        <f t="shared" si="26"/>
        <v>1.6E-2</v>
      </c>
      <c r="AC106" s="5">
        <f t="shared" si="27"/>
        <v>1.2999999999999999E-2</v>
      </c>
      <c r="AE106" s="5">
        <f t="shared" si="28"/>
        <v>1.34E-2</v>
      </c>
      <c r="AF106" s="5">
        <f t="shared" si="16"/>
        <v>1.34E-2</v>
      </c>
      <c r="AH106" s="5">
        <f t="shared" si="29"/>
        <v>1.6E-2</v>
      </c>
      <c r="AI106" s="5">
        <f t="shared" si="17"/>
        <v>1.2200000000000001E-2</v>
      </c>
      <c r="AJ106" s="5">
        <f t="shared" si="30"/>
        <v>3.7999999999999996E-3</v>
      </c>
      <c r="AL106" s="5">
        <f t="shared" si="31"/>
        <v>1.34E-2</v>
      </c>
      <c r="AM106" s="4">
        <f>ROUND(('Levy Limit Base'!AD106*AL106),0)</f>
        <v>689900</v>
      </c>
      <c r="AN106" s="4"/>
      <c r="AO106" s="18"/>
      <c r="AP106" s="5"/>
    </row>
    <row r="107" spans="1:42">
      <c r="A107" t="s">
        <v>117</v>
      </c>
      <c r="B107">
        <v>98</v>
      </c>
      <c r="C107" s="4">
        <v>1803491</v>
      </c>
      <c r="D107" s="4">
        <v>1917100</v>
      </c>
      <c r="E107" s="4">
        <v>1980016</v>
      </c>
      <c r="F107" s="4">
        <v>2040295</v>
      </c>
      <c r="G107" s="4">
        <v>2097556</v>
      </c>
      <c r="H107" s="4">
        <f>'Levy Limit Base'!U107</f>
        <v>0</v>
      </c>
      <c r="J107" s="47" t="s">
        <v>439</v>
      </c>
      <c r="K107" s="47" t="s">
        <v>1212</v>
      </c>
      <c r="M107" s="4">
        <v>12823</v>
      </c>
      <c r="N107" s="4">
        <v>14988</v>
      </c>
      <c r="O107" s="4">
        <v>10779</v>
      </c>
      <c r="P107" s="4">
        <v>6253</v>
      </c>
      <c r="Q107" s="17">
        <v>0</v>
      </c>
      <c r="S107" s="4">
        <f t="shared" si="18"/>
        <v>12823</v>
      </c>
      <c r="T107" s="4">
        <f t="shared" si="19"/>
        <v>14988</v>
      </c>
      <c r="U107" s="4">
        <f t="shared" si="20"/>
        <v>10779</v>
      </c>
      <c r="V107" s="4">
        <f t="shared" si="21"/>
        <v>6253</v>
      </c>
      <c r="W107" s="4">
        <f t="shared" si="22"/>
        <v>0</v>
      </c>
      <c r="Y107" s="5">
        <f t="shared" si="23"/>
        <v>7.1000000000000004E-3</v>
      </c>
      <c r="Z107" s="5">
        <f t="shared" si="24"/>
        <v>7.7999999999999996E-3</v>
      </c>
      <c r="AA107" s="5">
        <f t="shared" si="25"/>
        <v>5.4000000000000003E-3</v>
      </c>
      <c r="AB107" s="5">
        <f t="shared" si="26"/>
        <v>3.0999999999999999E-3</v>
      </c>
      <c r="AC107" s="5">
        <f t="shared" si="27"/>
        <v>0</v>
      </c>
      <c r="AE107" s="5">
        <f t="shared" si="28"/>
        <v>5.4000000000000003E-3</v>
      </c>
      <c r="AF107" s="5">
        <f t="shared" si="16"/>
        <v>5.1999999999999998E-3</v>
      </c>
      <c r="AH107" s="5">
        <f t="shared" si="29"/>
        <v>7.7999999999999996E-3</v>
      </c>
      <c r="AI107" s="5">
        <f t="shared" si="17"/>
        <v>4.3E-3</v>
      </c>
      <c r="AJ107" s="5">
        <f t="shared" si="30"/>
        <v>3.4999999999999996E-3</v>
      </c>
      <c r="AL107" s="5">
        <f t="shared" si="31"/>
        <v>5.4000000000000003E-3</v>
      </c>
      <c r="AM107" s="4">
        <f>ROUND(('Levy Limit Base'!AD107*AL107),0)</f>
        <v>11671</v>
      </c>
      <c r="AN107" s="4"/>
      <c r="AO107" s="18"/>
      <c r="AP107" s="5"/>
    </row>
    <row r="108" spans="1:42">
      <c r="A108" t="s">
        <v>118</v>
      </c>
      <c r="B108">
        <v>99</v>
      </c>
      <c r="C108" s="4">
        <v>33970677</v>
      </c>
      <c r="D108" s="4">
        <v>36800475</v>
      </c>
      <c r="E108" s="4">
        <v>38563873</v>
      </c>
      <c r="F108" s="4">
        <v>40615130</v>
      </c>
      <c r="G108" s="4">
        <v>42582722</v>
      </c>
      <c r="H108" s="4">
        <f>'Levy Limit Base'!U108</f>
        <v>45237199</v>
      </c>
      <c r="J108" s="47" t="s">
        <v>1212</v>
      </c>
      <c r="K108" s="47" t="s">
        <v>1212</v>
      </c>
      <c r="M108" s="4">
        <v>576222</v>
      </c>
      <c r="N108" s="4">
        <v>647700</v>
      </c>
      <c r="O108" s="4">
        <v>1087160</v>
      </c>
      <c r="P108" s="4">
        <v>952214</v>
      </c>
      <c r="Q108" s="17">
        <v>1589909</v>
      </c>
      <c r="S108" s="4">
        <f t="shared" si="18"/>
        <v>576222</v>
      </c>
      <c r="T108" s="4">
        <f t="shared" si="19"/>
        <v>647700</v>
      </c>
      <c r="U108" s="4">
        <f t="shared" si="20"/>
        <v>1087160</v>
      </c>
      <c r="V108" s="4">
        <f t="shared" si="21"/>
        <v>952214</v>
      </c>
      <c r="W108" s="4">
        <f t="shared" si="22"/>
        <v>1589909</v>
      </c>
      <c r="Y108" s="5">
        <f t="shared" si="23"/>
        <v>1.7000000000000001E-2</v>
      </c>
      <c r="Z108" s="5">
        <f t="shared" si="24"/>
        <v>1.7600000000000001E-2</v>
      </c>
      <c r="AA108" s="5">
        <f t="shared" si="25"/>
        <v>2.8199999999999999E-2</v>
      </c>
      <c r="AB108" s="5">
        <f t="shared" si="26"/>
        <v>2.3400000000000001E-2</v>
      </c>
      <c r="AC108" s="5">
        <f t="shared" si="27"/>
        <v>3.73E-2</v>
      </c>
      <c r="AE108" s="5">
        <f t="shared" si="28"/>
        <v>2.9600000000000001E-2</v>
      </c>
      <c r="AF108" s="5">
        <f t="shared" si="16"/>
        <v>2.3099999999999999E-2</v>
      </c>
      <c r="AH108" s="5">
        <f t="shared" si="29"/>
        <v>3.73E-2</v>
      </c>
      <c r="AI108" s="5">
        <f t="shared" si="17"/>
        <v>2.58E-2</v>
      </c>
      <c r="AJ108" s="5">
        <f t="shared" si="30"/>
        <v>1.15E-2</v>
      </c>
      <c r="AL108" s="5">
        <f t="shared" si="31"/>
        <v>2.9600000000000001E-2</v>
      </c>
      <c r="AM108" s="4">
        <f>ROUND(('Levy Limit Base'!AD108*AL108),0)</f>
        <v>1339021</v>
      </c>
      <c r="AN108" s="4"/>
      <c r="AO108" s="18"/>
      <c r="AP108" s="5"/>
    </row>
    <row r="109" spans="1:42">
      <c r="A109" t="s">
        <v>119</v>
      </c>
      <c r="B109">
        <v>100</v>
      </c>
      <c r="C109" s="4">
        <v>154362436</v>
      </c>
      <c r="D109" s="4">
        <v>164167273</v>
      </c>
      <c r="E109" s="4">
        <v>169222943</v>
      </c>
      <c r="F109" s="4">
        <v>175527068</v>
      </c>
      <c r="G109" s="4">
        <v>183070364</v>
      </c>
      <c r="H109" s="4">
        <f>'Levy Limit Base'!U109</f>
        <v>190849721</v>
      </c>
      <c r="J109" s="47" t="s">
        <v>439</v>
      </c>
      <c r="K109" s="47" t="s">
        <v>1212</v>
      </c>
      <c r="M109" s="4">
        <v>872416</v>
      </c>
      <c r="N109" s="4">
        <v>951488</v>
      </c>
      <c r="O109" s="4">
        <v>2073552</v>
      </c>
      <c r="P109" s="4">
        <v>3155119</v>
      </c>
      <c r="Q109" s="17">
        <v>3202598</v>
      </c>
      <c r="S109" s="4">
        <f t="shared" si="18"/>
        <v>872416</v>
      </c>
      <c r="T109" s="4">
        <f t="shared" si="19"/>
        <v>951488</v>
      </c>
      <c r="U109" s="4">
        <f t="shared" si="20"/>
        <v>2073552</v>
      </c>
      <c r="V109" s="4">
        <f t="shared" si="21"/>
        <v>3155119</v>
      </c>
      <c r="W109" s="4">
        <f t="shared" si="22"/>
        <v>3202598</v>
      </c>
      <c r="Y109" s="5">
        <f t="shared" si="23"/>
        <v>5.7000000000000002E-3</v>
      </c>
      <c r="Z109" s="5">
        <f t="shared" si="24"/>
        <v>5.7999999999999996E-3</v>
      </c>
      <c r="AA109" s="5">
        <f t="shared" si="25"/>
        <v>1.23E-2</v>
      </c>
      <c r="AB109" s="5">
        <f t="shared" si="26"/>
        <v>1.7999999999999999E-2</v>
      </c>
      <c r="AC109" s="5">
        <f t="shared" si="27"/>
        <v>1.7500000000000002E-2</v>
      </c>
      <c r="AE109" s="5">
        <f t="shared" si="28"/>
        <v>1.5900000000000001E-2</v>
      </c>
      <c r="AF109" s="5">
        <f t="shared" si="16"/>
        <v>1.1900000000000001E-2</v>
      </c>
      <c r="AH109" s="5">
        <f t="shared" si="29"/>
        <v>1.7999999999999999E-2</v>
      </c>
      <c r="AI109" s="5">
        <f t="shared" si="17"/>
        <v>1.49E-2</v>
      </c>
      <c r="AJ109" s="5">
        <f t="shared" si="30"/>
        <v>3.0999999999999986E-3</v>
      </c>
      <c r="AL109" s="5">
        <f t="shared" si="31"/>
        <v>1.5900000000000001E-2</v>
      </c>
      <c r="AM109" s="4">
        <f>ROUND(('Levy Limit Base'!AD109*AL109),0)</f>
        <v>3034511</v>
      </c>
      <c r="AN109" s="4"/>
      <c r="AO109" s="18"/>
      <c r="AP109" s="5"/>
    </row>
    <row r="110" spans="1:42">
      <c r="A110" t="s">
        <v>120</v>
      </c>
      <c r="B110">
        <v>101</v>
      </c>
      <c r="C110" s="4">
        <v>51973303</v>
      </c>
      <c r="D110" s="4">
        <v>56593520</v>
      </c>
      <c r="E110" s="4">
        <v>58724454</v>
      </c>
      <c r="F110" s="4">
        <v>61012570</v>
      </c>
      <c r="G110" s="4">
        <v>63723420</v>
      </c>
      <c r="H110" s="4">
        <f>'Levy Limit Base'!U110</f>
        <v>66796108</v>
      </c>
      <c r="J110" s="47" t="s">
        <v>439</v>
      </c>
      <c r="K110" s="47" t="s">
        <v>1212</v>
      </c>
      <c r="M110" s="4">
        <v>1047493</v>
      </c>
      <c r="N110" s="4">
        <v>716096</v>
      </c>
      <c r="O110" s="4">
        <v>820004</v>
      </c>
      <c r="P110" s="4">
        <v>1185535</v>
      </c>
      <c r="Q110" s="17">
        <v>1479602</v>
      </c>
      <c r="S110" s="4">
        <f t="shared" si="18"/>
        <v>1047493</v>
      </c>
      <c r="T110" s="4">
        <f t="shared" si="19"/>
        <v>716096</v>
      </c>
      <c r="U110" s="4">
        <f t="shared" si="20"/>
        <v>820004</v>
      </c>
      <c r="V110" s="4">
        <f t="shared" si="21"/>
        <v>1185535</v>
      </c>
      <c r="W110" s="4">
        <f t="shared" si="22"/>
        <v>1479602</v>
      </c>
      <c r="Y110" s="5">
        <f t="shared" si="23"/>
        <v>2.0199999999999999E-2</v>
      </c>
      <c r="Z110" s="5">
        <f t="shared" si="24"/>
        <v>1.2699999999999999E-2</v>
      </c>
      <c r="AA110" s="5">
        <f t="shared" si="25"/>
        <v>1.4E-2</v>
      </c>
      <c r="AB110" s="5">
        <f t="shared" si="26"/>
        <v>1.9400000000000001E-2</v>
      </c>
      <c r="AC110" s="5">
        <f t="shared" si="27"/>
        <v>2.3199999999999998E-2</v>
      </c>
      <c r="AE110" s="5">
        <f t="shared" si="28"/>
        <v>1.89E-2</v>
      </c>
      <c r="AF110" s="5">
        <f t="shared" si="16"/>
        <v>1.54E-2</v>
      </c>
      <c r="AH110" s="5">
        <f t="shared" si="29"/>
        <v>2.3199999999999998E-2</v>
      </c>
      <c r="AI110" s="5">
        <f t="shared" si="17"/>
        <v>1.67E-2</v>
      </c>
      <c r="AJ110" s="5">
        <f t="shared" si="30"/>
        <v>6.4999999999999988E-3</v>
      </c>
      <c r="AL110" s="5">
        <f t="shared" si="31"/>
        <v>1.89E-2</v>
      </c>
      <c r="AM110" s="4">
        <f>ROUND(('Levy Limit Base'!AD110*AL110),0)</f>
        <v>1262446</v>
      </c>
      <c r="AN110" s="4"/>
      <c r="AO110" s="18"/>
      <c r="AP110" s="5"/>
    </row>
    <row r="111" spans="1:42">
      <c r="A111" t="s">
        <v>121</v>
      </c>
      <c r="B111">
        <v>102</v>
      </c>
      <c r="C111" s="4">
        <v>14770964</v>
      </c>
      <c r="D111" s="4">
        <v>15875415</v>
      </c>
      <c r="E111" s="4">
        <v>16889666</v>
      </c>
      <c r="F111" s="4">
        <v>17656495</v>
      </c>
      <c r="G111" s="4">
        <v>18459630</v>
      </c>
      <c r="H111" s="4">
        <f>'Levy Limit Base'!U111</f>
        <v>19501997</v>
      </c>
      <c r="J111" s="47" t="s">
        <v>453</v>
      </c>
      <c r="K111" s="47" t="s">
        <v>1212</v>
      </c>
      <c r="M111" s="4">
        <v>192359</v>
      </c>
      <c r="N111" s="4">
        <v>617368</v>
      </c>
      <c r="O111" s="4">
        <v>344585</v>
      </c>
      <c r="P111" s="4">
        <v>361725</v>
      </c>
      <c r="Q111" s="17">
        <v>580874</v>
      </c>
      <c r="S111" s="4">
        <f t="shared" si="18"/>
        <v>192359</v>
      </c>
      <c r="T111" s="4">
        <f t="shared" si="19"/>
        <v>617368</v>
      </c>
      <c r="U111" s="4">
        <f t="shared" si="20"/>
        <v>344585</v>
      </c>
      <c r="V111" s="4">
        <f t="shared" si="21"/>
        <v>361725</v>
      </c>
      <c r="W111" s="4">
        <f t="shared" si="22"/>
        <v>580874</v>
      </c>
      <c r="Y111" s="5">
        <f t="shared" si="23"/>
        <v>1.2999999999999999E-2</v>
      </c>
      <c r="Z111" s="5">
        <f t="shared" si="24"/>
        <v>3.8899999999999997E-2</v>
      </c>
      <c r="AA111" s="5">
        <f t="shared" si="25"/>
        <v>2.0400000000000001E-2</v>
      </c>
      <c r="AB111" s="5">
        <f t="shared" si="26"/>
        <v>2.0500000000000001E-2</v>
      </c>
      <c r="AC111" s="5">
        <f t="shared" si="27"/>
        <v>3.15E-2</v>
      </c>
      <c r="AE111" s="5">
        <f t="shared" si="28"/>
        <v>2.41E-2</v>
      </c>
      <c r="AF111" s="5">
        <f t="shared" si="16"/>
        <v>2.41E-2</v>
      </c>
      <c r="AH111" s="5">
        <f t="shared" si="29"/>
        <v>3.15E-2</v>
      </c>
      <c r="AI111" s="5">
        <f t="shared" si="17"/>
        <v>2.0500000000000001E-2</v>
      </c>
      <c r="AJ111" s="5">
        <f t="shared" si="30"/>
        <v>1.0999999999999999E-2</v>
      </c>
      <c r="AL111" s="5">
        <f t="shared" si="31"/>
        <v>2.41E-2</v>
      </c>
      <c r="AM111" s="4">
        <f>ROUND(('Levy Limit Base'!AD111*AL111),0)</f>
        <v>469998</v>
      </c>
      <c r="AN111" s="4"/>
      <c r="AO111" s="18"/>
      <c r="AP111" s="5"/>
    </row>
    <row r="112" spans="1:42">
      <c r="A112" t="s">
        <v>122</v>
      </c>
      <c r="B112">
        <v>103</v>
      </c>
      <c r="C112" s="4">
        <v>19769296</v>
      </c>
      <c r="D112" s="4">
        <v>21461493</v>
      </c>
      <c r="E112" s="4">
        <v>22612309</v>
      </c>
      <c r="F112" s="4">
        <v>23528443</v>
      </c>
      <c r="G112" s="4">
        <v>24781672</v>
      </c>
      <c r="H112" s="4">
        <f>'Levy Limit Base'!U112</f>
        <v>25888215</v>
      </c>
      <c r="J112" s="47" t="s">
        <v>1212</v>
      </c>
      <c r="K112" s="47" t="s">
        <v>1212</v>
      </c>
      <c r="M112" s="4">
        <v>309317</v>
      </c>
      <c r="N112" s="4">
        <v>607127</v>
      </c>
      <c r="O112" s="4">
        <v>350826</v>
      </c>
      <c r="P112" s="4">
        <v>659728</v>
      </c>
      <c r="Q112" s="17">
        <v>468194</v>
      </c>
      <c r="S112" s="4">
        <f t="shared" si="18"/>
        <v>309317</v>
      </c>
      <c r="T112" s="4">
        <f t="shared" si="19"/>
        <v>607127</v>
      </c>
      <c r="U112" s="4">
        <f t="shared" si="20"/>
        <v>350826</v>
      </c>
      <c r="V112" s="4">
        <f t="shared" si="21"/>
        <v>659728</v>
      </c>
      <c r="W112" s="4">
        <f t="shared" si="22"/>
        <v>468194</v>
      </c>
      <c r="Y112" s="5">
        <f t="shared" si="23"/>
        <v>1.5599999999999999E-2</v>
      </c>
      <c r="Z112" s="5">
        <f t="shared" si="24"/>
        <v>2.8299999999999999E-2</v>
      </c>
      <c r="AA112" s="5">
        <f t="shared" si="25"/>
        <v>1.55E-2</v>
      </c>
      <c r="AB112" s="5">
        <f t="shared" si="26"/>
        <v>2.8000000000000001E-2</v>
      </c>
      <c r="AC112" s="5">
        <f t="shared" si="27"/>
        <v>1.89E-2</v>
      </c>
      <c r="AE112" s="5">
        <f t="shared" si="28"/>
        <v>2.0799999999999999E-2</v>
      </c>
      <c r="AF112" s="5">
        <f t="shared" si="16"/>
        <v>2.0799999999999999E-2</v>
      </c>
      <c r="AH112" s="5">
        <f t="shared" si="29"/>
        <v>2.8000000000000001E-2</v>
      </c>
      <c r="AI112" s="5">
        <f t="shared" si="17"/>
        <v>1.72E-2</v>
      </c>
      <c r="AJ112" s="5">
        <f t="shared" si="30"/>
        <v>1.0800000000000001E-2</v>
      </c>
      <c r="AL112" s="5">
        <f t="shared" si="31"/>
        <v>2.0799999999999999E-2</v>
      </c>
      <c r="AM112" s="4">
        <f>ROUND(('Levy Limit Base'!AD112*AL112),0)</f>
        <v>538475</v>
      </c>
      <c r="AN112" s="4"/>
      <c r="AO112" s="18"/>
      <c r="AP112" s="5"/>
    </row>
    <row r="113" spans="1:42">
      <c r="A113" t="s">
        <v>123</v>
      </c>
      <c r="B113">
        <v>104</v>
      </c>
      <c r="C113" s="4">
        <v>2023459</v>
      </c>
      <c r="D113" s="4">
        <v>2416331</v>
      </c>
      <c r="E113" s="4">
        <v>2492418</v>
      </c>
      <c r="F113" s="4">
        <v>2566119</v>
      </c>
      <c r="G113" s="4">
        <v>2654425</v>
      </c>
      <c r="H113" s="4">
        <f>'Levy Limit Base'!U113</f>
        <v>2750062</v>
      </c>
      <c r="J113" s="47" t="s">
        <v>459</v>
      </c>
      <c r="K113" s="47" t="s">
        <v>1212</v>
      </c>
      <c r="M113" s="4">
        <v>22746</v>
      </c>
      <c r="N113" s="4">
        <v>15679</v>
      </c>
      <c r="O113" s="4">
        <v>11390</v>
      </c>
      <c r="P113" s="4">
        <v>24153</v>
      </c>
      <c r="Q113" s="17">
        <v>29276</v>
      </c>
      <c r="S113" s="4">
        <f t="shared" si="18"/>
        <v>22746</v>
      </c>
      <c r="T113" s="4">
        <f t="shared" si="19"/>
        <v>15679</v>
      </c>
      <c r="U113" s="4">
        <f t="shared" si="20"/>
        <v>11390</v>
      </c>
      <c r="V113" s="4">
        <f t="shared" si="21"/>
        <v>24153</v>
      </c>
      <c r="W113" s="4">
        <f t="shared" si="22"/>
        <v>29276</v>
      </c>
      <c r="Y113" s="5">
        <f t="shared" si="23"/>
        <v>1.12E-2</v>
      </c>
      <c r="Z113" s="5">
        <f t="shared" si="24"/>
        <v>6.4999999999999997E-3</v>
      </c>
      <c r="AA113" s="5">
        <f t="shared" si="25"/>
        <v>4.5999999999999999E-3</v>
      </c>
      <c r="AB113" s="5">
        <f t="shared" si="26"/>
        <v>9.4000000000000004E-3</v>
      </c>
      <c r="AC113" s="5">
        <f t="shared" si="27"/>
        <v>1.0999999999999999E-2</v>
      </c>
      <c r="AE113" s="5">
        <f t="shared" si="28"/>
        <v>8.3000000000000001E-3</v>
      </c>
      <c r="AF113" s="5">
        <f t="shared" si="16"/>
        <v>6.7999999999999996E-3</v>
      </c>
      <c r="AH113" s="5">
        <f t="shared" si="29"/>
        <v>1.0999999999999999E-2</v>
      </c>
      <c r="AI113" s="5">
        <f t="shared" si="17"/>
        <v>7.0000000000000001E-3</v>
      </c>
      <c r="AJ113" s="5">
        <f t="shared" si="30"/>
        <v>3.9999999999999992E-3</v>
      </c>
      <c r="AL113" s="5">
        <f t="shared" si="31"/>
        <v>8.3000000000000001E-3</v>
      </c>
      <c r="AM113" s="4">
        <f>ROUND(('Levy Limit Base'!AD113*AL113),0)</f>
        <v>22826</v>
      </c>
      <c r="AN113" s="4"/>
      <c r="AO113" s="18"/>
      <c r="AP113" s="5"/>
    </row>
    <row r="114" spans="1:42">
      <c r="A114" t="s">
        <v>124</v>
      </c>
      <c r="B114">
        <v>105</v>
      </c>
      <c r="C114" s="4">
        <v>13156512</v>
      </c>
      <c r="D114" s="4">
        <v>14090337</v>
      </c>
      <c r="E114" s="4">
        <v>14591882</v>
      </c>
      <c r="F114" s="4">
        <v>15120657</v>
      </c>
      <c r="G114" s="4">
        <v>15743947</v>
      </c>
      <c r="H114" s="4">
        <f>'Levy Limit Base'!U114</f>
        <v>16457382</v>
      </c>
      <c r="J114" s="47" t="s">
        <v>1212</v>
      </c>
      <c r="K114" s="47" t="s">
        <v>1212</v>
      </c>
      <c r="M114" s="4">
        <v>111445</v>
      </c>
      <c r="N114" s="4">
        <v>149287</v>
      </c>
      <c r="O114" s="4">
        <v>163978</v>
      </c>
      <c r="P114" s="4">
        <v>245244</v>
      </c>
      <c r="Q114" s="17">
        <v>319837</v>
      </c>
      <c r="S114" s="4">
        <f t="shared" si="18"/>
        <v>111445</v>
      </c>
      <c r="T114" s="4">
        <f t="shared" si="19"/>
        <v>149287</v>
      </c>
      <c r="U114" s="4">
        <f t="shared" si="20"/>
        <v>163978</v>
      </c>
      <c r="V114" s="4">
        <f t="shared" si="21"/>
        <v>245244</v>
      </c>
      <c r="W114" s="4">
        <f t="shared" si="22"/>
        <v>319837</v>
      </c>
      <c r="Y114" s="5">
        <f t="shared" si="23"/>
        <v>8.5000000000000006E-3</v>
      </c>
      <c r="Z114" s="5">
        <f t="shared" si="24"/>
        <v>1.06E-2</v>
      </c>
      <c r="AA114" s="5">
        <f t="shared" si="25"/>
        <v>1.12E-2</v>
      </c>
      <c r="AB114" s="5">
        <f t="shared" si="26"/>
        <v>1.6199999999999999E-2</v>
      </c>
      <c r="AC114" s="5">
        <f t="shared" si="27"/>
        <v>2.0299999999999999E-2</v>
      </c>
      <c r="AE114" s="5">
        <f t="shared" si="28"/>
        <v>1.5900000000000001E-2</v>
      </c>
      <c r="AF114" s="5">
        <f t="shared" si="16"/>
        <v>1.2699999999999999E-2</v>
      </c>
      <c r="AH114" s="5">
        <f t="shared" si="29"/>
        <v>2.0299999999999999E-2</v>
      </c>
      <c r="AI114" s="5">
        <f t="shared" si="17"/>
        <v>1.37E-2</v>
      </c>
      <c r="AJ114" s="5">
        <f t="shared" si="30"/>
        <v>6.5999999999999982E-3</v>
      </c>
      <c r="AL114" s="5">
        <f t="shared" si="31"/>
        <v>1.5900000000000001E-2</v>
      </c>
      <c r="AM114" s="4">
        <f>ROUND(('Levy Limit Base'!AD114*AL114),0)</f>
        <v>261672</v>
      </c>
      <c r="AN114" s="4"/>
      <c r="AO114" s="18"/>
      <c r="AP114" s="5"/>
    </row>
    <row r="115" spans="1:42">
      <c r="A115" t="s">
        <v>125</v>
      </c>
      <c r="B115">
        <v>106</v>
      </c>
      <c r="C115" s="4">
        <v>1972645</v>
      </c>
      <c r="D115" s="4">
        <v>2119149</v>
      </c>
      <c r="E115" s="4">
        <v>2212106</v>
      </c>
      <c r="F115" s="4">
        <v>2328351</v>
      </c>
      <c r="G115" s="4">
        <v>2458541</v>
      </c>
      <c r="H115" s="4">
        <f>'Levy Limit Base'!U115</f>
        <v>2552827</v>
      </c>
      <c r="J115" s="47" t="s">
        <v>1212</v>
      </c>
      <c r="K115" s="47" t="s">
        <v>1212</v>
      </c>
      <c r="M115" s="4">
        <v>14506</v>
      </c>
      <c r="N115" s="4">
        <v>39979</v>
      </c>
      <c r="O115" s="4">
        <v>60943</v>
      </c>
      <c r="P115" s="4">
        <v>71810</v>
      </c>
      <c r="Q115" s="17">
        <v>32823</v>
      </c>
      <c r="S115" s="4">
        <f t="shared" si="18"/>
        <v>14506</v>
      </c>
      <c r="T115" s="4">
        <f t="shared" si="19"/>
        <v>39979</v>
      </c>
      <c r="U115" s="4">
        <f t="shared" si="20"/>
        <v>60943</v>
      </c>
      <c r="V115" s="4">
        <f t="shared" si="21"/>
        <v>71810</v>
      </c>
      <c r="W115" s="4">
        <f t="shared" si="22"/>
        <v>32823</v>
      </c>
      <c r="Y115" s="5">
        <f t="shared" si="23"/>
        <v>7.4000000000000003E-3</v>
      </c>
      <c r="Z115" s="5">
        <f t="shared" si="24"/>
        <v>1.89E-2</v>
      </c>
      <c r="AA115" s="5">
        <f t="shared" si="25"/>
        <v>2.75E-2</v>
      </c>
      <c r="AB115" s="5">
        <f t="shared" si="26"/>
        <v>3.0800000000000001E-2</v>
      </c>
      <c r="AC115" s="5">
        <f t="shared" si="27"/>
        <v>1.34E-2</v>
      </c>
      <c r="AE115" s="5">
        <f t="shared" si="28"/>
        <v>2.3900000000000001E-2</v>
      </c>
      <c r="AF115" s="5">
        <f t="shared" si="16"/>
        <v>1.9900000000000001E-2</v>
      </c>
      <c r="AH115" s="5">
        <f t="shared" si="29"/>
        <v>3.0800000000000001E-2</v>
      </c>
      <c r="AI115" s="5">
        <f t="shared" si="17"/>
        <v>2.0500000000000001E-2</v>
      </c>
      <c r="AJ115" s="5">
        <f t="shared" si="30"/>
        <v>1.03E-2</v>
      </c>
      <c r="AL115" s="5">
        <f t="shared" si="31"/>
        <v>2.3900000000000001E-2</v>
      </c>
      <c r="AM115" s="4">
        <f>ROUND(('Levy Limit Base'!AD115*AL115),0)</f>
        <v>61013</v>
      </c>
      <c r="AN115" s="4"/>
      <c r="AO115" s="18"/>
      <c r="AP115" s="5"/>
    </row>
    <row r="116" spans="1:42">
      <c r="A116" t="s">
        <v>126</v>
      </c>
      <c r="B116">
        <v>107</v>
      </c>
      <c r="C116" s="4">
        <v>60964990</v>
      </c>
      <c r="D116" s="4">
        <v>65537176</v>
      </c>
      <c r="E116" s="4">
        <v>67991888</v>
      </c>
      <c r="F116" s="4">
        <v>70726400</v>
      </c>
      <c r="G116" s="4">
        <v>73445650</v>
      </c>
      <c r="H116" s="4">
        <f>'Levy Limit Base'!U116</f>
        <v>76265313</v>
      </c>
      <c r="J116" s="47" t="s">
        <v>1212</v>
      </c>
      <c r="K116" s="47" t="s">
        <v>1212</v>
      </c>
      <c r="M116" s="4">
        <v>815874</v>
      </c>
      <c r="N116" s="4">
        <v>816283</v>
      </c>
      <c r="O116" s="4">
        <v>1034715</v>
      </c>
      <c r="P116" s="4">
        <v>951090</v>
      </c>
      <c r="Q116" s="17">
        <v>983522</v>
      </c>
      <c r="S116" s="4">
        <f t="shared" si="18"/>
        <v>815874</v>
      </c>
      <c r="T116" s="4">
        <f t="shared" si="19"/>
        <v>816283</v>
      </c>
      <c r="U116" s="4">
        <f t="shared" si="20"/>
        <v>1034715</v>
      </c>
      <c r="V116" s="4">
        <f t="shared" si="21"/>
        <v>951090</v>
      </c>
      <c r="W116" s="4">
        <f t="shared" si="22"/>
        <v>983522</v>
      </c>
      <c r="Y116" s="5">
        <f t="shared" si="23"/>
        <v>1.34E-2</v>
      </c>
      <c r="Z116" s="5">
        <f t="shared" si="24"/>
        <v>1.2500000000000001E-2</v>
      </c>
      <c r="AA116" s="5">
        <f t="shared" si="25"/>
        <v>1.52E-2</v>
      </c>
      <c r="AB116" s="5">
        <f t="shared" si="26"/>
        <v>1.34E-2</v>
      </c>
      <c r="AC116" s="5">
        <f t="shared" si="27"/>
        <v>1.34E-2</v>
      </c>
      <c r="AE116" s="5">
        <f t="shared" si="28"/>
        <v>1.4E-2</v>
      </c>
      <c r="AF116" s="5">
        <f t="shared" si="16"/>
        <v>1.3100000000000001E-2</v>
      </c>
      <c r="AH116" s="5">
        <f t="shared" si="29"/>
        <v>1.52E-2</v>
      </c>
      <c r="AI116" s="5">
        <f t="shared" si="17"/>
        <v>1.34E-2</v>
      </c>
      <c r="AJ116" s="5">
        <f t="shared" si="30"/>
        <v>1.7999999999999995E-3</v>
      </c>
      <c r="AL116" s="5">
        <f t="shared" si="31"/>
        <v>1.4E-2</v>
      </c>
      <c r="AM116" s="4">
        <f>ROUND(('Levy Limit Base'!AD116*AL116),0)</f>
        <v>1067714</v>
      </c>
      <c r="AN116" s="4"/>
      <c r="AO116" s="18"/>
      <c r="AP116" s="5"/>
    </row>
    <row r="117" spans="1:42">
      <c r="A117" t="s">
        <v>127</v>
      </c>
      <c r="B117">
        <v>108</v>
      </c>
      <c r="C117" s="4">
        <v>1844937</v>
      </c>
      <c r="D117" s="4">
        <v>1982042</v>
      </c>
      <c r="E117" s="4">
        <v>2041414</v>
      </c>
      <c r="F117" s="4">
        <v>2104870</v>
      </c>
      <c r="G117" s="4">
        <v>2183303</v>
      </c>
      <c r="H117" s="4">
        <f>'Levy Limit Base'!U117</f>
        <v>2282872</v>
      </c>
      <c r="J117" s="47" t="s">
        <v>1212</v>
      </c>
      <c r="K117" s="47" t="s">
        <v>1212</v>
      </c>
      <c r="M117" s="4">
        <v>25977</v>
      </c>
      <c r="N117" s="4">
        <v>9821</v>
      </c>
      <c r="O117" s="4">
        <v>12421</v>
      </c>
      <c r="P117" s="4">
        <v>25811</v>
      </c>
      <c r="Q117" s="17">
        <v>44986</v>
      </c>
      <c r="S117" s="4">
        <f t="shared" si="18"/>
        <v>25977</v>
      </c>
      <c r="T117" s="4">
        <f t="shared" si="19"/>
        <v>9821</v>
      </c>
      <c r="U117" s="4">
        <f t="shared" si="20"/>
        <v>12421</v>
      </c>
      <c r="V117" s="4">
        <f t="shared" si="21"/>
        <v>25811</v>
      </c>
      <c r="W117" s="4">
        <f t="shared" si="22"/>
        <v>44986</v>
      </c>
      <c r="Y117" s="5">
        <f t="shared" si="23"/>
        <v>1.41E-2</v>
      </c>
      <c r="Z117" s="5">
        <f t="shared" si="24"/>
        <v>5.0000000000000001E-3</v>
      </c>
      <c r="AA117" s="5">
        <f t="shared" si="25"/>
        <v>6.1000000000000004E-3</v>
      </c>
      <c r="AB117" s="5">
        <f t="shared" si="26"/>
        <v>1.23E-2</v>
      </c>
      <c r="AC117" s="5">
        <f t="shared" si="27"/>
        <v>2.06E-2</v>
      </c>
      <c r="AE117" s="5">
        <f t="shared" si="28"/>
        <v>1.2999999999999999E-2</v>
      </c>
      <c r="AF117" s="5">
        <f t="shared" si="16"/>
        <v>7.7999999999999996E-3</v>
      </c>
      <c r="AH117" s="5">
        <f t="shared" si="29"/>
        <v>2.06E-2</v>
      </c>
      <c r="AI117" s="5">
        <f t="shared" si="17"/>
        <v>9.1999999999999998E-3</v>
      </c>
      <c r="AJ117" s="5">
        <f t="shared" si="30"/>
        <v>1.14E-2</v>
      </c>
      <c r="AL117" s="5">
        <f t="shared" si="31"/>
        <v>1.2999999999999999E-2</v>
      </c>
      <c r="AM117" s="4">
        <f>ROUND(('Levy Limit Base'!AD117*AL117),0)</f>
        <v>29677</v>
      </c>
      <c r="AN117" s="4"/>
      <c r="AO117" s="18"/>
      <c r="AP117" s="5"/>
    </row>
    <row r="118" spans="1:42">
      <c r="A118" t="s">
        <v>128</v>
      </c>
      <c r="B118">
        <v>109</v>
      </c>
      <c r="C118" s="4">
        <v>415995</v>
      </c>
      <c r="D118" s="4">
        <v>443711</v>
      </c>
      <c r="E118" s="4">
        <v>457216</v>
      </c>
      <c r="F118" s="4">
        <v>469093</v>
      </c>
      <c r="G118" s="4">
        <v>480821</v>
      </c>
      <c r="H118" s="4">
        <f>'Levy Limit Base'!U118</f>
        <v>0</v>
      </c>
      <c r="J118" s="47" t="s">
        <v>1212</v>
      </c>
      <c r="K118" s="47" t="s">
        <v>1212</v>
      </c>
      <c r="M118" s="4">
        <v>2039</v>
      </c>
      <c r="N118" s="4">
        <v>2412</v>
      </c>
      <c r="O118" s="4">
        <v>446</v>
      </c>
      <c r="P118" s="4">
        <v>0</v>
      </c>
      <c r="Q118" s="17">
        <v>0</v>
      </c>
      <c r="S118" s="4">
        <f t="shared" si="18"/>
        <v>2039</v>
      </c>
      <c r="T118" s="4">
        <f t="shared" si="19"/>
        <v>2412</v>
      </c>
      <c r="U118" s="4">
        <f t="shared" si="20"/>
        <v>446</v>
      </c>
      <c r="V118" s="4">
        <f t="shared" si="21"/>
        <v>0</v>
      </c>
      <c r="W118" s="4">
        <f t="shared" si="22"/>
        <v>0</v>
      </c>
      <c r="Y118" s="5">
        <f t="shared" si="23"/>
        <v>4.8999999999999998E-3</v>
      </c>
      <c r="Z118" s="5">
        <f t="shared" si="24"/>
        <v>5.4000000000000003E-3</v>
      </c>
      <c r="AA118" s="5">
        <f t="shared" si="25"/>
        <v>1E-3</v>
      </c>
      <c r="AB118" s="5">
        <f t="shared" si="26"/>
        <v>0</v>
      </c>
      <c r="AC118" s="5">
        <f t="shared" si="27"/>
        <v>0</v>
      </c>
      <c r="AE118" s="5">
        <f t="shared" si="28"/>
        <v>2.0999999999999999E-3</v>
      </c>
      <c r="AF118" s="5">
        <f t="shared" si="16"/>
        <v>2E-3</v>
      </c>
      <c r="AH118" s="5">
        <f t="shared" si="29"/>
        <v>5.4000000000000003E-3</v>
      </c>
      <c r="AI118" s="5">
        <f t="shared" si="17"/>
        <v>5.0000000000000001E-4</v>
      </c>
      <c r="AJ118" s="5">
        <f t="shared" si="30"/>
        <v>4.8999999999999998E-3</v>
      </c>
      <c r="AL118" s="5">
        <f t="shared" si="31"/>
        <v>2.0999999999999999E-3</v>
      </c>
      <c r="AM118" s="4">
        <f>ROUND(('Levy Limit Base'!AD118*AL118),0)</f>
        <v>1037</v>
      </c>
      <c r="AN118" s="4"/>
      <c r="AO118" s="18"/>
      <c r="AP118" s="5"/>
    </row>
    <row r="119" spans="1:42">
      <c r="A119" t="s">
        <v>129</v>
      </c>
      <c r="B119">
        <v>110</v>
      </c>
      <c r="C119" s="4">
        <v>26540332</v>
      </c>
      <c r="D119" s="4">
        <v>28728435</v>
      </c>
      <c r="E119" s="4">
        <v>29834675</v>
      </c>
      <c r="F119" s="4">
        <v>31004015</v>
      </c>
      <c r="G119" s="4">
        <v>32325594</v>
      </c>
      <c r="H119" s="4">
        <f>'Levy Limit Base'!U119</f>
        <v>33852142</v>
      </c>
      <c r="J119" s="47" t="s">
        <v>454</v>
      </c>
      <c r="K119" s="47" t="s">
        <v>1212</v>
      </c>
      <c r="M119" s="4">
        <v>438306</v>
      </c>
      <c r="N119" s="4">
        <v>388029</v>
      </c>
      <c r="O119" s="4">
        <v>420911</v>
      </c>
      <c r="P119" s="4">
        <v>546479</v>
      </c>
      <c r="Q119" s="17">
        <v>718408</v>
      </c>
      <c r="S119" s="4">
        <f t="shared" si="18"/>
        <v>438306</v>
      </c>
      <c r="T119" s="4">
        <f t="shared" si="19"/>
        <v>388029</v>
      </c>
      <c r="U119" s="4">
        <f t="shared" si="20"/>
        <v>420911</v>
      </c>
      <c r="V119" s="4">
        <f t="shared" si="21"/>
        <v>546479</v>
      </c>
      <c r="W119" s="4">
        <f t="shared" si="22"/>
        <v>718408</v>
      </c>
      <c r="Y119" s="5">
        <f t="shared" si="23"/>
        <v>1.6500000000000001E-2</v>
      </c>
      <c r="Z119" s="5">
        <f t="shared" si="24"/>
        <v>1.35E-2</v>
      </c>
      <c r="AA119" s="5">
        <f t="shared" si="25"/>
        <v>1.41E-2</v>
      </c>
      <c r="AB119" s="5">
        <f t="shared" si="26"/>
        <v>1.7600000000000001E-2</v>
      </c>
      <c r="AC119" s="5">
        <f t="shared" si="27"/>
        <v>2.2200000000000001E-2</v>
      </c>
      <c r="AE119" s="5">
        <f t="shared" si="28"/>
        <v>1.7999999999999999E-2</v>
      </c>
      <c r="AF119" s="5">
        <f t="shared" si="16"/>
        <v>1.5100000000000001E-2</v>
      </c>
      <c r="AH119" s="5">
        <f t="shared" si="29"/>
        <v>2.2200000000000001E-2</v>
      </c>
      <c r="AI119" s="5">
        <f t="shared" si="17"/>
        <v>1.5900000000000001E-2</v>
      </c>
      <c r="AJ119" s="5">
        <f t="shared" si="30"/>
        <v>6.3E-3</v>
      </c>
      <c r="AL119" s="5">
        <f t="shared" si="31"/>
        <v>1.7999999999999999E-2</v>
      </c>
      <c r="AM119" s="4">
        <f>ROUND(('Levy Limit Base'!AD119*AL119),0)</f>
        <v>609339</v>
      </c>
      <c r="AN119" s="4"/>
      <c r="AO119" s="18"/>
      <c r="AP119" s="5"/>
    </row>
    <row r="120" spans="1:42">
      <c r="A120" t="s">
        <v>130</v>
      </c>
      <c r="B120">
        <v>111</v>
      </c>
      <c r="C120" s="4">
        <v>8309443</v>
      </c>
      <c r="D120" s="4">
        <v>9018902</v>
      </c>
      <c r="E120" s="4">
        <v>9330064</v>
      </c>
      <c r="F120" s="4">
        <v>9689236</v>
      </c>
      <c r="G120" s="4">
        <v>10075291</v>
      </c>
      <c r="H120" s="4">
        <f>'Levy Limit Base'!U120</f>
        <v>10481037</v>
      </c>
      <c r="J120" s="47" t="s">
        <v>1212</v>
      </c>
      <c r="K120" s="47" t="s">
        <v>1212</v>
      </c>
      <c r="M120" s="4">
        <v>113072</v>
      </c>
      <c r="N120" s="4">
        <v>81885</v>
      </c>
      <c r="O120" s="4">
        <v>125920</v>
      </c>
      <c r="P120" s="4">
        <v>143824</v>
      </c>
      <c r="Q120" s="17">
        <v>153863</v>
      </c>
      <c r="S120" s="4">
        <f t="shared" si="18"/>
        <v>113072</v>
      </c>
      <c r="T120" s="4">
        <f t="shared" si="19"/>
        <v>81885</v>
      </c>
      <c r="U120" s="4">
        <f t="shared" si="20"/>
        <v>125920</v>
      </c>
      <c r="V120" s="4">
        <f t="shared" si="21"/>
        <v>143824</v>
      </c>
      <c r="W120" s="4">
        <f t="shared" si="22"/>
        <v>153863</v>
      </c>
      <c r="Y120" s="5">
        <f t="shared" si="23"/>
        <v>1.3599999999999999E-2</v>
      </c>
      <c r="Z120" s="5">
        <f t="shared" si="24"/>
        <v>9.1000000000000004E-3</v>
      </c>
      <c r="AA120" s="5">
        <f t="shared" si="25"/>
        <v>1.35E-2</v>
      </c>
      <c r="AB120" s="5">
        <f t="shared" si="26"/>
        <v>1.4800000000000001E-2</v>
      </c>
      <c r="AC120" s="5">
        <f t="shared" si="27"/>
        <v>1.5299999999999999E-2</v>
      </c>
      <c r="AE120" s="5">
        <f t="shared" si="28"/>
        <v>1.4500000000000001E-2</v>
      </c>
      <c r="AF120" s="5">
        <f t="shared" si="16"/>
        <v>1.2500000000000001E-2</v>
      </c>
      <c r="AH120" s="5">
        <f t="shared" si="29"/>
        <v>1.5299999999999999E-2</v>
      </c>
      <c r="AI120" s="5">
        <f t="shared" si="17"/>
        <v>1.4200000000000001E-2</v>
      </c>
      <c r="AJ120" s="5">
        <f t="shared" si="30"/>
        <v>1.0999999999999985E-3</v>
      </c>
      <c r="AL120" s="5">
        <f t="shared" si="31"/>
        <v>1.4500000000000001E-2</v>
      </c>
      <c r="AM120" s="4">
        <f>ROUND(('Levy Limit Base'!AD120*AL120),0)</f>
        <v>151975</v>
      </c>
      <c r="AN120" s="4"/>
      <c r="AO120" s="18"/>
      <c r="AP120" s="5"/>
    </row>
    <row r="121" spans="1:42">
      <c r="A121" t="s">
        <v>131</v>
      </c>
      <c r="B121">
        <v>112</v>
      </c>
      <c r="C121" s="4">
        <v>2505520</v>
      </c>
      <c r="D121" s="4">
        <v>2751865</v>
      </c>
      <c r="E121" s="4">
        <v>2855584</v>
      </c>
      <c r="F121" s="4">
        <v>2958230</v>
      </c>
      <c r="G121" s="4">
        <v>3074796</v>
      </c>
      <c r="H121" s="4">
        <f>'Levy Limit Base'!U121</f>
        <v>3167565</v>
      </c>
      <c r="J121" s="47" t="s">
        <v>1212</v>
      </c>
      <c r="K121" s="47" t="s">
        <v>1212</v>
      </c>
      <c r="M121" s="4">
        <v>24481</v>
      </c>
      <c r="N121" s="4">
        <v>34922</v>
      </c>
      <c r="O121" s="4">
        <v>31256</v>
      </c>
      <c r="P121" s="4">
        <v>42610</v>
      </c>
      <c r="Q121" s="17">
        <v>15899</v>
      </c>
      <c r="S121" s="4">
        <f t="shared" si="18"/>
        <v>24481</v>
      </c>
      <c r="T121" s="4">
        <f t="shared" si="19"/>
        <v>34922</v>
      </c>
      <c r="U121" s="4">
        <f t="shared" si="20"/>
        <v>31256</v>
      </c>
      <c r="V121" s="4">
        <f t="shared" si="21"/>
        <v>42610</v>
      </c>
      <c r="W121" s="4">
        <f t="shared" si="22"/>
        <v>15899</v>
      </c>
      <c r="Y121" s="5">
        <f t="shared" si="23"/>
        <v>9.7999999999999997E-3</v>
      </c>
      <c r="Z121" s="5">
        <f t="shared" si="24"/>
        <v>1.2699999999999999E-2</v>
      </c>
      <c r="AA121" s="5">
        <f t="shared" si="25"/>
        <v>1.09E-2</v>
      </c>
      <c r="AB121" s="5">
        <f t="shared" si="26"/>
        <v>1.44E-2</v>
      </c>
      <c r="AC121" s="5">
        <f t="shared" si="27"/>
        <v>5.1999999999999998E-3</v>
      </c>
      <c r="AE121" s="5">
        <f t="shared" si="28"/>
        <v>1.0200000000000001E-2</v>
      </c>
      <c r="AF121" s="5">
        <f t="shared" si="16"/>
        <v>9.5999999999999992E-3</v>
      </c>
      <c r="AH121" s="5">
        <f t="shared" si="29"/>
        <v>1.44E-2</v>
      </c>
      <c r="AI121" s="5">
        <f t="shared" si="17"/>
        <v>8.0999999999999996E-3</v>
      </c>
      <c r="AJ121" s="5">
        <f t="shared" si="30"/>
        <v>6.3E-3</v>
      </c>
      <c r="AL121" s="5">
        <f t="shared" si="31"/>
        <v>1.0200000000000001E-2</v>
      </c>
      <c r="AM121" s="4">
        <f>ROUND(('Levy Limit Base'!AD121*AL121),0)</f>
        <v>32309</v>
      </c>
      <c r="AN121" s="4"/>
      <c r="AO121" s="18"/>
      <c r="AP121" s="5"/>
    </row>
    <row r="122" spans="1:42">
      <c r="A122" t="s">
        <v>377</v>
      </c>
      <c r="B122">
        <v>113</v>
      </c>
      <c r="C122" s="4">
        <v>17071199</v>
      </c>
      <c r="D122" s="4">
        <v>18414740</v>
      </c>
      <c r="E122" s="4">
        <v>19125974</v>
      </c>
      <c r="F122" s="4">
        <v>19847630</v>
      </c>
      <c r="G122" s="4">
        <v>20877814</v>
      </c>
      <c r="H122" s="4">
        <f>'Levy Limit Base'!U122</f>
        <v>21717815</v>
      </c>
      <c r="J122" s="47" t="s">
        <v>1212</v>
      </c>
      <c r="K122" s="47" t="s">
        <v>1212</v>
      </c>
      <c r="M122" s="4">
        <v>253847</v>
      </c>
      <c r="N122" s="4">
        <v>250865</v>
      </c>
      <c r="O122" s="4">
        <v>243507</v>
      </c>
      <c r="P122" s="4">
        <v>533993</v>
      </c>
      <c r="Q122" s="17">
        <v>318056</v>
      </c>
      <c r="S122" s="4">
        <f t="shared" si="18"/>
        <v>253847</v>
      </c>
      <c r="T122" s="4">
        <f t="shared" si="19"/>
        <v>250865</v>
      </c>
      <c r="U122" s="4">
        <f t="shared" si="20"/>
        <v>243507</v>
      </c>
      <c r="V122" s="4">
        <f t="shared" si="21"/>
        <v>533993</v>
      </c>
      <c r="W122" s="4">
        <f t="shared" si="22"/>
        <v>318056</v>
      </c>
      <c r="Y122" s="5">
        <f t="shared" si="23"/>
        <v>1.49E-2</v>
      </c>
      <c r="Z122" s="5">
        <f t="shared" si="24"/>
        <v>1.3599999999999999E-2</v>
      </c>
      <c r="AA122" s="5">
        <f t="shared" si="25"/>
        <v>1.2699999999999999E-2</v>
      </c>
      <c r="AB122" s="5">
        <f t="shared" si="26"/>
        <v>2.69E-2</v>
      </c>
      <c r="AC122" s="5">
        <f t="shared" si="27"/>
        <v>1.52E-2</v>
      </c>
      <c r="AE122" s="5">
        <f t="shared" si="28"/>
        <v>1.83E-2</v>
      </c>
      <c r="AF122" s="5">
        <f t="shared" si="16"/>
        <v>1.38E-2</v>
      </c>
      <c r="AH122" s="5">
        <f t="shared" si="29"/>
        <v>2.69E-2</v>
      </c>
      <c r="AI122" s="5">
        <f t="shared" si="17"/>
        <v>1.4E-2</v>
      </c>
      <c r="AJ122" s="5">
        <f t="shared" si="30"/>
        <v>1.29E-2</v>
      </c>
      <c r="AL122" s="5">
        <f t="shared" si="31"/>
        <v>1.83E-2</v>
      </c>
      <c r="AM122" s="4">
        <f>ROUND(('Levy Limit Base'!AD122*AL122),0)</f>
        <v>397436</v>
      </c>
      <c r="AN122" s="4"/>
      <c r="AO122" s="18"/>
      <c r="AP122" s="5"/>
    </row>
    <row r="123" spans="1:42">
      <c r="A123" t="s">
        <v>132</v>
      </c>
      <c r="B123">
        <v>114</v>
      </c>
      <c r="C123" s="4">
        <v>26091220</v>
      </c>
      <c r="D123" s="4">
        <v>27979293</v>
      </c>
      <c r="E123" s="4">
        <v>29088817</v>
      </c>
      <c r="F123" s="4">
        <v>30219063</v>
      </c>
      <c r="G123" s="4">
        <v>31550523</v>
      </c>
      <c r="H123" s="4">
        <f>'Levy Limit Base'!U123</f>
        <v>0</v>
      </c>
      <c r="J123" s="47" t="s">
        <v>449</v>
      </c>
      <c r="K123" s="47" t="s">
        <v>1212</v>
      </c>
      <c r="M123" s="4">
        <v>260373</v>
      </c>
      <c r="N123" s="4">
        <v>410042</v>
      </c>
      <c r="O123" s="4">
        <v>403026</v>
      </c>
      <c r="P123" s="4">
        <v>575983</v>
      </c>
      <c r="Q123" s="17">
        <v>0</v>
      </c>
      <c r="S123" s="4">
        <f t="shared" si="18"/>
        <v>260373</v>
      </c>
      <c r="T123" s="4">
        <f t="shared" si="19"/>
        <v>410042</v>
      </c>
      <c r="U123" s="4">
        <f t="shared" si="20"/>
        <v>403026</v>
      </c>
      <c r="V123" s="4">
        <f t="shared" si="21"/>
        <v>575983</v>
      </c>
      <c r="W123" s="4">
        <f t="shared" si="22"/>
        <v>0</v>
      </c>
      <c r="Y123" s="5">
        <f t="shared" si="23"/>
        <v>0.01</v>
      </c>
      <c r="Z123" s="5">
        <f t="shared" si="24"/>
        <v>1.47E-2</v>
      </c>
      <c r="AA123" s="5">
        <f t="shared" si="25"/>
        <v>1.3899999999999999E-2</v>
      </c>
      <c r="AB123" s="5">
        <f t="shared" si="26"/>
        <v>1.9099999999999999E-2</v>
      </c>
      <c r="AC123" s="5">
        <f t="shared" si="27"/>
        <v>0</v>
      </c>
      <c r="AE123" s="5">
        <f t="shared" si="28"/>
        <v>1.5900000000000001E-2</v>
      </c>
      <c r="AF123" s="5">
        <f t="shared" si="16"/>
        <v>1.29E-2</v>
      </c>
      <c r="AH123" s="5">
        <f t="shared" si="29"/>
        <v>1.9099999999999999E-2</v>
      </c>
      <c r="AI123" s="5">
        <f t="shared" si="17"/>
        <v>1.43E-2</v>
      </c>
      <c r="AJ123" s="5">
        <f t="shared" si="30"/>
        <v>4.7999999999999987E-3</v>
      </c>
      <c r="AL123" s="5">
        <f t="shared" si="31"/>
        <v>1.5900000000000001E-2</v>
      </c>
      <c r="AM123" s="4">
        <f>ROUND(('Levy Limit Base'!AD123*AL123),0)</f>
        <v>522171</v>
      </c>
      <c r="AN123" s="4"/>
      <c r="AO123" s="18"/>
      <c r="AP123" s="5"/>
    </row>
    <row r="124" spans="1:42">
      <c r="A124" t="s">
        <v>133</v>
      </c>
      <c r="B124">
        <v>115</v>
      </c>
      <c r="C124" s="4">
        <v>20376080</v>
      </c>
      <c r="D124" s="4">
        <v>22143053</v>
      </c>
      <c r="E124" s="4">
        <v>23181809</v>
      </c>
      <c r="F124" s="4">
        <v>24138372</v>
      </c>
      <c r="G124" s="4">
        <v>25187945</v>
      </c>
      <c r="H124" s="4">
        <f>'Levy Limit Base'!U124</f>
        <v>26322587</v>
      </c>
      <c r="J124" s="47" t="s">
        <v>441</v>
      </c>
      <c r="K124" s="47" t="s">
        <v>1212</v>
      </c>
      <c r="M124" s="4">
        <v>376171</v>
      </c>
      <c r="N124" s="4">
        <v>485180</v>
      </c>
      <c r="O124" s="4">
        <v>377018</v>
      </c>
      <c r="P124" s="4">
        <v>446114</v>
      </c>
      <c r="Q124" s="17">
        <v>504944</v>
      </c>
      <c r="S124" s="4">
        <f t="shared" si="18"/>
        <v>376171</v>
      </c>
      <c r="T124" s="4">
        <f t="shared" si="19"/>
        <v>485180</v>
      </c>
      <c r="U124" s="4">
        <f t="shared" si="20"/>
        <v>377018</v>
      </c>
      <c r="V124" s="4">
        <f t="shared" si="21"/>
        <v>446114</v>
      </c>
      <c r="W124" s="4">
        <f t="shared" si="22"/>
        <v>504944</v>
      </c>
      <c r="Y124" s="5">
        <f t="shared" si="23"/>
        <v>1.8499999999999999E-2</v>
      </c>
      <c r="Z124" s="5">
        <f t="shared" si="24"/>
        <v>2.1899999999999999E-2</v>
      </c>
      <c r="AA124" s="5">
        <f t="shared" si="25"/>
        <v>1.6299999999999999E-2</v>
      </c>
      <c r="AB124" s="5">
        <f t="shared" si="26"/>
        <v>1.8499999999999999E-2</v>
      </c>
      <c r="AC124" s="5">
        <f t="shared" si="27"/>
        <v>0.02</v>
      </c>
      <c r="AE124" s="5">
        <f t="shared" si="28"/>
        <v>1.83E-2</v>
      </c>
      <c r="AF124" s="5">
        <f t="shared" si="16"/>
        <v>1.83E-2</v>
      </c>
      <c r="AH124" s="5">
        <f t="shared" si="29"/>
        <v>0.02</v>
      </c>
      <c r="AI124" s="5">
        <f t="shared" si="17"/>
        <v>1.7399999999999999E-2</v>
      </c>
      <c r="AJ124" s="5">
        <f t="shared" si="30"/>
        <v>2.6000000000000016E-3</v>
      </c>
      <c r="AL124" s="5">
        <f t="shared" si="31"/>
        <v>1.83E-2</v>
      </c>
      <c r="AM124" s="4">
        <f>ROUND(('Levy Limit Base'!AD124*AL124),0)</f>
        <v>481703</v>
      </c>
      <c r="AN124" s="4"/>
      <c r="AO124" s="18"/>
      <c r="AP124" s="5"/>
    </row>
    <row r="125" spans="1:42">
      <c r="A125" t="s">
        <v>134</v>
      </c>
      <c r="B125">
        <v>116</v>
      </c>
      <c r="C125" s="4">
        <v>9054881</v>
      </c>
      <c r="D125" s="4">
        <v>9762861</v>
      </c>
      <c r="E125" s="4">
        <v>10140481</v>
      </c>
      <c r="F125" s="4">
        <v>10510707</v>
      </c>
      <c r="G125" s="4">
        <v>10920875</v>
      </c>
      <c r="H125" s="4">
        <f>'Levy Limit Base'!U125</f>
        <v>11353165</v>
      </c>
      <c r="J125" s="47" t="s">
        <v>439</v>
      </c>
      <c r="K125" s="47" t="s">
        <v>1212</v>
      </c>
      <c r="M125" s="4">
        <v>55947</v>
      </c>
      <c r="N125" s="4">
        <v>133549</v>
      </c>
      <c r="O125" s="4">
        <v>116714</v>
      </c>
      <c r="P125" s="4">
        <v>147401</v>
      </c>
      <c r="Q125" s="17">
        <v>159268</v>
      </c>
      <c r="S125" s="4">
        <f t="shared" si="18"/>
        <v>55947</v>
      </c>
      <c r="T125" s="4">
        <f t="shared" si="19"/>
        <v>133549</v>
      </c>
      <c r="U125" s="4">
        <f t="shared" si="20"/>
        <v>116714</v>
      </c>
      <c r="V125" s="4">
        <f t="shared" si="21"/>
        <v>147401</v>
      </c>
      <c r="W125" s="4">
        <f t="shared" si="22"/>
        <v>159268</v>
      </c>
      <c r="Y125" s="5">
        <f t="shared" si="23"/>
        <v>6.1999999999999998E-3</v>
      </c>
      <c r="Z125" s="5">
        <f t="shared" si="24"/>
        <v>1.37E-2</v>
      </c>
      <c r="AA125" s="5">
        <f t="shared" si="25"/>
        <v>1.15E-2</v>
      </c>
      <c r="AB125" s="5">
        <f t="shared" si="26"/>
        <v>1.4E-2</v>
      </c>
      <c r="AC125" s="5">
        <f t="shared" si="27"/>
        <v>1.46E-2</v>
      </c>
      <c r="AE125" s="5">
        <f t="shared" si="28"/>
        <v>1.34E-2</v>
      </c>
      <c r="AF125" s="5">
        <f t="shared" si="16"/>
        <v>1.3100000000000001E-2</v>
      </c>
      <c r="AH125" s="5">
        <f t="shared" si="29"/>
        <v>1.46E-2</v>
      </c>
      <c r="AI125" s="5">
        <f t="shared" si="17"/>
        <v>1.2800000000000001E-2</v>
      </c>
      <c r="AJ125" s="5">
        <f t="shared" si="30"/>
        <v>1.7999999999999995E-3</v>
      </c>
      <c r="AL125" s="5">
        <f t="shared" si="31"/>
        <v>1.34E-2</v>
      </c>
      <c r="AM125" s="4">
        <f>ROUND(('Levy Limit Base'!AD125*AL125),0)</f>
        <v>152132</v>
      </c>
      <c r="AN125" s="4"/>
      <c r="AO125" s="18"/>
      <c r="AP125" s="5"/>
    </row>
    <row r="126" spans="1:42">
      <c r="A126" t="s">
        <v>135</v>
      </c>
      <c r="B126">
        <v>117</v>
      </c>
      <c r="C126" s="4">
        <v>8373272</v>
      </c>
      <c r="D126" s="4">
        <v>8988144</v>
      </c>
      <c r="E126" s="4">
        <v>9359333</v>
      </c>
      <c r="F126" s="4">
        <v>9718621</v>
      </c>
      <c r="G126" s="4">
        <v>10157691</v>
      </c>
      <c r="H126" s="4">
        <f>'Levy Limit Base'!U126</f>
        <v>10576297</v>
      </c>
      <c r="J126" s="47" t="s">
        <v>443</v>
      </c>
      <c r="K126" s="47" t="s">
        <v>1212</v>
      </c>
      <c r="M126" s="4">
        <v>94219</v>
      </c>
      <c r="N126" s="4">
        <v>146485</v>
      </c>
      <c r="O126" s="4">
        <v>125305</v>
      </c>
      <c r="P126" s="4">
        <v>194694</v>
      </c>
      <c r="Q126" s="17">
        <v>164664</v>
      </c>
      <c r="S126" s="4">
        <f t="shared" si="18"/>
        <v>94219</v>
      </c>
      <c r="T126" s="4">
        <f t="shared" si="19"/>
        <v>146485</v>
      </c>
      <c r="U126" s="4">
        <f t="shared" si="20"/>
        <v>125305</v>
      </c>
      <c r="V126" s="4">
        <f t="shared" si="21"/>
        <v>194694</v>
      </c>
      <c r="W126" s="4">
        <f t="shared" si="22"/>
        <v>164664</v>
      </c>
      <c r="Y126" s="5">
        <f t="shared" si="23"/>
        <v>1.1299999999999999E-2</v>
      </c>
      <c r="Z126" s="5">
        <f t="shared" si="24"/>
        <v>1.6299999999999999E-2</v>
      </c>
      <c r="AA126" s="5">
        <f t="shared" si="25"/>
        <v>1.34E-2</v>
      </c>
      <c r="AB126" s="5">
        <f t="shared" si="26"/>
        <v>0.02</v>
      </c>
      <c r="AC126" s="5">
        <f t="shared" si="27"/>
        <v>1.6199999999999999E-2</v>
      </c>
      <c r="AE126" s="5">
        <f t="shared" si="28"/>
        <v>1.6500000000000001E-2</v>
      </c>
      <c r="AF126" s="5">
        <f t="shared" si="16"/>
        <v>1.5299999999999999E-2</v>
      </c>
      <c r="AH126" s="5">
        <f t="shared" si="29"/>
        <v>0.02</v>
      </c>
      <c r="AI126" s="5">
        <f t="shared" si="17"/>
        <v>1.4800000000000001E-2</v>
      </c>
      <c r="AJ126" s="5">
        <f t="shared" si="30"/>
        <v>5.1999999999999998E-3</v>
      </c>
      <c r="AL126" s="5">
        <f t="shared" si="31"/>
        <v>1.6500000000000001E-2</v>
      </c>
      <c r="AM126" s="4">
        <f>ROUND(('Levy Limit Base'!AD126*AL126),0)</f>
        <v>174509</v>
      </c>
      <c r="AN126" s="4"/>
      <c r="AO126" s="18"/>
      <c r="AP126" s="5"/>
    </row>
    <row r="127" spans="1:42">
      <c r="A127" t="s">
        <v>136</v>
      </c>
      <c r="B127">
        <v>118</v>
      </c>
      <c r="C127" s="4">
        <v>11664879</v>
      </c>
      <c r="D127" s="4">
        <v>12544464</v>
      </c>
      <c r="E127" s="4">
        <v>13027836</v>
      </c>
      <c r="F127" s="4">
        <v>13561395</v>
      </c>
      <c r="G127" s="4">
        <v>14187352</v>
      </c>
      <c r="H127" s="4">
        <f>'Levy Limit Base'!U127</f>
        <v>14711044</v>
      </c>
      <c r="J127" s="47" t="s">
        <v>1212</v>
      </c>
      <c r="K127" s="47" t="s">
        <v>1212</v>
      </c>
      <c r="M127" s="4">
        <v>123047</v>
      </c>
      <c r="N127" s="4">
        <v>169760</v>
      </c>
      <c r="O127" s="4">
        <v>207863</v>
      </c>
      <c r="P127" s="4">
        <v>286922</v>
      </c>
      <c r="Q127" s="17">
        <v>169008</v>
      </c>
      <c r="S127" s="4">
        <f t="shared" si="18"/>
        <v>123047</v>
      </c>
      <c r="T127" s="4">
        <f t="shared" si="19"/>
        <v>169760</v>
      </c>
      <c r="U127" s="4">
        <f t="shared" si="20"/>
        <v>207863</v>
      </c>
      <c r="V127" s="4">
        <f t="shared" si="21"/>
        <v>286922</v>
      </c>
      <c r="W127" s="4">
        <f t="shared" si="22"/>
        <v>169008</v>
      </c>
      <c r="Y127" s="5">
        <f t="shared" si="23"/>
        <v>1.0500000000000001E-2</v>
      </c>
      <c r="Z127" s="5">
        <f t="shared" si="24"/>
        <v>1.35E-2</v>
      </c>
      <c r="AA127" s="5">
        <f t="shared" si="25"/>
        <v>1.6E-2</v>
      </c>
      <c r="AB127" s="5">
        <f t="shared" si="26"/>
        <v>2.12E-2</v>
      </c>
      <c r="AC127" s="5">
        <f t="shared" si="27"/>
        <v>1.1900000000000001E-2</v>
      </c>
      <c r="AE127" s="5">
        <f t="shared" si="28"/>
        <v>1.6400000000000001E-2</v>
      </c>
      <c r="AF127" s="5">
        <f t="shared" si="16"/>
        <v>1.38E-2</v>
      </c>
      <c r="AH127" s="5">
        <f t="shared" si="29"/>
        <v>2.12E-2</v>
      </c>
      <c r="AI127" s="5">
        <f t="shared" si="17"/>
        <v>1.4E-2</v>
      </c>
      <c r="AJ127" s="5">
        <f t="shared" si="30"/>
        <v>7.1999999999999998E-3</v>
      </c>
      <c r="AL127" s="5">
        <f t="shared" si="31"/>
        <v>1.6400000000000001E-2</v>
      </c>
      <c r="AM127" s="4">
        <f>ROUND(('Levy Limit Base'!AD127*AL127),0)</f>
        <v>241261</v>
      </c>
      <c r="AN127" s="4"/>
      <c r="AO127" s="18"/>
      <c r="AP127" s="5"/>
    </row>
    <row r="128" spans="1:42">
      <c r="A128" t="s">
        <v>137</v>
      </c>
      <c r="B128">
        <v>119</v>
      </c>
      <c r="C128" s="4">
        <v>16046028</v>
      </c>
      <c r="D128" s="4">
        <v>17355109</v>
      </c>
      <c r="E128" s="4">
        <v>17984227</v>
      </c>
      <c r="F128" s="4">
        <v>18679090</v>
      </c>
      <c r="G128" s="4">
        <v>19472979</v>
      </c>
      <c r="H128" s="4">
        <f>'Levy Limit Base'!U128</f>
        <v>20282884</v>
      </c>
      <c r="J128" s="47" t="s">
        <v>446</v>
      </c>
      <c r="K128" s="47" t="s">
        <v>1212</v>
      </c>
      <c r="M128" s="4">
        <v>160058</v>
      </c>
      <c r="N128" s="4">
        <v>195240</v>
      </c>
      <c r="O128" s="4">
        <v>245257</v>
      </c>
      <c r="P128" s="4">
        <v>326912</v>
      </c>
      <c r="Q128" s="17">
        <v>323081</v>
      </c>
      <c r="S128" s="4">
        <f t="shared" si="18"/>
        <v>160058</v>
      </c>
      <c r="T128" s="4">
        <f t="shared" si="19"/>
        <v>195240</v>
      </c>
      <c r="U128" s="4">
        <f t="shared" si="20"/>
        <v>245257</v>
      </c>
      <c r="V128" s="4">
        <f t="shared" si="21"/>
        <v>326912</v>
      </c>
      <c r="W128" s="4">
        <f t="shared" si="22"/>
        <v>323081</v>
      </c>
      <c r="Y128" s="5">
        <f t="shared" si="23"/>
        <v>0.01</v>
      </c>
      <c r="Z128" s="5">
        <f t="shared" si="24"/>
        <v>1.12E-2</v>
      </c>
      <c r="AA128" s="5">
        <f t="shared" si="25"/>
        <v>1.3599999999999999E-2</v>
      </c>
      <c r="AB128" s="5">
        <f t="shared" si="26"/>
        <v>1.7500000000000002E-2</v>
      </c>
      <c r="AC128" s="5">
        <f t="shared" si="27"/>
        <v>1.66E-2</v>
      </c>
      <c r="AE128" s="5">
        <f t="shared" si="28"/>
        <v>1.5900000000000001E-2</v>
      </c>
      <c r="AF128" s="5">
        <f t="shared" si="16"/>
        <v>1.38E-2</v>
      </c>
      <c r="AH128" s="5">
        <f t="shared" si="29"/>
        <v>1.7500000000000002E-2</v>
      </c>
      <c r="AI128" s="5">
        <f t="shared" si="17"/>
        <v>1.5100000000000001E-2</v>
      </c>
      <c r="AJ128" s="5">
        <f t="shared" si="30"/>
        <v>2.4000000000000011E-3</v>
      </c>
      <c r="AL128" s="5">
        <f t="shared" si="31"/>
        <v>1.5900000000000001E-2</v>
      </c>
      <c r="AM128" s="4">
        <f>ROUND(('Levy Limit Base'!AD128*AL128),0)</f>
        <v>322498</v>
      </c>
      <c r="AN128" s="4"/>
      <c r="AO128" s="18"/>
      <c r="AP128" s="5"/>
    </row>
    <row r="129" spans="1:42">
      <c r="A129" t="s">
        <v>138</v>
      </c>
      <c r="B129">
        <v>120</v>
      </c>
      <c r="C129" s="4">
        <v>8710791</v>
      </c>
      <c r="D129" s="4">
        <v>9359603</v>
      </c>
      <c r="E129" s="4">
        <v>9719362</v>
      </c>
      <c r="F129" s="4">
        <v>10418493</v>
      </c>
      <c r="G129" s="4">
        <v>10923139</v>
      </c>
      <c r="H129" s="4">
        <f>'Levy Limit Base'!U129</f>
        <v>11649278</v>
      </c>
      <c r="J129" s="47" t="s">
        <v>1212</v>
      </c>
      <c r="K129" s="47" t="s">
        <v>1212</v>
      </c>
      <c r="M129" s="4">
        <v>108997</v>
      </c>
      <c r="N129" s="4">
        <v>125769</v>
      </c>
      <c r="O129" s="4">
        <v>456147</v>
      </c>
      <c r="P129" s="4">
        <v>244184</v>
      </c>
      <c r="Q129" s="17">
        <v>453061</v>
      </c>
      <c r="S129" s="4">
        <f t="shared" si="18"/>
        <v>108997</v>
      </c>
      <c r="T129" s="4">
        <f t="shared" si="19"/>
        <v>125769</v>
      </c>
      <c r="U129" s="4">
        <f t="shared" si="20"/>
        <v>456147</v>
      </c>
      <c r="V129" s="4">
        <f t="shared" si="21"/>
        <v>244184</v>
      </c>
      <c r="W129" s="4">
        <f t="shared" si="22"/>
        <v>453061</v>
      </c>
      <c r="Y129" s="5">
        <f t="shared" si="23"/>
        <v>1.2500000000000001E-2</v>
      </c>
      <c r="Z129" s="5">
        <f t="shared" si="24"/>
        <v>1.34E-2</v>
      </c>
      <c r="AA129" s="5">
        <f t="shared" si="25"/>
        <v>4.6899999999999997E-2</v>
      </c>
      <c r="AB129" s="5">
        <f t="shared" si="26"/>
        <v>2.3400000000000001E-2</v>
      </c>
      <c r="AC129" s="5">
        <f t="shared" si="27"/>
        <v>4.1500000000000002E-2</v>
      </c>
      <c r="AE129" s="5">
        <f t="shared" si="28"/>
        <v>3.73E-2</v>
      </c>
      <c r="AF129" s="5">
        <f t="shared" si="16"/>
        <v>2.6100000000000002E-2</v>
      </c>
      <c r="AH129" s="5">
        <f t="shared" si="29"/>
        <v>4.6899999999999997E-2</v>
      </c>
      <c r="AI129" s="5">
        <f t="shared" si="17"/>
        <v>3.2500000000000001E-2</v>
      </c>
      <c r="AJ129" s="5">
        <f t="shared" si="30"/>
        <v>1.4399999999999996E-2</v>
      </c>
      <c r="AL129" s="5">
        <f t="shared" si="31"/>
        <v>3.73E-2</v>
      </c>
      <c r="AM129" s="4">
        <f>ROUND(('Levy Limit Base'!AD129*AL129),0)</f>
        <v>434518</v>
      </c>
      <c r="AN129" s="4"/>
      <c r="AO129" s="18"/>
      <c r="AP129" s="5"/>
    </row>
    <row r="130" spans="1:42">
      <c r="A130" t="s">
        <v>139</v>
      </c>
      <c r="B130">
        <v>121</v>
      </c>
      <c r="C130" s="4">
        <v>1898748</v>
      </c>
      <c r="D130" s="4">
        <v>2001072</v>
      </c>
      <c r="E130" s="4">
        <v>2056537</v>
      </c>
      <c r="F130" s="4">
        <v>2117800</v>
      </c>
      <c r="G130" s="4">
        <v>2180512</v>
      </c>
      <c r="H130" s="4">
        <f>'Levy Limit Base'!U130</f>
        <v>0</v>
      </c>
      <c r="J130" s="47" t="s">
        <v>1212</v>
      </c>
      <c r="K130" s="47" t="s">
        <v>1212</v>
      </c>
      <c r="M130" s="4">
        <v>2845</v>
      </c>
      <c r="N130" s="4">
        <v>5438</v>
      </c>
      <c r="O130" s="4">
        <v>9850</v>
      </c>
      <c r="P130" s="4">
        <v>9767</v>
      </c>
      <c r="Q130" s="17">
        <v>0</v>
      </c>
      <c r="S130" s="4">
        <f t="shared" si="18"/>
        <v>2845</v>
      </c>
      <c r="T130" s="4">
        <f t="shared" si="19"/>
        <v>5438</v>
      </c>
      <c r="U130" s="4">
        <f t="shared" si="20"/>
        <v>9850</v>
      </c>
      <c r="V130" s="4">
        <f t="shared" si="21"/>
        <v>9767</v>
      </c>
      <c r="W130" s="4">
        <f t="shared" si="22"/>
        <v>0</v>
      </c>
      <c r="Y130" s="5">
        <f t="shared" si="23"/>
        <v>1.5E-3</v>
      </c>
      <c r="Z130" s="5">
        <f t="shared" si="24"/>
        <v>2.7000000000000001E-3</v>
      </c>
      <c r="AA130" s="5">
        <f t="shared" si="25"/>
        <v>4.7999999999999996E-3</v>
      </c>
      <c r="AB130" s="5">
        <f t="shared" si="26"/>
        <v>4.5999999999999999E-3</v>
      </c>
      <c r="AC130" s="5">
        <f t="shared" si="27"/>
        <v>0</v>
      </c>
      <c r="AE130" s="5">
        <f t="shared" si="28"/>
        <v>4.0000000000000001E-3</v>
      </c>
      <c r="AF130" s="5">
        <f t="shared" si="16"/>
        <v>2.8999999999999998E-3</v>
      </c>
      <c r="AH130" s="5">
        <f t="shared" si="29"/>
        <v>4.7999999999999996E-3</v>
      </c>
      <c r="AI130" s="5">
        <f t="shared" si="17"/>
        <v>3.7000000000000002E-3</v>
      </c>
      <c r="AJ130" s="5">
        <f t="shared" si="30"/>
        <v>1.0999999999999994E-3</v>
      </c>
      <c r="AL130" s="5">
        <f t="shared" si="31"/>
        <v>4.0000000000000001E-3</v>
      </c>
      <c r="AM130" s="4">
        <f>ROUND(('Levy Limit Base'!AD130*AL130),0)</f>
        <v>8975</v>
      </c>
      <c r="AN130" s="4"/>
      <c r="AO130" s="18"/>
      <c r="AP130" s="5"/>
    </row>
    <row r="131" spans="1:42">
      <c r="A131" t="s">
        <v>140</v>
      </c>
      <c r="B131">
        <v>122</v>
      </c>
      <c r="C131" s="4">
        <v>30176019</v>
      </c>
      <c r="D131" s="4">
        <v>32669220</v>
      </c>
      <c r="E131" s="4">
        <v>33921736</v>
      </c>
      <c r="F131" s="4">
        <v>35108968</v>
      </c>
      <c r="G131" s="4">
        <v>36242613</v>
      </c>
      <c r="H131" s="4">
        <f>'Levy Limit Base'!U131</f>
        <v>37634174</v>
      </c>
      <c r="J131" s="47" t="s">
        <v>1212</v>
      </c>
      <c r="K131" s="47" t="s">
        <v>1212</v>
      </c>
      <c r="M131" s="4">
        <v>463615</v>
      </c>
      <c r="N131" s="4">
        <v>435785</v>
      </c>
      <c r="O131" s="4">
        <v>339189</v>
      </c>
      <c r="P131" s="4">
        <v>255920</v>
      </c>
      <c r="Q131" s="17">
        <v>485495</v>
      </c>
      <c r="S131" s="4">
        <f t="shared" si="18"/>
        <v>463615</v>
      </c>
      <c r="T131" s="4">
        <f t="shared" si="19"/>
        <v>435785</v>
      </c>
      <c r="U131" s="4">
        <f t="shared" si="20"/>
        <v>339189</v>
      </c>
      <c r="V131" s="4">
        <f t="shared" si="21"/>
        <v>255920</v>
      </c>
      <c r="W131" s="4">
        <f t="shared" si="22"/>
        <v>485495</v>
      </c>
      <c r="Y131" s="5">
        <f t="shared" si="23"/>
        <v>1.54E-2</v>
      </c>
      <c r="Z131" s="5">
        <f t="shared" si="24"/>
        <v>1.3299999999999999E-2</v>
      </c>
      <c r="AA131" s="5">
        <f t="shared" si="25"/>
        <v>0.01</v>
      </c>
      <c r="AB131" s="5">
        <f t="shared" si="26"/>
        <v>7.3000000000000001E-3</v>
      </c>
      <c r="AC131" s="5">
        <f t="shared" si="27"/>
        <v>1.34E-2</v>
      </c>
      <c r="AE131" s="5">
        <f t="shared" si="28"/>
        <v>1.0200000000000001E-2</v>
      </c>
      <c r="AF131" s="5">
        <f t="shared" si="16"/>
        <v>1.0200000000000001E-2</v>
      </c>
      <c r="AH131" s="5">
        <f t="shared" si="29"/>
        <v>1.34E-2</v>
      </c>
      <c r="AI131" s="5">
        <f t="shared" si="17"/>
        <v>8.6999999999999994E-3</v>
      </c>
      <c r="AJ131" s="5">
        <f t="shared" si="30"/>
        <v>4.7000000000000011E-3</v>
      </c>
      <c r="AL131" s="5">
        <f t="shared" si="31"/>
        <v>1.0200000000000001E-2</v>
      </c>
      <c r="AM131" s="4">
        <f>ROUND(('Levy Limit Base'!AD131*AL131),0)</f>
        <v>383869</v>
      </c>
      <c r="AN131" s="4"/>
      <c r="AO131" s="18"/>
      <c r="AP131" s="5"/>
    </row>
    <row r="132" spans="1:42">
      <c r="A132" t="s">
        <v>141</v>
      </c>
      <c r="B132">
        <v>123</v>
      </c>
      <c r="C132" s="4">
        <v>13889902</v>
      </c>
      <c r="D132" s="4">
        <v>15195082</v>
      </c>
      <c r="E132" s="4">
        <v>15915972</v>
      </c>
      <c r="F132" s="4">
        <v>16687712</v>
      </c>
      <c r="G132" s="4">
        <v>17577942</v>
      </c>
      <c r="H132" s="4">
        <f>'Levy Limit Base'!U132</f>
        <v>18408023</v>
      </c>
      <c r="J132" s="47" t="s">
        <v>455</v>
      </c>
      <c r="K132" s="47" t="s">
        <v>1212</v>
      </c>
      <c r="M132" s="4">
        <v>170042</v>
      </c>
      <c r="N132" s="4">
        <v>341013</v>
      </c>
      <c r="O132" s="4">
        <v>373841</v>
      </c>
      <c r="P132" s="4">
        <v>473037</v>
      </c>
      <c r="Q132" s="17">
        <v>390633</v>
      </c>
      <c r="S132" s="4">
        <f t="shared" si="18"/>
        <v>170042</v>
      </c>
      <c r="T132" s="4">
        <f t="shared" si="19"/>
        <v>341013</v>
      </c>
      <c r="U132" s="4">
        <f t="shared" si="20"/>
        <v>373841</v>
      </c>
      <c r="V132" s="4">
        <f t="shared" si="21"/>
        <v>473037</v>
      </c>
      <c r="W132" s="4">
        <f t="shared" si="22"/>
        <v>390633</v>
      </c>
      <c r="Y132" s="5">
        <f t="shared" si="23"/>
        <v>1.2200000000000001E-2</v>
      </c>
      <c r="Z132" s="5">
        <f t="shared" si="24"/>
        <v>2.24E-2</v>
      </c>
      <c r="AA132" s="5">
        <f t="shared" si="25"/>
        <v>2.35E-2</v>
      </c>
      <c r="AB132" s="5">
        <f t="shared" si="26"/>
        <v>2.8299999999999999E-2</v>
      </c>
      <c r="AC132" s="5">
        <f t="shared" si="27"/>
        <v>2.2200000000000001E-2</v>
      </c>
      <c r="AE132" s="5">
        <f t="shared" si="28"/>
        <v>2.47E-2</v>
      </c>
      <c r="AF132" s="5">
        <f t="shared" si="16"/>
        <v>2.2700000000000001E-2</v>
      </c>
      <c r="AH132" s="5">
        <f t="shared" si="29"/>
        <v>2.8299999999999999E-2</v>
      </c>
      <c r="AI132" s="5">
        <f t="shared" si="17"/>
        <v>2.29E-2</v>
      </c>
      <c r="AJ132" s="5">
        <f t="shared" si="30"/>
        <v>5.3999999999999986E-3</v>
      </c>
      <c r="AL132" s="5">
        <f t="shared" si="31"/>
        <v>2.47E-2</v>
      </c>
      <c r="AM132" s="4">
        <f>ROUND(('Levy Limit Base'!AD132*AL132),0)</f>
        <v>454678</v>
      </c>
      <c r="AN132" s="4"/>
      <c r="AO132" s="18"/>
      <c r="AP132" s="5"/>
    </row>
    <row r="133" spans="1:42">
      <c r="A133" t="s">
        <v>142</v>
      </c>
      <c r="B133">
        <v>124</v>
      </c>
      <c r="C133" s="4">
        <v>3122802</v>
      </c>
      <c r="D133" s="4">
        <v>3334924</v>
      </c>
      <c r="E133" s="4">
        <v>3439606</v>
      </c>
      <c r="F133" s="4">
        <v>3569620</v>
      </c>
      <c r="G133" s="4">
        <v>3677514</v>
      </c>
      <c r="H133" s="4">
        <f>'Levy Limit Base'!U133</f>
        <v>3811640</v>
      </c>
      <c r="J133" s="47" t="s">
        <v>1212</v>
      </c>
      <c r="K133" s="47" t="s">
        <v>1212</v>
      </c>
      <c r="M133" s="4">
        <v>38432</v>
      </c>
      <c r="N133" s="4">
        <v>21309</v>
      </c>
      <c r="O133" s="4">
        <v>44024</v>
      </c>
      <c r="P133" s="4">
        <v>18653</v>
      </c>
      <c r="Q133" s="17">
        <v>40289</v>
      </c>
      <c r="S133" s="4">
        <f t="shared" si="18"/>
        <v>38432</v>
      </c>
      <c r="T133" s="4">
        <f t="shared" si="19"/>
        <v>21309</v>
      </c>
      <c r="U133" s="4">
        <f t="shared" si="20"/>
        <v>44024</v>
      </c>
      <c r="V133" s="4">
        <f t="shared" si="21"/>
        <v>18653</v>
      </c>
      <c r="W133" s="4">
        <f t="shared" si="22"/>
        <v>40289</v>
      </c>
      <c r="Y133" s="5">
        <f t="shared" si="23"/>
        <v>1.23E-2</v>
      </c>
      <c r="Z133" s="5">
        <f t="shared" si="24"/>
        <v>6.4000000000000003E-3</v>
      </c>
      <c r="AA133" s="5">
        <f t="shared" si="25"/>
        <v>1.2800000000000001E-2</v>
      </c>
      <c r="AB133" s="5">
        <f t="shared" si="26"/>
        <v>5.1999999999999998E-3</v>
      </c>
      <c r="AC133" s="5">
        <f t="shared" si="27"/>
        <v>1.0999999999999999E-2</v>
      </c>
      <c r="AE133" s="5">
        <f t="shared" si="28"/>
        <v>9.7000000000000003E-3</v>
      </c>
      <c r="AF133" s="5">
        <f t="shared" si="16"/>
        <v>7.4999999999999997E-3</v>
      </c>
      <c r="AH133" s="5">
        <f t="shared" si="29"/>
        <v>1.2800000000000001E-2</v>
      </c>
      <c r="AI133" s="5">
        <f t="shared" si="17"/>
        <v>8.0999999999999996E-3</v>
      </c>
      <c r="AJ133" s="5">
        <f t="shared" si="30"/>
        <v>4.7000000000000011E-3</v>
      </c>
      <c r="AL133" s="5">
        <f t="shared" si="31"/>
        <v>9.7000000000000003E-3</v>
      </c>
      <c r="AM133" s="4">
        <f>ROUND(('Levy Limit Base'!AD133*AL133),0)</f>
        <v>36973</v>
      </c>
      <c r="AN133" s="4"/>
      <c r="AO133" s="18"/>
      <c r="AP133" s="5"/>
    </row>
    <row r="134" spans="1:42">
      <c r="A134" t="s">
        <v>143</v>
      </c>
      <c r="B134">
        <v>125</v>
      </c>
      <c r="C134" s="4">
        <v>12505678</v>
      </c>
      <c r="D134" s="4">
        <v>13505898</v>
      </c>
      <c r="E134" s="4">
        <v>14037606</v>
      </c>
      <c r="F134" s="4">
        <v>14547998</v>
      </c>
      <c r="G134" s="4">
        <v>15045476</v>
      </c>
      <c r="H134" s="4">
        <f>'Levy Limit Base'!U134</f>
        <v>15580418</v>
      </c>
      <c r="J134" s="47" t="s">
        <v>447</v>
      </c>
      <c r="K134" s="47" t="s">
        <v>1212</v>
      </c>
      <c r="M134" s="4">
        <v>120515</v>
      </c>
      <c r="N134" s="4">
        <v>194060</v>
      </c>
      <c r="O134" s="4">
        <v>159451</v>
      </c>
      <c r="P134" s="4">
        <v>133779</v>
      </c>
      <c r="Q134" s="17">
        <v>158805</v>
      </c>
      <c r="S134" s="4">
        <f t="shared" si="18"/>
        <v>120515</v>
      </c>
      <c r="T134" s="4">
        <f t="shared" si="19"/>
        <v>194060</v>
      </c>
      <c r="U134" s="4">
        <f t="shared" si="20"/>
        <v>159451</v>
      </c>
      <c r="V134" s="4">
        <f t="shared" si="21"/>
        <v>133779</v>
      </c>
      <c r="W134" s="4">
        <f t="shared" si="22"/>
        <v>158805</v>
      </c>
      <c r="Y134" s="5">
        <f t="shared" si="23"/>
        <v>9.5999999999999992E-3</v>
      </c>
      <c r="Z134" s="5">
        <f t="shared" si="24"/>
        <v>1.44E-2</v>
      </c>
      <c r="AA134" s="5">
        <f t="shared" si="25"/>
        <v>1.14E-2</v>
      </c>
      <c r="AB134" s="5">
        <f t="shared" si="26"/>
        <v>9.1999999999999998E-3</v>
      </c>
      <c r="AC134" s="5">
        <f t="shared" si="27"/>
        <v>1.06E-2</v>
      </c>
      <c r="AE134" s="5">
        <f t="shared" si="28"/>
        <v>1.04E-2</v>
      </c>
      <c r="AF134" s="5">
        <f t="shared" si="16"/>
        <v>1.04E-2</v>
      </c>
      <c r="AH134" s="5">
        <f t="shared" si="29"/>
        <v>1.14E-2</v>
      </c>
      <c r="AI134" s="5">
        <f t="shared" si="17"/>
        <v>9.9000000000000008E-3</v>
      </c>
      <c r="AJ134" s="5">
        <f t="shared" si="30"/>
        <v>1.4999999999999996E-3</v>
      </c>
      <c r="AL134" s="5">
        <f t="shared" si="31"/>
        <v>1.04E-2</v>
      </c>
      <c r="AM134" s="4">
        <f>ROUND(('Levy Limit Base'!AD134*AL134),0)</f>
        <v>162036</v>
      </c>
      <c r="AN134" s="4"/>
      <c r="AO134" s="18"/>
      <c r="AP134" s="5"/>
    </row>
    <row r="135" spans="1:42">
      <c r="A135" t="s">
        <v>144</v>
      </c>
      <c r="B135">
        <v>126</v>
      </c>
      <c r="C135" s="4">
        <v>30202873</v>
      </c>
      <c r="D135" s="4">
        <v>33596212</v>
      </c>
      <c r="E135" s="4">
        <v>34898040</v>
      </c>
      <c r="F135" s="4">
        <v>36237130</v>
      </c>
      <c r="G135" s="4">
        <v>37477829</v>
      </c>
      <c r="H135" s="4">
        <f>'Levy Limit Base'!U135</f>
        <v>38782332</v>
      </c>
      <c r="J135" s="47" t="s">
        <v>455</v>
      </c>
      <c r="K135" s="47" t="s">
        <v>1212</v>
      </c>
      <c r="M135" s="4">
        <v>391818</v>
      </c>
      <c r="N135" s="4">
        <v>461923</v>
      </c>
      <c r="O135" s="4">
        <v>466639</v>
      </c>
      <c r="P135" s="4">
        <v>334771</v>
      </c>
      <c r="Q135" s="17">
        <v>366280</v>
      </c>
      <c r="S135" s="4">
        <f t="shared" si="18"/>
        <v>391818</v>
      </c>
      <c r="T135" s="4">
        <f t="shared" si="19"/>
        <v>461923</v>
      </c>
      <c r="U135" s="4">
        <f t="shared" si="20"/>
        <v>466639</v>
      </c>
      <c r="V135" s="4">
        <f t="shared" si="21"/>
        <v>334771</v>
      </c>
      <c r="W135" s="4">
        <f t="shared" si="22"/>
        <v>366280</v>
      </c>
      <c r="Y135" s="5">
        <f t="shared" si="23"/>
        <v>1.2999999999999999E-2</v>
      </c>
      <c r="Z135" s="5">
        <f t="shared" si="24"/>
        <v>1.37E-2</v>
      </c>
      <c r="AA135" s="5">
        <f t="shared" si="25"/>
        <v>1.34E-2</v>
      </c>
      <c r="AB135" s="5">
        <f t="shared" si="26"/>
        <v>9.1999999999999998E-3</v>
      </c>
      <c r="AC135" s="5">
        <f t="shared" si="27"/>
        <v>9.7999999999999997E-3</v>
      </c>
      <c r="AE135" s="5">
        <f t="shared" si="28"/>
        <v>1.0800000000000001E-2</v>
      </c>
      <c r="AF135" s="5">
        <f t="shared" si="16"/>
        <v>1.0800000000000001E-2</v>
      </c>
      <c r="AH135" s="5">
        <f t="shared" si="29"/>
        <v>1.34E-2</v>
      </c>
      <c r="AI135" s="5">
        <f t="shared" si="17"/>
        <v>9.4999999999999998E-3</v>
      </c>
      <c r="AJ135" s="5">
        <f t="shared" si="30"/>
        <v>3.9000000000000007E-3</v>
      </c>
      <c r="AL135" s="5">
        <f t="shared" si="31"/>
        <v>1.0800000000000001E-2</v>
      </c>
      <c r="AM135" s="4">
        <f>ROUND(('Levy Limit Base'!AD135*AL135),0)</f>
        <v>418849</v>
      </c>
      <c r="AN135" s="4"/>
      <c r="AO135" s="18"/>
      <c r="AP135" s="5"/>
    </row>
    <row r="136" spans="1:42">
      <c r="A136" t="s">
        <v>145</v>
      </c>
      <c r="B136">
        <v>127</v>
      </c>
      <c r="C136" s="4">
        <v>5580532</v>
      </c>
      <c r="D136" s="4">
        <v>6034802</v>
      </c>
      <c r="E136" s="4">
        <v>6309300</v>
      </c>
      <c r="F136" s="4">
        <v>6530228</v>
      </c>
      <c r="G136" s="4">
        <v>6777232</v>
      </c>
      <c r="H136" s="4">
        <f>'Levy Limit Base'!U136</f>
        <v>0</v>
      </c>
      <c r="J136" s="47" t="s">
        <v>439</v>
      </c>
      <c r="K136" s="47" t="s">
        <v>1212</v>
      </c>
      <c r="M136" s="4">
        <v>52206</v>
      </c>
      <c r="N136" s="4">
        <v>123628</v>
      </c>
      <c r="O136" s="4">
        <v>63195</v>
      </c>
      <c r="P136" s="4">
        <v>83749</v>
      </c>
      <c r="Q136" s="17">
        <v>0</v>
      </c>
      <c r="S136" s="4">
        <f t="shared" si="18"/>
        <v>52206</v>
      </c>
      <c r="T136" s="4">
        <f t="shared" si="19"/>
        <v>123628</v>
      </c>
      <c r="U136" s="4">
        <f t="shared" si="20"/>
        <v>63195</v>
      </c>
      <c r="V136" s="4">
        <f t="shared" si="21"/>
        <v>83749</v>
      </c>
      <c r="W136" s="4">
        <f t="shared" si="22"/>
        <v>0</v>
      </c>
      <c r="Y136" s="5">
        <f t="shared" si="23"/>
        <v>9.4000000000000004E-3</v>
      </c>
      <c r="Z136" s="5">
        <f t="shared" si="24"/>
        <v>2.0500000000000001E-2</v>
      </c>
      <c r="AA136" s="5">
        <f t="shared" si="25"/>
        <v>0.01</v>
      </c>
      <c r="AB136" s="5">
        <f t="shared" si="26"/>
        <v>1.2800000000000001E-2</v>
      </c>
      <c r="AC136" s="5">
        <f t="shared" si="27"/>
        <v>0</v>
      </c>
      <c r="AE136" s="5">
        <f t="shared" si="28"/>
        <v>1.44E-2</v>
      </c>
      <c r="AF136" s="5">
        <f t="shared" si="16"/>
        <v>1.0699999999999999E-2</v>
      </c>
      <c r="AH136" s="5">
        <f t="shared" si="29"/>
        <v>2.0500000000000001E-2</v>
      </c>
      <c r="AI136" s="5">
        <f t="shared" si="17"/>
        <v>1.14E-2</v>
      </c>
      <c r="AJ136" s="5">
        <f t="shared" si="30"/>
        <v>9.1000000000000004E-3</v>
      </c>
      <c r="AL136" s="5">
        <f t="shared" si="31"/>
        <v>1.44E-2</v>
      </c>
      <c r="AM136" s="4">
        <f>ROUND(('Levy Limit Base'!AD136*AL136),0)</f>
        <v>101437</v>
      </c>
      <c r="AN136" s="4"/>
      <c r="AO136" s="18"/>
      <c r="AP136" s="5"/>
    </row>
    <row r="137" spans="1:42">
      <c r="A137" t="s">
        <v>146</v>
      </c>
      <c r="B137">
        <v>128</v>
      </c>
      <c r="C137" s="4">
        <v>82361320</v>
      </c>
      <c r="D137" s="4">
        <v>88058882</v>
      </c>
      <c r="E137" s="4">
        <v>90829283</v>
      </c>
      <c r="F137" s="4">
        <v>94194099</v>
      </c>
      <c r="G137" s="4">
        <v>97948608</v>
      </c>
      <c r="H137" s="4">
        <f>'Levy Limit Base'!U137</f>
        <v>101846990</v>
      </c>
      <c r="J137" s="47" t="s">
        <v>441</v>
      </c>
      <c r="K137" s="47" t="s">
        <v>1212</v>
      </c>
      <c r="M137" s="4">
        <v>731630</v>
      </c>
      <c r="N137" s="4">
        <v>568929</v>
      </c>
      <c r="O137" s="4">
        <v>1094084</v>
      </c>
      <c r="P137" s="4">
        <v>1399657</v>
      </c>
      <c r="Q137" s="17">
        <v>1449667</v>
      </c>
      <c r="S137" s="4">
        <f t="shared" si="18"/>
        <v>731630</v>
      </c>
      <c r="T137" s="4">
        <f t="shared" si="19"/>
        <v>568929</v>
      </c>
      <c r="U137" s="4">
        <f t="shared" si="20"/>
        <v>1094084</v>
      </c>
      <c r="V137" s="4">
        <f t="shared" si="21"/>
        <v>1399657</v>
      </c>
      <c r="W137" s="4">
        <f t="shared" si="22"/>
        <v>1449667</v>
      </c>
      <c r="Y137" s="5">
        <f t="shared" si="23"/>
        <v>8.8999999999999999E-3</v>
      </c>
      <c r="Z137" s="5">
        <f t="shared" si="24"/>
        <v>6.4999999999999997E-3</v>
      </c>
      <c r="AA137" s="5">
        <f t="shared" si="25"/>
        <v>1.2E-2</v>
      </c>
      <c r="AB137" s="5">
        <f t="shared" si="26"/>
        <v>1.49E-2</v>
      </c>
      <c r="AC137" s="5">
        <f t="shared" si="27"/>
        <v>1.4800000000000001E-2</v>
      </c>
      <c r="AE137" s="5">
        <f t="shared" si="28"/>
        <v>1.3899999999999999E-2</v>
      </c>
      <c r="AF137" s="5">
        <f t="shared" si="16"/>
        <v>1.11E-2</v>
      </c>
      <c r="AH137" s="5">
        <f t="shared" si="29"/>
        <v>1.49E-2</v>
      </c>
      <c r="AI137" s="5">
        <f t="shared" si="17"/>
        <v>1.34E-2</v>
      </c>
      <c r="AJ137" s="5">
        <f t="shared" si="30"/>
        <v>1.4999999999999996E-3</v>
      </c>
      <c r="AL137" s="5">
        <f t="shared" si="31"/>
        <v>1.3899999999999999E-2</v>
      </c>
      <c r="AM137" s="4">
        <f>ROUND(('Levy Limit Base'!AD137*AL137),0)</f>
        <v>1415673</v>
      </c>
      <c r="AN137" s="4"/>
      <c r="AO137" s="18"/>
      <c r="AP137" s="5"/>
    </row>
    <row r="138" spans="1:42">
      <c r="A138" t="s">
        <v>147</v>
      </c>
      <c r="B138">
        <v>129</v>
      </c>
      <c r="C138" s="4">
        <v>680258</v>
      </c>
      <c r="D138" s="4">
        <v>742400</v>
      </c>
      <c r="E138" s="4">
        <v>787923</v>
      </c>
      <c r="F138" s="4">
        <v>820658</v>
      </c>
      <c r="G138" s="4">
        <v>851138</v>
      </c>
      <c r="H138" s="4">
        <f>'Levy Limit Base'!U138</f>
        <v>883598</v>
      </c>
      <c r="J138" s="47" t="s">
        <v>439</v>
      </c>
      <c r="K138" s="47" t="s">
        <v>1212</v>
      </c>
      <c r="M138" s="4">
        <v>9552</v>
      </c>
      <c r="N138" s="4">
        <v>26963</v>
      </c>
      <c r="O138" s="4">
        <v>13037</v>
      </c>
      <c r="P138" s="4">
        <v>9964</v>
      </c>
      <c r="Q138" s="17">
        <v>11182</v>
      </c>
      <c r="S138" s="4">
        <f t="shared" si="18"/>
        <v>9552</v>
      </c>
      <c r="T138" s="4">
        <f t="shared" si="19"/>
        <v>26963</v>
      </c>
      <c r="U138" s="4">
        <f t="shared" si="20"/>
        <v>13037</v>
      </c>
      <c r="V138" s="4">
        <f t="shared" si="21"/>
        <v>9964</v>
      </c>
      <c r="W138" s="4">
        <f t="shared" si="22"/>
        <v>11182</v>
      </c>
      <c r="Y138" s="5">
        <f t="shared" si="23"/>
        <v>1.4E-2</v>
      </c>
      <c r="Z138" s="5">
        <f t="shared" si="24"/>
        <v>3.6299999999999999E-2</v>
      </c>
      <c r="AA138" s="5">
        <f t="shared" si="25"/>
        <v>1.6500000000000001E-2</v>
      </c>
      <c r="AB138" s="5">
        <f t="shared" si="26"/>
        <v>1.21E-2</v>
      </c>
      <c r="AC138" s="5">
        <f t="shared" si="27"/>
        <v>1.3100000000000001E-2</v>
      </c>
      <c r="AE138" s="5">
        <f t="shared" si="28"/>
        <v>1.3899999999999999E-2</v>
      </c>
      <c r="AF138" s="5">
        <f t="shared" ref="AF138:AF201" si="32">IF(W138&gt;0,ROUND((SUM(Z138:AC138)-MAXA(Z138:AC138))/3,4),ROUND((SUM(Y138:AB138)-MAXA(Y138:AB138))/3,4))</f>
        <v>1.3899999999999999E-2</v>
      </c>
      <c r="AH138" s="5">
        <f t="shared" si="29"/>
        <v>1.6500000000000001E-2</v>
      </c>
      <c r="AI138" s="5">
        <f t="shared" ref="AI138:AI201" si="33">IF(W138&gt;0,ROUND((AC138+AA138+AB138-AH138)/2,4),ROUND((AB138+Z138+AA138-AH138)/2,4))</f>
        <v>1.26E-2</v>
      </c>
      <c r="AJ138" s="5">
        <f t="shared" si="30"/>
        <v>3.9000000000000007E-3</v>
      </c>
      <c r="AL138" s="5">
        <f t="shared" si="31"/>
        <v>1.3899999999999999E-2</v>
      </c>
      <c r="AM138" s="4">
        <f>ROUND(('Levy Limit Base'!AD138*AL138),0)</f>
        <v>12282</v>
      </c>
      <c r="AN138" s="4"/>
      <c r="AO138" s="18"/>
      <c r="AP138" s="5"/>
    </row>
    <row r="139" spans="1:42">
      <c r="A139" t="s">
        <v>148</v>
      </c>
      <c r="B139">
        <v>130</v>
      </c>
      <c r="C139" s="4">
        <v>1607192</v>
      </c>
      <c r="D139" s="4">
        <v>1789310</v>
      </c>
      <c r="E139" s="4">
        <v>1907474</v>
      </c>
      <c r="F139" s="4">
        <v>2007125</v>
      </c>
      <c r="G139" s="4">
        <v>2084464</v>
      </c>
      <c r="H139" s="4">
        <f>'Levy Limit Base'!U139</f>
        <v>2062326</v>
      </c>
      <c r="J139" s="47" t="s">
        <v>446</v>
      </c>
      <c r="K139" s="47" t="s">
        <v>1212</v>
      </c>
      <c r="M139" s="4">
        <v>47873</v>
      </c>
      <c r="N139" s="4">
        <v>73431</v>
      </c>
      <c r="O139" s="4">
        <v>51965</v>
      </c>
      <c r="P139" s="4">
        <v>28228</v>
      </c>
      <c r="Q139" s="17">
        <v>10700</v>
      </c>
      <c r="S139" s="4">
        <f t="shared" ref="S139:S202" si="34">IF($J139=2013,ROUND(M139*2/3,0),IF($K139=2013,ROUND(M139*2,0),M139))</f>
        <v>47873</v>
      </c>
      <c r="T139" s="4">
        <f t="shared" ref="T139:T202" si="35">IF($J139=2014,ROUND(N139*2/3,0),IF($K139=201,ROUND(N139*2,0),N139))</f>
        <v>73431</v>
      </c>
      <c r="U139" s="4">
        <f t="shared" ref="U139:U202" si="36">IF($J139=2015,ROUND(O139*2/3,0),IF($K139=2015,ROUND(O139*2,0),O139))</f>
        <v>51965</v>
      </c>
      <c r="V139" s="4">
        <f t="shared" ref="V139:V202" si="37">IF($J139=2016,ROUND(P139*2/3,0),IF($K139=2016,ROUND(P139*2,0),P139))</f>
        <v>28228</v>
      </c>
      <c r="W139" s="4">
        <f t="shared" ref="W139:W202" si="38">IF($J139=2017,ROUND(Q139*2/3,0),IF($K139=2017,ROUND(Q139*2,0),Q139))</f>
        <v>10700</v>
      </c>
      <c r="Y139" s="5">
        <f t="shared" ref="Y139:Y202" si="39">IF(S139&gt;0,ROUND(S139/C139,4),0)</f>
        <v>2.98E-2</v>
      </c>
      <c r="Z139" s="5">
        <f t="shared" ref="Z139:Z202" si="40">IF(T139&gt;0,ROUND(T139/D139,4),0)</f>
        <v>4.1000000000000002E-2</v>
      </c>
      <c r="AA139" s="5">
        <f t="shared" ref="AA139:AA202" si="41">IF(U139&gt;0,ROUND(U139/E139,4),0)</f>
        <v>2.7199999999999998E-2</v>
      </c>
      <c r="AB139" s="5">
        <f t="shared" ref="AB139:AB202" si="42">IF(V139&gt;0,ROUND(V139/F139,4),0)</f>
        <v>1.41E-2</v>
      </c>
      <c r="AC139" s="5">
        <f t="shared" ref="AC139:AC202" si="43">IF(W139&gt;0,ROUND(W139/G139,4),0)</f>
        <v>5.1000000000000004E-3</v>
      </c>
      <c r="AE139" s="5">
        <f t="shared" ref="AE139:AE202" si="44">IF(W139&gt;0,ROUND(AVERAGEA(AA139:AC139),4),ROUND(AVERAGEA(Z139:AB139),4))</f>
        <v>1.55E-2</v>
      </c>
      <c r="AF139" s="5">
        <f t="shared" si="32"/>
        <v>1.55E-2</v>
      </c>
      <c r="AH139" s="5">
        <f t="shared" ref="AH139:AH202" si="45">IF(W139&gt;0,MAXA(AA139:AC139),MAXA(Z139:AB139))</f>
        <v>2.7199999999999998E-2</v>
      </c>
      <c r="AI139" s="5">
        <f t="shared" si="33"/>
        <v>9.5999999999999992E-3</v>
      </c>
      <c r="AJ139" s="5">
        <f t="shared" ref="AJ139:AJ202" si="46">(AH139-AI139)</f>
        <v>1.7599999999999998E-2</v>
      </c>
      <c r="AL139" s="5">
        <f t="shared" ref="AL139:AL202" si="47">IF(AJ139&gt;0.02,AF139,AE139)</f>
        <v>1.55E-2</v>
      </c>
      <c r="AM139" s="4">
        <f>ROUND(('Levy Limit Base'!AD139*AL139),0)</f>
        <v>31966</v>
      </c>
      <c r="AN139" s="4"/>
      <c r="AO139" s="18"/>
      <c r="AP139" s="5"/>
    </row>
    <row r="140" spans="1:42">
      <c r="A140" t="s">
        <v>149</v>
      </c>
      <c r="B140">
        <v>131</v>
      </c>
      <c r="C140" s="4">
        <v>58112171</v>
      </c>
      <c r="D140" s="4">
        <v>63259808</v>
      </c>
      <c r="E140" s="4">
        <v>65889390</v>
      </c>
      <c r="F140" s="4">
        <v>68715119</v>
      </c>
      <c r="G140" s="4">
        <v>71019296</v>
      </c>
      <c r="H140" s="4">
        <f>'Levy Limit Base'!U140</f>
        <v>73331307</v>
      </c>
      <c r="J140" s="47" t="s">
        <v>1212</v>
      </c>
      <c r="K140" s="47" t="s">
        <v>1212</v>
      </c>
      <c r="M140" s="4">
        <v>1164004</v>
      </c>
      <c r="N140" s="4">
        <v>1048087</v>
      </c>
      <c r="O140" s="4">
        <v>1178494</v>
      </c>
      <c r="P140" s="4">
        <v>586299</v>
      </c>
      <c r="Q140" s="17">
        <v>536529</v>
      </c>
      <c r="S140" s="4">
        <f t="shared" si="34"/>
        <v>1164004</v>
      </c>
      <c r="T140" s="4">
        <f t="shared" si="35"/>
        <v>1048087</v>
      </c>
      <c r="U140" s="4">
        <f t="shared" si="36"/>
        <v>1178494</v>
      </c>
      <c r="V140" s="4">
        <f t="shared" si="37"/>
        <v>586299</v>
      </c>
      <c r="W140" s="4">
        <f t="shared" si="38"/>
        <v>536529</v>
      </c>
      <c r="Y140" s="5">
        <f t="shared" si="39"/>
        <v>0.02</v>
      </c>
      <c r="Z140" s="5">
        <f t="shared" si="40"/>
        <v>1.66E-2</v>
      </c>
      <c r="AA140" s="5">
        <f t="shared" si="41"/>
        <v>1.7899999999999999E-2</v>
      </c>
      <c r="AB140" s="5">
        <f t="shared" si="42"/>
        <v>8.5000000000000006E-3</v>
      </c>
      <c r="AC140" s="5">
        <f t="shared" si="43"/>
        <v>7.6E-3</v>
      </c>
      <c r="AE140" s="5">
        <f t="shared" si="44"/>
        <v>1.1299999999999999E-2</v>
      </c>
      <c r="AF140" s="5">
        <f t="shared" si="32"/>
        <v>1.09E-2</v>
      </c>
      <c r="AH140" s="5">
        <f t="shared" si="45"/>
        <v>1.7899999999999999E-2</v>
      </c>
      <c r="AI140" s="5">
        <f t="shared" si="33"/>
        <v>8.0999999999999996E-3</v>
      </c>
      <c r="AJ140" s="5">
        <f t="shared" si="46"/>
        <v>9.7999999999999997E-3</v>
      </c>
      <c r="AL140" s="5">
        <f t="shared" si="47"/>
        <v>1.1299999999999999E-2</v>
      </c>
      <c r="AM140" s="4">
        <f>ROUND(('Levy Limit Base'!AD140*AL140),0)</f>
        <v>828644</v>
      </c>
      <c r="AN140" s="4"/>
      <c r="AO140" s="18"/>
      <c r="AP140" s="5"/>
    </row>
    <row r="141" spans="1:42">
      <c r="A141" t="s">
        <v>150</v>
      </c>
      <c r="B141">
        <v>132</v>
      </c>
      <c r="C141" s="4">
        <v>3709070</v>
      </c>
      <c r="D141" s="4">
        <v>3990297</v>
      </c>
      <c r="E141" s="4">
        <v>4136791</v>
      </c>
      <c r="F141" s="4">
        <v>4277270</v>
      </c>
      <c r="G141" s="4">
        <v>4411000</v>
      </c>
      <c r="H141" s="4">
        <f>'Levy Limit Base'!U141</f>
        <v>4600942</v>
      </c>
      <c r="J141" s="47" t="s">
        <v>1212</v>
      </c>
      <c r="K141" s="47" t="s">
        <v>1212</v>
      </c>
      <c r="M141" s="4">
        <v>39042</v>
      </c>
      <c r="N141" s="4">
        <v>46737</v>
      </c>
      <c r="O141" s="4">
        <v>37059</v>
      </c>
      <c r="P141" s="4">
        <v>26798</v>
      </c>
      <c r="Q141" s="17">
        <v>79667</v>
      </c>
      <c r="S141" s="4">
        <f t="shared" si="34"/>
        <v>39042</v>
      </c>
      <c r="T141" s="4">
        <f t="shared" si="35"/>
        <v>46737</v>
      </c>
      <c r="U141" s="4">
        <f t="shared" si="36"/>
        <v>37059</v>
      </c>
      <c r="V141" s="4">
        <f t="shared" si="37"/>
        <v>26798</v>
      </c>
      <c r="W141" s="4">
        <f t="shared" si="38"/>
        <v>79667</v>
      </c>
      <c r="Y141" s="5">
        <f t="shared" si="39"/>
        <v>1.0500000000000001E-2</v>
      </c>
      <c r="Z141" s="5">
        <f t="shared" si="40"/>
        <v>1.17E-2</v>
      </c>
      <c r="AA141" s="5">
        <f t="shared" si="41"/>
        <v>8.9999999999999993E-3</v>
      </c>
      <c r="AB141" s="5">
        <f t="shared" si="42"/>
        <v>6.3E-3</v>
      </c>
      <c r="AC141" s="5">
        <f t="shared" si="43"/>
        <v>1.8100000000000002E-2</v>
      </c>
      <c r="AE141" s="5">
        <f t="shared" si="44"/>
        <v>1.11E-2</v>
      </c>
      <c r="AF141" s="5">
        <f t="shared" si="32"/>
        <v>8.9999999999999993E-3</v>
      </c>
      <c r="AH141" s="5">
        <f t="shared" si="45"/>
        <v>1.8100000000000002E-2</v>
      </c>
      <c r="AI141" s="5">
        <f t="shared" si="33"/>
        <v>7.7000000000000002E-3</v>
      </c>
      <c r="AJ141" s="5">
        <f t="shared" si="46"/>
        <v>1.0400000000000001E-2</v>
      </c>
      <c r="AL141" s="5">
        <f t="shared" si="47"/>
        <v>1.11E-2</v>
      </c>
      <c r="AM141" s="4">
        <f>ROUND(('Levy Limit Base'!AD141*AL141),0)</f>
        <v>51070</v>
      </c>
      <c r="AN141" s="4"/>
      <c r="AO141" s="18"/>
      <c r="AP141" s="5"/>
    </row>
    <row r="142" spans="1:42">
      <c r="A142" t="s">
        <v>151</v>
      </c>
      <c r="B142">
        <v>133</v>
      </c>
      <c r="C142" s="4">
        <v>16412655</v>
      </c>
      <c r="D142" s="4">
        <v>17875453</v>
      </c>
      <c r="E142" s="4">
        <v>18510496</v>
      </c>
      <c r="F142" s="4">
        <v>19195012</v>
      </c>
      <c r="G142" s="4">
        <v>19991275</v>
      </c>
      <c r="H142" s="4">
        <f>'Levy Limit Base'!U142</f>
        <v>20856620</v>
      </c>
      <c r="J142" s="47" t="s">
        <v>439</v>
      </c>
      <c r="K142" s="47" t="s">
        <v>1212</v>
      </c>
      <c r="M142" s="4">
        <v>177393</v>
      </c>
      <c r="N142" s="4">
        <v>188157</v>
      </c>
      <c r="O142" s="4">
        <v>219779</v>
      </c>
      <c r="P142" s="4">
        <v>316387</v>
      </c>
      <c r="Q142" s="17">
        <v>360698</v>
      </c>
      <c r="S142" s="4">
        <f t="shared" si="34"/>
        <v>177393</v>
      </c>
      <c r="T142" s="4">
        <f t="shared" si="35"/>
        <v>188157</v>
      </c>
      <c r="U142" s="4">
        <f t="shared" si="36"/>
        <v>219779</v>
      </c>
      <c r="V142" s="4">
        <f t="shared" si="37"/>
        <v>316387</v>
      </c>
      <c r="W142" s="4">
        <f t="shared" si="38"/>
        <v>360698</v>
      </c>
      <c r="Y142" s="5">
        <f t="shared" si="39"/>
        <v>1.0800000000000001E-2</v>
      </c>
      <c r="Z142" s="5">
        <f t="shared" si="40"/>
        <v>1.0500000000000001E-2</v>
      </c>
      <c r="AA142" s="5">
        <f t="shared" si="41"/>
        <v>1.1900000000000001E-2</v>
      </c>
      <c r="AB142" s="5">
        <f t="shared" si="42"/>
        <v>1.6500000000000001E-2</v>
      </c>
      <c r="AC142" s="5">
        <f t="shared" si="43"/>
        <v>1.7999999999999999E-2</v>
      </c>
      <c r="AE142" s="5">
        <f t="shared" si="44"/>
        <v>1.55E-2</v>
      </c>
      <c r="AF142" s="5">
        <f t="shared" si="32"/>
        <v>1.2999999999999999E-2</v>
      </c>
      <c r="AH142" s="5">
        <f t="shared" si="45"/>
        <v>1.7999999999999999E-2</v>
      </c>
      <c r="AI142" s="5">
        <f t="shared" si="33"/>
        <v>1.4200000000000001E-2</v>
      </c>
      <c r="AJ142" s="5">
        <f t="shared" si="46"/>
        <v>3.7999999999999978E-3</v>
      </c>
      <c r="AL142" s="5">
        <f t="shared" si="47"/>
        <v>1.55E-2</v>
      </c>
      <c r="AM142" s="4">
        <f>ROUND(('Levy Limit Base'!AD142*AL142),0)</f>
        <v>323278</v>
      </c>
      <c r="AN142" s="4"/>
      <c r="AO142" s="18"/>
      <c r="AP142" s="5"/>
    </row>
    <row r="143" spans="1:42">
      <c r="A143" t="s">
        <v>152</v>
      </c>
      <c r="B143">
        <v>134</v>
      </c>
      <c r="C143" s="4">
        <v>27677290</v>
      </c>
      <c r="D143" s="4">
        <v>30207961</v>
      </c>
      <c r="E143" s="4">
        <v>31677475</v>
      </c>
      <c r="F143" s="4">
        <v>33258322</v>
      </c>
      <c r="G143" s="4">
        <v>34780209</v>
      </c>
      <c r="H143" s="4">
        <f>'Levy Limit Base'!U143</f>
        <v>36468157</v>
      </c>
      <c r="J143" s="47" t="s">
        <v>439</v>
      </c>
      <c r="K143" s="47" t="s">
        <v>1212</v>
      </c>
      <c r="M143" s="4">
        <v>734550</v>
      </c>
      <c r="N143" s="4">
        <v>710099</v>
      </c>
      <c r="O143" s="4">
        <v>788910</v>
      </c>
      <c r="P143" s="4">
        <v>690429</v>
      </c>
      <c r="Q143" s="17">
        <v>818443</v>
      </c>
      <c r="S143" s="4">
        <f t="shared" si="34"/>
        <v>734550</v>
      </c>
      <c r="T143" s="4">
        <f t="shared" si="35"/>
        <v>710099</v>
      </c>
      <c r="U143" s="4">
        <f t="shared" si="36"/>
        <v>788910</v>
      </c>
      <c r="V143" s="4">
        <f t="shared" si="37"/>
        <v>690429</v>
      </c>
      <c r="W143" s="4">
        <f t="shared" si="38"/>
        <v>818443</v>
      </c>
      <c r="Y143" s="5">
        <f t="shared" si="39"/>
        <v>2.6499999999999999E-2</v>
      </c>
      <c r="Z143" s="5">
        <f t="shared" si="40"/>
        <v>2.35E-2</v>
      </c>
      <c r="AA143" s="5">
        <f t="shared" si="41"/>
        <v>2.4899999999999999E-2</v>
      </c>
      <c r="AB143" s="5">
        <f t="shared" si="42"/>
        <v>2.0799999999999999E-2</v>
      </c>
      <c r="AC143" s="5">
        <f t="shared" si="43"/>
        <v>2.35E-2</v>
      </c>
      <c r="AE143" s="5">
        <f t="shared" si="44"/>
        <v>2.3099999999999999E-2</v>
      </c>
      <c r="AF143" s="5">
        <f t="shared" si="32"/>
        <v>2.2599999999999999E-2</v>
      </c>
      <c r="AH143" s="5">
        <f t="shared" si="45"/>
        <v>2.4899999999999999E-2</v>
      </c>
      <c r="AI143" s="5">
        <f t="shared" si="33"/>
        <v>2.2200000000000001E-2</v>
      </c>
      <c r="AJ143" s="5">
        <f t="shared" si="46"/>
        <v>2.6999999999999975E-3</v>
      </c>
      <c r="AL143" s="5">
        <f t="shared" si="47"/>
        <v>2.3099999999999999E-2</v>
      </c>
      <c r="AM143" s="4">
        <f>ROUND(('Levy Limit Base'!AD143*AL143),0)</f>
        <v>842414</v>
      </c>
      <c r="AN143" s="4"/>
      <c r="AO143" s="18"/>
      <c r="AP143" s="5"/>
    </row>
    <row r="144" spans="1:42">
      <c r="A144" t="s">
        <v>153</v>
      </c>
      <c r="B144">
        <v>135</v>
      </c>
      <c r="C144" s="4">
        <v>3891186</v>
      </c>
      <c r="D144" s="4">
        <v>4182466</v>
      </c>
      <c r="E144" s="4">
        <v>4316878</v>
      </c>
      <c r="F144" s="4">
        <v>4487481</v>
      </c>
      <c r="G144" s="4">
        <v>4645995</v>
      </c>
      <c r="H144" s="4">
        <f>'Levy Limit Base'!U144</f>
        <v>4807807</v>
      </c>
      <c r="J144" s="47" t="s">
        <v>459</v>
      </c>
      <c r="K144" s="47" t="s">
        <v>1212</v>
      </c>
      <c r="M144" s="4">
        <v>34874</v>
      </c>
      <c r="N144" s="4">
        <v>29851</v>
      </c>
      <c r="O144" s="4">
        <v>62031</v>
      </c>
      <c r="P144" s="4">
        <v>46327</v>
      </c>
      <c r="Q144" s="17">
        <v>43570</v>
      </c>
      <c r="S144" s="4">
        <f t="shared" si="34"/>
        <v>34874</v>
      </c>
      <c r="T144" s="4">
        <f t="shared" si="35"/>
        <v>29851</v>
      </c>
      <c r="U144" s="4">
        <f t="shared" si="36"/>
        <v>62031</v>
      </c>
      <c r="V144" s="4">
        <f t="shared" si="37"/>
        <v>46327</v>
      </c>
      <c r="W144" s="4">
        <f t="shared" si="38"/>
        <v>43570</v>
      </c>
      <c r="Y144" s="5">
        <f t="shared" si="39"/>
        <v>8.9999999999999993E-3</v>
      </c>
      <c r="Z144" s="5">
        <f t="shared" si="40"/>
        <v>7.1000000000000004E-3</v>
      </c>
      <c r="AA144" s="5">
        <f t="shared" si="41"/>
        <v>1.44E-2</v>
      </c>
      <c r="AB144" s="5">
        <f t="shared" si="42"/>
        <v>1.03E-2</v>
      </c>
      <c r="AC144" s="5">
        <f t="shared" si="43"/>
        <v>9.4000000000000004E-3</v>
      </c>
      <c r="AE144" s="5">
        <f t="shared" si="44"/>
        <v>1.14E-2</v>
      </c>
      <c r="AF144" s="5">
        <f t="shared" si="32"/>
        <v>8.8999999999999999E-3</v>
      </c>
      <c r="AH144" s="5">
        <f t="shared" si="45"/>
        <v>1.44E-2</v>
      </c>
      <c r="AI144" s="5">
        <f t="shared" si="33"/>
        <v>9.9000000000000008E-3</v>
      </c>
      <c r="AJ144" s="5">
        <f t="shared" si="46"/>
        <v>4.4999999999999988E-3</v>
      </c>
      <c r="AL144" s="5">
        <f t="shared" si="47"/>
        <v>1.14E-2</v>
      </c>
      <c r="AM144" s="4">
        <f>ROUND(('Levy Limit Base'!AD144*AL144),0)</f>
        <v>54809</v>
      </c>
      <c r="AN144" s="4"/>
      <c r="AO144" s="18"/>
      <c r="AP144" s="5"/>
    </row>
    <row r="145" spans="1:42">
      <c r="A145" t="s">
        <v>154</v>
      </c>
      <c r="B145">
        <v>136</v>
      </c>
      <c r="C145" s="4">
        <v>30322724</v>
      </c>
      <c r="D145" s="4">
        <v>32846914</v>
      </c>
      <c r="E145" s="4">
        <v>34318250</v>
      </c>
      <c r="F145" s="4">
        <v>36037552</v>
      </c>
      <c r="G145" s="4">
        <v>37695559</v>
      </c>
      <c r="H145" s="4">
        <f>'Levy Limit Base'!U145</f>
        <v>39593837</v>
      </c>
      <c r="J145" s="47" t="s">
        <v>443</v>
      </c>
      <c r="K145" s="47" t="s">
        <v>1212</v>
      </c>
      <c r="M145" s="4">
        <v>464129</v>
      </c>
      <c r="N145" s="4">
        <v>650163</v>
      </c>
      <c r="O145" s="4">
        <v>850223</v>
      </c>
      <c r="P145" s="4">
        <v>757068</v>
      </c>
      <c r="Q145" s="17">
        <v>932198</v>
      </c>
      <c r="S145" s="4">
        <f t="shared" si="34"/>
        <v>464129</v>
      </c>
      <c r="T145" s="4">
        <f t="shared" si="35"/>
        <v>650163</v>
      </c>
      <c r="U145" s="4">
        <f t="shared" si="36"/>
        <v>850223</v>
      </c>
      <c r="V145" s="4">
        <f t="shared" si="37"/>
        <v>757068</v>
      </c>
      <c r="W145" s="4">
        <f t="shared" si="38"/>
        <v>932198</v>
      </c>
      <c r="Y145" s="5">
        <f t="shared" si="39"/>
        <v>1.5299999999999999E-2</v>
      </c>
      <c r="Z145" s="5">
        <f t="shared" si="40"/>
        <v>1.9800000000000002E-2</v>
      </c>
      <c r="AA145" s="5">
        <f t="shared" si="41"/>
        <v>2.4799999999999999E-2</v>
      </c>
      <c r="AB145" s="5">
        <f t="shared" si="42"/>
        <v>2.1000000000000001E-2</v>
      </c>
      <c r="AC145" s="5">
        <f t="shared" si="43"/>
        <v>2.47E-2</v>
      </c>
      <c r="AE145" s="5">
        <f t="shared" si="44"/>
        <v>2.35E-2</v>
      </c>
      <c r="AF145" s="5">
        <f t="shared" si="32"/>
        <v>2.18E-2</v>
      </c>
      <c r="AH145" s="5">
        <f t="shared" si="45"/>
        <v>2.4799999999999999E-2</v>
      </c>
      <c r="AI145" s="5">
        <f t="shared" si="33"/>
        <v>2.29E-2</v>
      </c>
      <c r="AJ145" s="5">
        <f t="shared" si="46"/>
        <v>1.8999999999999989E-3</v>
      </c>
      <c r="AL145" s="5">
        <f t="shared" si="47"/>
        <v>2.35E-2</v>
      </c>
      <c r="AM145" s="4">
        <f>ROUND(('Levy Limit Base'!AD145*AL145),0)</f>
        <v>930455</v>
      </c>
      <c r="AN145" s="4"/>
      <c r="AO145" s="18"/>
      <c r="AP145" s="5"/>
    </row>
    <row r="146" spans="1:42">
      <c r="A146" t="s">
        <v>155</v>
      </c>
      <c r="B146">
        <v>137</v>
      </c>
      <c r="C146" s="4">
        <v>49296144</v>
      </c>
      <c r="D146" s="4">
        <v>51328411</v>
      </c>
      <c r="E146" s="4">
        <v>51236193</v>
      </c>
      <c r="F146" s="4">
        <v>51422961</v>
      </c>
      <c r="G146" s="4">
        <v>52231403</v>
      </c>
      <c r="H146" s="4">
        <f>'Levy Limit Base'!U146</f>
        <v>0</v>
      </c>
      <c r="J146" s="47" t="s">
        <v>1212</v>
      </c>
      <c r="K146" s="47" t="s">
        <v>1212</v>
      </c>
      <c r="M146" s="4">
        <v>422203</v>
      </c>
      <c r="N146" s="4">
        <v>440399</v>
      </c>
      <c r="O146" s="4">
        <v>420504</v>
      </c>
      <c r="P146" s="4">
        <v>320793</v>
      </c>
      <c r="Q146" s="17">
        <v>0</v>
      </c>
      <c r="S146" s="4">
        <f t="shared" si="34"/>
        <v>422203</v>
      </c>
      <c r="T146" s="4">
        <f t="shared" si="35"/>
        <v>440399</v>
      </c>
      <c r="U146" s="4">
        <f t="shared" si="36"/>
        <v>420504</v>
      </c>
      <c r="V146" s="4">
        <f t="shared" si="37"/>
        <v>320793</v>
      </c>
      <c r="W146" s="4">
        <f t="shared" si="38"/>
        <v>0</v>
      </c>
      <c r="Y146" s="5">
        <f t="shared" si="39"/>
        <v>8.6E-3</v>
      </c>
      <c r="Z146" s="5">
        <f t="shared" si="40"/>
        <v>8.6E-3</v>
      </c>
      <c r="AA146" s="5">
        <f t="shared" si="41"/>
        <v>8.2000000000000007E-3</v>
      </c>
      <c r="AB146" s="5">
        <f t="shared" si="42"/>
        <v>6.1999999999999998E-3</v>
      </c>
      <c r="AC146" s="5">
        <f t="shared" si="43"/>
        <v>0</v>
      </c>
      <c r="AE146" s="5">
        <f t="shared" si="44"/>
        <v>7.7000000000000002E-3</v>
      </c>
      <c r="AF146" s="5">
        <f t="shared" si="32"/>
        <v>7.7000000000000002E-3</v>
      </c>
      <c r="AH146" s="5">
        <f t="shared" si="45"/>
        <v>8.6E-3</v>
      </c>
      <c r="AI146" s="5">
        <f t="shared" si="33"/>
        <v>7.1999999999999998E-3</v>
      </c>
      <c r="AJ146" s="5">
        <f t="shared" si="46"/>
        <v>1.4000000000000002E-3</v>
      </c>
      <c r="AL146" s="5">
        <f t="shared" si="47"/>
        <v>7.7000000000000002E-3</v>
      </c>
      <c r="AM146" s="4">
        <f>ROUND(('Levy Limit Base'!AD146*AL146),0)</f>
        <v>402182</v>
      </c>
      <c r="AN146" s="4"/>
      <c r="AO146" s="18"/>
      <c r="AP146" s="5"/>
    </row>
    <row r="147" spans="1:42">
      <c r="A147" t="s">
        <v>156</v>
      </c>
      <c r="B147">
        <v>138</v>
      </c>
      <c r="C147" s="4">
        <v>11203276</v>
      </c>
      <c r="D147" s="4">
        <v>11943878</v>
      </c>
      <c r="E147" s="4">
        <v>12375923</v>
      </c>
      <c r="F147" s="4">
        <v>12802790</v>
      </c>
      <c r="G147" s="4">
        <v>13345855</v>
      </c>
      <c r="H147" s="4">
        <f>'Levy Limit Base'!U147</f>
        <v>13802052</v>
      </c>
      <c r="J147" s="47" t="s">
        <v>439</v>
      </c>
      <c r="K147" s="47" t="s">
        <v>1212</v>
      </c>
      <c r="M147" s="4">
        <v>121876</v>
      </c>
      <c r="N147" s="4">
        <v>133448</v>
      </c>
      <c r="O147" s="4">
        <v>117469</v>
      </c>
      <c r="P147" s="4">
        <v>222995</v>
      </c>
      <c r="Q147" s="17">
        <v>118581</v>
      </c>
      <c r="S147" s="4">
        <f t="shared" si="34"/>
        <v>121876</v>
      </c>
      <c r="T147" s="4">
        <f t="shared" si="35"/>
        <v>133448</v>
      </c>
      <c r="U147" s="4">
        <f t="shared" si="36"/>
        <v>117469</v>
      </c>
      <c r="V147" s="4">
        <f t="shared" si="37"/>
        <v>222995</v>
      </c>
      <c r="W147" s="4">
        <f t="shared" si="38"/>
        <v>118581</v>
      </c>
      <c r="Y147" s="5">
        <f t="shared" si="39"/>
        <v>1.09E-2</v>
      </c>
      <c r="Z147" s="5">
        <f t="shared" si="40"/>
        <v>1.12E-2</v>
      </c>
      <c r="AA147" s="5">
        <f t="shared" si="41"/>
        <v>9.4999999999999998E-3</v>
      </c>
      <c r="AB147" s="5">
        <f t="shared" si="42"/>
        <v>1.7399999999999999E-2</v>
      </c>
      <c r="AC147" s="5">
        <f t="shared" si="43"/>
        <v>8.8999999999999999E-3</v>
      </c>
      <c r="AE147" s="5">
        <f t="shared" si="44"/>
        <v>1.1900000000000001E-2</v>
      </c>
      <c r="AF147" s="5">
        <f t="shared" si="32"/>
        <v>9.9000000000000008E-3</v>
      </c>
      <c r="AH147" s="5">
        <f t="shared" si="45"/>
        <v>1.7399999999999999E-2</v>
      </c>
      <c r="AI147" s="5">
        <f t="shared" si="33"/>
        <v>9.1999999999999998E-3</v>
      </c>
      <c r="AJ147" s="5">
        <f t="shared" si="46"/>
        <v>8.199999999999999E-3</v>
      </c>
      <c r="AL147" s="5">
        <f t="shared" si="47"/>
        <v>1.1900000000000001E-2</v>
      </c>
      <c r="AM147" s="4">
        <f>ROUND(('Levy Limit Base'!AD147*AL147),0)</f>
        <v>164244</v>
      </c>
      <c r="AN147" s="4"/>
      <c r="AO147" s="18"/>
      <c r="AP147" s="5"/>
    </row>
    <row r="148" spans="1:42">
      <c r="A148" t="s">
        <v>157</v>
      </c>
      <c r="B148">
        <v>139</v>
      </c>
      <c r="C148" s="4">
        <v>39716009</v>
      </c>
      <c r="D148" s="4">
        <v>44110105</v>
      </c>
      <c r="E148" s="4">
        <v>45712397</v>
      </c>
      <c r="F148" s="4">
        <v>48397350</v>
      </c>
      <c r="G148" s="4">
        <v>51742794</v>
      </c>
      <c r="H148" s="4">
        <f>'Levy Limit Base'!U148</f>
        <v>55826021</v>
      </c>
      <c r="J148" s="47" t="s">
        <v>445</v>
      </c>
      <c r="K148" s="47" t="s">
        <v>1212</v>
      </c>
      <c r="M148" s="4">
        <v>1256652</v>
      </c>
      <c r="N148" s="4">
        <v>1749540</v>
      </c>
      <c r="O148" s="4">
        <v>1542143</v>
      </c>
      <c r="P148" s="4">
        <v>2135510</v>
      </c>
      <c r="Q148" s="17">
        <v>2789465</v>
      </c>
      <c r="S148" s="4">
        <f t="shared" si="34"/>
        <v>1256652</v>
      </c>
      <c r="T148" s="4">
        <f t="shared" si="35"/>
        <v>1749540</v>
      </c>
      <c r="U148" s="4">
        <f t="shared" si="36"/>
        <v>1542143</v>
      </c>
      <c r="V148" s="4">
        <f t="shared" si="37"/>
        <v>2135510</v>
      </c>
      <c r="W148" s="4">
        <f t="shared" si="38"/>
        <v>2789465</v>
      </c>
      <c r="Y148" s="5">
        <f t="shared" si="39"/>
        <v>3.1600000000000003E-2</v>
      </c>
      <c r="Z148" s="5">
        <f t="shared" si="40"/>
        <v>3.9699999999999999E-2</v>
      </c>
      <c r="AA148" s="5">
        <f t="shared" si="41"/>
        <v>3.3700000000000001E-2</v>
      </c>
      <c r="AB148" s="5">
        <f t="shared" si="42"/>
        <v>4.41E-2</v>
      </c>
      <c r="AC148" s="5">
        <f t="shared" si="43"/>
        <v>5.3900000000000003E-2</v>
      </c>
      <c r="AE148" s="5">
        <f t="shared" si="44"/>
        <v>4.3900000000000002E-2</v>
      </c>
      <c r="AF148" s="5">
        <f t="shared" si="32"/>
        <v>3.9199999999999999E-2</v>
      </c>
      <c r="AH148" s="5">
        <f t="shared" si="45"/>
        <v>5.3900000000000003E-2</v>
      </c>
      <c r="AI148" s="5">
        <f t="shared" si="33"/>
        <v>3.8899999999999997E-2</v>
      </c>
      <c r="AJ148" s="5">
        <f t="shared" si="46"/>
        <v>1.5000000000000006E-2</v>
      </c>
      <c r="AL148" s="5">
        <f t="shared" si="47"/>
        <v>4.3900000000000002E-2</v>
      </c>
      <c r="AM148" s="4">
        <f>ROUND(('Levy Limit Base'!AD148*AL148),0)</f>
        <v>2450762</v>
      </c>
      <c r="AN148" s="4"/>
      <c r="AO148" s="18"/>
      <c r="AP148" s="5"/>
    </row>
    <row r="149" spans="1:42">
      <c r="A149" t="s">
        <v>158</v>
      </c>
      <c r="B149">
        <v>140</v>
      </c>
      <c r="C149" s="4">
        <v>5408095</v>
      </c>
      <c r="D149" s="4">
        <v>5759909</v>
      </c>
      <c r="E149" s="4">
        <v>6026187</v>
      </c>
      <c r="F149" s="4">
        <v>6267018</v>
      </c>
      <c r="G149" s="4">
        <v>6518127</v>
      </c>
      <c r="H149" s="4">
        <f>'Levy Limit Base'!U149</f>
        <v>6774154</v>
      </c>
      <c r="J149" s="47" t="s">
        <v>454</v>
      </c>
      <c r="K149" s="47" t="s">
        <v>1212</v>
      </c>
      <c r="M149" s="4">
        <v>37740</v>
      </c>
      <c r="N149" s="4">
        <v>122280</v>
      </c>
      <c r="O149" s="4">
        <v>90176</v>
      </c>
      <c r="P149" s="4">
        <v>94434</v>
      </c>
      <c r="Q149" s="17">
        <v>93074</v>
      </c>
      <c r="S149" s="4">
        <f t="shared" si="34"/>
        <v>37740</v>
      </c>
      <c r="T149" s="4">
        <f t="shared" si="35"/>
        <v>122280</v>
      </c>
      <c r="U149" s="4">
        <f t="shared" si="36"/>
        <v>90176</v>
      </c>
      <c r="V149" s="4">
        <f t="shared" si="37"/>
        <v>94434</v>
      </c>
      <c r="W149" s="4">
        <f t="shared" si="38"/>
        <v>93074</v>
      </c>
      <c r="Y149" s="5">
        <f t="shared" si="39"/>
        <v>7.0000000000000001E-3</v>
      </c>
      <c r="Z149" s="5">
        <f t="shared" si="40"/>
        <v>2.12E-2</v>
      </c>
      <c r="AA149" s="5">
        <f t="shared" si="41"/>
        <v>1.4999999999999999E-2</v>
      </c>
      <c r="AB149" s="5">
        <f t="shared" si="42"/>
        <v>1.5100000000000001E-2</v>
      </c>
      <c r="AC149" s="5">
        <f t="shared" si="43"/>
        <v>1.43E-2</v>
      </c>
      <c r="AE149" s="5">
        <f t="shared" si="44"/>
        <v>1.4800000000000001E-2</v>
      </c>
      <c r="AF149" s="5">
        <f t="shared" si="32"/>
        <v>1.4800000000000001E-2</v>
      </c>
      <c r="AH149" s="5">
        <f t="shared" si="45"/>
        <v>1.5100000000000001E-2</v>
      </c>
      <c r="AI149" s="5">
        <f t="shared" si="33"/>
        <v>1.47E-2</v>
      </c>
      <c r="AJ149" s="5">
        <f t="shared" si="46"/>
        <v>4.0000000000000105E-4</v>
      </c>
      <c r="AL149" s="5">
        <f t="shared" si="47"/>
        <v>1.4800000000000001E-2</v>
      </c>
      <c r="AM149" s="4">
        <f>ROUND(('Levy Limit Base'!AD149*AL149),0)</f>
        <v>100257</v>
      </c>
      <c r="AN149" s="4"/>
      <c r="AO149" s="18"/>
      <c r="AP149" s="5"/>
    </row>
    <row r="150" spans="1:42">
      <c r="A150" t="s">
        <v>159</v>
      </c>
      <c r="B150">
        <v>141</v>
      </c>
      <c r="C150" s="4">
        <v>37466429</v>
      </c>
      <c r="D150" s="4">
        <v>40322730</v>
      </c>
      <c r="E150" s="4">
        <v>41955423</v>
      </c>
      <c r="F150" s="4">
        <v>43753564</v>
      </c>
      <c r="G150" s="4">
        <v>45896901</v>
      </c>
      <c r="H150" s="4">
        <f>'Levy Limit Base'!U150</f>
        <v>47803174</v>
      </c>
      <c r="J150" s="47" t="s">
        <v>460</v>
      </c>
      <c r="K150" s="47" t="s">
        <v>1212</v>
      </c>
      <c r="M150" s="4">
        <v>692526</v>
      </c>
      <c r="N150" s="4">
        <v>624625</v>
      </c>
      <c r="O150" s="4">
        <v>749255</v>
      </c>
      <c r="P150" s="4">
        <v>1049498</v>
      </c>
      <c r="Q150" s="17">
        <v>758850</v>
      </c>
      <c r="S150" s="4">
        <f t="shared" si="34"/>
        <v>692526</v>
      </c>
      <c r="T150" s="4">
        <f t="shared" si="35"/>
        <v>624625</v>
      </c>
      <c r="U150" s="4">
        <f t="shared" si="36"/>
        <v>749255</v>
      </c>
      <c r="V150" s="4">
        <f t="shared" si="37"/>
        <v>1049498</v>
      </c>
      <c r="W150" s="4">
        <f t="shared" si="38"/>
        <v>758850</v>
      </c>
      <c r="Y150" s="5">
        <f t="shared" si="39"/>
        <v>1.8499999999999999E-2</v>
      </c>
      <c r="Z150" s="5">
        <f t="shared" si="40"/>
        <v>1.55E-2</v>
      </c>
      <c r="AA150" s="5">
        <f t="shared" si="41"/>
        <v>1.7899999999999999E-2</v>
      </c>
      <c r="AB150" s="5">
        <f t="shared" si="42"/>
        <v>2.4E-2</v>
      </c>
      <c r="AC150" s="5">
        <f t="shared" si="43"/>
        <v>1.6500000000000001E-2</v>
      </c>
      <c r="AE150" s="5">
        <f t="shared" si="44"/>
        <v>1.95E-2</v>
      </c>
      <c r="AF150" s="5">
        <f t="shared" si="32"/>
        <v>1.66E-2</v>
      </c>
      <c r="AH150" s="5">
        <f t="shared" si="45"/>
        <v>2.4E-2</v>
      </c>
      <c r="AI150" s="5">
        <f t="shared" si="33"/>
        <v>1.72E-2</v>
      </c>
      <c r="AJ150" s="5">
        <f t="shared" si="46"/>
        <v>6.8000000000000005E-3</v>
      </c>
      <c r="AL150" s="5">
        <f t="shared" si="47"/>
        <v>1.95E-2</v>
      </c>
      <c r="AM150" s="4">
        <f>ROUND(('Levy Limit Base'!AD150*AL150),0)</f>
        <v>932162</v>
      </c>
      <c r="AN150" s="4"/>
      <c r="AO150" s="18"/>
      <c r="AP150" s="5"/>
    </row>
    <row r="151" spans="1:42">
      <c r="A151" t="s">
        <v>160</v>
      </c>
      <c r="B151">
        <v>142</v>
      </c>
      <c r="C151" s="4">
        <v>23344777</v>
      </c>
      <c r="D151" s="4">
        <v>24794254</v>
      </c>
      <c r="E151" s="4">
        <v>25520418</v>
      </c>
      <c r="F151" s="4">
        <v>26286223</v>
      </c>
      <c r="G151" s="4">
        <v>27146406</v>
      </c>
      <c r="H151" s="4">
        <f>'Levy Limit Base'!U151</f>
        <v>28040403</v>
      </c>
      <c r="J151" s="47" t="s">
        <v>443</v>
      </c>
      <c r="K151" s="47" t="s">
        <v>1212</v>
      </c>
      <c r="M151" s="4">
        <v>135611</v>
      </c>
      <c r="N151" s="4">
        <v>106308</v>
      </c>
      <c r="O151" s="4">
        <v>127795</v>
      </c>
      <c r="P151" s="4">
        <v>203027</v>
      </c>
      <c r="Q151" s="17">
        <v>215337</v>
      </c>
      <c r="S151" s="4">
        <f t="shared" si="34"/>
        <v>135611</v>
      </c>
      <c r="T151" s="4">
        <f t="shared" si="35"/>
        <v>106308</v>
      </c>
      <c r="U151" s="4">
        <f t="shared" si="36"/>
        <v>127795</v>
      </c>
      <c r="V151" s="4">
        <f t="shared" si="37"/>
        <v>203027</v>
      </c>
      <c r="W151" s="4">
        <f t="shared" si="38"/>
        <v>215337</v>
      </c>
      <c r="Y151" s="5">
        <f t="shared" si="39"/>
        <v>5.7999999999999996E-3</v>
      </c>
      <c r="Z151" s="5">
        <f t="shared" si="40"/>
        <v>4.3E-3</v>
      </c>
      <c r="AA151" s="5">
        <f t="shared" si="41"/>
        <v>5.0000000000000001E-3</v>
      </c>
      <c r="AB151" s="5">
        <f t="shared" si="42"/>
        <v>7.7000000000000002E-3</v>
      </c>
      <c r="AC151" s="5">
        <f t="shared" si="43"/>
        <v>7.9000000000000008E-3</v>
      </c>
      <c r="AE151" s="5">
        <f t="shared" si="44"/>
        <v>6.8999999999999999E-3</v>
      </c>
      <c r="AF151" s="5">
        <f t="shared" si="32"/>
        <v>5.7000000000000002E-3</v>
      </c>
      <c r="AH151" s="5">
        <f t="shared" si="45"/>
        <v>7.9000000000000008E-3</v>
      </c>
      <c r="AI151" s="5">
        <f t="shared" si="33"/>
        <v>6.4000000000000003E-3</v>
      </c>
      <c r="AJ151" s="5">
        <f t="shared" si="46"/>
        <v>1.5000000000000005E-3</v>
      </c>
      <c r="AL151" s="5">
        <f t="shared" si="47"/>
        <v>6.8999999999999999E-3</v>
      </c>
      <c r="AM151" s="4">
        <f>ROUND(('Levy Limit Base'!AD151*AL151),0)</f>
        <v>193479</v>
      </c>
      <c r="AN151" s="4"/>
      <c r="AO151" s="18"/>
      <c r="AP151" s="5"/>
    </row>
    <row r="152" spans="1:42">
      <c r="A152" t="s">
        <v>161</v>
      </c>
      <c r="B152">
        <v>143</v>
      </c>
      <c r="C152" s="4">
        <v>2699186</v>
      </c>
      <c r="D152" s="4">
        <v>2933389</v>
      </c>
      <c r="E152" s="4">
        <v>3024501</v>
      </c>
      <c r="F152" s="4">
        <v>3113221</v>
      </c>
      <c r="G152" s="4">
        <v>3228495</v>
      </c>
      <c r="H152" s="4">
        <f>'Levy Limit Base'!U152</f>
        <v>3324121</v>
      </c>
      <c r="J152" s="47" t="s">
        <v>442</v>
      </c>
      <c r="K152" s="47" t="s">
        <v>1212</v>
      </c>
      <c r="M152" s="4">
        <v>27390</v>
      </c>
      <c r="N152" s="4">
        <v>17777</v>
      </c>
      <c r="O152" s="4">
        <v>13108</v>
      </c>
      <c r="P152" s="4">
        <v>37443</v>
      </c>
      <c r="Q152" s="17">
        <v>14914</v>
      </c>
      <c r="S152" s="4">
        <f t="shared" si="34"/>
        <v>27390</v>
      </c>
      <c r="T152" s="4">
        <f t="shared" si="35"/>
        <v>17777</v>
      </c>
      <c r="U152" s="4">
        <f t="shared" si="36"/>
        <v>13108</v>
      </c>
      <c r="V152" s="4">
        <f t="shared" si="37"/>
        <v>37443</v>
      </c>
      <c r="W152" s="4">
        <f t="shared" si="38"/>
        <v>14914</v>
      </c>
      <c r="Y152" s="5">
        <f t="shared" si="39"/>
        <v>1.01E-2</v>
      </c>
      <c r="Z152" s="5">
        <f t="shared" si="40"/>
        <v>6.1000000000000004E-3</v>
      </c>
      <c r="AA152" s="5">
        <f t="shared" si="41"/>
        <v>4.3E-3</v>
      </c>
      <c r="AB152" s="5">
        <f t="shared" si="42"/>
        <v>1.2E-2</v>
      </c>
      <c r="AC152" s="5">
        <f t="shared" si="43"/>
        <v>4.5999999999999999E-3</v>
      </c>
      <c r="AE152" s="5">
        <f t="shared" si="44"/>
        <v>7.0000000000000001E-3</v>
      </c>
      <c r="AF152" s="5">
        <f t="shared" si="32"/>
        <v>5.0000000000000001E-3</v>
      </c>
      <c r="AH152" s="5">
        <f t="shared" si="45"/>
        <v>1.2E-2</v>
      </c>
      <c r="AI152" s="5">
        <f t="shared" si="33"/>
        <v>4.4999999999999997E-3</v>
      </c>
      <c r="AJ152" s="5">
        <f t="shared" si="46"/>
        <v>7.5000000000000006E-3</v>
      </c>
      <c r="AL152" s="5">
        <f t="shared" si="47"/>
        <v>7.0000000000000001E-3</v>
      </c>
      <c r="AM152" s="4">
        <f>ROUND(('Levy Limit Base'!AD152*AL152),0)</f>
        <v>23269</v>
      </c>
      <c r="AN152" s="4"/>
      <c r="AO152" s="18"/>
      <c r="AP152" s="5"/>
    </row>
    <row r="153" spans="1:42">
      <c r="A153" t="s">
        <v>162</v>
      </c>
      <c r="B153">
        <v>144</v>
      </c>
      <c r="C153" s="4">
        <v>26441815</v>
      </c>
      <c r="D153" s="4">
        <v>28683249</v>
      </c>
      <c r="E153" s="4">
        <v>29723896</v>
      </c>
      <c r="F153" s="4">
        <v>30833571</v>
      </c>
      <c r="G153" s="4">
        <v>32151255</v>
      </c>
      <c r="H153" s="4">
        <f>'Levy Limit Base'!U153</f>
        <v>33256900</v>
      </c>
      <c r="J153" s="47" t="s">
        <v>439</v>
      </c>
      <c r="K153" s="47" t="s">
        <v>1212</v>
      </c>
      <c r="M153" s="4">
        <v>538667</v>
      </c>
      <c r="N153" s="4">
        <v>323566</v>
      </c>
      <c r="O153" s="4">
        <v>366577</v>
      </c>
      <c r="P153" s="4">
        <v>546845</v>
      </c>
      <c r="Q153" s="17">
        <v>301864</v>
      </c>
      <c r="S153" s="4">
        <f t="shared" si="34"/>
        <v>538667</v>
      </c>
      <c r="T153" s="4">
        <f t="shared" si="35"/>
        <v>323566</v>
      </c>
      <c r="U153" s="4">
        <f t="shared" si="36"/>
        <v>366577</v>
      </c>
      <c r="V153" s="4">
        <f t="shared" si="37"/>
        <v>546845</v>
      </c>
      <c r="W153" s="4">
        <f t="shared" si="38"/>
        <v>301864</v>
      </c>
      <c r="Y153" s="5">
        <f t="shared" si="39"/>
        <v>2.0400000000000001E-2</v>
      </c>
      <c r="Z153" s="5">
        <f t="shared" si="40"/>
        <v>1.1299999999999999E-2</v>
      </c>
      <c r="AA153" s="5">
        <f t="shared" si="41"/>
        <v>1.23E-2</v>
      </c>
      <c r="AB153" s="5">
        <f t="shared" si="42"/>
        <v>1.77E-2</v>
      </c>
      <c r="AC153" s="5">
        <f t="shared" si="43"/>
        <v>9.4000000000000004E-3</v>
      </c>
      <c r="AE153" s="5">
        <f t="shared" si="44"/>
        <v>1.3100000000000001E-2</v>
      </c>
      <c r="AF153" s="5">
        <f t="shared" si="32"/>
        <v>1.0999999999999999E-2</v>
      </c>
      <c r="AH153" s="5">
        <f t="shared" si="45"/>
        <v>1.77E-2</v>
      </c>
      <c r="AI153" s="5">
        <f t="shared" si="33"/>
        <v>1.09E-2</v>
      </c>
      <c r="AJ153" s="5">
        <f t="shared" si="46"/>
        <v>6.8000000000000005E-3</v>
      </c>
      <c r="AL153" s="5">
        <f t="shared" si="47"/>
        <v>1.3100000000000001E-2</v>
      </c>
      <c r="AM153" s="4">
        <f>ROUND(('Levy Limit Base'!AD153*AL153),0)</f>
        <v>435665</v>
      </c>
      <c r="AN153" s="4"/>
      <c r="AO153" s="18"/>
      <c r="AP153" s="5"/>
    </row>
    <row r="154" spans="1:42">
      <c r="A154" t="s">
        <v>163</v>
      </c>
      <c r="B154">
        <v>145</v>
      </c>
      <c r="C154" s="4">
        <v>21989459</v>
      </c>
      <c r="D154" s="4">
        <v>24348744</v>
      </c>
      <c r="E154" s="4">
        <v>25445146</v>
      </c>
      <c r="F154" s="4">
        <v>26662726</v>
      </c>
      <c r="G154" s="4">
        <v>27960783</v>
      </c>
      <c r="H154" s="4">
        <f>'Levy Limit Base'!U154</f>
        <v>29786464</v>
      </c>
      <c r="J154" s="47" t="s">
        <v>1212</v>
      </c>
      <c r="K154" s="47" t="s">
        <v>1212</v>
      </c>
      <c r="M154" s="4">
        <v>271148</v>
      </c>
      <c r="N154" s="4">
        <v>487684</v>
      </c>
      <c r="O154" s="4">
        <v>581451</v>
      </c>
      <c r="P154" s="4">
        <v>631489</v>
      </c>
      <c r="Q154" s="17">
        <v>1126662</v>
      </c>
      <c r="S154" s="4">
        <f t="shared" si="34"/>
        <v>271148</v>
      </c>
      <c r="T154" s="4">
        <f t="shared" si="35"/>
        <v>487684</v>
      </c>
      <c r="U154" s="4">
        <f t="shared" si="36"/>
        <v>581451</v>
      </c>
      <c r="V154" s="4">
        <f t="shared" si="37"/>
        <v>631489</v>
      </c>
      <c r="W154" s="4">
        <f t="shared" si="38"/>
        <v>1126662</v>
      </c>
      <c r="Y154" s="5">
        <f t="shared" si="39"/>
        <v>1.23E-2</v>
      </c>
      <c r="Z154" s="5">
        <f t="shared" si="40"/>
        <v>0.02</v>
      </c>
      <c r="AA154" s="5">
        <f t="shared" si="41"/>
        <v>2.29E-2</v>
      </c>
      <c r="AB154" s="5">
        <f t="shared" si="42"/>
        <v>2.3699999999999999E-2</v>
      </c>
      <c r="AC154" s="5">
        <f t="shared" si="43"/>
        <v>4.0300000000000002E-2</v>
      </c>
      <c r="AE154" s="5">
        <f t="shared" si="44"/>
        <v>2.9000000000000001E-2</v>
      </c>
      <c r="AF154" s="5">
        <f t="shared" si="32"/>
        <v>2.2200000000000001E-2</v>
      </c>
      <c r="AH154" s="5">
        <f t="shared" si="45"/>
        <v>4.0300000000000002E-2</v>
      </c>
      <c r="AI154" s="5">
        <f t="shared" si="33"/>
        <v>2.3300000000000001E-2</v>
      </c>
      <c r="AJ154" s="5">
        <f t="shared" si="46"/>
        <v>1.7000000000000001E-2</v>
      </c>
      <c r="AL154" s="5">
        <f t="shared" si="47"/>
        <v>2.9000000000000001E-2</v>
      </c>
      <c r="AM154" s="4">
        <f>ROUND(('Levy Limit Base'!AD154*AL154),0)</f>
        <v>863807</v>
      </c>
      <c r="AN154" s="4"/>
      <c r="AO154" s="18"/>
      <c r="AP154" s="5"/>
    </row>
    <row r="155" spans="1:42">
      <c r="A155" t="s">
        <v>164</v>
      </c>
      <c r="B155">
        <v>146</v>
      </c>
      <c r="C155" s="4">
        <v>14045927</v>
      </c>
      <c r="D155" s="4">
        <v>15322244</v>
      </c>
      <c r="E155" s="4">
        <v>15880947</v>
      </c>
      <c r="F155" s="4">
        <v>16617996</v>
      </c>
      <c r="G155" s="4">
        <v>17258380</v>
      </c>
      <c r="H155" s="4">
        <f>'Levy Limit Base'!U155</f>
        <v>18005858</v>
      </c>
      <c r="J155" s="47" t="s">
        <v>442</v>
      </c>
      <c r="K155" s="47" t="s">
        <v>1212</v>
      </c>
      <c r="M155" s="4">
        <v>264107</v>
      </c>
      <c r="N155" s="4">
        <v>175647</v>
      </c>
      <c r="O155" s="4">
        <v>340026</v>
      </c>
      <c r="P155" s="4">
        <v>224934</v>
      </c>
      <c r="Q155" s="17">
        <v>316018</v>
      </c>
      <c r="S155" s="4">
        <f t="shared" si="34"/>
        <v>264107</v>
      </c>
      <c r="T155" s="4">
        <f t="shared" si="35"/>
        <v>175647</v>
      </c>
      <c r="U155" s="4">
        <f t="shared" si="36"/>
        <v>340026</v>
      </c>
      <c r="V155" s="4">
        <f t="shared" si="37"/>
        <v>224934</v>
      </c>
      <c r="W155" s="4">
        <f t="shared" si="38"/>
        <v>316018</v>
      </c>
      <c r="Y155" s="5">
        <f t="shared" si="39"/>
        <v>1.8800000000000001E-2</v>
      </c>
      <c r="Z155" s="5">
        <f t="shared" si="40"/>
        <v>1.15E-2</v>
      </c>
      <c r="AA155" s="5">
        <f t="shared" si="41"/>
        <v>2.1399999999999999E-2</v>
      </c>
      <c r="AB155" s="5">
        <f t="shared" si="42"/>
        <v>1.35E-2</v>
      </c>
      <c r="AC155" s="5">
        <f t="shared" si="43"/>
        <v>1.83E-2</v>
      </c>
      <c r="AE155" s="5">
        <f t="shared" si="44"/>
        <v>1.77E-2</v>
      </c>
      <c r="AF155" s="5">
        <f t="shared" si="32"/>
        <v>1.44E-2</v>
      </c>
      <c r="AH155" s="5">
        <f t="shared" si="45"/>
        <v>2.1399999999999999E-2</v>
      </c>
      <c r="AI155" s="5">
        <f t="shared" si="33"/>
        <v>1.5900000000000001E-2</v>
      </c>
      <c r="AJ155" s="5">
        <f t="shared" si="46"/>
        <v>5.4999999999999979E-3</v>
      </c>
      <c r="AL155" s="5">
        <f t="shared" si="47"/>
        <v>1.77E-2</v>
      </c>
      <c r="AM155" s="4">
        <f>ROUND(('Levy Limit Base'!AD155*AL155),0)</f>
        <v>318704</v>
      </c>
      <c r="AN155" s="4"/>
      <c r="AO155" s="18"/>
      <c r="AP155" s="5"/>
    </row>
    <row r="156" spans="1:42">
      <c r="A156" t="s">
        <v>165</v>
      </c>
      <c r="B156">
        <v>147</v>
      </c>
      <c r="C156" s="4">
        <v>9966089</v>
      </c>
      <c r="D156" s="4">
        <v>11326987</v>
      </c>
      <c r="E156" s="4">
        <v>11904573</v>
      </c>
      <c r="F156" s="4">
        <v>12395242</v>
      </c>
      <c r="G156" s="4">
        <v>13026175</v>
      </c>
      <c r="H156" s="4">
        <f>'Levy Limit Base'!U156</f>
        <v>13523195</v>
      </c>
      <c r="J156" s="47" t="s">
        <v>445</v>
      </c>
      <c r="K156" s="47" t="s">
        <v>1212</v>
      </c>
      <c r="M156" s="4">
        <v>399277</v>
      </c>
      <c r="N156" s="4">
        <v>294412</v>
      </c>
      <c r="O156" s="4">
        <v>193054</v>
      </c>
      <c r="P156" s="4">
        <v>321052</v>
      </c>
      <c r="Q156" s="17">
        <v>171366</v>
      </c>
      <c r="S156" s="4">
        <f t="shared" si="34"/>
        <v>399277</v>
      </c>
      <c r="T156" s="4">
        <f t="shared" si="35"/>
        <v>294412</v>
      </c>
      <c r="U156" s="4">
        <f t="shared" si="36"/>
        <v>193054</v>
      </c>
      <c r="V156" s="4">
        <f t="shared" si="37"/>
        <v>321052</v>
      </c>
      <c r="W156" s="4">
        <f t="shared" si="38"/>
        <v>171366</v>
      </c>
      <c r="Y156" s="5">
        <f t="shared" si="39"/>
        <v>4.0099999999999997E-2</v>
      </c>
      <c r="Z156" s="5">
        <f t="shared" si="40"/>
        <v>2.5999999999999999E-2</v>
      </c>
      <c r="AA156" s="5">
        <f t="shared" si="41"/>
        <v>1.6199999999999999E-2</v>
      </c>
      <c r="AB156" s="5">
        <f t="shared" si="42"/>
        <v>2.5899999999999999E-2</v>
      </c>
      <c r="AC156" s="5">
        <f t="shared" si="43"/>
        <v>1.32E-2</v>
      </c>
      <c r="AE156" s="5">
        <f t="shared" si="44"/>
        <v>1.84E-2</v>
      </c>
      <c r="AF156" s="5">
        <f t="shared" si="32"/>
        <v>1.84E-2</v>
      </c>
      <c r="AH156" s="5">
        <f t="shared" si="45"/>
        <v>2.5899999999999999E-2</v>
      </c>
      <c r="AI156" s="5">
        <f t="shared" si="33"/>
        <v>1.47E-2</v>
      </c>
      <c r="AJ156" s="5">
        <f t="shared" si="46"/>
        <v>1.12E-2</v>
      </c>
      <c r="AL156" s="5">
        <f t="shared" si="47"/>
        <v>1.84E-2</v>
      </c>
      <c r="AM156" s="4">
        <f>ROUND(('Levy Limit Base'!AD156*AL156),0)</f>
        <v>248827</v>
      </c>
      <c r="AN156" s="4"/>
      <c r="AO156" s="18"/>
      <c r="AP156" s="5"/>
    </row>
    <row r="157" spans="1:42">
      <c r="A157" t="s">
        <v>166</v>
      </c>
      <c r="B157">
        <v>148</v>
      </c>
      <c r="C157" s="4">
        <v>6821446</v>
      </c>
      <c r="D157" s="4">
        <v>7285290</v>
      </c>
      <c r="E157" s="4">
        <v>7573102</v>
      </c>
      <c r="F157" s="4">
        <v>7823529</v>
      </c>
      <c r="G157" s="4">
        <v>8079420</v>
      </c>
      <c r="H157" s="4">
        <f>'Levy Limit Base'!U157</f>
        <v>8343686</v>
      </c>
      <c r="J157" s="47" t="s">
        <v>1212</v>
      </c>
      <c r="K157" s="47" t="s">
        <v>1212</v>
      </c>
      <c r="M157" s="4">
        <v>73546</v>
      </c>
      <c r="N157" s="4">
        <v>105680</v>
      </c>
      <c r="O157" s="4">
        <v>61099</v>
      </c>
      <c r="P157" s="4">
        <v>60303</v>
      </c>
      <c r="Q157" s="17">
        <v>62280</v>
      </c>
      <c r="S157" s="4">
        <f t="shared" si="34"/>
        <v>73546</v>
      </c>
      <c r="T157" s="4">
        <f t="shared" si="35"/>
        <v>105680</v>
      </c>
      <c r="U157" s="4">
        <f t="shared" si="36"/>
        <v>61099</v>
      </c>
      <c r="V157" s="4">
        <f t="shared" si="37"/>
        <v>60303</v>
      </c>
      <c r="W157" s="4">
        <f t="shared" si="38"/>
        <v>62280</v>
      </c>
      <c r="Y157" s="5">
        <f t="shared" si="39"/>
        <v>1.0800000000000001E-2</v>
      </c>
      <c r="Z157" s="5">
        <f t="shared" si="40"/>
        <v>1.4500000000000001E-2</v>
      </c>
      <c r="AA157" s="5">
        <f t="shared" si="41"/>
        <v>8.0999999999999996E-3</v>
      </c>
      <c r="AB157" s="5">
        <f t="shared" si="42"/>
        <v>7.7000000000000002E-3</v>
      </c>
      <c r="AC157" s="5">
        <f t="shared" si="43"/>
        <v>7.7000000000000002E-3</v>
      </c>
      <c r="AE157" s="5">
        <f t="shared" si="44"/>
        <v>7.7999999999999996E-3</v>
      </c>
      <c r="AF157" s="5">
        <f t="shared" si="32"/>
        <v>7.7999999999999996E-3</v>
      </c>
      <c r="AH157" s="5">
        <f t="shared" si="45"/>
        <v>8.0999999999999996E-3</v>
      </c>
      <c r="AI157" s="5">
        <f t="shared" si="33"/>
        <v>7.7000000000000002E-3</v>
      </c>
      <c r="AJ157" s="5">
        <f t="shared" si="46"/>
        <v>3.9999999999999931E-4</v>
      </c>
      <c r="AL157" s="5">
        <f t="shared" si="47"/>
        <v>7.7999999999999996E-3</v>
      </c>
      <c r="AM157" s="4">
        <f>ROUND(('Levy Limit Base'!AD157*AL157),0)</f>
        <v>65081</v>
      </c>
      <c r="AN157" s="4"/>
      <c r="AO157" s="18"/>
      <c r="AP157" s="5"/>
    </row>
    <row r="158" spans="1:42">
      <c r="A158" t="s">
        <v>167</v>
      </c>
      <c r="B158">
        <v>149</v>
      </c>
      <c r="C158" s="4">
        <v>52315585</v>
      </c>
      <c r="D158" s="4">
        <v>57459512</v>
      </c>
      <c r="E158" s="4">
        <v>60555260</v>
      </c>
      <c r="F158" s="4">
        <v>63711774</v>
      </c>
      <c r="G158" s="4">
        <v>67210871</v>
      </c>
      <c r="H158" s="4">
        <f>'Levy Limit Base'!U158</f>
        <v>70661377</v>
      </c>
      <c r="J158" s="47" t="s">
        <v>1212</v>
      </c>
      <c r="K158" s="47" t="s">
        <v>1212</v>
      </c>
      <c r="M158" s="4">
        <v>1256285</v>
      </c>
      <c r="N158" s="4">
        <v>1659260</v>
      </c>
      <c r="O158" s="4">
        <v>1642632</v>
      </c>
      <c r="P158" s="4">
        <v>1883729</v>
      </c>
      <c r="Q158" s="17">
        <v>1749216</v>
      </c>
      <c r="S158" s="4">
        <f t="shared" si="34"/>
        <v>1256285</v>
      </c>
      <c r="T158" s="4">
        <f t="shared" si="35"/>
        <v>1659260</v>
      </c>
      <c r="U158" s="4">
        <f t="shared" si="36"/>
        <v>1642632</v>
      </c>
      <c r="V158" s="4">
        <f t="shared" si="37"/>
        <v>1883729</v>
      </c>
      <c r="W158" s="4">
        <f t="shared" si="38"/>
        <v>1749216</v>
      </c>
      <c r="Y158" s="5">
        <f t="shared" si="39"/>
        <v>2.4E-2</v>
      </c>
      <c r="Z158" s="5">
        <f t="shared" si="40"/>
        <v>2.8899999999999999E-2</v>
      </c>
      <c r="AA158" s="5">
        <f t="shared" si="41"/>
        <v>2.7099999999999999E-2</v>
      </c>
      <c r="AB158" s="5">
        <f t="shared" si="42"/>
        <v>2.9600000000000001E-2</v>
      </c>
      <c r="AC158" s="5">
        <f t="shared" si="43"/>
        <v>2.5999999999999999E-2</v>
      </c>
      <c r="AE158" s="5">
        <f t="shared" si="44"/>
        <v>2.76E-2</v>
      </c>
      <c r="AF158" s="5">
        <f t="shared" si="32"/>
        <v>2.7300000000000001E-2</v>
      </c>
      <c r="AH158" s="5">
        <f t="shared" si="45"/>
        <v>2.9600000000000001E-2</v>
      </c>
      <c r="AI158" s="5">
        <f t="shared" si="33"/>
        <v>2.6599999999999999E-2</v>
      </c>
      <c r="AJ158" s="5">
        <f t="shared" si="46"/>
        <v>3.0000000000000027E-3</v>
      </c>
      <c r="AL158" s="5">
        <f t="shared" si="47"/>
        <v>2.76E-2</v>
      </c>
      <c r="AM158" s="4">
        <f>ROUND(('Levy Limit Base'!AD158*AL158),0)</f>
        <v>1950254</v>
      </c>
      <c r="AN158" s="4"/>
      <c r="AO158" s="18"/>
      <c r="AP158" s="5"/>
    </row>
    <row r="159" spans="1:42">
      <c r="A159" t="s">
        <v>168</v>
      </c>
      <c r="B159">
        <v>150</v>
      </c>
      <c r="C159" s="4">
        <v>11957832</v>
      </c>
      <c r="D159" s="4">
        <v>12911280</v>
      </c>
      <c r="E159" s="4">
        <v>13398385</v>
      </c>
      <c r="F159" s="4">
        <v>13915178</v>
      </c>
      <c r="G159" s="4">
        <v>14417880</v>
      </c>
      <c r="H159" s="4">
        <f>'Levy Limit Base'!U159</f>
        <v>14987659</v>
      </c>
      <c r="J159" s="47" t="s">
        <v>439</v>
      </c>
      <c r="K159" s="47" t="s">
        <v>1212</v>
      </c>
      <c r="M159" s="4">
        <v>164253</v>
      </c>
      <c r="N159" s="4">
        <v>164323</v>
      </c>
      <c r="O159" s="4">
        <v>181173</v>
      </c>
      <c r="P159" s="4">
        <v>154823</v>
      </c>
      <c r="Q159" s="17">
        <v>209332</v>
      </c>
      <c r="S159" s="4">
        <f t="shared" si="34"/>
        <v>164253</v>
      </c>
      <c r="T159" s="4">
        <f t="shared" si="35"/>
        <v>164323</v>
      </c>
      <c r="U159" s="4">
        <f t="shared" si="36"/>
        <v>181173</v>
      </c>
      <c r="V159" s="4">
        <f t="shared" si="37"/>
        <v>154823</v>
      </c>
      <c r="W159" s="4">
        <f t="shared" si="38"/>
        <v>209332</v>
      </c>
      <c r="Y159" s="5">
        <f t="shared" si="39"/>
        <v>1.37E-2</v>
      </c>
      <c r="Z159" s="5">
        <f t="shared" si="40"/>
        <v>1.2699999999999999E-2</v>
      </c>
      <c r="AA159" s="5">
        <f t="shared" si="41"/>
        <v>1.35E-2</v>
      </c>
      <c r="AB159" s="5">
        <f t="shared" si="42"/>
        <v>1.11E-2</v>
      </c>
      <c r="AC159" s="5">
        <f t="shared" si="43"/>
        <v>1.4500000000000001E-2</v>
      </c>
      <c r="AE159" s="5">
        <f t="shared" si="44"/>
        <v>1.2999999999999999E-2</v>
      </c>
      <c r="AF159" s="5">
        <f t="shared" si="32"/>
        <v>1.24E-2</v>
      </c>
      <c r="AH159" s="5">
        <f t="shared" si="45"/>
        <v>1.4500000000000001E-2</v>
      </c>
      <c r="AI159" s="5">
        <f t="shared" si="33"/>
        <v>1.23E-2</v>
      </c>
      <c r="AJ159" s="5">
        <f t="shared" si="46"/>
        <v>2.2000000000000006E-3</v>
      </c>
      <c r="AL159" s="5">
        <f t="shared" si="47"/>
        <v>1.2999999999999999E-2</v>
      </c>
      <c r="AM159" s="4">
        <f>ROUND(('Levy Limit Base'!AD159*AL159),0)</f>
        <v>194840</v>
      </c>
      <c r="AN159" s="4"/>
      <c r="AO159" s="18"/>
      <c r="AP159" s="5"/>
    </row>
    <row r="160" spans="1:42">
      <c r="A160" t="s">
        <v>169</v>
      </c>
      <c r="B160">
        <v>151</v>
      </c>
      <c r="C160" s="4">
        <v>11210480</v>
      </c>
      <c r="D160" s="4">
        <v>12024225</v>
      </c>
      <c r="E160" s="4">
        <v>12449284</v>
      </c>
      <c r="F160" s="4">
        <v>12980784</v>
      </c>
      <c r="G160" s="4">
        <v>13469075</v>
      </c>
      <c r="H160" s="4">
        <f>'Levy Limit Base'!U160</f>
        <v>14001857</v>
      </c>
      <c r="J160" s="47" t="s">
        <v>1212</v>
      </c>
      <c r="K160" s="47" t="s">
        <v>1212</v>
      </c>
      <c r="M160" s="4">
        <v>137458</v>
      </c>
      <c r="N160" s="4">
        <v>124453</v>
      </c>
      <c r="O160" s="4">
        <v>220268</v>
      </c>
      <c r="P160" s="4">
        <v>163771</v>
      </c>
      <c r="Q160" s="17">
        <v>196055</v>
      </c>
      <c r="S160" s="4">
        <f t="shared" si="34"/>
        <v>137458</v>
      </c>
      <c r="T160" s="4">
        <f t="shared" si="35"/>
        <v>124453</v>
      </c>
      <c r="U160" s="4">
        <f t="shared" si="36"/>
        <v>220268</v>
      </c>
      <c r="V160" s="4">
        <f t="shared" si="37"/>
        <v>163771</v>
      </c>
      <c r="W160" s="4">
        <f t="shared" si="38"/>
        <v>196055</v>
      </c>
      <c r="Y160" s="5">
        <f t="shared" si="39"/>
        <v>1.23E-2</v>
      </c>
      <c r="Z160" s="5">
        <f t="shared" si="40"/>
        <v>1.04E-2</v>
      </c>
      <c r="AA160" s="5">
        <f t="shared" si="41"/>
        <v>1.77E-2</v>
      </c>
      <c r="AB160" s="5">
        <f t="shared" si="42"/>
        <v>1.26E-2</v>
      </c>
      <c r="AC160" s="5">
        <f t="shared" si="43"/>
        <v>1.46E-2</v>
      </c>
      <c r="AE160" s="5">
        <f t="shared" si="44"/>
        <v>1.4999999999999999E-2</v>
      </c>
      <c r="AF160" s="5">
        <f t="shared" si="32"/>
        <v>1.2500000000000001E-2</v>
      </c>
      <c r="AH160" s="5">
        <f t="shared" si="45"/>
        <v>1.77E-2</v>
      </c>
      <c r="AI160" s="5">
        <f t="shared" si="33"/>
        <v>1.3599999999999999E-2</v>
      </c>
      <c r="AJ160" s="5">
        <f t="shared" si="46"/>
        <v>4.1000000000000012E-3</v>
      </c>
      <c r="AL160" s="5">
        <f t="shared" si="47"/>
        <v>1.4999999999999999E-2</v>
      </c>
      <c r="AM160" s="4">
        <f>ROUND(('Levy Limit Base'!AD160*AL160),0)</f>
        <v>210028</v>
      </c>
      <c r="AN160" s="4"/>
      <c r="AO160" s="18"/>
      <c r="AP160" s="5"/>
    </row>
    <row r="161" spans="1:42">
      <c r="A161" t="s">
        <v>170</v>
      </c>
      <c r="B161">
        <v>152</v>
      </c>
      <c r="C161" s="4">
        <v>13408809</v>
      </c>
      <c r="D161" s="4">
        <v>14461896</v>
      </c>
      <c r="E161" s="4">
        <v>14994894</v>
      </c>
      <c r="F161" s="4">
        <v>15532903</v>
      </c>
      <c r="G161" s="4">
        <v>16072857</v>
      </c>
      <c r="H161" s="4">
        <f>'Levy Limit Base'!U161</f>
        <v>16892223</v>
      </c>
      <c r="J161" s="47" t="s">
        <v>1238</v>
      </c>
      <c r="K161" s="47" t="s">
        <v>1212</v>
      </c>
      <c r="M161" s="4">
        <v>173312</v>
      </c>
      <c r="N161" s="4">
        <v>171451</v>
      </c>
      <c r="O161" s="4">
        <v>163137</v>
      </c>
      <c r="P161" s="4">
        <v>151631</v>
      </c>
      <c r="Q161" s="17">
        <v>417545</v>
      </c>
      <c r="S161" s="4">
        <f t="shared" si="34"/>
        <v>173312</v>
      </c>
      <c r="T161" s="4">
        <f t="shared" si="35"/>
        <v>171451</v>
      </c>
      <c r="U161" s="4">
        <f t="shared" si="36"/>
        <v>163137</v>
      </c>
      <c r="V161" s="4">
        <f t="shared" si="37"/>
        <v>151631</v>
      </c>
      <c r="W161" s="4">
        <f t="shared" si="38"/>
        <v>417545</v>
      </c>
      <c r="Y161" s="5">
        <f t="shared" si="39"/>
        <v>1.29E-2</v>
      </c>
      <c r="Z161" s="5">
        <f t="shared" si="40"/>
        <v>1.1900000000000001E-2</v>
      </c>
      <c r="AA161" s="5">
        <f t="shared" si="41"/>
        <v>1.09E-2</v>
      </c>
      <c r="AB161" s="5">
        <f t="shared" si="42"/>
        <v>9.7999999999999997E-3</v>
      </c>
      <c r="AC161" s="5">
        <f t="shared" si="43"/>
        <v>2.5999999999999999E-2</v>
      </c>
      <c r="AE161" s="5">
        <f t="shared" si="44"/>
        <v>1.5599999999999999E-2</v>
      </c>
      <c r="AF161" s="5">
        <f t="shared" si="32"/>
        <v>1.09E-2</v>
      </c>
      <c r="AH161" s="5">
        <f t="shared" si="45"/>
        <v>2.5999999999999999E-2</v>
      </c>
      <c r="AI161" s="5">
        <f t="shared" si="33"/>
        <v>1.04E-2</v>
      </c>
      <c r="AJ161" s="5">
        <f t="shared" si="46"/>
        <v>1.5599999999999999E-2</v>
      </c>
      <c r="AL161" s="5">
        <f t="shared" si="47"/>
        <v>1.5599999999999999E-2</v>
      </c>
      <c r="AM161" s="4">
        <f>ROUND(('Levy Limit Base'!AD161*AL161),0)</f>
        <v>263519</v>
      </c>
      <c r="AN161" s="4"/>
      <c r="AO161" s="18"/>
      <c r="AP161" s="5"/>
    </row>
    <row r="162" spans="1:42">
      <c r="A162" t="s">
        <v>171</v>
      </c>
      <c r="B162">
        <v>153</v>
      </c>
      <c r="C162" s="4">
        <v>58371743</v>
      </c>
      <c r="D162" s="4">
        <v>63063845</v>
      </c>
      <c r="E162" s="4">
        <v>65231774</v>
      </c>
      <c r="F162" s="4">
        <v>68087327</v>
      </c>
      <c r="G162" s="4">
        <v>71007742</v>
      </c>
      <c r="H162" s="4">
        <f>'Levy Limit Base'!U162</f>
        <v>74049153</v>
      </c>
      <c r="J162" s="47" t="s">
        <v>446</v>
      </c>
      <c r="K162" s="47" t="s">
        <v>1212</v>
      </c>
      <c r="M162" s="4">
        <v>866066</v>
      </c>
      <c r="N162" s="4">
        <v>591333</v>
      </c>
      <c r="O162" s="4">
        <v>1224759</v>
      </c>
      <c r="P162" s="4">
        <v>1218232</v>
      </c>
      <c r="Q162" s="17">
        <v>1266217</v>
      </c>
      <c r="S162" s="4">
        <f t="shared" si="34"/>
        <v>866066</v>
      </c>
      <c r="T162" s="4">
        <f t="shared" si="35"/>
        <v>591333</v>
      </c>
      <c r="U162" s="4">
        <f t="shared" si="36"/>
        <v>1224759</v>
      </c>
      <c r="V162" s="4">
        <f t="shared" si="37"/>
        <v>1218232</v>
      </c>
      <c r="W162" s="4">
        <f t="shared" si="38"/>
        <v>1266217</v>
      </c>
      <c r="Y162" s="5">
        <f t="shared" si="39"/>
        <v>1.4800000000000001E-2</v>
      </c>
      <c r="Z162" s="5">
        <f t="shared" si="40"/>
        <v>9.4000000000000004E-3</v>
      </c>
      <c r="AA162" s="5">
        <f t="shared" si="41"/>
        <v>1.8800000000000001E-2</v>
      </c>
      <c r="AB162" s="5">
        <f t="shared" si="42"/>
        <v>1.7899999999999999E-2</v>
      </c>
      <c r="AC162" s="5">
        <f t="shared" si="43"/>
        <v>1.78E-2</v>
      </c>
      <c r="AE162" s="5">
        <f t="shared" si="44"/>
        <v>1.8200000000000001E-2</v>
      </c>
      <c r="AF162" s="5">
        <f t="shared" si="32"/>
        <v>1.4999999999999999E-2</v>
      </c>
      <c r="AH162" s="5">
        <f t="shared" si="45"/>
        <v>1.8800000000000001E-2</v>
      </c>
      <c r="AI162" s="5">
        <f t="shared" si="33"/>
        <v>1.7899999999999999E-2</v>
      </c>
      <c r="AJ162" s="5">
        <f t="shared" si="46"/>
        <v>9.0000000000000149E-4</v>
      </c>
      <c r="AL162" s="5">
        <f t="shared" si="47"/>
        <v>1.8200000000000001E-2</v>
      </c>
      <c r="AM162" s="4">
        <f>ROUND(('Levy Limit Base'!AD162*AL162),0)</f>
        <v>1347695</v>
      </c>
      <c r="AN162" s="4"/>
      <c r="AO162" s="18"/>
      <c r="AP162" s="5"/>
    </row>
    <row r="163" spans="1:42">
      <c r="A163" t="s">
        <v>172</v>
      </c>
      <c r="B163">
        <v>154</v>
      </c>
      <c r="C163" s="4">
        <v>3930778</v>
      </c>
      <c r="D163" s="4">
        <v>4243135</v>
      </c>
      <c r="E163" s="4">
        <v>4375166</v>
      </c>
      <c r="F163" s="4">
        <v>4522541</v>
      </c>
      <c r="G163" s="4">
        <v>4697238</v>
      </c>
      <c r="H163" s="4">
        <f>'Levy Limit Base'!U163</f>
        <v>4876132</v>
      </c>
      <c r="J163" s="47" t="s">
        <v>439</v>
      </c>
      <c r="K163" s="47" t="s">
        <v>1212</v>
      </c>
      <c r="M163" s="4">
        <v>36231</v>
      </c>
      <c r="N163" s="4">
        <v>25953</v>
      </c>
      <c r="O163" s="4">
        <v>37995</v>
      </c>
      <c r="P163" s="4">
        <v>61634</v>
      </c>
      <c r="Q163" s="17">
        <v>61463</v>
      </c>
      <c r="S163" s="4">
        <f t="shared" si="34"/>
        <v>36231</v>
      </c>
      <c r="T163" s="4">
        <f t="shared" si="35"/>
        <v>25953</v>
      </c>
      <c r="U163" s="4">
        <f t="shared" si="36"/>
        <v>37995</v>
      </c>
      <c r="V163" s="4">
        <f t="shared" si="37"/>
        <v>61634</v>
      </c>
      <c r="W163" s="4">
        <f t="shared" si="38"/>
        <v>61463</v>
      </c>
      <c r="Y163" s="5">
        <f t="shared" si="39"/>
        <v>9.1999999999999998E-3</v>
      </c>
      <c r="Z163" s="5">
        <f t="shared" si="40"/>
        <v>6.1000000000000004E-3</v>
      </c>
      <c r="AA163" s="5">
        <f t="shared" si="41"/>
        <v>8.6999999999999994E-3</v>
      </c>
      <c r="AB163" s="5">
        <f t="shared" si="42"/>
        <v>1.3599999999999999E-2</v>
      </c>
      <c r="AC163" s="5">
        <f t="shared" si="43"/>
        <v>1.3100000000000001E-2</v>
      </c>
      <c r="AE163" s="5">
        <f t="shared" si="44"/>
        <v>1.18E-2</v>
      </c>
      <c r="AF163" s="5">
        <f t="shared" si="32"/>
        <v>9.2999999999999992E-3</v>
      </c>
      <c r="AH163" s="5">
        <f t="shared" si="45"/>
        <v>1.3599999999999999E-2</v>
      </c>
      <c r="AI163" s="5">
        <f t="shared" si="33"/>
        <v>1.09E-2</v>
      </c>
      <c r="AJ163" s="5">
        <f t="shared" si="46"/>
        <v>2.6999999999999993E-3</v>
      </c>
      <c r="AL163" s="5">
        <f t="shared" si="47"/>
        <v>1.18E-2</v>
      </c>
      <c r="AM163" s="4">
        <f>ROUND(('Levy Limit Base'!AD163*AL163),0)</f>
        <v>57538</v>
      </c>
      <c r="AN163" s="4"/>
      <c r="AO163" s="18"/>
      <c r="AP163" s="5"/>
    </row>
    <row r="164" spans="1:42">
      <c r="A164" t="s">
        <v>173</v>
      </c>
      <c r="B164">
        <v>155</v>
      </c>
      <c r="C164" s="4">
        <v>110402249</v>
      </c>
      <c r="D164" s="4">
        <v>123126734</v>
      </c>
      <c r="E164" s="4">
        <v>129101885</v>
      </c>
      <c r="F164" s="4">
        <v>135104579</v>
      </c>
      <c r="G164" s="4">
        <v>141804255</v>
      </c>
      <c r="H164" s="4">
        <f>'Levy Limit Base'!U164</f>
        <v>148706496</v>
      </c>
      <c r="J164" s="47" t="s">
        <v>439</v>
      </c>
      <c r="K164" s="47" t="s">
        <v>1212</v>
      </c>
      <c r="M164" s="4">
        <v>3017335</v>
      </c>
      <c r="N164" s="4">
        <v>2896983</v>
      </c>
      <c r="O164" s="4">
        <v>2672134</v>
      </c>
      <c r="P164" s="4">
        <v>3309344</v>
      </c>
      <c r="Q164" s="17">
        <v>3357135</v>
      </c>
      <c r="S164" s="4">
        <f t="shared" si="34"/>
        <v>3017335</v>
      </c>
      <c r="T164" s="4">
        <f t="shared" si="35"/>
        <v>2896983</v>
      </c>
      <c r="U164" s="4">
        <f t="shared" si="36"/>
        <v>2672134</v>
      </c>
      <c r="V164" s="4">
        <f t="shared" si="37"/>
        <v>3309344</v>
      </c>
      <c r="W164" s="4">
        <f t="shared" si="38"/>
        <v>3357135</v>
      </c>
      <c r="Y164" s="5">
        <f t="shared" si="39"/>
        <v>2.7300000000000001E-2</v>
      </c>
      <c r="Z164" s="5">
        <f t="shared" si="40"/>
        <v>2.35E-2</v>
      </c>
      <c r="AA164" s="5">
        <f t="shared" si="41"/>
        <v>2.07E-2</v>
      </c>
      <c r="AB164" s="5">
        <f t="shared" si="42"/>
        <v>2.4500000000000001E-2</v>
      </c>
      <c r="AC164" s="5">
        <f t="shared" si="43"/>
        <v>2.3699999999999999E-2</v>
      </c>
      <c r="AE164" s="5">
        <f t="shared" si="44"/>
        <v>2.3E-2</v>
      </c>
      <c r="AF164" s="5">
        <f t="shared" si="32"/>
        <v>2.2599999999999999E-2</v>
      </c>
      <c r="AH164" s="5">
        <f t="shared" si="45"/>
        <v>2.4500000000000001E-2</v>
      </c>
      <c r="AI164" s="5">
        <f t="shared" si="33"/>
        <v>2.2200000000000001E-2</v>
      </c>
      <c r="AJ164" s="5">
        <f t="shared" si="46"/>
        <v>2.3E-3</v>
      </c>
      <c r="AL164" s="5">
        <f t="shared" si="47"/>
        <v>2.3E-2</v>
      </c>
      <c r="AM164" s="4">
        <f>ROUND(('Levy Limit Base'!AD164*AL164),0)</f>
        <v>3420249</v>
      </c>
      <c r="AN164" s="4"/>
      <c r="AO164" s="18"/>
      <c r="AP164" s="5"/>
    </row>
    <row r="165" spans="1:42">
      <c r="A165" t="s">
        <v>174</v>
      </c>
      <c r="B165">
        <v>156</v>
      </c>
      <c r="C165" s="4">
        <v>1511868</v>
      </c>
      <c r="D165" s="4">
        <v>1618375</v>
      </c>
      <c r="E165" s="4">
        <v>1672733</v>
      </c>
      <c r="F165" s="4">
        <v>1721853</v>
      </c>
      <c r="G165" s="4">
        <v>1771804</v>
      </c>
      <c r="H165" s="4">
        <f>'Levy Limit Base'!U165</f>
        <v>1820724</v>
      </c>
      <c r="J165" s="47" t="s">
        <v>439</v>
      </c>
      <c r="K165" s="47" t="s">
        <v>1212</v>
      </c>
      <c r="M165" s="4">
        <v>9286</v>
      </c>
      <c r="N165" s="4">
        <v>13899</v>
      </c>
      <c r="O165" s="4">
        <v>7302</v>
      </c>
      <c r="P165" s="4">
        <v>6905</v>
      </c>
      <c r="Q165" s="17">
        <v>4625</v>
      </c>
      <c r="S165" s="4">
        <f t="shared" si="34"/>
        <v>9286</v>
      </c>
      <c r="T165" s="4">
        <f t="shared" si="35"/>
        <v>13899</v>
      </c>
      <c r="U165" s="4">
        <f t="shared" si="36"/>
        <v>7302</v>
      </c>
      <c r="V165" s="4">
        <f t="shared" si="37"/>
        <v>6905</v>
      </c>
      <c r="W165" s="4">
        <f t="shared" si="38"/>
        <v>4625</v>
      </c>
      <c r="Y165" s="5">
        <f t="shared" si="39"/>
        <v>6.1000000000000004E-3</v>
      </c>
      <c r="Z165" s="5">
        <f t="shared" si="40"/>
        <v>8.6E-3</v>
      </c>
      <c r="AA165" s="5">
        <f t="shared" si="41"/>
        <v>4.4000000000000003E-3</v>
      </c>
      <c r="AB165" s="5">
        <f t="shared" si="42"/>
        <v>4.0000000000000001E-3</v>
      </c>
      <c r="AC165" s="5">
        <f t="shared" si="43"/>
        <v>2.5999999999999999E-3</v>
      </c>
      <c r="AE165" s="5">
        <f t="shared" si="44"/>
        <v>3.7000000000000002E-3</v>
      </c>
      <c r="AF165" s="5">
        <f t="shared" si="32"/>
        <v>3.7000000000000002E-3</v>
      </c>
      <c r="AH165" s="5">
        <f t="shared" si="45"/>
        <v>4.4000000000000003E-3</v>
      </c>
      <c r="AI165" s="5">
        <f t="shared" si="33"/>
        <v>3.3E-3</v>
      </c>
      <c r="AJ165" s="5">
        <f t="shared" si="46"/>
        <v>1.1000000000000003E-3</v>
      </c>
      <c r="AL165" s="5">
        <f t="shared" si="47"/>
        <v>3.7000000000000002E-3</v>
      </c>
      <c r="AM165" s="4">
        <f>ROUND(('Levy Limit Base'!AD165*AL165),0)</f>
        <v>6737</v>
      </c>
      <c r="AN165" s="4"/>
      <c r="AO165" s="18"/>
      <c r="AP165" s="5"/>
    </row>
    <row r="166" spans="1:42">
      <c r="A166" t="s">
        <v>175</v>
      </c>
      <c r="B166">
        <v>157</v>
      </c>
      <c r="C166" s="4">
        <v>19844207</v>
      </c>
      <c r="D166" s="4">
        <v>21363715</v>
      </c>
      <c r="E166" s="4">
        <v>22073141</v>
      </c>
      <c r="F166" s="4">
        <v>22912242</v>
      </c>
      <c r="G166" s="4">
        <v>23823983</v>
      </c>
      <c r="H166" s="4">
        <f>'Levy Limit Base'!U166</f>
        <v>24580535</v>
      </c>
      <c r="J166" s="47" t="s">
        <v>453</v>
      </c>
      <c r="K166" s="47" t="s">
        <v>1212</v>
      </c>
      <c r="M166" s="4">
        <v>184776</v>
      </c>
      <c r="N166" s="4">
        <v>175334</v>
      </c>
      <c r="O166" s="4">
        <v>287273</v>
      </c>
      <c r="P166" s="4">
        <v>338935</v>
      </c>
      <c r="Q166" s="17">
        <v>160953</v>
      </c>
      <c r="S166" s="4">
        <f t="shared" si="34"/>
        <v>184776</v>
      </c>
      <c r="T166" s="4">
        <f t="shared" si="35"/>
        <v>175334</v>
      </c>
      <c r="U166" s="4">
        <f t="shared" si="36"/>
        <v>287273</v>
      </c>
      <c r="V166" s="4">
        <f t="shared" si="37"/>
        <v>338935</v>
      </c>
      <c r="W166" s="4">
        <f t="shared" si="38"/>
        <v>160953</v>
      </c>
      <c r="Y166" s="5">
        <f t="shared" si="39"/>
        <v>9.2999999999999992E-3</v>
      </c>
      <c r="Z166" s="5">
        <f t="shared" si="40"/>
        <v>8.2000000000000007E-3</v>
      </c>
      <c r="AA166" s="5">
        <f t="shared" si="41"/>
        <v>1.2999999999999999E-2</v>
      </c>
      <c r="AB166" s="5">
        <f t="shared" si="42"/>
        <v>1.4800000000000001E-2</v>
      </c>
      <c r="AC166" s="5">
        <f t="shared" si="43"/>
        <v>6.7999999999999996E-3</v>
      </c>
      <c r="AE166" s="5">
        <f t="shared" si="44"/>
        <v>1.15E-2</v>
      </c>
      <c r="AF166" s="5">
        <f t="shared" si="32"/>
        <v>9.2999999999999992E-3</v>
      </c>
      <c r="AH166" s="5">
        <f t="shared" si="45"/>
        <v>1.4800000000000001E-2</v>
      </c>
      <c r="AI166" s="5">
        <f t="shared" si="33"/>
        <v>9.9000000000000008E-3</v>
      </c>
      <c r="AJ166" s="5">
        <f t="shared" si="46"/>
        <v>4.8999999999999998E-3</v>
      </c>
      <c r="AL166" s="5">
        <f t="shared" si="47"/>
        <v>1.15E-2</v>
      </c>
      <c r="AM166" s="4">
        <f>ROUND(('Levy Limit Base'!AD166*AL166),0)</f>
        <v>282676</v>
      </c>
      <c r="AN166" s="4"/>
      <c r="AO166" s="18"/>
      <c r="AP166" s="5"/>
    </row>
    <row r="167" spans="1:42">
      <c r="A167" t="s">
        <v>176</v>
      </c>
      <c r="B167">
        <v>158</v>
      </c>
      <c r="C167" s="4">
        <v>23070152</v>
      </c>
      <c r="D167" s="4">
        <v>25381206</v>
      </c>
      <c r="E167" s="4">
        <v>26559206</v>
      </c>
      <c r="F167" s="4">
        <v>28472409</v>
      </c>
      <c r="G167" s="4">
        <v>31286005</v>
      </c>
      <c r="H167" s="4">
        <f>'Levy Limit Base'!U167</f>
        <v>33270386</v>
      </c>
      <c r="J167" s="47" t="s">
        <v>1212</v>
      </c>
      <c r="K167" s="47" t="s">
        <v>1212</v>
      </c>
      <c r="M167" s="4">
        <v>544291</v>
      </c>
      <c r="N167" s="4">
        <v>543470</v>
      </c>
      <c r="O167" s="4">
        <v>1249222</v>
      </c>
      <c r="P167" s="4">
        <v>1987105</v>
      </c>
      <c r="Q167" s="17">
        <v>1202231</v>
      </c>
      <c r="S167" s="4">
        <f t="shared" si="34"/>
        <v>544291</v>
      </c>
      <c r="T167" s="4">
        <f t="shared" si="35"/>
        <v>543470</v>
      </c>
      <c r="U167" s="4">
        <f t="shared" si="36"/>
        <v>1249222</v>
      </c>
      <c r="V167" s="4">
        <f t="shared" si="37"/>
        <v>1987105</v>
      </c>
      <c r="W167" s="4">
        <f t="shared" si="38"/>
        <v>1202231</v>
      </c>
      <c r="Y167" s="5">
        <f t="shared" si="39"/>
        <v>2.3599999999999999E-2</v>
      </c>
      <c r="Z167" s="5">
        <f t="shared" si="40"/>
        <v>2.1399999999999999E-2</v>
      </c>
      <c r="AA167" s="5">
        <f t="shared" si="41"/>
        <v>4.7E-2</v>
      </c>
      <c r="AB167" s="5">
        <f t="shared" si="42"/>
        <v>6.9800000000000001E-2</v>
      </c>
      <c r="AC167" s="5">
        <f t="shared" si="43"/>
        <v>3.8399999999999997E-2</v>
      </c>
      <c r="AE167" s="5">
        <f t="shared" si="44"/>
        <v>5.1700000000000003E-2</v>
      </c>
      <c r="AF167" s="5">
        <f t="shared" si="32"/>
        <v>3.56E-2</v>
      </c>
      <c r="AH167" s="5">
        <f t="shared" si="45"/>
        <v>6.9800000000000001E-2</v>
      </c>
      <c r="AI167" s="5">
        <f t="shared" si="33"/>
        <v>4.2700000000000002E-2</v>
      </c>
      <c r="AJ167" s="5">
        <f t="shared" si="46"/>
        <v>2.7099999999999999E-2</v>
      </c>
      <c r="AL167" s="5">
        <f t="shared" si="47"/>
        <v>3.56E-2</v>
      </c>
      <c r="AM167" s="4">
        <f>ROUND(('Levy Limit Base'!AD167*AL167),0)</f>
        <v>1184426</v>
      </c>
      <c r="AN167" s="4"/>
      <c r="AO167" s="18"/>
      <c r="AP167" s="5"/>
    </row>
    <row r="168" spans="1:42">
      <c r="A168" t="s">
        <v>177</v>
      </c>
      <c r="B168">
        <v>159</v>
      </c>
      <c r="C168" s="4">
        <v>34468550</v>
      </c>
      <c r="D168" s="4">
        <v>36531659</v>
      </c>
      <c r="E168" s="4">
        <v>37781176</v>
      </c>
      <c r="F168" s="4">
        <v>38954003</v>
      </c>
      <c r="G168" s="4">
        <v>40107569</v>
      </c>
      <c r="H168" s="4">
        <f>'Levy Limit Base'!U168</f>
        <v>41340174</v>
      </c>
      <c r="J168" s="47" t="s">
        <v>439</v>
      </c>
      <c r="K168" s="47" t="s">
        <v>1212</v>
      </c>
      <c r="M168" s="4">
        <v>146569</v>
      </c>
      <c r="N168" s="4">
        <v>336225</v>
      </c>
      <c r="O168" s="4">
        <v>228298</v>
      </c>
      <c r="P168" s="4">
        <v>179716</v>
      </c>
      <c r="Q168" s="17">
        <v>229916</v>
      </c>
      <c r="S168" s="4">
        <f t="shared" si="34"/>
        <v>146569</v>
      </c>
      <c r="T168" s="4">
        <f t="shared" si="35"/>
        <v>336225</v>
      </c>
      <c r="U168" s="4">
        <f t="shared" si="36"/>
        <v>228298</v>
      </c>
      <c r="V168" s="4">
        <f t="shared" si="37"/>
        <v>179716</v>
      </c>
      <c r="W168" s="4">
        <f t="shared" si="38"/>
        <v>229916</v>
      </c>
      <c r="Y168" s="5">
        <f t="shared" si="39"/>
        <v>4.3E-3</v>
      </c>
      <c r="Z168" s="5">
        <f t="shared" si="40"/>
        <v>9.1999999999999998E-3</v>
      </c>
      <c r="AA168" s="5">
        <f t="shared" si="41"/>
        <v>6.0000000000000001E-3</v>
      </c>
      <c r="AB168" s="5">
        <f t="shared" si="42"/>
        <v>4.5999999999999999E-3</v>
      </c>
      <c r="AC168" s="5">
        <f t="shared" si="43"/>
        <v>5.7000000000000002E-3</v>
      </c>
      <c r="AE168" s="5">
        <f t="shared" si="44"/>
        <v>5.4000000000000003E-3</v>
      </c>
      <c r="AF168" s="5">
        <f t="shared" si="32"/>
        <v>5.4000000000000003E-3</v>
      </c>
      <c r="AH168" s="5">
        <f t="shared" si="45"/>
        <v>6.0000000000000001E-3</v>
      </c>
      <c r="AI168" s="5">
        <f t="shared" si="33"/>
        <v>5.1999999999999998E-3</v>
      </c>
      <c r="AJ168" s="5">
        <f t="shared" si="46"/>
        <v>8.0000000000000036E-4</v>
      </c>
      <c r="AL168" s="5">
        <f t="shared" si="47"/>
        <v>5.4000000000000003E-3</v>
      </c>
      <c r="AM168" s="4">
        <f>ROUND(('Levy Limit Base'!AD168*AL168),0)</f>
        <v>223237</v>
      </c>
      <c r="AN168" s="4"/>
      <c r="AO168" s="18"/>
      <c r="AP168" s="5"/>
    </row>
    <row r="169" spans="1:42">
      <c r="A169" t="s">
        <v>178</v>
      </c>
      <c r="B169">
        <v>160</v>
      </c>
      <c r="C169" s="4">
        <v>113954343</v>
      </c>
      <c r="D169" s="4">
        <v>122602344</v>
      </c>
      <c r="E169" s="4">
        <v>128838969</v>
      </c>
      <c r="F169" s="4">
        <v>134307160</v>
      </c>
      <c r="G169" s="4">
        <v>140808634</v>
      </c>
      <c r="H169" s="4">
        <f>'Levy Limit Base'!U169</f>
        <v>146747545</v>
      </c>
      <c r="J169" s="47" t="s">
        <v>439</v>
      </c>
      <c r="K169" s="47" t="s">
        <v>1212</v>
      </c>
      <c r="M169" s="4">
        <v>1550456</v>
      </c>
      <c r="N169" s="4">
        <v>3171566</v>
      </c>
      <c r="O169" s="4">
        <v>2247217</v>
      </c>
      <c r="P169" s="4">
        <v>3143795</v>
      </c>
      <c r="Q169" s="17">
        <v>2418695</v>
      </c>
      <c r="S169" s="4">
        <f t="shared" si="34"/>
        <v>1550456</v>
      </c>
      <c r="T169" s="4">
        <f t="shared" si="35"/>
        <v>3171566</v>
      </c>
      <c r="U169" s="4">
        <f t="shared" si="36"/>
        <v>2247217</v>
      </c>
      <c r="V169" s="4">
        <f t="shared" si="37"/>
        <v>3143795</v>
      </c>
      <c r="W169" s="4">
        <f t="shared" si="38"/>
        <v>2418695</v>
      </c>
      <c r="Y169" s="5">
        <f t="shared" si="39"/>
        <v>1.3599999999999999E-2</v>
      </c>
      <c r="Z169" s="5">
        <f t="shared" si="40"/>
        <v>2.5899999999999999E-2</v>
      </c>
      <c r="AA169" s="5">
        <f t="shared" si="41"/>
        <v>1.7399999999999999E-2</v>
      </c>
      <c r="AB169" s="5">
        <f t="shared" si="42"/>
        <v>2.3400000000000001E-2</v>
      </c>
      <c r="AC169" s="5">
        <f t="shared" si="43"/>
        <v>1.72E-2</v>
      </c>
      <c r="AE169" s="5">
        <f t="shared" si="44"/>
        <v>1.9300000000000001E-2</v>
      </c>
      <c r="AF169" s="5">
        <f t="shared" si="32"/>
        <v>1.9300000000000001E-2</v>
      </c>
      <c r="AH169" s="5">
        <f t="shared" si="45"/>
        <v>2.3400000000000001E-2</v>
      </c>
      <c r="AI169" s="5">
        <f t="shared" si="33"/>
        <v>1.7299999999999999E-2</v>
      </c>
      <c r="AJ169" s="5">
        <f t="shared" si="46"/>
        <v>6.1000000000000013E-3</v>
      </c>
      <c r="AL169" s="5">
        <f t="shared" si="47"/>
        <v>1.9300000000000001E-2</v>
      </c>
      <c r="AM169" s="4">
        <f>ROUND(('Levy Limit Base'!AD169*AL169),0)</f>
        <v>2832228</v>
      </c>
      <c r="AN169" s="4"/>
      <c r="AO169" s="18"/>
      <c r="AP169" s="5"/>
    </row>
    <row r="170" spans="1:42">
      <c r="A170" t="s">
        <v>179</v>
      </c>
      <c r="B170">
        <v>161</v>
      </c>
      <c r="C170" s="4">
        <v>29669333</v>
      </c>
      <c r="D170" s="4">
        <v>33368851</v>
      </c>
      <c r="E170" s="4">
        <v>35290482</v>
      </c>
      <c r="F170" s="4">
        <v>36551239</v>
      </c>
      <c r="G170" s="4">
        <v>37886042</v>
      </c>
      <c r="H170" s="4">
        <f>'Levy Limit Base'!U170</f>
        <v>39450650</v>
      </c>
      <c r="J170" s="47" t="s">
        <v>1212</v>
      </c>
      <c r="K170" s="47" t="s">
        <v>1212</v>
      </c>
      <c r="M170" s="4">
        <v>1515034</v>
      </c>
      <c r="N170" s="4">
        <v>1087410</v>
      </c>
      <c r="O170" s="4">
        <v>378495</v>
      </c>
      <c r="P170" s="4">
        <v>421022</v>
      </c>
      <c r="Q170" s="17">
        <v>617457</v>
      </c>
      <c r="S170" s="4">
        <f t="shared" si="34"/>
        <v>1515034</v>
      </c>
      <c r="T170" s="4">
        <f t="shared" si="35"/>
        <v>1087410</v>
      </c>
      <c r="U170" s="4">
        <f t="shared" si="36"/>
        <v>378495</v>
      </c>
      <c r="V170" s="4">
        <f t="shared" si="37"/>
        <v>421022</v>
      </c>
      <c r="W170" s="4">
        <f t="shared" si="38"/>
        <v>617457</v>
      </c>
      <c r="Y170" s="5">
        <f t="shared" si="39"/>
        <v>5.11E-2</v>
      </c>
      <c r="Z170" s="5">
        <f t="shared" si="40"/>
        <v>3.2599999999999997E-2</v>
      </c>
      <c r="AA170" s="5">
        <f t="shared" si="41"/>
        <v>1.0699999999999999E-2</v>
      </c>
      <c r="AB170" s="5">
        <f t="shared" si="42"/>
        <v>1.15E-2</v>
      </c>
      <c r="AC170" s="5">
        <f t="shared" si="43"/>
        <v>1.6299999999999999E-2</v>
      </c>
      <c r="AE170" s="5">
        <f t="shared" si="44"/>
        <v>1.2800000000000001E-2</v>
      </c>
      <c r="AF170" s="5">
        <f t="shared" si="32"/>
        <v>1.2800000000000001E-2</v>
      </c>
      <c r="AH170" s="5">
        <f t="shared" si="45"/>
        <v>1.6299999999999999E-2</v>
      </c>
      <c r="AI170" s="5">
        <f t="shared" si="33"/>
        <v>1.11E-2</v>
      </c>
      <c r="AJ170" s="5">
        <f t="shared" si="46"/>
        <v>5.199999999999998E-3</v>
      </c>
      <c r="AL170" s="5">
        <f t="shared" si="47"/>
        <v>1.2800000000000001E-2</v>
      </c>
      <c r="AM170" s="4">
        <f>ROUND(('Levy Limit Base'!AD170*AL170),0)</f>
        <v>504968</v>
      </c>
      <c r="AN170" s="4"/>
      <c r="AO170" s="18"/>
      <c r="AP170" s="5"/>
    </row>
    <row r="171" spans="1:42">
      <c r="A171" t="s">
        <v>180</v>
      </c>
      <c r="B171">
        <v>162</v>
      </c>
      <c r="C171" s="4">
        <v>16786895</v>
      </c>
      <c r="D171" s="4">
        <v>18293980</v>
      </c>
      <c r="E171" s="4">
        <v>19013813</v>
      </c>
      <c r="F171" s="4">
        <v>19850014</v>
      </c>
      <c r="G171" s="4">
        <v>20835908</v>
      </c>
      <c r="H171" s="4">
        <f>'Levy Limit Base'!U171</f>
        <v>21838302</v>
      </c>
      <c r="J171" s="47" t="s">
        <v>1212</v>
      </c>
      <c r="K171" s="47" t="s">
        <v>1212</v>
      </c>
      <c r="M171" s="4">
        <v>297571</v>
      </c>
      <c r="N171" s="4">
        <v>262484</v>
      </c>
      <c r="O171" s="4">
        <v>360856</v>
      </c>
      <c r="P171" s="4">
        <v>487955</v>
      </c>
      <c r="Q171" s="17">
        <v>481496</v>
      </c>
      <c r="S171" s="4">
        <f t="shared" si="34"/>
        <v>297571</v>
      </c>
      <c r="T171" s="4">
        <f t="shared" si="35"/>
        <v>262484</v>
      </c>
      <c r="U171" s="4">
        <f t="shared" si="36"/>
        <v>360856</v>
      </c>
      <c r="V171" s="4">
        <f t="shared" si="37"/>
        <v>487955</v>
      </c>
      <c r="W171" s="4">
        <f t="shared" si="38"/>
        <v>481496</v>
      </c>
      <c r="Y171" s="5">
        <f t="shared" si="39"/>
        <v>1.77E-2</v>
      </c>
      <c r="Z171" s="5">
        <f t="shared" si="40"/>
        <v>1.43E-2</v>
      </c>
      <c r="AA171" s="5">
        <f t="shared" si="41"/>
        <v>1.9E-2</v>
      </c>
      <c r="AB171" s="5">
        <f t="shared" si="42"/>
        <v>2.46E-2</v>
      </c>
      <c r="AC171" s="5">
        <f t="shared" si="43"/>
        <v>2.3099999999999999E-2</v>
      </c>
      <c r="AE171" s="5">
        <f t="shared" si="44"/>
        <v>2.2200000000000001E-2</v>
      </c>
      <c r="AF171" s="5">
        <f t="shared" si="32"/>
        <v>1.8800000000000001E-2</v>
      </c>
      <c r="AH171" s="5">
        <f t="shared" si="45"/>
        <v>2.46E-2</v>
      </c>
      <c r="AI171" s="5">
        <f t="shared" si="33"/>
        <v>2.1100000000000001E-2</v>
      </c>
      <c r="AJ171" s="5">
        <f t="shared" si="46"/>
        <v>3.4999999999999996E-3</v>
      </c>
      <c r="AL171" s="5">
        <f t="shared" si="47"/>
        <v>2.2200000000000001E-2</v>
      </c>
      <c r="AM171" s="4">
        <f>ROUND(('Levy Limit Base'!AD171*AL171),0)</f>
        <v>484810</v>
      </c>
      <c r="AN171" s="4"/>
      <c r="AO171" s="18"/>
      <c r="AP171" s="5"/>
    </row>
    <row r="172" spans="1:42">
      <c r="A172" t="s">
        <v>181</v>
      </c>
      <c r="B172">
        <v>163</v>
      </c>
      <c r="C172" s="4">
        <v>101046080</v>
      </c>
      <c r="D172" s="4">
        <v>108056323</v>
      </c>
      <c r="E172" s="4">
        <v>112048550</v>
      </c>
      <c r="F172" s="4">
        <v>117194784</v>
      </c>
      <c r="G172" s="4">
        <v>121530630</v>
      </c>
      <c r="H172" s="4">
        <f>'Levy Limit Base'!U172</f>
        <v>0</v>
      </c>
      <c r="J172" s="47" t="s">
        <v>443</v>
      </c>
      <c r="K172" s="47" t="s">
        <v>1212</v>
      </c>
      <c r="M172" s="4">
        <v>1061710</v>
      </c>
      <c r="N172" s="4">
        <v>1288881</v>
      </c>
      <c r="O172" s="4">
        <v>2345020</v>
      </c>
      <c r="P172" s="4">
        <v>1405625</v>
      </c>
      <c r="Q172" s="17">
        <v>0</v>
      </c>
      <c r="S172" s="4">
        <f t="shared" si="34"/>
        <v>1061710</v>
      </c>
      <c r="T172" s="4">
        <f t="shared" si="35"/>
        <v>1288881</v>
      </c>
      <c r="U172" s="4">
        <f t="shared" si="36"/>
        <v>2345020</v>
      </c>
      <c r="V172" s="4">
        <f t="shared" si="37"/>
        <v>1405625</v>
      </c>
      <c r="W172" s="4">
        <f t="shared" si="38"/>
        <v>0</v>
      </c>
      <c r="Y172" s="5">
        <f t="shared" si="39"/>
        <v>1.0500000000000001E-2</v>
      </c>
      <c r="Z172" s="5">
        <f t="shared" si="40"/>
        <v>1.1900000000000001E-2</v>
      </c>
      <c r="AA172" s="5">
        <f t="shared" si="41"/>
        <v>2.0899999999999998E-2</v>
      </c>
      <c r="AB172" s="5">
        <f t="shared" si="42"/>
        <v>1.2E-2</v>
      </c>
      <c r="AC172" s="5">
        <f t="shared" si="43"/>
        <v>0</v>
      </c>
      <c r="AE172" s="5">
        <f t="shared" si="44"/>
        <v>1.49E-2</v>
      </c>
      <c r="AF172" s="5">
        <f t="shared" si="32"/>
        <v>1.15E-2</v>
      </c>
      <c r="AH172" s="5">
        <f t="shared" si="45"/>
        <v>2.0899999999999998E-2</v>
      </c>
      <c r="AI172" s="5">
        <f t="shared" si="33"/>
        <v>1.2E-2</v>
      </c>
      <c r="AJ172" s="5">
        <f t="shared" si="46"/>
        <v>8.8999999999999982E-3</v>
      </c>
      <c r="AL172" s="5">
        <f t="shared" si="47"/>
        <v>1.49E-2</v>
      </c>
      <c r="AM172" s="4">
        <f>ROUND(('Levy Limit Base'!AD172*AL172),0)</f>
        <v>1883058</v>
      </c>
      <c r="AN172" s="4"/>
      <c r="AO172" s="18"/>
      <c r="AP172" s="5"/>
    </row>
    <row r="173" spans="1:42">
      <c r="A173" t="s">
        <v>182</v>
      </c>
      <c r="B173">
        <v>164</v>
      </c>
      <c r="C173" s="4">
        <v>24972620</v>
      </c>
      <c r="D173" s="4">
        <v>27787628</v>
      </c>
      <c r="E173" s="4">
        <v>30988312</v>
      </c>
      <c r="F173" s="4">
        <v>32882789</v>
      </c>
      <c r="G173" s="4">
        <v>34303700</v>
      </c>
      <c r="H173" s="4">
        <f>'Levy Limit Base'!U173</f>
        <v>35597066</v>
      </c>
      <c r="J173" s="47" t="s">
        <v>439</v>
      </c>
      <c r="K173" s="47" t="s">
        <v>1212</v>
      </c>
      <c r="M173" s="4">
        <v>906691</v>
      </c>
      <c r="N173" s="4">
        <v>2505994</v>
      </c>
      <c r="O173" s="4">
        <v>1119769</v>
      </c>
      <c r="P173" s="4">
        <v>598841</v>
      </c>
      <c r="Q173" s="17">
        <v>435773</v>
      </c>
      <c r="S173" s="4">
        <f t="shared" si="34"/>
        <v>906691</v>
      </c>
      <c r="T173" s="4">
        <f t="shared" si="35"/>
        <v>2505994</v>
      </c>
      <c r="U173" s="4">
        <f t="shared" si="36"/>
        <v>1119769</v>
      </c>
      <c r="V173" s="4">
        <f t="shared" si="37"/>
        <v>598841</v>
      </c>
      <c r="W173" s="4">
        <f t="shared" si="38"/>
        <v>435773</v>
      </c>
      <c r="Y173" s="5">
        <f t="shared" si="39"/>
        <v>3.6299999999999999E-2</v>
      </c>
      <c r="Z173" s="5">
        <f t="shared" si="40"/>
        <v>9.0200000000000002E-2</v>
      </c>
      <c r="AA173" s="5">
        <f t="shared" si="41"/>
        <v>3.61E-2</v>
      </c>
      <c r="AB173" s="5">
        <f t="shared" si="42"/>
        <v>1.8200000000000001E-2</v>
      </c>
      <c r="AC173" s="5">
        <f t="shared" si="43"/>
        <v>1.2699999999999999E-2</v>
      </c>
      <c r="AE173" s="5">
        <f t="shared" si="44"/>
        <v>2.23E-2</v>
      </c>
      <c r="AF173" s="5">
        <f t="shared" si="32"/>
        <v>2.23E-2</v>
      </c>
      <c r="AH173" s="5">
        <f t="shared" si="45"/>
        <v>3.61E-2</v>
      </c>
      <c r="AI173" s="5">
        <f t="shared" si="33"/>
        <v>1.55E-2</v>
      </c>
      <c r="AJ173" s="5">
        <f t="shared" si="46"/>
        <v>2.06E-2</v>
      </c>
      <c r="AL173" s="5">
        <f t="shared" si="47"/>
        <v>2.23E-2</v>
      </c>
      <c r="AM173" s="4">
        <f>ROUND(('Levy Limit Base'!AD173*AL173),0)</f>
        <v>793815</v>
      </c>
      <c r="AN173" s="4"/>
      <c r="AO173" s="18"/>
      <c r="AP173" s="5"/>
    </row>
    <row r="174" spans="1:42">
      <c r="A174" t="s">
        <v>183</v>
      </c>
      <c r="B174">
        <v>165</v>
      </c>
      <c r="C174" s="4">
        <v>67225683</v>
      </c>
      <c r="D174" s="4">
        <v>72655517</v>
      </c>
      <c r="E174" s="4">
        <v>75893339</v>
      </c>
      <c r="F174" s="4">
        <v>79071792</v>
      </c>
      <c r="G174" s="4">
        <v>83008386</v>
      </c>
      <c r="H174" s="4">
        <f>'Levy Limit Base'!U174</f>
        <v>86826081</v>
      </c>
      <c r="J174" s="47" t="s">
        <v>460</v>
      </c>
      <c r="K174" s="47" t="s">
        <v>1212</v>
      </c>
      <c r="M174" s="4">
        <v>904128</v>
      </c>
      <c r="N174" s="4">
        <v>1421434</v>
      </c>
      <c r="O174" s="4">
        <v>1281120</v>
      </c>
      <c r="P174" s="4">
        <v>1959799</v>
      </c>
      <c r="Q174" s="17">
        <v>1742485</v>
      </c>
      <c r="S174" s="4">
        <f t="shared" si="34"/>
        <v>904128</v>
      </c>
      <c r="T174" s="4">
        <f t="shared" si="35"/>
        <v>1421434</v>
      </c>
      <c r="U174" s="4">
        <f t="shared" si="36"/>
        <v>1281120</v>
      </c>
      <c r="V174" s="4">
        <f t="shared" si="37"/>
        <v>1959799</v>
      </c>
      <c r="W174" s="4">
        <f t="shared" si="38"/>
        <v>1742485</v>
      </c>
      <c r="Y174" s="5">
        <f t="shared" si="39"/>
        <v>1.34E-2</v>
      </c>
      <c r="Z174" s="5">
        <f t="shared" si="40"/>
        <v>1.9599999999999999E-2</v>
      </c>
      <c r="AA174" s="5">
        <f t="shared" si="41"/>
        <v>1.6899999999999998E-2</v>
      </c>
      <c r="AB174" s="5">
        <f t="shared" si="42"/>
        <v>2.4799999999999999E-2</v>
      </c>
      <c r="AC174" s="5">
        <f t="shared" si="43"/>
        <v>2.1000000000000001E-2</v>
      </c>
      <c r="AE174" s="5">
        <f t="shared" si="44"/>
        <v>2.0899999999999998E-2</v>
      </c>
      <c r="AF174" s="5">
        <f t="shared" si="32"/>
        <v>1.9199999999999998E-2</v>
      </c>
      <c r="AH174" s="5">
        <f t="shared" si="45"/>
        <v>2.4799999999999999E-2</v>
      </c>
      <c r="AI174" s="5">
        <f t="shared" si="33"/>
        <v>1.9E-2</v>
      </c>
      <c r="AJ174" s="5">
        <f t="shared" si="46"/>
        <v>5.7999999999999996E-3</v>
      </c>
      <c r="AL174" s="5">
        <f t="shared" si="47"/>
        <v>2.0899999999999998E-2</v>
      </c>
      <c r="AM174" s="4">
        <f>ROUND(('Levy Limit Base'!AD174*AL174),0)</f>
        <v>1814665</v>
      </c>
      <c r="AN174" s="4"/>
      <c r="AO174" s="18"/>
      <c r="AP174" s="5"/>
    </row>
    <row r="175" spans="1:42">
      <c r="A175" t="s">
        <v>184</v>
      </c>
      <c r="B175">
        <v>166</v>
      </c>
      <c r="C175" s="4">
        <v>16287914</v>
      </c>
      <c r="D175" s="4">
        <v>17705494</v>
      </c>
      <c r="E175" s="4">
        <v>18482626</v>
      </c>
      <c r="F175" s="4">
        <v>19252684</v>
      </c>
      <c r="G175" s="4">
        <v>20088508</v>
      </c>
      <c r="H175" s="4">
        <f>'Levy Limit Base'!U175</f>
        <v>20867145</v>
      </c>
      <c r="J175" s="47" t="s">
        <v>457</v>
      </c>
      <c r="K175" s="47" t="s">
        <v>1212</v>
      </c>
      <c r="M175" s="4">
        <v>325848</v>
      </c>
      <c r="N175" s="4">
        <v>334495</v>
      </c>
      <c r="O175" s="4">
        <v>307992</v>
      </c>
      <c r="P175" s="4">
        <v>354507</v>
      </c>
      <c r="Q175" s="17">
        <v>276127</v>
      </c>
      <c r="S175" s="4">
        <f t="shared" si="34"/>
        <v>325848</v>
      </c>
      <c r="T175" s="4">
        <f t="shared" si="35"/>
        <v>334495</v>
      </c>
      <c r="U175" s="4">
        <f t="shared" si="36"/>
        <v>307992</v>
      </c>
      <c r="V175" s="4">
        <f t="shared" si="37"/>
        <v>354507</v>
      </c>
      <c r="W175" s="4">
        <f t="shared" si="38"/>
        <v>276127</v>
      </c>
      <c r="Y175" s="5">
        <f t="shared" si="39"/>
        <v>0.02</v>
      </c>
      <c r="Z175" s="5">
        <f t="shared" si="40"/>
        <v>1.89E-2</v>
      </c>
      <c r="AA175" s="5">
        <f t="shared" si="41"/>
        <v>1.67E-2</v>
      </c>
      <c r="AB175" s="5">
        <f t="shared" si="42"/>
        <v>1.84E-2</v>
      </c>
      <c r="AC175" s="5">
        <f t="shared" si="43"/>
        <v>1.37E-2</v>
      </c>
      <c r="AE175" s="5">
        <f t="shared" si="44"/>
        <v>1.6299999999999999E-2</v>
      </c>
      <c r="AF175" s="5">
        <f t="shared" si="32"/>
        <v>1.6299999999999999E-2</v>
      </c>
      <c r="AH175" s="5">
        <f t="shared" si="45"/>
        <v>1.84E-2</v>
      </c>
      <c r="AI175" s="5">
        <f t="shared" si="33"/>
        <v>1.52E-2</v>
      </c>
      <c r="AJ175" s="5">
        <f t="shared" si="46"/>
        <v>3.1999999999999997E-3</v>
      </c>
      <c r="AL175" s="5">
        <f t="shared" si="47"/>
        <v>1.6299999999999999E-2</v>
      </c>
      <c r="AM175" s="4">
        <f>ROUND(('Levy Limit Base'!AD175*AL175),0)</f>
        <v>340134</v>
      </c>
      <c r="AN175" s="4"/>
      <c r="AO175" s="18"/>
      <c r="AP175" s="5"/>
    </row>
    <row r="176" spans="1:42">
      <c r="A176" t="s">
        <v>185</v>
      </c>
      <c r="B176">
        <v>167</v>
      </c>
      <c r="C176" s="4">
        <v>44060660</v>
      </c>
      <c r="D176" s="4">
        <v>48078233</v>
      </c>
      <c r="E176" s="4">
        <v>50550594</v>
      </c>
      <c r="F176" s="4">
        <v>52997225</v>
      </c>
      <c r="G176" s="4">
        <v>55476985</v>
      </c>
      <c r="H176" s="4">
        <f>'Levy Limit Base'!U176</f>
        <v>57822467</v>
      </c>
      <c r="J176" s="47" t="s">
        <v>447</v>
      </c>
      <c r="K176" s="47" t="s">
        <v>1212</v>
      </c>
      <c r="M176" s="4">
        <v>935276</v>
      </c>
      <c r="N176" s="4">
        <v>1270405</v>
      </c>
      <c r="O176" s="4">
        <v>1182866</v>
      </c>
      <c r="P176" s="4">
        <v>1154830</v>
      </c>
      <c r="Q176" s="17">
        <v>958557</v>
      </c>
      <c r="S176" s="4">
        <f t="shared" si="34"/>
        <v>935276</v>
      </c>
      <c r="T176" s="4">
        <f t="shared" si="35"/>
        <v>1270405</v>
      </c>
      <c r="U176" s="4">
        <f t="shared" si="36"/>
        <v>1182866</v>
      </c>
      <c r="V176" s="4">
        <f t="shared" si="37"/>
        <v>1154830</v>
      </c>
      <c r="W176" s="4">
        <f t="shared" si="38"/>
        <v>958557</v>
      </c>
      <c r="Y176" s="5">
        <f t="shared" si="39"/>
        <v>2.12E-2</v>
      </c>
      <c r="Z176" s="5">
        <f t="shared" si="40"/>
        <v>2.64E-2</v>
      </c>
      <c r="AA176" s="5">
        <f t="shared" si="41"/>
        <v>2.3400000000000001E-2</v>
      </c>
      <c r="AB176" s="5">
        <f t="shared" si="42"/>
        <v>2.18E-2</v>
      </c>
      <c r="AC176" s="5">
        <f t="shared" si="43"/>
        <v>1.7299999999999999E-2</v>
      </c>
      <c r="AE176" s="5">
        <f t="shared" si="44"/>
        <v>2.0799999999999999E-2</v>
      </c>
      <c r="AF176" s="5">
        <f t="shared" si="32"/>
        <v>2.0799999999999999E-2</v>
      </c>
      <c r="AH176" s="5">
        <f t="shared" si="45"/>
        <v>2.3400000000000001E-2</v>
      </c>
      <c r="AI176" s="5">
        <f t="shared" si="33"/>
        <v>1.9599999999999999E-2</v>
      </c>
      <c r="AJ176" s="5">
        <f t="shared" si="46"/>
        <v>3.8000000000000013E-3</v>
      </c>
      <c r="AL176" s="5">
        <f t="shared" si="47"/>
        <v>2.0799999999999999E-2</v>
      </c>
      <c r="AM176" s="4">
        <f>ROUND(('Levy Limit Base'!AD176*AL176),0)</f>
        <v>1202707</v>
      </c>
      <c r="AN176" s="4"/>
      <c r="AO176" s="18"/>
      <c r="AP176" s="5"/>
    </row>
    <row r="177" spans="1:42">
      <c r="A177" t="s">
        <v>186</v>
      </c>
      <c r="B177">
        <v>168</v>
      </c>
      <c r="C177" s="4">
        <v>43089141</v>
      </c>
      <c r="D177" s="4">
        <v>46471528</v>
      </c>
      <c r="E177" s="4">
        <v>47963807</v>
      </c>
      <c r="F177" s="4">
        <v>49584103</v>
      </c>
      <c r="G177" s="4">
        <v>51331445</v>
      </c>
      <c r="H177" s="4">
        <f>'Levy Limit Base'!U177</f>
        <v>52983355</v>
      </c>
      <c r="J177" s="47" t="s">
        <v>449</v>
      </c>
      <c r="K177" s="47" t="s">
        <v>1212</v>
      </c>
      <c r="M177" s="4">
        <v>459336</v>
      </c>
      <c r="N177" s="4">
        <v>330491</v>
      </c>
      <c r="O177" s="4">
        <v>421201</v>
      </c>
      <c r="P177" s="4">
        <v>507739</v>
      </c>
      <c r="Q177" s="17">
        <v>368624</v>
      </c>
      <c r="S177" s="4">
        <f t="shared" si="34"/>
        <v>459336</v>
      </c>
      <c r="T177" s="4">
        <f t="shared" si="35"/>
        <v>330491</v>
      </c>
      <c r="U177" s="4">
        <f t="shared" si="36"/>
        <v>421201</v>
      </c>
      <c r="V177" s="4">
        <f t="shared" si="37"/>
        <v>507739</v>
      </c>
      <c r="W177" s="4">
        <f t="shared" si="38"/>
        <v>368624</v>
      </c>
      <c r="Y177" s="5">
        <f t="shared" si="39"/>
        <v>1.0699999999999999E-2</v>
      </c>
      <c r="Z177" s="5">
        <f t="shared" si="40"/>
        <v>7.1000000000000004E-3</v>
      </c>
      <c r="AA177" s="5">
        <f t="shared" si="41"/>
        <v>8.8000000000000005E-3</v>
      </c>
      <c r="AB177" s="5">
        <f t="shared" si="42"/>
        <v>1.0200000000000001E-2</v>
      </c>
      <c r="AC177" s="5">
        <f t="shared" si="43"/>
        <v>7.1999999999999998E-3</v>
      </c>
      <c r="AE177" s="5">
        <f t="shared" si="44"/>
        <v>8.6999999999999994E-3</v>
      </c>
      <c r="AF177" s="5">
        <f t="shared" si="32"/>
        <v>7.7000000000000002E-3</v>
      </c>
      <c r="AH177" s="5">
        <f t="shared" si="45"/>
        <v>1.0200000000000001E-2</v>
      </c>
      <c r="AI177" s="5">
        <f t="shared" si="33"/>
        <v>8.0000000000000002E-3</v>
      </c>
      <c r="AJ177" s="5">
        <f t="shared" si="46"/>
        <v>2.2000000000000006E-3</v>
      </c>
      <c r="AL177" s="5">
        <f t="shared" si="47"/>
        <v>8.6999999999999994E-3</v>
      </c>
      <c r="AM177" s="4">
        <f>ROUND(('Levy Limit Base'!AD177*AL177),0)</f>
        <v>460955</v>
      </c>
      <c r="AN177" s="4"/>
      <c r="AO177" s="18"/>
      <c r="AP177" s="5"/>
    </row>
    <row r="178" spans="1:42">
      <c r="A178" t="s">
        <v>187</v>
      </c>
      <c r="B178">
        <v>169</v>
      </c>
      <c r="C178" s="4">
        <v>12920133</v>
      </c>
      <c r="D178" s="4">
        <v>13914854</v>
      </c>
      <c r="E178" s="4">
        <v>14379201</v>
      </c>
      <c r="F178" s="4">
        <v>14884628</v>
      </c>
      <c r="G178" s="4">
        <v>15433588</v>
      </c>
      <c r="H178" s="4">
        <f>'Levy Limit Base'!U178</f>
        <v>16033569</v>
      </c>
      <c r="J178" s="47" t="s">
        <v>450</v>
      </c>
      <c r="K178" s="47" t="s">
        <v>1212</v>
      </c>
      <c r="M178" s="4">
        <v>136623</v>
      </c>
      <c r="N178" s="4">
        <v>116476</v>
      </c>
      <c r="O178" s="4">
        <v>145947</v>
      </c>
      <c r="P178" s="4">
        <v>176844</v>
      </c>
      <c r="Q178" s="17">
        <v>214142</v>
      </c>
      <c r="S178" s="4">
        <f t="shared" si="34"/>
        <v>136623</v>
      </c>
      <c r="T178" s="4">
        <f t="shared" si="35"/>
        <v>116476</v>
      </c>
      <c r="U178" s="4">
        <f t="shared" si="36"/>
        <v>145947</v>
      </c>
      <c r="V178" s="4">
        <f t="shared" si="37"/>
        <v>176844</v>
      </c>
      <c r="W178" s="4">
        <f t="shared" si="38"/>
        <v>214142</v>
      </c>
      <c r="Y178" s="5">
        <f t="shared" si="39"/>
        <v>1.06E-2</v>
      </c>
      <c r="Z178" s="5">
        <f t="shared" si="40"/>
        <v>8.3999999999999995E-3</v>
      </c>
      <c r="AA178" s="5">
        <f t="shared" si="41"/>
        <v>1.01E-2</v>
      </c>
      <c r="AB178" s="5">
        <f t="shared" si="42"/>
        <v>1.1900000000000001E-2</v>
      </c>
      <c r="AC178" s="5">
        <f t="shared" si="43"/>
        <v>1.3899999999999999E-2</v>
      </c>
      <c r="AE178" s="5">
        <f t="shared" si="44"/>
        <v>1.2E-2</v>
      </c>
      <c r="AF178" s="5">
        <f t="shared" si="32"/>
        <v>1.01E-2</v>
      </c>
      <c r="AH178" s="5">
        <f t="shared" si="45"/>
        <v>1.3899999999999999E-2</v>
      </c>
      <c r="AI178" s="5">
        <f t="shared" si="33"/>
        <v>1.0999999999999999E-2</v>
      </c>
      <c r="AJ178" s="5">
        <f t="shared" si="46"/>
        <v>2.8999999999999998E-3</v>
      </c>
      <c r="AL178" s="5">
        <f t="shared" si="47"/>
        <v>1.2E-2</v>
      </c>
      <c r="AM178" s="4">
        <f>ROUND(('Levy Limit Base'!AD178*AL178),0)</f>
        <v>192403</v>
      </c>
      <c r="AN178" s="4"/>
      <c r="AO178" s="18"/>
      <c r="AP178" s="5"/>
    </row>
    <row r="179" spans="1:42">
      <c r="A179" t="s">
        <v>188</v>
      </c>
      <c r="B179">
        <v>170</v>
      </c>
      <c r="C179" s="4">
        <v>108330504</v>
      </c>
      <c r="D179" s="4">
        <v>109200278</v>
      </c>
      <c r="E179" s="4">
        <v>113153270</v>
      </c>
      <c r="F179" s="4">
        <v>119963736</v>
      </c>
      <c r="G179" s="4">
        <v>124710450</v>
      </c>
      <c r="H179" s="4">
        <f>'Levy Limit Base'!U179</f>
        <v>131259954</v>
      </c>
      <c r="J179" s="47" t="s">
        <v>1212</v>
      </c>
      <c r="K179" s="47" t="s">
        <v>1212</v>
      </c>
      <c r="M179" s="4">
        <v>1872105</v>
      </c>
      <c r="N179" s="4">
        <v>2472705</v>
      </c>
      <c r="O179" s="4">
        <v>3981634</v>
      </c>
      <c r="P179" s="4">
        <v>2801390</v>
      </c>
      <c r="Q179" s="17">
        <v>3431743</v>
      </c>
      <c r="S179" s="4">
        <f t="shared" si="34"/>
        <v>1872105</v>
      </c>
      <c r="T179" s="4">
        <f t="shared" si="35"/>
        <v>2472705</v>
      </c>
      <c r="U179" s="4">
        <f t="shared" si="36"/>
        <v>3981634</v>
      </c>
      <c r="V179" s="4">
        <f t="shared" si="37"/>
        <v>2801390</v>
      </c>
      <c r="W179" s="4">
        <f t="shared" si="38"/>
        <v>3431743</v>
      </c>
      <c r="Y179" s="5">
        <f t="shared" si="39"/>
        <v>1.7299999999999999E-2</v>
      </c>
      <c r="Z179" s="5">
        <f t="shared" si="40"/>
        <v>2.2599999999999999E-2</v>
      </c>
      <c r="AA179" s="5">
        <f t="shared" si="41"/>
        <v>3.5200000000000002E-2</v>
      </c>
      <c r="AB179" s="5">
        <f t="shared" si="42"/>
        <v>2.3400000000000001E-2</v>
      </c>
      <c r="AC179" s="5">
        <f t="shared" si="43"/>
        <v>2.75E-2</v>
      </c>
      <c r="AE179" s="5">
        <f t="shared" si="44"/>
        <v>2.87E-2</v>
      </c>
      <c r="AF179" s="5">
        <f t="shared" si="32"/>
        <v>2.4500000000000001E-2</v>
      </c>
      <c r="AH179" s="5">
        <f t="shared" si="45"/>
        <v>3.5200000000000002E-2</v>
      </c>
      <c r="AI179" s="5">
        <f t="shared" si="33"/>
        <v>2.5499999999999998E-2</v>
      </c>
      <c r="AJ179" s="5">
        <f t="shared" si="46"/>
        <v>9.7000000000000038E-3</v>
      </c>
      <c r="AL179" s="5">
        <f t="shared" si="47"/>
        <v>2.87E-2</v>
      </c>
      <c r="AM179" s="4">
        <f>ROUND(('Levy Limit Base'!AD179*AL179),0)</f>
        <v>3767161</v>
      </c>
      <c r="AN179" s="4"/>
      <c r="AO179" s="18"/>
      <c r="AP179" s="5"/>
    </row>
    <row r="180" spans="1:42">
      <c r="A180" t="s">
        <v>189</v>
      </c>
      <c r="B180">
        <v>171</v>
      </c>
      <c r="C180" s="4">
        <v>46578983</v>
      </c>
      <c r="D180" s="4">
        <v>50129425</v>
      </c>
      <c r="E180" s="4">
        <v>52015146</v>
      </c>
      <c r="F180" s="4">
        <v>53993189</v>
      </c>
      <c r="G180" s="4">
        <v>56092990</v>
      </c>
      <c r="H180" s="4">
        <f>'Levy Limit Base'!U180</f>
        <v>58185898</v>
      </c>
      <c r="J180" s="47" t="s">
        <v>443</v>
      </c>
      <c r="K180" s="47" t="s">
        <v>1212</v>
      </c>
      <c r="M180" s="4">
        <v>679281</v>
      </c>
      <c r="N180" s="4">
        <v>632485</v>
      </c>
      <c r="O180" s="4">
        <v>674854</v>
      </c>
      <c r="P180" s="4">
        <v>742106</v>
      </c>
      <c r="Q180" s="17">
        <v>690583</v>
      </c>
      <c r="S180" s="4">
        <f t="shared" si="34"/>
        <v>679281</v>
      </c>
      <c r="T180" s="4">
        <f t="shared" si="35"/>
        <v>632485</v>
      </c>
      <c r="U180" s="4">
        <f t="shared" si="36"/>
        <v>674854</v>
      </c>
      <c r="V180" s="4">
        <f t="shared" si="37"/>
        <v>742106</v>
      </c>
      <c r="W180" s="4">
        <f t="shared" si="38"/>
        <v>690583</v>
      </c>
      <c r="Y180" s="5">
        <f t="shared" si="39"/>
        <v>1.46E-2</v>
      </c>
      <c r="Z180" s="5">
        <f t="shared" si="40"/>
        <v>1.26E-2</v>
      </c>
      <c r="AA180" s="5">
        <f t="shared" si="41"/>
        <v>1.2999999999999999E-2</v>
      </c>
      <c r="AB180" s="5">
        <f t="shared" si="42"/>
        <v>1.37E-2</v>
      </c>
      <c r="AC180" s="5">
        <f t="shared" si="43"/>
        <v>1.23E-2</v>
      </c>
      <c r="AE180" s="5">
        <f t="shared" si="44"/>
        <v>1.2999999999999999E-2</v>
      </c>
      <c r="AF180" s="5">
        <f t="shared" si="32"/>
        <v>1.26E-2</v>
      </c>
      <c r="AH180" s="5">
        <f t="shared" si="45"/>
        <v>1.37E-2</v>
      </c>
      <c r="AI180" s="5">
        <f t="shared" si="33"/>
        <v>1.2699999999999999E-2</v>
      </c>
      <c r="AJ180" s="5">
        <f t="shared" si="46"/>
        <v>1.0000000000000009E-3</v>
      </c>
      <c r="AL180" s="5">
        <f t="shared" si="47"/>
        <v>1.2999999999999999E-2</v>
      </c>
      <c r="AM180" s="4">
        <f>ROUND(('Levy Limit Base'!AD180*AL180),0)</f>
        <v>756417</v>
      </c>
      <c r="AN180" s="4"/>
      <c r="AO180" s="18"/>
      <c r="AP180" s="5"/>
    </row>
    <row r="181" spans="1:42">
      <c r="A181" t="s">
        <v>190</v>
      </c>
      <c r="B181">
        <v>172</v>
      </c>
      <c r="C181" s="4">
        <v>36516514</v>
      </c>
      <c r="D181" s="4">
        <v>39172240</v>
      </c>
      <c r="E181" s="4">
        <v>40709631</v>
      </c>
      <c r="F181" s="4">
        <v>42467181</v>
      </c>
      <c r="G181" s="4">
        <v>44267702</v>
      </c>
      <c r="H181" s="4">
        <f>'Levy Limit Base'!U181</f>
        <v>46068055</v>
      </c>
      <c r="J181" s="47" t="s">
        <v>1212</v>
      </c>
      <c r="K181" s="47" t="s">
        <v>1212</v>
      </c>
      <c r="M181" s="4">
        <v>543716</v>
      </c>
      <c r="N181" s="4">
        <v>558085</v>
      </c>
      <c r="O181" s="4">
        <v>739809</v>
      </c>
      <c r="P181" s="4">
        <v>738841</v>
      </c>
      <c r="Q181" s="17">
        <v>693660</v>
      </c>
      <c r="S181" s="4">
        <f t="shared" si="34"/>
        <v>543716</v>
      </c>
      <c r="T181" s="4">
        <f t="shared" si="35"/>
        <v>558085</v>
      </c>
      <c r="U181" s="4">
        <f t="shared" si="36"/>
        <v>739809</v>
      </c>
      <c r="V181" s="4">
        <f t="shared" si="37"/>
        <v>738841</v>
      </c>
      <c r="W181" s="4">
        <f t="shared" si="38"/>
        <v>693660</v>
      </c>
      <c r="Y181" s="5">
        <f t="shared" si="39"/>
        <v>1.49E-2</v>
      </c>
      <c r="Z181" s="5">
        <f t="shared" si="40"/>
        <v>1.4200000000000001E-2</v>
      </c>
      <c r="AA181" s="5">
        <f t="shared" si="41"/>
        <v>1.8200000000000001E-2</v>
      </c>
      <c r="AB181" s="5">
        <f t="shared" si="42"/>
        <v>1.7399999999999999E-2</v>
      </c>
      <c r="AC181" s="5">
        <f t="shared" si="43"/>
        <v>1.5699999999999999E-2</v>
      </c>
      <c r="AE181" s="5">
        <f t="shared" si="44"/>
        <v>1.7100000000000001E-2</v>
      </c>
      <c r="AF181" s="5">
        <f t="shared" si="32"/>
        <v>1.5800000000000002E-2</v>
      </c>
      <c r="AH181" s="5">
        <f t="shared" si="45"/>
        <v>1.8200000000000001E-2</v>
      </c>
      <c r="AI181" s="5">
        <f t="shared" si="33"/>
        <v>1.66E-2</v>
      </c>
      <c r="AJ181" s="5">
        <f t="shared" si="46"/>
        <v>1.6000000000000007E-3</v>
      </c>
      <c r="AL181" s="5">
        <f t="shared" si="47"/>
        <v>1.7100000000000001E-2</v>
      </c>
      <c r="AM181" s="4">
        <f>ROUND(('Levy Limit Base'!AD181*AL181),0)</f>
        <v>787764</v>
      </c>
      <c r="AN181" s="4"/>
      <c r="AO181" s="18"/>
      <c r="AP181" s="5"/>
    </row>
    <row r="182" spans="1:42">
      <c r="A182" t="s">
        <v>191</v>
      </c>
      <c r="B182">
        <v>173</v>
      </c>
      <c r="C182" s="4">
        <v>15375398</v>
      </c>
      <c r="D182" s="4">
        <v>16527075</v>
      </c>
      <c r="E182" s="4">
        <v>17115953</v>
      </c>
      <c r="F182" s="4">
        <v>17837308</v>
      </c>
      <c r="G182" s="4">
        <v>18531026</v>
      </c>
      <c r="H182" s="4">
        <f>'Levy Limit Base'!U182</f>
        <v>19244879</v>
      </c>
      <c r="J182" s="47" t="s">
        <v>1212</v>
      </c>
      <c r="K182" s="47" t="s">
        <v>1212</v>
      </c>
      <c r="M182" s="4">
        <v>194912</v>
      </c>
      <c r="N182" s="4">
        <v>175701</v>
      </c>
      <c r="O182" s="4">
        <v>293456</v>
      </c>
      <c r="P182" s="4">
        <v>212439</v>
      </c>
      <c r="Q182" s="17">
        <v>250577</v>
      </c>
      <c r="S182" s="4">
        <f t="shared" si="34"/>
        <v>194912</v>
      </c>
      <c r="T182" s="4">
        <f t="shared" si="35"/>
        <v>175701</v>
      </c>
      <c r="U182" s="4">
        <f t="shared" si="36"/>
        <v>293456</v>
      </c>
      <c r="V182" s="4">
        <f t="shared" si="37"/>
        <v>212439</v>
      </c>
      <c r="W182" s="4">
        <f t="shared" si="38"/>
        <v>250577</v>
      </c>
      <c r="Y182" s="5">
        <f t="shared" si="39"/>
        <v>1.2699999999999999E-2</v>
      </c>
      <c r="Z182" s="5">
        <f t="shared" si="40"/>
        <v>1.06E-2</v>
      </c>
      <c r="AA182" s="5">
        <f t="shared" si="41"/>
        <v>1.7100000000000001E-2</v>
      </c>
      <c r="AB182" s="5">
        <f t="shared" si="42"/>
        <v>1.1900000000000001E-2</v>
      </c>
      <c r="AC182" s="5">
        <f t="shared" si="43"/>
        <v>1.35E-2</v>
      </c>
      <c r="AE182" s="5">
        <f t="shared" si="44"/>
        <v>1.4200000000000001E-2</v>
      </c>
      <c r="AF182" s="5">
        <f t="shared" si="32"/>
        <v>1.2E-2</v>
      </c>
      <c r="AH182" s="5">
        <f t="shared" si="45"/>
        <v>1.7100000000000001E-2</v>
      </c>
      <c r="AI182" s="5">
        <f t="shared" si="33"/>
        <v>1.2699999999999999E-2</v>
      </c>
      <c r="AJ182" s="5">
        <f t="shared" si="46"/>
        <v>4.4000000000000011E-3</v>
      </c>
      <c r="AL182" s="5">
        <f t="shared" si="47"/>
        <v>1.4200000000000001E-2</v>
      </c>
      <c r="AM182" s="4">
        <f>ROUND(('Levy Limit Base'!AD182*AL182),0)</f>
        <v>273277</v>
      </c>
      <c r="AN182" s="4"/>
      <c r="AO182" s="18"/>
      <c r="AP182" s="5"/>
    </row>
    <row r="183" spans="1:42">
      <c r="A183" t="s">
        <v>192</v>
      </c>
      <c r="B183">
        <v>174</v>
      </c>
      <c r="C183" s="4">
        <v>21196415</v>
      </c>
      <c r="D183" s="4">
        <v>22756753</v>
      </c>
      <c r="E183" s="4">
        <v>23691534</v>
      </c>
      <c r="F183" s="4">
        <v>24712599</v>
      </c>
      <c r="G183" s="4">
        <v>25611047</v>
      </c>
      <c r="H183" s="4">
        <f>'Levy Limit Base'!U183</f>
        <v>26682292</v>
      </c>
      <c r="J183" s="47" t="s">
        <v>439</v>
      </c>
      <c r="K183" s="47" t="s">
        <v>1212</v>
      </c>
      <c r="M183" s="4">
        <v>261245</v>
      </c>
      <c r="N183" s="4">
        <v>365862</v>
      </c>
      <c r="O183" s="4">
        <v>428776</v>
      </c>
      <c r="P183" s="4">
        <v>280633</v>
      </c>
      <c r="Q183" s="17">
        <v>430968</v>
      </c>
      <c r="S183" s="4">
        <f t="shared" si="34"/>
        <v>261245</v>
      </c>
      <c r="T183" s="4">
        <f t="shared" si="35"/>
        <v>365862</v>
      </c>
      <c r="U183" s="4">
        <f t="shared" si="36"/>
        <v>428776</v>
      </c>
      <c r="V183" s="4">
        <f t="shared" si="37"/>
        <v>280633</v>
      </c>
      <c r="W183" s="4">
        <f t="shared" si="38"/>
        <v>430968</v>
      </c>
      <c r="Y183" s="5">
        <f t="shared" si="39"/>
        <v>1.23E-2</v>
      </c>
      <c r="Z183" s="5">
        <f t="shared" si="40"/>
        <v>1.61E-2</v>
      </c>
      <c r="AA183" s="5">
        <f t="shared" si="41"/>
        <v>1.8100000000000002E-2</v>
      </c>
      <c r="AB183" s="5">
        <f t="shared" si="42"/>
        <v>1.14E-2</v>
      </c>
      <c r="AC183" s="5">
        <f t="shared" si="43"/>
        <v>1.6799999999999999E-2</v>
      </c>
      <c r="AE183" s="5">
        <f t="shared" si="44"/>
        <v>1.54E-2</v>
      </c>
      <c r="AF183" s="5">
        <f t="shared" si="32"/>
        <v>1.4800000000000001E-2</v>
      </c>
      <c r="AH183" s="5">
        <f t="shared" si="45"/>
        <v>1.8100000000000002E-2</v>
      </c>
      <c r="AI183" s="5">
        <f t="shared" si="33"/>
        <v>1.41E-2</v>
      </c>
      <c r="AJ183" s="5">
        <f t="shared" si="46"/>
        <v>4.0000000000000018E-3</v>
      </c>
      <c r="AL183" s="5">
        <f t="shared" si="47"/>
        <v>1.54E-2</v>
      </c>
      <c r="AM183" s="4">
        <f>ROUND(('Levy Limit Base'!AD183*AL183),0)</f>
        <v>410907</v>
      </c>
      <c r="AN183" s="4"/>
      <c r="AO183" s="18"/>
      <c r="AP183" s="5"/>
    </row>
    <row r="184" spans="1:42">
      <c r="A184" t="s">
        <v>193</v>
      </c>
      <c r="B184">
        <v>175</v>
      </c>
      <c r="C184" s="4">
        <v>25652275</v>
      </c>
      <c r="D184" s="4">
        <v>27750865</v>
      </c>
      <c r="E184" s="4">
        <v>28785822</v>
      </c>
      <c r="F184" s="4">
        <v>29884604</v>
      </c>
      <c r="G184" s="4">
        <v>31065346</v>
      </c>
      <c r="H184" s="4">
        <f>'Levy Limit Base'!U184</f>
        <v>32226908</v>
      </c>
      <c r="J184" s="47" t="s">
        <v>446</v>
      </c>
      <c r="K184" s="47" t="s">
        <v>1212</v>
      </c>
      <c r="M184" s="4">
        <v>340936</v>
      </c>
      <c r="N184" s="4">
        <v>341185</v>
      </c>
      <c r="O184" s="4">
        <v>379136</v>
      </c>
      <c r="P184" s="4">
        <v>433627</v>
      </c>
      <c r="Q184" s="17">
        <v>384928</v>
      </c>
      <c r="S184" s="4">
        <f t="shared" si="34"/>
        <v>340936</v>
      </c>
      <c r="T184" s="4">
        <f t="shared" si="35"/>
        <v>341185</v>
      </c>
      <c r="U184" s="4">
        <f t="shared" si="36"/>
        <v>379136</v>
      </c>
      <c r="V184" s="4">
        <f t="shared" si="37"/>
        <v>433627</v>
      </c>
      <c r="W184" s="4">
        <f t="shared" si="38"/>
        <v>384928</v>
      </c>
      <c r="Y184" s="5">
        <f t="shared" si="39"/>
        <v>1.3299999999999999E-2</v>
      </c>
      <c r="Z184" s="5">
        <f t="shared" si="40"/>
        <v>1.23E-2</v>
      </c>
      <c r="AA184" s="5">
        <f t="shared" si="41"/>
        <v>1.32E-2</v>
      </c>
      <c r="AB184" s="5">
        <f t="shared" si="42"/>
        <v>1.4500000000000001E-2</v>
      </c>
      <c r="AC184" s="5">
        <f t="shared" si="43"/>
        <v>1.24E-2</v>
      </c>
      <c r="AE184" s="5">
        <f t="shared" si="44"/>
        <v>1.34E-2</v>
      </c>
      <c r="AF184" s="5">
        <f t="shared" si="32"/>
        <v>1.26E-2</v>
      </c>
      <c r="AH184" s="5">
        <f t="shared" si="45"/>
        <v>1.4500000000000001E-2</v>
      </c>
      <c r="AI184" s="5">
        <f t="shared" si="33"/>
        <v>1.2800000000000001E-2</v>
      </c>
      <c r="AJ184" s="5">
        <f t="shared" si="46"/>
        <v>1.7000000000000001E-3</v>
      </c>
      <c r="AL184" s="5">
        <f t="shared" si="47"/>
        <v>1.34E-2</v>
      </c>
      <c r="AM184" s="4">
        <f>ROUND(('Levy Limit Base'!AD184*AL184),0)</f>
        <v>431841</v>
      </c>
      <c r="AN184" s="4"/>
      <c r="AO184" s="18"/>
      <c r="AP184" s="5"/>
    </row>
    <row r="185" spans="1:42">
      <c r="A185" t="s">
        <v>194</v>
      </c>
      <c r="B185">
        <v>176</v>
      </c>
      <c r="C185" s="4">
        <v>87236702</v>
      </c>
      <c r="D185" s="4">
        <v>93175009</v>
      </c>
      <c r="E185" s="4">
        <v>96504325</v>
      </c>
      <c r="F185" s="4">
        <v>100854325</v>
      </c>
      <c r="G185" s="4">
        <v>105140200</v>
      </c>
      <c r="H185" s="4">
        <f>'Levy Limit Base'!U185</f>
        <v>109528185</v>
      </c>
      <c r="J185" s="47" t="s">
        <v>1212</v>
      </c>
      <c r="K185" s="47" t="s">
        <v>1212</v>
      </c>
      <c r="M185" s="4">
        <v>745269</v>
      </c>
      <c r="N185" s="4">
        <v>999941</v>
      </c>
      <c r="O185" s="4">
        <v>1937392</v>
      </c>
      <c r="P185" s="4">
        <v>1759225</v>
      </c>
      <c r="Q185" s="17">
        <v>1759480</v>
      </c>
      <c r="S185" s="4">
        <f t="shared" si="34"/>
        <v>745269</v>
      </c>
      <c r="T185" s="4">
        <f t="shared" si="35"/>
        <v>999941</v>
      </c>
      <c r="U185" s="4">
        <f t="shared" si="36"/>
        <v>1937392</v>
      </c>
      <c r="V185" s="4">
        <f t="shared" si="37"/>
        <v>1759225</v>
      </c>
      <c r="W185" s="4">
        <f t="shared" si="38"/>
        <v>1759480</v>
      </c>
      <c r="Y185" s="5">
        <f t="shared" si="39"/>
        <v>8.5000000000000006E-3</v>
      </c>
      <c r="Z185" s="5">
        <f t="shared" si="40"/>
        <v>1.0699999999999999E-2</v>
      </c>
      <c r="AA185" s="5">
        <f t="shared" si="41"/>
        <v>2.01E-2</v>
      </c>
      <c r="AB185" s="5">
        <f t="shared" si="42"/>
        <v>1.7399999999999999E-2</v>
      </c>
      <c r="AC185" s="5">
        <f t="shared" si="43"/>
        <v>1.67E-2</v>
      </c>
      <c r="AE185" s="5">
        <f t="shared" si="44"/>
        <v>1.8100000000000002E-2</v>
      </c>
      <c r="AF185" s="5">
        <f t="shared" si="32"/>
        <v>1.49E-2</v>
      </c>
      <c r="AH185" s="5">
        <f t="shared" si="45"/>
        <v>2.01E-2</v>
      </c>
      <c r="AI185" s="5">
        <f t="shared" si="33"/>
        <v>1.7100000000000001E-2</v>
      </c>
      <c r="AJ185" s="5">
        <f t="shared" si="46"/>
        <v>2.9999999999999992E-3</v>
      </c>
      <c r="AL185" s="5">
        <f t="shared" si="47"/>
        <v>1.8100000000000002E-2</v>
      </c>
      <c r="AM185" s="4">
        <f>ROUND(('Levy Limit Base'!AD185*AL185),0)</f>
        <v>1982460</v>
      </c>
      <c r="AN185" s="4"/>
      <c r="AO185" s="18"/>
      <c r="AP185" s="5"/>
    </row>
    <row r="186" spans="1:42">
      <c r="A186" t="s">
        <v>195</v>
      </c>
      <c r="B186">
        <v>177</v>
      </c>
      <c r="C186" s="4">
        <v>24560286</v>
      </c>
      <c r="D186" s="4">
        <v>26533997</v>
      </c>
      <c r="E186" s="4">
        <v>27705648</v>
      </c>
      <c r="F186" s="4">
        <v>28914951</v>
      </c>
      <c r="G186" s="4">
        <v>30122519</v>
      </c>
      <c r="H186" s="4">
        <f>'Levy Limit Base'!U186</f>
        <v>31557264</v>
      </c>
      <c r="J186" s="47" t="s">
        <v>1212</v>
      </c>
      <c r="K186" s="47" t="s">
        <v>1212</v>
      </c>
      <c r="M186" s="4">
        <v>497912</v>
      </c>
      <c r="N186" s="4">
        <v>508302</v>
      </c>
      <c r="O186" s="4">
        <v>516662</v>
      </c>
      <c r="P186" s="4">
        <v>484694</v>
      </c>
      <c r="Q186" s="17">
        <v>681683</v>
      </c>
      <c r="S186" s="4">
        <f t="shared" si="34"/>
        <v>497912</v>
      </c>
      <c r="T186" s="4">
        <f t="shared" si="35"/>
        <v>508302</v>
      </c>
      <c r="U186" s="4">
        <f t="shared" si="36"/>
        <v>516662</v>
      </c>
      <c r="V186" s="4">
        <f t="shared" si="37"/>
        <v>484694</v>
      </c>
      <c r="W186" s="4">
        <f t="shared" si="38"/>
        <v>681683</v>
      </c>
      <c r="Y186" s="5">
        <f t="shared" si="39"/>
        <v>2.0299999999999999E-2</v>
      </c>
      <c r="Z186" s="5">
        <f t="shared" si="40"/>
        <v>1.9199999999999998E-2</v>
      </c>
      <c r="AA186" s="5">
        <f t="shared" si="41"/>
        <v>1.8599999999999998E-2</v>
      </c>
      <c r="AB186" s="5">
        <f t="shared" si="42"/>
        <v>1.6799999999999999E-2</v>
      </c>
      <c r="AC186" s="5">
        <f t="shared" si="43"/>
        <v>2.2599999999999999E-2</v>
      </c>
      <c r="AE186" s="5">
        <f t="shared" si="44"/>
        <v>1.9300000000000001E-2</v>
      </c>
      <c r="AF186" s="5">
        <f t="shared" si="32"/>
        <v>1.8200000000000001E-2</v>
      </c>
      <c r="AH186" s="5">
        <f t="shared" si="45"/>
        <v>2.2599999999999999E-2</v>
      </c>
      <c r="AI186" s="5">
        <f t="shared" si="33"/>
        <v>1.77E-2</v>
      </c>
      <c r="AJ186" s="5">
        <f t="shared" si="46"/>
        <v>4.8999999999999981E-3</v>
      </c>
      <c r="AL186" s="5">
        <f t="shared" si="47"/>
        <v>1.9300000000000001E-2</v>
      </c>
      <c r="AM186" s="4">
        <f>ROUND(('Levy Limit Base'!AD186*AL186),0)</f>
        <v>609055</v>
      </c>
      <c r="AN186" s="4"/>
      <c r="AO186" s="18"/>
      <c r="AP186" s="5"/>
    </row>
    <row r="187" spans="1:42">
      <c r="A187" t="s">
        <v>196</v>
      </c>
      <c r="B187">
        <v>178</v>
      </c>
      <c r="C187" s="4">
        <v>44500534</v>
      </c>
      <c r="D187" s="4">
        <v>47734967</v>
      </c>
      <c r="E187" s="4">
        <v>49487204</v>
      </c>
      <c r="F187" s="4">
        <v>51414034</v>
      </c>
      <c r="G187" s="4">
        <v>53426783</v>
      </c>
      <c r="H187" s="4">
        <f>'Levy Limit Base'!U187</f>
        <v>55368833</v>
      </c>
      <c r="J187" s="47" t="s">
        <v>458</v>
      </c>
      <c r="K187" s="47" t="s">
        <v>1212</v>
      </c>
      <c r="M187" s="4">
        <v>566767</v>
      </c>
      <c r="N187" s="4">
        <v>558863</v>
      </c>
      <c r="O187" s="4">
        <v>689650</v>
      </c>
      <c r="P187" s="4">
        <v>727398</v>
      </c>
      <c r="Q187" s="17">
        <v>606380</v>
      </c>
      <c r="S187" s="4">
        <f t="shared" si="34"/>
        <v>566767</v>
      </c>
      <c r="T187" s="4">
        <f t="shared" si="35"/>
        <v>558863</v>
      </c>
      <c r="U187" s="4">
        <f t="shared" si="36"/>
        <v>689650</v>
      </c>
      <c r="V187" s="4">
        <f t="shared" si="37"/>
        <v>727398</v>
      </c>
      <c r="W187" s="4">
        <f t="shared" si="38"/>
        <v>606380</v>
      </c>
      <c r="Y187" s="5">
        <f t="shared" si="39"/>
        <v>1.2699999999999999E-2</v>
      </c>
      <c r="Z187" s="5">
        <f t="shared" si="40"/>
        <v>1.17E-2</v>
      </c>
      <c r="AA187" s="5">
        <f t="shared" si="41"/>
        <v>1.3899999999999999E-2</v>
      </c>
      <c r="AB187" s="5">
        <f t="shared" si="42"/>
        <v>1.41E-2</v>
      </c>
      <c r="AC187" s="5">
        <f t="shared" si="43"/>
        <v>1.1299999999999999E-2</v>
      </c>
      <c r="AE187" s="5">
        <f t="shared" si="44"/>
        <v>1.3100000000000001E-2</v>
      </c>
      <c r="AF187" s="5">
        <f t="shared" si="32"/>
        <v>1.23E-2</v>
      </c>
      <c r="AH187" s="5">
        <f t="shared" si="45"/>
        <v>1.41E-2</v>
      </c>
      <c r="AI187" s="5">
        <f t="shared" si="33"/>
        <v>1.26E-2</v>
      </c>
      <c r="AJ187" s="5">
        <f t="shared" si="46"/>
        <v>1.4999999999999996E-3</v>
      </c>
      <c r="AL187" s="5">
        <f t="shared" si="47"/>
        <v>1.3100000000000001E-2</v>
      </c>
      <c r="AM187" s="4">
        <f>ROUND(('Levy Limit Base'!AD187*AL187),0)</f>
        <v>725332</v>
      </c>
      <c r="AN187" s="4"/>
      <c r="AO187" s="18"/>
      <c r="AP187" s="5"/>
    </row>
    <row r="188" spans="1:42">
      <c r="A188" t="s">
        <v>197</v>
      </c>
      <c r="B188">
        <v>179</v>
      </c>
      <c r="C188" s="4">
        <v>8938435</v>
      </c>
      <c r="D188" s="4">
        <v>9760187</v>
      </c>
      <c r="E188" s="4">
        <v>10218075</v>
      </c>
      <c r="F188" s="4">
        <v>10751363</v>
      </c>
      <c r="G188" s="4">
        <v>11202563</v>
      </c>
      <c r="H188" s="4">
        <f>'Levy Limit Base'!U188</f>
        <v>11863359</v>
      </c>
      <c r="J188" s="47" t="s">
        <v>1212</v>
      </c>
      <c r="K188" s="47" t="s">
        <v>1212</v>
      </c>
      <c r="M188" s="4">
        <v>171431</v>
      </c>
      <c r="N188" s="4">
        <v>213883</v>
      </c>
      <c r="O188" s="4">
        <v>277836</v>
      </c>
      <c r="P188" s="4">
        <v>182416</v>
      </c>
      <c r="Q188" s="17">
        <v>380732</v>
      </c>
      <c r="S188" s="4">
        <f t="shared" si="34"/>
        <v>171431</v>
      </c>
      <c r="T188" s="4">
        <f t="shared" si="35"/>
        <v>213883</v>
      </c>
      <c r="U188" s="4">
        <f t="shared" si="36"/>
        <v>277836</v>
      </c>
      <c r="V188" s="4">
        <f t="shared" si="37"/>
        <v>182416</v>
      </c>
      <c r="W188" s="4">
        <f t="shared" si="38"/>
        <v>380732</v>
      </c>
      <c r="Y188" s="5">
        <f t="shared" si="39"/>
        <v>1.9199999999999998E-2</v>
      </c>
      <c r="Z188" s="5">
        <f t="shared" si="40"/>
        <v>2.1899999999999999E-2</v>
      </c>
      <c r="AA188" s="5">
        <f t="shared" si="41"/>
        <v>2.7199999999999998E-2</v>
      </c>
      <c r="AB188" s="5">
        <f t="shared" si="42"/>
        <v>1.7000000000000001E-2</v>
      </c>
      <c r="AC188" s="5">
        <f t="shared" si="43"/>
        <v>3.4000000000000002E-2</v>
      </c>
      <c r="AE188" s="5">
        <f t="shared" si="44"/>
        <v>2.6100000000000002E-2</v>
      </c>
      <c r="AF188" s="5">
        <f t="shared" si="32"/>
        <v>2.1999999999999999E-2</v>
      </c>
      <c r="AH188" s="5">
        <f t="shared" si="45"/>
        <v>3.4000000000000002E-2</v>
      </c>
      <c r="AI188" s="5">
        <f t="shared" si="33"/>
        <v>2.2100000000000002E-2</v>
      </c>
      <c r="AJ188" s="5">
        <f t="shared" si="46"/>
        <v>1.1900000000000001E-2</v>
      </c>
      <c r="AL188" s="5">
        <f t="shared" si="47"/>
        <v>2.6100000000000002E-2</v>
      </c>
      <c r="AM188" s="4">
        <f>ROUND(('Levy Limit Base'!AD188*AL188),0)</f>
        <v>309634</v>
      </c>
      <c r="AN188" s="4"/>
      <c r="AO188" s="18"/>
      <c r="AP188" s="5"/>
    </row>
    <row r="189" spans="1:42">
      <c r="A189" t="s">
        <v>198</v>
      </c>
      <c r="B189">
        <v>180</v>
      </c>
      <c r="C189" s="4">
        <v>8115128</v>
      </c>
      <c r="D189" s="4">
        <v>8761993</v>
      </c>
      <c r="E189" s="4">
        <v>9091440</v>
      </c>
      <c r="F189" s="4">
        <v>9471943</v>
      </c>
      <c r="G189" s="4">
        <v>9908940</v>
      </c>
      <c r="H189" s="4">
        <f>'Levy Limit Base'!U189</f>
        <v>10376972</v>
      </c>
      <c r="J189" s="47" t="s">
        <v>1212</v>
      </c>
      <c r="K189" s="47" t="s">
        <v>1212</v>
      </c>
      <c r="M189" s="4">
        <v>94438</v>
      </c>
      <c r="N189" s="4">
        <v>110397</v>
      </c>
      <c r="O189" s="4">
        <v>153217</v>
      </c>
      <c r="P189" s="4">
        <v>200198</v>
      </c>
      <c r="Q189" s="17">
        <v>220308</v>
      </c>
      <c r="S189" s="4">
        <f t="shared" si="34"/>
        <v>94438</v>
      </c>
      <c r="T189" s="4">
        <f t="shared" si="35"/>
        <v>110397</v>
      </c>
      <c r="U189" s="4">
        <f t="shared" si="36"/>
        <v>153217</v>
      </c>
      <c r="V189" s="4">
        <f t="shared" si="37"/>
        <v>200198</v>
      </c>
      <c r="W189" s="4">
        <f t="shared" si="38"/>
        <v>220308</v>
      </c>
      <c r="Y189" s="5">
        <f t="shared" si="39"/>
        <v>1.1599999999999999E-2</v>
      </c>
      <c r="Z189" s="5">
        <f t="shared" si="40"/>
        <v>1.26E-2</v>
      </c>
      <c r="AA189" s="5">
        <f t="shared" si="41"/>
        <v>1.6899999999999998E-2</v>
      </c>
      <c r="AB189" s="5">
        <f t="shared" si="42"/>
        <v>2.1100000000000001E-2</v>
      </c>
      <c r="AC189" s="5">
        <f t="shared" si="43"/>
        <v>2.2200000000000001E-2</v>
      </c>
      <c r="AE189" s="5">
        <f t="shared" si="44"/>
        <v>2.01E-2</v>
      </c>
      <c r="AF189" s="5">
        <f t="shared" si="32"/>
        <v>1.6899999999999998E-2</v>
      </c>
      <c r="AH189" s="5">
        <f t="shared" si="45"/>
        <v>2.2200000000000001E-2</v>
      </c>
      <c r="AI189" s="5">
        <f t="shared" si="33"/>
        <v>1.9E-2</v>
      </c>
      <c r="AJ189" s="5">
        <f t="shared" si="46"/>
        <v>3.2000000000000015E-3</v>
      </c>
      <c r="AL189" s="5">
        <f t="shared" si="47"/>
        <v>2.01E-2</v>
      </c>
      <c r="AM189" s="4">
        <f>ROUND(('Levy Limit Base'!AD189*AL189),0)</f>
        <v>208577</v>
      </c>
      <c r="AN189" s="4"/>
      <c r="AO189" s="18"/>
      <c r="AP189" s="5"/>
    </row>
    <row r="190" spans="1:42">
      <c r="A190" t="s">
        <v>199</v>
      </c>
      <c r="B190">
        <v>181</v>
      </c>
      <c r="C190" s="4">
        <v>69008472</v>
      </c>
      <c r="D190" s="4">
        <v>74648948</v>
      </c>
      <c r="E190" s="4">
        <v>77798956</v>
      </c>
      <c r="F190" s="4">
        <v>80592982</v>
      </c>
      <c r="G190" s="4">
        <v>83578045</v>
      </c>
      <c r="H190" s="4">
        <f>'Levy Limit Base'!U190</f>
        <v>86698275</v>
      </c>
      <c r="J190" s="47" t="s">
        <v>439</v>
      </c>
      <c r="K190" s="47" t="s">
        <v>1212</v>
      </c>
      <c r="M190" s="4">
        <v>920383</v>
      </c>
      <c r="N190" s="4">
        <v>1283784</v>
      </c>
      <c r="O190" s="4">
        <v>849052</v>
      </c>
      <c r="P190" s="4">
        <v>970238</v>
      </c>
      <c r="Q190" s="17">
        <v>1030779</v>
      </c>
      <c r="S190" s="4">
        <f t="shared" si="34"/>
        <v>920383</v>
      </c>
      <c r="T190" s="4">
        <f t="shared" si="35"/>
        <v>1283784</v>
      </c>
      <c r="U190" s="4">
        <f t="shared" si="36"/>
        <v>849052</v>
      </c>
      <c r="V190" s="4">
        <f t="shared" si="37"/>
        <v>970238</v>
      </c>
      <c r="W190" s="4">
        <f t="shared" si="38"/>
        <v>1030779</v>
      </c>
      <c r="Y190" s="5">
        <f t="shared" si="39"/>
        <v>1.3299999999999999E-2</v>
      </c>
      <c r="Z190" s="5">
        <f t="shared" si="40"/>
        <v>1.72E-2</v>
      </c>
      <c r="AA190" s="5">
        <f t="shared" si="41"/>
        <v>1.09E-2</v>
      </c>
      <c r="AB190" s="5">
        <f t="shared" si="42"/>
        <v>1.2E-2</v>
      </c>
      <c r="AC190" s="5">
        <f t="shared" si="43"/>
        <v>1.23E-2</v>
      </c>
      <c r="AE190" s="5">
        <f t="shared" si="44"/>
        <v>1.17E-2</v>
      </c>
      <c r="AF190" s="5">
        <f t="shared" si="32"/>
        <v>1.17E-2</v>
      </c>
      <c r="AH190" s="5">
        <f t="shared" si="45"/>
        <v>1.23E-2</v>
      </c>
      <c r="AI190" s="5">
        <f t="shared" si="33"/>
        <v>1.15E-2</v>
      </c>
      <c r="AJ190" s="5">
        <f t="shared" si="46"/>
        <v>8.0000000000000036E-4</v>
      </c>
      <c r="AL190" s="5">
        <f t="shared" si="47"/>
        <v>1.17E-2</v>
      </c>
      <c r="AM190" s="4">
        <f>ROUND(('Levy Limit Base'!AD190*AL190),0)</f>
        <v>1014370</v>
      </c>
      <c r="AN190" s="4"/>
      <c r="AO190" s="18"/>
      <c r="AP190" s="5"/>
    </row>
    <row r="191" spans="1:42">
      <c r="A191" t="s">
        <v>200</v>
      </c>
      <c r="B191">
        <v>182</v>
      </c>
      <c r="C191" s="4">
        <v>31692835</v>
      </c>
      <c r="D191" s="4">
        <v>34276205</v>
      </c>
      <c r="E191" s="4">
        <v>35585189</v>
      </c>
      <c r="F191" s="4">
        <v>37002975</v>
      </c>
      <c r="G191" s="4">
        <v>38749307</v>
      </c>
      <c r="H191" s="4">
        <f>'Levy Limit Base'!U191</f>
        <v>40482738</v>
      </c>
      <c r="J191" s="47" t="s">
        <v>1212</v>
      </c>
      <c r="K191" s="47" t="s">
        <v>1212</v>
      </c>
      <c r="M191" s="4">
        <v>608939</v>
      </c>
      <c r="N191" s="4">
        <v>452079</v>
      </c>
      <c r="O191" s="4">
        <v>528156</v>
      </c>
      <c r="P191" s="4">
        <v>821258</v>
      </c>
      <c r="Q191" s="17">
        <v>764272</v>
      </c>
      <c r="S191" s="4">
        <f t="shared" si="34"/>
        <v>608939</v>
      </c>
      <c r="T191" s="4">
        <f t="shared" si="35"/>
        <v>452079</v>
      </c>
      <c r="U191" s="4">
        <f t="shared" si="36"/>
        <v>528156</v>
      </c>
      <c r="V191" s="4">
        <f t="shared" si="37"/>
        <v>821258</v>
      </c>
      <c r="W191" s="4">
        <f t="shared" si="38"/>
        <v>764272</v>
      </c>
      <c r="Y191" s="5">
        <f t="shared" si="39"/>
        <v>1.9199999999999998E-2</v>
      </c>
      <c r="Z191" s="5">
        <f t="shared" si="40"/>
        <v>1.32E-2</v>
      </c>
      <c r="AA191" s="5">
        <f t="shared" si="41"/>
        <v>1.4800000000000001E-2</v>
      </c>
      <c r="AB191" s="5">
        <f t="shared" si="42"/>
        <v>2.2200000000000001E-2</v>
      </c>
      <c r="AC191" s="5">
        <f t="shared" si="43"/>
        <v>1.9699999999999999E-2</v>
      </c>
      <c r="AE191" s="5">
        <f t="shared" si="44"/>
        <v>1.89E-2</v>
      </c>
      <c r="AF191" s="5">
        <f t="shared" si="32"/>
        <v>1.5900000000000001E-2</v>
      </c>
      <c r="AH191" s="5">
        <f t="shared" si="45"/>
        <v>2.2200000000000001E-2</v>
      </c>
      <c r="AI191" s="5">
        <f t="shared" si="33"/>
        <v>1.7299999999999999E-2</v>
      </c>
      <c r="AJ191" s="5">
        <f t="shared" si="46"/>
        <v>4.9000000000000016E-3</v>
      </c>
      <c r="AL191" s="5">
        <f t="shared" si="47"/>
        <v>1.89E-2</v>
      </c>
      <c r="AM191" s="4">
        <f>ROUND(('Levy Limit Base'!AD191*AL191),0)</f>
        <v>765124</v>
      </c>
      <c r="AN191" s="4"/>
      <c r="AO191" s="18"/>
      <c r="AP191" s="5"/>
    </row>
    <row r="192" spans="1:42">
      <c r="A192" t="s">
        <v>201</v>
      </c>
      <c r="B192">
        <v>183</v>
      </c>
      <c r="C192" s="4">
        <v>1149408</v>
      </c>
      <c r="D192" s="4">
        <v>1223975</v>
      </c>
      <c r="E192" s="4">
        <v>1260822</v>
      </c>
      <c r="F192" s="4">
        <v>1300881</v>
      </c>
      <c r="G192" s="4">
        <v>1341436</v>
      </c>
      <c r="H192" s="4">
        <f>'Levy Limit Base'!U192</f>
        <v>1378983</v>
      </c>
      <c r="J192" s="47" t="s">
        <v>439</v>
      </c>
      <c r="K192" s="47" t="s">
        <v>1212</v>
      </c>
      <c r="M192" s="4">
        <v>8087</v>
      </c>
      <c r="N192" s="4">
        <v>6248</v>
      </c>
      <c r="O192" s="4">
        <v>8538</v>
      </c>
      <c r="P192" s="4">
        <v>8033</v>
      </c>
      <c r="Q192" s="17">
        <v>4011</v>
      </c>
      <c r="S192" s="4">
        <f t="shared" si="34"/>
        <v>8087</v>
      </c>
      <c r="T192" s="4">
        <f t="shared" si="35"/>
        <v>6248</v>
      </c>
      <c r="U192" s="4">
        <f t="shared" si="36"/>
        <v>8538</v>
      </c>
      <c r="V192" s="4">
        <f t="shared" si="37"/>
        <v>8033</v>
      </c>
      <c r="W192" s="4">
        <f t="shared" si="38"/>
        <v>4011</v>
      </c>
      <c r="Y192" s="5">
        <f t="shared" si="39"/>
        <v>7.0000000000000001E-3</v>
      </c>
      <c r="Z192" s="5">
        <f t="shared" si="40"/>
        <v>5.1000000000000004E-3</v>
      </c>
      <c r="AA192" s="5">
        <f t="shared" si="41"/>
        <v>6.7999999999999996E-3</v>
      </c>
      <c r="AB192" s="5">
        <f t="shared" si="42"/>
        <v>6.1999999999999998E-3</v>
      </c>
      <c r="AC192" s="5">
        <f t="shared" si="43"/>
        <v>3.0000000000000001E-3</v>
      </c>
      <c r="AE192" s="5">
        <f t="shared" si="44"/>
        <v>5.3E-3</v>
      </c>
      <c r="AF192" s="5">
        <f t="shared" si="32"/>
        <v>4.7999999999999996E-3</v>
      </c>
      <c r="AH192" s="5">
        <f t="shared" si="45"/>
        <v>6.7999999999999996E-3</v>
      </c>
      <c r="AI192" s="5">
        <f t="shared" si="33"/>
        <v>4.5999999999999999E-3</v>
      </c>
      <c r="AJ192" s="5">
        <f t="shared" si="46"/>
        <v>2.1999999999999997E-3</v>
      </c>
      <c r="AL192" s="5">
        <f t="shared" si="47"/>
        <v>5.3E-3</v>
      </c>
      <c r="AM192" s="4">
        <f>ROUND(('Levy Limit Base'!AD192*AL192),0)</f>
        <v>7309</v>
      </c>
      <c r="AN192" s="4"/>
      <c r="AO192" s="18"/>
      <c r="AP192" s="5"/>
    </row>
    <row r="193" spans="1:42">
      <c r="A193" t="s">
        <v>202</v>
      </c>
      <c r="B193">
        <v>184</v>
      </c>
      <c r="C193" s="4">
        <v>18814774</v>
      </c>
      <c r="D193" s="4">
        <v>20644073</v>
      </c>
      <c r="E193" s="4">
        <v>21697449</v>
      </c>
      <c r="F193" s="4">
        <v>22759701</v>
      </c>
      <c r="G193" s="4">
        <v>23800954</v>
      </c>
      <c r="H193" s="4">
        <f>'Levy Limit Base'!U193</f>
        <v>25068581</v>
      </c>
      <c r="J193" s="47" t="s">
        <v>439</v>
      </c>
      <c r="K193" s="47" t="s">
        <v>1212</v>
      </c>
      <c r="M193" s="4">
        <v>538225</v>
      </c>
      <c r="N193" s="4">
        <v>537274</v>
      </c>
      <c r="O193" s="4">
        <v>519816</v>
      </c>
      <c r="P193" s="4">
        <v>472261</v>
      </c>
      <c r="Q193" s="17">
        <v>672603</v>
      </c>
      <c r="S193" s="4">
        <f t="shared" si="34"/>
        <v>538225</v>
      </c>
      <c r="T193" s="4">
        <f t="shared" si="35"/>
        <v>537274</v>
      </c>
      <c r="U193" s="4">
        <f t="shared" si="36"/>
        <v>519816</v>
      </c>
      <c r="V193" s="4">
        <f t="shared" si="37"/>
        <v>472261</v>
      </c>
      <c r="W193" s="4">
        <f t="shared" si="38"/>
        <v>672603</v>
      </c>
      <c r="Y193" s="5">
        <f t="shared" si="39"/>
        <v>2.86E-2</v>
      </c>
      <c r="Z193" s="5">
        <f t="shared" si="40"/>
        <v>2.5999999999999999E-2</v>
      </c>
      <c r="AA193" s="5">
        <f t="shared" si="41"/>
        <v>2.4E-2</v>
      </c>
      <c r="AB193" s="5">
        <f t="shared" si="42"/>
        <v>2.07E-2</v>
      </c>
      <c r="AC193" s="5">
        <f t="shared" si="43"/>
        <v>2.8299999999999999E-2</v>
      </c>
      <c r="AE193" s="5">
        <f t="shared" si="44"/>
        <v>2.4299999999999999E-2</v>
      </c>
      <c r="AF193" s="5">
        <f t="shared" si="32"/>
        <v>2.3599999999999999E-2</v>
      </c>
      <c r="AH193" s="5">
        <f t="shared" si="45"/>
        <v>2.8299999999999999E-2</v>
      </c>
      <c r="AI193" s="5">
        <f t="shared" si="33"/>
        <v>2.24E-2</v>
      </c>
      <c r="AJ193" s="5">
        <f t="shared" si="46"/>
        <v>5.899999999999999E-3</v>
      </c>
      <c r="AL193" s="5">
        <f t="shared" si="47"/>
        <v>2.4299999999999999E-2</v>
      </c>
      <c r="AM193" s="4">
        <f>ROUND(('Levy Limit Base'!AD193*AL193),0)</f>
        <v>609167</v>
      </c>
      <c r="AN193" s="4"/>
      <c r="AO193" s="18"/>
      <c r="AP193" s="5"/>
    </row>
    <row r="194" spans="1:42">
      <c r="A194" t="s">
        <v>203</v>
      </c>
      <c r="B194">
        <v>185</v>
      </c>
      <c r="C194" s="4">
        <v>53869522</v>
      </c>
      <c r="D194" s="4">
        <v>58257096</v>
      </c>
      <c r="E194" s="4">
        <v>60593474</v>
      </c>
      <c r="F194" s="4">
        <v>62894398</v>
      </c>
      <c r="G194" s="4">
        <v>65383458</v>
      </c>
      <c r="H194" s="4">
        <f>'Levy Limit Base'!U194</f>
        <v>67893461</v>
      </c>
      <c r="J194" s="47" t="s">
        <v>440</v>
      </c>
      <c r="K194" s="47" t="s">
        <v>1212</v>
      </c>
      <c r="M194" s="4">
        <v>1019571</v>
      </c>
      <c r="N194" s="4">
        <v>876144</v>
      </c>
      <c r="O194" s="4">
        <v>786087</v>
      </c>
      <c r="P194" s="4">
        <v>904316</v>
      </c>
      <c r="Q194" s="17">
        <v>875417</v>
      </c>
      <c r="S194" s="4">
        <f t="shared" si="34"/>
        <v>1019571</v>
      </c>
      <c r="T194" s="4">
        <f t="shared" si="35"/>
        <v>876144</v>
      </c>
      <c r="U194" s="4">
        <f t="shared" si="36"/>
        <v>786087</v>
      </c>
      <c r="V194" s="4">
        <f t="shared" si="37"/>
        <v>904316</v>
      </c>
      <c r="W194" s="4">
        <f t="shared" si="38"/>
        <v>875417</v>
      </c>
      <c r="Y194" s="5">
        <f t="shared" si="39"/>
        <v>1.89E-2</v>
      </c>
      <c r="Z194" s="5">
        <f t="shared" si="40"/>
        <v>1.4999999999999999E-2</v>
      </c>
      <c r="AA194" s="5">
        <f t="shared" si="41"/>
        <v>1.2999999999999999E-2</v>
      </c>
      <c r="AB194" s="5">
        <f t="shared" si="42"/>
        <v>1.44E-2</v>
      </c>
      <c r="AC194" s="5">
        <f t="shared" si="43"/>
        <v>1.34E-2</v>
      </c>
      <c r="AE194" s="5">
        <f t="shared" si="44"/>
        <v>1.3599999999999999E-2</v>
      </c>
      <c r="AF194" s="5">
        <f t="shared" si="32"/>
        <v>1.3599999999999999E-2</v>
      </c>
      <c r="AH194" s="5">
        <f t="shared" si="45"/>
        <v>1.44E-2</v>
      </c>
      <c r="AI194" s="5">
        <f t="shared" si="33"/>
        <v>1.32E-2</v>
      </c>
      <c r="AJ194" s="5">
        <f t="shared" si="46"/>
        <v>1.1999999999999997E-3</v>
      </c>
      <c r="AL194" s="5">
        <f t="shared" si="47"/>
        <v>1.3599999999999999E-2</v>
      </c>
      <c r="AM194" s="4">
        <f>ROUND(('Levy Limit Base'!AD194*AL194),0)</f>
        <v>923351</v>
      </c>
      <c r="AN194" s="4"/>
      <c r="AO194" s="18"/>
      <c r="AP194" s="5"/>
    </row>
    <row r="195" spans="1:42">
      <c r="A195" t="s">
        <v>204</v>
      </c>
      <c r="B195">
        <v>186</v>
      </c>
      <c r="C195" s="4">
        <v>18398373</v>
      </c>
      <c r="D195" s="4">
        <v>19848775</v>
      </c>
      <c r="E195" s="4">
        <v>20747347</v>
      </c>
      <c r="F195" s="4">
        <v>21667181</v>
      </c>
      <c r="G195" s="4">
        <v>22934431</v>
      </c>
      <c r="H195" s="4">
        <f>'Levy Limit Base'!U195</f>
        <v>24012723</v>
      </c>
      <c r="J195" s="47" t="s">
        <v>1212</v>
      </c>
      <c r="K195" s="47" t="s">
        <v>1212</v>
      </c>
      <c r="M195" s="4">
        <v>262330</v>
      </c>
      <c r="N195" s="4">
        <v>402353</v>
      </c>
      <c r="O195" s="4">
        <v>401150</v>
      </c>
      <c r="P195" s="4">
        <v>725570</v>
      </c>
      <c r="Q195" s="17">
        <v>504931</v>
      </c>
      <c r="S195" s="4">
        <f t="shared" si="34"/>
        <v>262330</v>
      </c>
      <c r="T195" s="4">
        <f t="shared" si="35"/>
        <v>402353</v>
      </c>
      <c r="U195" s="4">
        <f t="shared" si="36"/>
        <v>401150</v>
      </c>
      <c r="V195" s="4">
        <f t="shared" si="37"/>
        <v>725570</v>
      </c>
      <c r="W195" s="4">
        <f t="shared" si="38"/>
        <v>504931</v>
      </c>
      <c r="Y195" s="5">
        <f t="shared" si="39"/>
        <v>1.43E-2</v>
      </c>
      <c r="Z195" s="5">
        <f t="shared" si="40"/>
        <v>2.0299999999999999E-2</v>
      </c>
      <c r="AA195" s="5">
        <f t="shared" si="41"/>
        <v>1.9300000000000001E-2</v>
      </c>
      <c r="AB195" s="5">
        <f t="shared" si="42"/>
        <v>3.3500000000000002E-2</v>
      </c>
      <c r="AC195" s="5">
        <f t="shared" si="43"/>
        <v>2.1999999999999999E-2</v>
      </c>
      <c r="AE195" s="5">
        <f t="shared" si="44"/>
        <v>2.4899999999999999E-2</v>
      </c>
      <c r="AF195" s="5">
        <f t="shared" si="32"/>
        <v>2.0500000000000001E-2</v>
      </c>
      <c r="AH195" s="5">
        <f t="shared" si="45"/>
        <v>3.3500000000000002E-2</v>
      </c>
      <c r="AI195" s="5">
        <f t="shared" si="33"/>
        <v>2.07E-2</v>
      </c>
      <c r="AJ195" s="5">
        <f t="shared" si="46"/>
        <v>1.2800000000000002E-2</v>
      </c>
      <c r="AL195" s="5">
        <f t="shared" si="47"/>
        <v>2.4899999999999999E-2</v>
      </c>
      <c r="AM195" s="4">
        <f>ROUND(('Levy Limit Base'!AD195*AL195),0)</f>
        <v>597917</v>
      </c>
      <c r="AN195" s="4"/>
      <c r="AO195" s="18"/>
      <c r="AP195" s="5"/>
    </row>
    <row r="196" spans="1:42">
      <c r="A196" t="s">
        <v>205</v>
      </c>
      <c r="B196">
        <v>187</v>
      </c>
      <c r="C196" s="4">
        <v>12916607</v>
      </c>
      <c r="D196" s="4">
        <v>13990146</v>
      </c>
      <c r="E196" s="4">
        <v>14468964</v>
      </c>
      <c r="F196" s="4">
        <v>15128450</v>
      </c>
      <c r="G196" s="4">
        <v>15974020</v>
      </c>
      <c r="H196" s="4">
        <f>'Levy Limit Base'!U196</f>
        <v>16838769</v>
      </c>
      <c r="J196" s="47" t="s">
        <v>441</v>
      </c>
      <c r="K196" s="47" t="s">
        <v>1212</v>
      </c>
      <c r="M196" s="4">
        <v>205784</v>
      </c>
      <c r="N196" s="4">
        <v>129065</v>
      </c>
      <c r="O196" s="4">
        <v>297761</v>
      </c>
      <c r="P196" s="4">
        <v>467359</v>
      </c>
      <c r="Q196" s="17">
        <v>465398</v>
      </c>
      <c r="S196" s="4">
        <f t="shared" si="34"/>
        <v>205784</v>
      </c>
      <c r="T196" s="4">
        <f t="shared" si="35"/>
        <v>129065</v>
      </c>
      <c r="U196" s="4">
        <f t="shared" si="36"/>
        <v>297761</v>
      </c>
      <c r="V196" s="4">
        <f t="shared" si="37"/>
        <v>467359</v>
      </c>
      <c r="W196" s="4">
        <f t="shared" si="38"/>
        <v>465398</v>
      </c>
      <c r="Y196" s="5">
        <f t="shared" si="39"/>
        <v>1.5900000000000001E-2</v>
      </c>
      <c r="Z196" s="5">
        <f t="shared" si="40"/>
        <v>9.1999999999999998E-3</v>
      </c>
      <c r="AA196" s="5">
        <f t="shared" si="41"/>
        <v>2.06E-2</v>
      </c>
      <c r="AB196" s="5">
        <f t="shared" si="42"/>
        <v>3.09E-2</v>
      </c>
      <c r="AC196" s="5">
        <f t="shared" si="43"/>
        <v>2.9100000000000001E-2</v>
      </c>
      <c r="AE196" s="5">
        <f t="shared" si="44"/>
        <v>2.69E-2</v>
      </c>
      <c r="AF196" s="5">
        <f t="shared" si="32"/>
        <v>1.9599999999999999E-2</v>
      </c>
      <c r="AH196" s="5">
        <f t="shared" si="45"/>
        <v>3.09E-2</v>
      </c>
      <c r="AI196" s="5">
        <f t="shared" si="33"/>
        <v>2.4899999999999999E-2</v>
      </c>
      <c r="AJ196" s="5">
        <f t="shared" si="46"/>
        <v>6.0000000000000019E-3</v>
      </c>
      <c r="AL196" s="5">
        <f t="shared" si="47"/>
        <v>2.69E-2</v>
      </c>
      <c r="AM196" s="4">
        <f>ROUND(('Levy Limit Base'!AD196*AL196),0)</f>
        <v>452963</v>
      </c>
      <c r="AN196" s="4"/>
      <c r="AO196" s="18"/>
      <c r="AP196" s="5"/>
    </row>
    <row r="197" spans="1:42">
      <c r="A197" t="s">
        <v>206</v>
      </c>
      <c r="B197">
        <v>188</v>
      </c>
      <c r="C197" s="4">
        <v>3715716</v>
      </c>
      <c r="D197" s="4">
        <v>4079332</v>
      </c>
      <c r="E197" s="4">
        <v>4211865</v>
      </c>
      <c r="F197" s="4">
        <v>4347770</v>
      </c>
      <c r="G197" s="4">
        <v>4521859</v>
      </c>
      <c r="H197" s="4">
        <f>'Levy Limit Base'!U197</f>
        <v>4659119</v>
      </c>
      <c r="J197" s="47" t="s">
        <v>439</v>
      </c>
      <c r="K197" s="47" t="s">
        <v>1212</v>
      </c>
      <c r="M197" s="4">
        <v>9633</v>
      </c>
      <c r="N197" s="4">
        <v>30550</v>
      </c>
      <c r="O197" s="4">
        <v>30608</v>
      </c>
      <c r="P197" s="4">
        <v>65395</v>
      </c>
      <c r="Q197" s="17">
        <v>24214</v>
      </c>
      <c r="S197" s="4">
        <f t="shared" si="34"/>
        <v>9633</v>
      </c>
      <c r="T197" s="4">
        <f t="shared" si="35"/>
        <v>30550</v>
      </c>
      <c r="U197" s="4">
        <f t="shared" si="36"/>
        <v>30608</v>
      </c>
      <c r="V197" s="4">
        <f t="shared" si="37"/>
        <v>65395</v>
      </c>
      <c r="W197" s="4">
        <f t="shared" si="38"/>
        <v>24214</v>
      </c>
      <c r="Y197" s="5">
        <f t="shared" si="39"/>
        <v>2.5999999999999999E-3</v>
      </c>
      <c r="Z197" s="5">
        <f t="shared" si="40"/>
        <v>7.4999999999999997E-3</v>
      </c>
      <c r="AA197" s="5">
        <f t="shared" si="41"/>
        <v>7.3000000000000001E-3</v>
      </c>
      <c r="AB197" s="5">
        <f t="shared" si="42"/>
        <v>1.4999999999999999E-2</v>
      </c>
      <c r="AC197" s="5">
        <f t="shared" si="43"/>
        <v>5.4000000000000003E-3</v>
      </c>
      <c r="AE197" s="5">
        <f t="shared" si="44"/>
        <v>9.1999999999999998E-3</v>
      </c>
      <c r="AF197" s="5">
        <f t="shared" si="32"/>
        <v>6.7000000000000002E-3</v>
      </c>
      <c r="AH197" s="5">
        <f t="shared" si="45"/>
        <v>1.4999999999999999E-2</v>
      </c>
      <c r="AI197" s="5">
        <f t="shared" si="33"/>
        <v>6.4000000000000003E-3</v>
      </c>
      <c r="AJ197" s="5">
        <f t="shared" si="46"/>
        <v>8.6E-3</v>
      </c>
      <c r="AL197" s="5">
        <f t="shared" si="47"/>
        <v>9.1999999999999998E-3</v>
      </c>
      <c r="AM197" s="4">
        <f>ROUND(('Levy Limit Base'!AD197*AL197),0)</f>
        <v>42864</v>
      </c>
      <c r="AN197" s="4"/>
      <c r="AO197" s="18"/>
      <c r="AP197" s="5"/>
    </row>
    <row r="198" spans="1:42">
      <c r="A198" t="s">
        <v>207</v>
      </c>
      <c r="B198">
        <v>189</v>
      </c>
      <c r="C198" s="4">
        <v>49382048</v>
      </c>
      <c r="D198" s="4">
        <v>52856379</v>
      </c>
      <c r="E198" s="4">
        <v>54555113</v>
      </c>
      <c r="F198" s="4">
        <v>56655480</v>
      </c>
      <c r="G198" s="4">
        <v>58756713</v>
      </c>
      <c r="H198" s="4">
        <f>'Levy Limit Base'!U198</f>
        <v>61038527</v>
      </c>
      <c r="J198" s="47" t="s">
        <v>1212</v>
      </c>
      <c r="K198" s="47" t="s">
        <v>1212</v>
      </c>
      <c r="M198" s="4">
        <v>250682</v>
      </c>
      <c r="N198" s="4">
        <v>377324</v>
      </c>
      <c r="O198" s="4">
        <v>736489</v>
      </c>
      <c r="P198" s="4">
        <v>684846</v>
      </c>
      <c r="Q198" s="17">
        <v>812896</v>
      </c>
      <c r="S198" s="4">
        <f t="shared" si="34"/>
        <v>250682</v>
      </c>
      <c r="T198" s="4">
        <f t="shared" si="35"/>
        <v>377324</v>
      </c>
      <c r="U198" s="4">
        <f t="shared" si="36"/>
        <v>736489</v>
      </c>
      <c r="V198" s="4">
        <f t="shared" si="37"/>
        <v>684846</v>
      </c>
      <c r="W198" s="4">
        <f t="shared" si="38"/>
        <v>812896</v>
      </c>
      <c r="Y198" s="5">
        <f t="shared" si="39"/>
        <v>5.1000000000000004E-3</v>
      </c>
      <c r="Z198" s="5">
        <f t="shared" si="40"/>
        <v>7.1000000000000004E-3</v>
      </c>
      <c r="AA198" s="5">
        <f t="shared" si="41"/>
        <v>1.35E-2</v>
      </c>
      <c r="AB198" s="5">
        <f t="shared" si="42"/>
        <v>1.21E-2</v>
      </c>
      <c r="AC198" s="5">
        <f t="shared" si="43"/>
        <v>1.38E-2</v>
      </c>
      <c r="AE198" s="5">
        <f t="shared" si="44"/>
        <v>1.3100000000000001E-2</v>
      </c>
      <c r="AF198" s="5">
        <f t="shared" si="32"/>
        <v>1.09E-2</v>
      </c>
      <c r="AH198" s="5">
        <f t="shared" si="45"/>
        <v>1.38E-2</v>
      </c>
      <c r="AI198" s="5">
        <f t="shared" si="33"/>
        <v>1.2800000000000001E-2</v>
      </c>
      <c r="AJ198" s="5">
        <f t="shared" si="46"/>
        <v>9.9999999999999915E-4</v>
      </c>
      <c r="AL198" s="5">
        <f t="shared" si="47"/>
        <v>1.3100000000000001E-2</v>
      </c>
      <c r="AM198" s="4">
        <f>ROUND(('Levy Limit Base'!AD198*AL198),0)</f>
        <v>799605</v>
      </c>
      <c r="AN198" s="4"/>
      <c r="AO198" s="18"/>
      <c r="AP198" s="5"/>
    </row>
    <row r="199" spans="1:42">
      <c r="A199" t="s">
        <v>208</v>
      </c>
      <c r="B199">
        <v>190</v>
      </c>
      <c r="C199" s="4">
        <v>546968</v>
      </c>
      <c r="D199" s="4">
        <v>561845</v>
      </c>
      <c r="E199" s="4">
        <v>581932</v>
      </c>
      <c r="F199" s="4">
        <v>598056</v>
      </c>
      <c r="G199" s="4">
        <v>613522</v>
      </c>
      <c r="H199" s="4">
        <f>'Levy Limit Base'!U199</f>
        <v>0</v>
      </c>
      <c r="J199" s="47" t="s">
        <v>1212</v>
      </c>
      <c r="K199" s="47" t="s">
        <v>1212</v>
      </c>
      <c r="M199" s="4">
        <v>6958</v>
      </c>
      <c r="N199" s="4">
        <v>6041</v>
      </c>
      <c r="O199" s="4">
        <v>1576</v>
      </c>
      <c r="P199" s="4">
        <v>515</v>
      </c>
      <c r="Q199" s="17">
        <v>0</v>
      </c>
      <c r="S199" s="4">
        <f t="shared" si="34"/>
        <v>6958</v>
      </c>
      <c r="T199" s="4">
        <f t="shared" si="35"/>
        <v>6041</v>
      </c>
      <c r="U199" s="4">
        <f t="shared" si="36"/>
        <v>1576</v>
      </c>
      <c r="V199" s="4">
        <f t="shared" si="37"/>
        <v>515</v>
      </c>
      <c r="W199" s="4">
        <f t="shared" si="38"/>
        <v>0</v>
      </c>
      <c r="Y199" s="5">
        <f t="shared" si="39"/>
        <v>1.2699999999999999E-2</v>
      </c>
      <c r="Z199" s="5">
        <f t="shared" si="40"/>
        <v>1.0800000000000001E-2</v>
      </c>
      <c r="AA199" s="5">
        <f t="shared" si="41"/>
        <v>2.7000000000000001E-3</v>
      </c>
      <c r="AB199" s="5">
        <f t="shared" si="42"/>
        <v>8.9999999999999998E-4</v>
      </c>
      <c r="AC199" s="5">
        <f t="shared" si="43"/>
        <v>0</v>
      </c>
      <c r="AE199" s="5">
        <f t="shared" si="44"/>
        <v>4.7999999999999996E-3</v>
      </c>
      <c r="AF199" s="5">
        <f t="shared" si="32"/>
        <v>4.7999999999999996E-3</v>
      </c>
      <c r="AH199" s="5">
        <f t="shared" si="45"/>
        <v>1.0800000000000001E-2</v>
      </c>
      <c r="AI199" s="5">
        <f t="shared" si="33"/>
        <v>1.8E-3</v>
      </c>
      <c r="AJ199" s="5">
        <f t="shared" si="46"/>
        <v>9.0000000000000011E-3</v>
      </c>
      <c r="AL199" s="5">
        <f t="shared" si="47"/>
        <v>4.7999999999999996E-3</v>
      </c>
      <c r="AM199" s="4">
        <f>ROUND(('Levy Limit Base'!AD199*AL199),0)</f>
        <v>3033</v>
      </c>
      <c r="AN199" s="4"/>
      <c r="AO199" s="18"/>
      <c r="AP199" s="5"/>
    </row>
    <row r="200" spans="1:42">
      <c r="A200" t="s">
        <v>209</v>
      </c>
      <c r="B200">
        <v>191</v>
      </c>
      <c r="C200" s="4">
        <v>10231232</v>
      </c>
      <c r="D200" s="4">
        <v>11222179</v>
      </c>
      <c r="E200" s="4">
        <v>11630619</v>
      </c>
      <c r="F200" s="4">
        <v>12083872</v>
      </c>
      <c r="G200" s="4">
        <v>12508994</v>
      </c>
      <c r="H200" s="4">
        <f>'Levy Limit Base'!U200</f>
        <v>13027613</v>
      </c>
      <c r="J200" s="47" t="s">
        <v>439</v>
      </c>
      <c r="K200" s="47" t="s">
        <v>1212</v>
      </c>
      <c r="M200" s="4">
        <v>132948</v>
      </c>
      <c r="N200" s="4">
        <v>127886</v>
      </c>
      <c r="O200" s="4">
        <v>162488</v>
      </c>
      <c r="P200" s="4">
        <v>123026</v>
      </c>
      <c r="Q200" s="17">
        <v>205894</v>
      </c>
      <c r="S200" s="4">
        <f t="shared" si="34"/>
        <v>132948</v>
      </c>
      <c r="T200" s="4">
        <f t="shared" si="35"/>
        <v>127886</v>
      </c>
      <c r="U200" s="4">
        <f t="shared" si="36"/>
        <v>162488</v>
      </c>
      <c r="V200" s="4">
        <f t="shared" si="37"/>
        <v>123026</v>
      </c>
      <c r="W200" s="4">
        <f t="shared" si="38"/>
        <v>205894</v>
      </c>
      <c r="Y200" s="5">
        <f t="shared" si="39"/>
        <v>1.2999999999999999E-2</v>
      </c>
      <c r="Z200" s="5">
        <f t="shared" si="40"/>
        <v>1.14E-2</v>
      </c>
      <c r="AA200" s="5">
        <f t="shared" si="41"/>
        <v>1.4E-2</v>
      </c>
      <c r="AB200" s="5">
        <f t="shared" si="42"/>
        <v>1.0200000000000001E-2</v>
      </c>
      <c r="AC200" s="5">
        <f t="shared" si="43"/>
        <v>1.6500000000000001E-2</v>
      </c>
      <c r="AE200" s="5">
        <f t="shared" si="44"/>
        <v>1.3599999999999999E-2</v>
      </c>
      <c r="AF200" s="5">
        <f t="shared" si="32"/>
        <v>1.1900000000000001E-2</v>
      </c>
      <c r="AH200" s="5">
        <f t="shared" si="45"/>
        <v>1.6500000000000001E-2</v>
      </c>
      <c r="AI200" s="5">
        <f t="shared" si="33"/>
        <v>1.21E-2</v>
      </c>
      <c r="AJ200" s="5">
        <f t="shared" si="46"/>
        <v>4.4000000000000011E-3</v>
      </c>
      <c r="AL200" s="5">
        <f t="shared" si="47"/>
        <v>1.3599999999999999E-2</v>
      </c>
      <c r="AM200" s="4">
        <f>ROUND(('Levy Limit Base'!AD200*AL200),0)</f>
        <v>177176</v>
      </c>
      <c r="AN200" s="4"/>
      <c r="AO200" s="18"/>
      <c r="AP200" s="5"/>
    </row>
    <row r="201" spans="1:42">
      <c r="A201" t="s">
        <v>210</v>
      </c>
      <c r="B201">
        <v>192</v>
      </c>
      <c r="C201" s="4">
        <v>12338140</v>
      </c>
      <c r="D201" s="4">
        <v>13568348</v>
      </c>
      <c r="E201" s="4">
        <v>14020056</v>
      </c>
      <c r="F201" s="4">
        <v>14514877</v>
      </c>
      <c r="G201" s="4">
        <v>15143147</v>
      </c>
      <c r="H201" s="4">
        <f>'Levy Limit Base'!U201</f>
        <v>16133116</v>
      </c>
      <c r="J201" s="47" t="s">
        <v>461</v>
      </c>
      <c r="K201" s="47" t="s">
        <v>1212</v>
      </c>
      <c r="M201" s="4">
        <v>455610</v>
      </c>
      <c r="N201" s="4">
        <v>112499</v>
      </c>
      <c r="O201" s="4">
        <v>144319</v>
      </c>
      <c r="P201" s="4">
        <v>265398</v>
      </c>
      <c r="Q201" s="17">
        <v>611390</v>
      </c>
      <c r="S201" s="4">
        <f t="shared" si="34"/>
        <v>455610</v>
      </c>
      <c r="T201" s="4">
        <f t="shared" si="35"/>
        <v>112499</v>
      </c>
      <c r="U201" s="4">
        <f t="shared" si="36"/>
        <v>144319</v>
      </c>
      <c r="V201" s="4">
        <f t="shared" si="37"/>
        <v>265398</v>
      </c>
      <c r="W201" s="4">
        <f t="shared" si="38"/>
        <v>611390</v>
      </c>
      <c r="Y201" s="5">
        <f t="shared" si="39"/>
        <v>3.6900000000000002E-2</v>
      </c>
      <c r="Z201" s="5">
        <f t="shared" si="40"/>
        <v>8.3000000000000001E-3</v>
      </c>
      <c r="AA201" s="5">
        <f t="shared" si="41"/>
        <v>1.03E-2</v>
      </c>
      <c r="AB201" s="5">
        <f t="shared" si="42"/>
        <v>1.83E-2</v>
      </c>
      <c r="AC201" s="5">
        <f t="shared" si="43"/>
        <v>4.0399999999999998E-2</v>
      </c>
      <c r="AE201" s="5">
        <f t="shared" si="44"/>
        <v>2.3E-2</v>
      </c>
      <c r="AF201" s="5">
        <f t="shared" si="32"/>
        <v>1.23E-2</v>
      </c>
      <c r="AH201" s="5">
        <f t="shared" si="45"/>
        <v>4.0399999999999998E-2</v>
      </c>
      <c r="AI201" s="5">
        <f t="shared" si="33"/>
        <v>1.43E-2</v>
      </c>
      <c r="AJ201" s="5">
        <f t="shared" si="46"/>
        <v>2.6099999999999998E-2</v>
      </c>
      <c r="AL201" s="5">
        <f t="shared" si="47"/>
        <v>1.23E-2</v>
      </c>
      <c r="AM201" s="4">
        <f>ROUND(('Levy Limit Base'!AD201*AL201),0)</f>
        <v>198437</v>
      </c>
      <c r="AN201" s="4"/>
      <c r="AO201" s="18"/>
      <c r="AP201" s="5"/>
    </row>
    <row r="202" spans="1:42">
      <c r="A202" t="s">
        <v>211</v>
      </c>
      <c r="B202">
        <v>193</v>
      </c>
      <c r="C202" s="4">
        <v>2440170</v>
      </c>
      <c r="D202" s="4">
        <v>2605476</v>
      </c>
      <c r="E202" s="4">
        <v>2694274</v>
      </c>
      <c r="F202" s="4">
        <v>2784941</v>
      </c>
      <c r="G202" s="4">
        <v>2873936</v>
      </c>
      <c r="H202" s="4">
        <f>'Levy Limit Base'!U202</f>
        <v>2978977</v>
      </c>
      <c r="J202" s="47" t="s">
        <v>1212</v>
      </c>
      <c r="K202" s="47" t="s">
        <v>1212</v>
      </c>
      <c r="M202" s="4">
        <v>16379</v>
      </c>
      <c r="N202" s="4">
        <v>23661</v>
      </c>
      <c r="O202" s="4">
        <v>23310</v>
      </c>
      <c r="P202" s="4">
        <v>19371</v>
      </c>
      <c r="Q202" s="17">
        <v>33193</v>
      </c>
      <c r="S202" s="4">
        <f t="shared" si="34"/>
        <v>16379</v>
      </c>
      <c r="T202" s="4">
        <f t="shared" si="35"/>
        <v>23661</v>
      </c>
      <c r="U202" s="4">
        <f t="shared" si="36"/>
        <v>23310</v>
      </c>
      <c r="V202" s="4">
        <f t="shared" si="37"/>
        <v>19371</v>
      </c>
      <c r="W202" s="4">
        <f t="shared" si="38"/>
        <v>33193</v>
      </c>
      <c r="Y202" s="5">
        <f t="shared" si="39"/>
        <v>6.7000000000000002E-3</v>
      </c>
      <c r="Z202" s="5">
        <f t="shared" si="40"/>
        <v>9.1000000000000004E-3</v>
      </c>
      <c r="AA202" s="5">
        <f t="shared" si="41"/>
        <v>8.6999999999999994E-3</v>
      </c>
      <c r="AB202" s="5">
        <f t="shared" si="42"/>
        <v>7.0000000000000001E-3</v>
      </c>
      <c r="AC202" s="5">
        <f t="shared" si="43"/>
        <v>1.15E-2</v>
      </c>
      <c r="AE202" s="5">
        <f t="shared" si="44"/>
        <v>9.1000000000000004E-3</v>
      </c>
      <c r="AF202" s="5">
        <f t="shared" ref="AF202:AF265" si="48">IF(W202&gt;0,ROUND((SUM(Z202:AC202)-MAXA(Z202:AC202))/3,4),ROUND((SUM(Y202:AB202)-MAXA(Y202:AB202))/3,4))</f>
        <v>8.3000000000000001E-3</v>
      </c>
      <c r="AH202" s="5">
        <f t="shared" si="45"/>
        <v>1.15E-2</v>
      </c>
      <c r="AI202" s="5">
        <f t="shared" ref="AI202:AI265" si="49">IF(W202&gt;0,ROUND((AC202+AA202+AB202-AH202)/2,4),ROUND((AB202+Z202+AA202-AH202)/2,4))</f>
        <v>7.9000000000000008E-3</v>
      </c>
      <c r="AJ202" s="5">
        <f t="shared" si="46"/>
        <v>3.599999999999999E-3</v>
      </c>
      <c r="AL202" s="5">
        <f t="shared" si="47"/>
        <v>9.1000000000000004E-3</v>
      </c>
      <c r="AM202" s="4">
        <f>ROUND(('Levy Limit Base'!AD202*AL202),0)</f>
        <v>27109</v>
      </c>
      <c r="AN202" s="4"/>
      <c r="AO202" s="18"/>
      <c r="AP202" s="5"/>
    </row>
    <row r="203" spans="1:42">
      <c r="A203" t="s">
        <v>212</v>
      </c>
      <c r="B203">
        <v>194</v>
      </c>
      <c r="C203" s="4">
        <v>1339332</v>
      </c>
      <c r="D203" s="4">
        <v>1445436</v>
      </c>
      <c r="E203" s="4">
        <v>1499033</v>
      </c>
      <c r="F203" s="4">
        <v>1564838</v>
      </c>
      <c r="G203" s="4">
        <v>1613435</v>
      </c>
      <c r="H203" s="4">
        <f>'Levy Limit Base'!U203</f>
        <v>1659121</v>
      </c>
      <c r="J203" s="47" t="s">
        <v>439</v>
      </c>
      <c r="K203" s="47" t="s">
        <v>1212</v>
      </c>
      <c r="M203" s="4">
        <v>22000</v>
      </c>
      <c r="N203" s="4">
        <v>17461</v>
      </c>
      <c r="O203" s="4">
        <v>28329</v>
      </c>
      <c r="P203" s="4">
        <v>9476</v>
      </c>
      <c r="Q203" s="17">
        <v>5350</v>
      </c>
      <c r="S203" s="4">
        <f t="shared" ref="S203:S266" si="50">IF($J203=2013,ROUND(M203*2/3,0),IF($K203=2013,ROUND(M203*2,0),M203))</f>
        <v>22000</v>
      </c>
      <c r="T203" s="4">
        <f t="shared" ref="T203:T266" si="51">IF($J203=2014,ROUND(N203*2/3,0),IF($K203=201,ROUND(N203*2,0),N203))</f>
        <v>17461</v>
      </c>
      <c r="U203" s="4">
        <f t="shared" ref="U203:U266" si="52">IF($J203=2015,ROUND(O203*2/3,0),IF($K203=2015,ROUND(O203*2,0),O203))</f>
        <v>28329</v>
      </c>
      <c r="V203" s="4">
        <f t="shared" ref="V203:V266" si="53">IF($J203=2016,ROUND(P203*2/3,0),IF($K203=2016,ROUND(P203*2,0),P203))</f>
        <v>9476</v>
      </c>
      <c r="W203" s="4">
        <f t="shared" ref="W203:W266" si="54">IF($J203=2017,ROUND(Q203*2/3,0),IF($K203=2017,ROUND(Q203*2,0),Q203))</f>
        <v>5350</v>
      </c>
      <c r="Y203" s="5">
        <f t="shared" ref="Y203:Y266" si="55">IF(S203&gt;0,ROUND(S203/C203,4),0)</f>
        <v>1.6400000000000001E-2</v>
      </c>
      <c r="Z203" s="5">
        <f t="shared" ref="Z203:Z266" si="56">IF(T203&gt;0,ROUND(T203/D203,4),0)</f>
        <v>1.21E-2</v>
      </c>
      <c r="AA203" s="5">
        <f t="shared" ref="AA203:AA266" si="57">IF(U203&gt;0,ROUND(U203/E203,4),0)</f>
        <v>1.89E-2</v>
      </c>
      <c r="AB203" s="5">
        <f t="shared" ref="AB203:AB266" si="58">IF(V203&gt;0,ROUND(V203/F203,4),0)</f>
        <v>6.1000000000000004E-3</v>
      </c>
      <c r="AC203" s="5">
        <f t="shared" ref="AC203:AC266" si="59">IF(W203&gt;0,ROUND(W203/G203,4),0)</f>
        <v>3.3E-3</v>
      </c>
      <c r="AE203" s="5">
        <f t="shared" ref="AE203:AE266" si="60">IF(W203&gt;0,ROUND(AVERAGEA(AA203:AC203),4),ROUND(AVERAGEA(Z203:AB203),4))</f>
        <v>9.4000000000000004E-3</v>
      </c>
      <c r="AF203" s="5">
        <f t="shared" si="48"/>
        <v>7.1999999999999998E-3</v>
      </c>
      <c r="AH203" s="5">
        <f t="shared" ref="AH203:AH266" si="61">IF(W203&gt;0,MAXA(AA203:AC203),MAXA(Z203:AB203))</f>
        <v>1.89E-2</v>
      </c>
      <c r="AI203" s="5">
        <f t="shared" si="49"/>
        <v>4.7000000000000002E-3</v>
      </c>
      <c r="AJ203" s="5">
        <f t="shared" ref="AJ203:AJ266" si="62">(AH203-AI203)</f>
        <v>1.4200000000000001E-2</v>
      </c>
      <c r="AL203" s="5">
        <f t="shared" ref="AL203:AL266" si="63">IF(AJ203&gt;0.02,AF203,AE203)</f>
        <v>9.4000000000000004E-3</v>
      </c>
      <c r="AM203" s="4">
        <f>ROUND(('Levy Limit Base'!AD203*AL203),0)</f>
        <v>15596</v>
      </c>
      <c r="AN203" s="4"/>
      <c r="AO203" s="18"/>
      <c r="AP203" s="5"/>
    </row>
    <row r="204" spans="1:42">
      <c r="A204" t="s">
        <v>378</v>
      </c>
      <c r="B204">
        <v>195</v>
      </c>
      <c r="C204" s="4">
        <v>355284</v>
      </c>
      <c r="D204" s="4">
        <v>387151</v>
      </c>
      <c r="E204" s="4">
        <v>401516</v>
      </c>
      <c r="F204" s="4">
        <v>415445</v>
      </c>
      <c r="G204" s="4">
        <v>430563</v>
      </c>
      <c r="H204" s="4">
        <f>'Levy Limit Base'!U204</f>
        <v>445386</v>
      </c>
      <c r="J204" s="47" t="s">
        <v>439</v>
      </c>
      <c r="K204" s="47" t="s">
        <v>1212</v>
      </c>
      <c r="M204" s="4">
        <v>6234</v>
      </c>
      <c r="N204" s="4">
        <v>4686</v>
      </c>
      <c r="O204" s="4">
        <v>3891</v>
      </c>
      <c r="P204" s="4">
        <v>4732</v>
      </c>
      <c r="Q204" s="17">
        <v>4059</v>
      </c>
      <c r="S204" s="4">
        <f t="shared" si="50"/>
        <v>6234</v>
      </c>
      <c r="T204" s="4">
        <f t="shared" si="51"/>
        <v>4686</v>
      </c>
      <c r="U204" s="4">
        <f t="shared" si="52"/>
        <v>3891</v>
      </c>
      <c r="V204" s="4">
        <f t="shared" si="53"/>
        <v>4732</v>
      </c>
      <c r="W204" s="4">
        <f t="shared" si="54"/>
        <v>4059</v>
      </c>
      <c r="Y204" s="5">
        <f t="shared" si="55"/>
        <v>1.7500000000000002E-2</v>
      </c>
      <c r="Z204" s="5">
        <f t="shared" si="56"/>
        <v>1.21E-2</v>
      </c>
      <c r="AA204" s="5">
        <f t="shared" si="57"/>
        <v>9.7000000000000003E-3</v>
      </c>
      <c r="AB204" s="5">
        <f t="shared" si="58"/>
        <v>1.14E-2</v>
      </c>
      <c r="AC204" s="5">
        <f t="shared" si="59"/>
        <v>9.4000000000000004E-3</v>
      </c>
      <c r="AE204" s="5">
        <f t="shared" si="60"/>
        <v>1.0200000000000001E-2</v>
      </c>
      <c r="AF204" s="5">
        <f t="shared" si="48"/>
        <v>1.0200000000000001E-2</v>
      </c>
      <c r="AH204" s="5">
        <f t="shared" si="61"/>
        <v>1.14E-2</v>
      </c>
      <c r="AI204" s="5">
        <f t="shared" si="49"/>
        <v>9.5999999999999992E-3</v>
      </c>
      <c r="AJ204" s="5">
        <f t="shared" si="62"/>
        <v>1.8000000000000013E-3</v>
      </c>
      <c r="AL204" s="5">
        <f t="shared" si="63"/>
        <v>1.0200000000000001E-2</v>
      </c>
      <c r="AM204" s="4">
        <f>ROUND(('Levy Limit Base'!AD204*AL204),0)</f>
        <v>4543</v>
      </c>
      <c r="AN204" s="4"/>
      <c r="AO204" s="18"/>
      <c r="AP204" s="5"/>
    </row>
    <row r="205" spans="1:42">
      <c r="A205" t="s">
        <v>213</v>
      </c>
      <c r="B205">
        <v>196</v>
      </c>
      <c r="C205" s="4">
        <v>6452928</v>
      </c>
      <c r="D205" s="4">
        <v>6873983</v>
      </c>
      <c r="E205" s="4">
        <v>7095066</v>
      </c>
      <c r="F205" s="4">
        <v>7321680</v>
      </c>
      <c r="G205" s="4">
        <v>7549216</v>
      </c>
      <c r="H205" s="4">
        <f>'Levy Limit Base'!U205</f>
        <v>7783161</v>
      </c>
      <c r="J205" s="47" t="s">
        <v>439</v>
      </c>
      <c r="K205" s="47" t="s">
        <v>457</v>
      </c>
      <c r="M205" s="4">
        <v>41163</v>
      </c>
      <c r="N205" s="4">
        <v>49233</v>
      </c>
      <c r="O205" s="4">
        <v>48941</v>
      </c>
      <c r="P205" s="4">
        <v>44494</v>
      </c>
      <c r="Q205" s="17">
        <v>45214</v>
      </c>
      <c r="S205" s="4">
        <f t="shared" si="50"/>
        <v>41163</v>
      </c>
      <c r="T205" s="4">
        <f t="shared" si="51"/>
        <v>49233</v>
      </c>
      <c r="U205" s="4">
        <f t="shared" si="52"/>
        <v>48941</v>
      </c>
      <c r="V205" s="4">
        <f t="shared" si="53"/>
        <v>44494</v>
      </c>
      <c r="W205" s="4">
        <f t="shared" si="54"/>
        <v>45214</v>
      </c>
      <c r="Y205" s="5">
        <f t="shared" si="55"/>
        <v>6.4000000000000003E-3</v>
      </c>
      <c r="Z205" s="5">
        <f t="shared" si="56"/>
        <v>7.1999999999999998E-3</v>
      </c>
      <c r="AA205" s="5">
        <f t="shared" si="57"/>
        <v>6.8999999999999999E-3</v>
      </c>
      <c r="AB205" s="5">
        <f t="shared" si="58"/>
        <v>6.1000000000000004E-3</v>
      </c>
      <c r="AC205" s="5">
        <f t="shared" si="59"/>
        <v>6.0000000000000001E-3</v>
      </c>
      <c r="AE205" s="5">
        <f t="shared" si="60"/>
        <v>6.3E-3</v>
      </c>
      <c r="AF205" s="5">
        <f t="shared" si="48"/>
        <v>6.3E-3</v>
      </c>
      <c r="AH205" s="5">
        <f t="shared" si="61"/>
        <v>6.8999999999999999E-3</v>
      </c>
      <c r="AI205" s="5">
        <f t="shared" si="49"/>
        <v>6.1000000000000004E-3</v>
      </c>
      <c r="AJ205" s="5">
        <f t="shared" si="62"/>
        <v>7.999999999999995E-4</v>
      </c>
      <c r="AL205" s="5">
        <f t="shared" si="63"/>
        <v>6.3E-3</v>
      </c>
      <c r="AM205" s="4">
        <f>ROUND(('Levy Limit Base'!AD205*AL205),0)</f>
        <v>49034</v>
      </c>
      <c r="AN205" s="4"/>
      <c r="AO205" s="18"/>
      <c r="AP205" s="5"/>
    </row>
    <row r="206" spans="1:42">
      <c r="A206" t="s">
        <v>214</v>
      </c>
      <c r="B206">
        <v>197</v>
      </c>
      <c r="C206" s="4">
        <v>50013879</v>
      </c>
      <c r="D206" s="4">
        <v>54268273</v>
      </c>
      <c r="E206" s="4">
        <v>56662729</v>
      </c>
      <c r="F206" s="4">
        <v>59219382</v>
      </c>
      <c r="G206" s="4">
        <v>61970547</v>
      </c>
      <c r="H206" s="4">
        <f>'Levy Limit Base'!U206</f>
        <v>64771578</v>
      </c>
      <c r="J206" s="47" t="s">
        <v>1212</v>
      </c>
      <c r="K206" s="47" t="s">
        <v>1212</v>
      </c>
      <c r="M206" s="4">
        <v>679339</v>
      </c>
      <c r="N206" s="4">
        <v>1037749</v>
      </c>
      <c r="O206" s="4">
        <v>1140085</v>
      </c>
      <c r="P206" s="4">
        <v>1270680</v>
      </c>
      <c r="Q206" s="17">
        <v>1251767</v>
      </c>
      <c r="S206" s="4">
        <f t="shared" si="50"/>
        <v>679339</v>
      </c>
      <c r="T206" s="4">
        <f t="shared" si="51"/>
        <v>1037749</v>
      </c>
      <c r="U206" s="4">
        <f t="shared" si="52"/>
        <v>1140085</v>
      </c>
      <c r="V206" s="4">
        <f t="shared" si="53"/>
        <v>1270680</v>
      </c>
      <c r="W206" s="4">
        <f t="shared" si="54"/>
        <v>1251767</v>
      </c>
      <c r="Y206" s="5">
        <f t="shared" si="55"/>
        <v>1.3599999999999999E-2</v>
      </c>
      <c r="Z206" s="5">
        <f t="shared" si="56"/>
        <v>1.9099999999999999E-2</v>
      </c>
      <c r="AA206" s="5">
        <f t="shared" si="57"/>
        <v>2.01E-2</v>
      </c>
      <c r="AB206" s="5">
        <f t="shared" si="58"/>
        <v>2.1499999999999998E-2</v>
      </c>
      <c r="AC206" s="5">
        <f t="shared" si="59"/>
        <v>2.0199999999999999E-2</v>
      </c>
      <c r="AE206" s="5">
        <f t="shared" si="60"/>
        <v>2.06E-2</v>
      </c>
      <c r="AF206" s="5">
        <f t="shared" si="48"/>
        <v>1.9800000000000002E-2</v>
      </c>
      <c r="AH206" s="5">
        <f t="shared" si="61"/>
        <v>2.1499999999999998E-2</v>
      </c>
      <c r="AI206" s="5">
        <f t="shared" si="49"/>
        <v>2.0199999999999999E-2</v>
      </c>
      <c r="AJ206" s="5">
        <f t="shared" si="62"/>
        <v>1.2999999999999991E-3</v>
      </c>
      <c r="AL206" s="5">
        <f t="shared" si="63"/>
        <v>2.06E-2</v>
      </c>
      <c r="AM206" s="4">
        <f>ROUND(('Levy Limit Base'!AD206*AL206),0)</f>
        <v>1334295</v>
      </c>
      <c r="AN206" s="4"/>
      <c r="AO206" s="18"/>
      <c r="AP206" s="5"/>
    </row>
    <row r="207" spans="1:42">
      <c r="A207" t="s">
        <v>215</v>
      </c>
      <c r="B207">
        <v>198</v>
      </c>
      <c r="C207" s="4">
        <v>76818491</v>
      </c>
      <c r="D207" s="4">
        <v>84311946</v>
      </c>
      <c r="E207" s="4">
        <v>87548549</v>
      </c>
      <c r="F207" s="4">
        <v>90478492</v>
      </c>
      <c r="G207" s="4">
        <v>94247300</v>
      </c>
      <c r="H207" s="4">
        <f>'Levy Limit Base'!U207</f>
        <v>97775327</v>
      </c>
      <c r="J207" s="47" t="s">
        <v>1212</v>
      </c>
      <c r="K207" s="47" t="s">
        <v>1212</v>
      </c>
      <c r="M207" s="4">
        <v>2503189</v>
      </c>
      <c r="N207" s="4">
        <v>1128804</v>
      </c>
      <c r="O207" s="4">
        <v>741229</v>
      </c>
      <c r="P207" s="4">
        <v>1506846</v>
      </c>
      <c r="Q207" s="17">
        <v>1171844</v>
      </c>
      <c r="S207" s="4">
        <f t="shared" si="50"/>
        <v>2503189</v>
      </c>
      <c r="T207" s="4">
        <f t="shared" si="51"/>
        <v>1128804</v>
      </c>
      <c r="U207" s="4">
        <f t="shared" si="52"/>
        <v>741229</v>
      </c>
      <c r="V207" s="4">
        <f t="shared" si="53"/>
        <v>1506846</v>
      </c>
      <c r="W207" s="4">
        <f t="shared" si="54"/>
        <v>1171844</v>
      </c>
      <c r="Y207" s="5">
        <f t="shared" si="55"/>
        <v>3.2599999999999997E-2</v>
      </c>
      <c r="Z207" s="5">
        <f t="shared" si="56"/>
        <v>1.34E-2</v>
      </c>
      <c r="AA207" s="5">
        <f t="shared" si="57"/>
        <v>8.5000000000000006E-3</v>
      </c>
      <c r="AB207" s="5">
        <f t="shared" si="58"/>
        <v>1.67E-2</v>
      </c>
      <c r="AC207" s="5">
        <f t="shared" si="59"/>
        <v>1.24E-2</v>
      </c>
      <c r="AE207" s="5">
        <f t="shared" si="60"/>
        <v>1.2500000000000001E-2</v>
      </c>
      <c r="AF207" s="5">
        <f t="shared" si="48"/>
        <v>1.14E-2</v>
      </c>
      <c r="AH207" s="5">
        <f t="shared" si="61"/>
        <v>1.67E-2</v>
      </c>
      <c r="AI207" s="5">
        <f t="shared" si="49"/>
        <v>1.0500000000000001E-2</v>
      </c>
      <c r="AJ207" s="5">
        <f t="shared" si="62"/>
        <v>6.1999999999999989E-3</v>
      </c>
      <c r="AL207" s="5">
        <f t="shared" si="63"/>
        <v>1.2500000000000001E-2</v>
      </c>
      <c r="AM207" s="4">
        <f>ROUND(('Levy Limit Base'!AD207*AL207),0)</f>
        <v>1222192</v>
      </c>
      <c r="AN207" s="4"/>
      <c r="AO207" s="18"/>
      <c r="AP207" s="5"/>
    </row>
    <row r="208" spans="1:42">
      <c r="A208" t="s">
        <v>216</v>
      </c>
      <c r="B208">
        <v>199</v>
      </c>
      <c r="C208" s="4">
        <v>81939859</v>
      </c>
      <c r="D208" s="4">
        <v>91036792</v>
      </c>
      <c r="E208" s="4">
        <v>97235640</v>
      </c>
      <c r="F208" s="4">
        <v>103353659</v>
      </c>
      <c r="G208" s="4">
        <v>108859598</v>
      </c>
      <c r="H208" s="4">
        <f>'Levy Limit Base'!U208</f>
        <v>116424769</v>
      </c>
      <c r="J208" s="47" t="s">
        <v>450</v>
      </c>
      <c r="K208" s="47" t="s">
        <v>1212</v>
      </c>
      <c r="M208" s="4">
        <v>2823111</v>
      </c>
      <c r="N208" s="4">
        <v>3922530</v>
      </c>
      <c r="O208" s="4">
        <v>3684955</v>
      </c>
      <c r="P208" s="4">
        <v>2919417</v>
      </c>
      <c r="Q208" s="17">
        <v>4841774</v>
      </c>
      <c r="S208" s="4">
        <f t="shared" si="50"/>
        <v>2823111</v>
      </c>
      <c r="T208" s="4">
        <f t="shared" si="51"/>
        <v>3922530</v>
      </c>
      <c r="U208" s="4">
        <f t="shared" si="52"/>
        <v>3684955</v>
      </c>
      <c r="V208" s="4">
        <f t="shared" si="53"/>
        <v>2919417</v>
      </c>
      <c r="W208" s="4">
        <f t="shared" si="54"/>
        <v>4841774</v>
      </c>
      <c r="Y208" s="5">
        <f t="shared" si="55"/>
        <v>3.4500000000000003E-2</v>
      </c>
      <c r="Z208" s="5">
        <f t="shared" si="56"/>
        <v>4.3099999999999999E-2</v>
      </c>
      <c r="AA208" s="5">
        <f t="shared" si="57"/>
        <v>3.7900000000000003E-2</v>
      </c>
      <c r="AB208" s="5">
        <f t="shared" si="58"/>
        <v>2.8199999999999999E-2</v>
      </c>
      <c r="AC208" s="5">
        <f t="shared" si="59"/>
        <v>4.4499999999999998E-2</v>
      </c>
      <c r="AE208" s="5">
        <f t="shared" si="60"/>
        <v>3.6900000000000002E-2</v>
      </c>
      <c r="AF208" s="5">
        <f t="shared" si="48"/>
        <v>3.6400000000000002E-2</v>
      </c>
      <c r="AH208" s="5">
        <f t="shared" si="61"/>
        <v>4.4499999999999998E-2</v>
      </c>
      <c r="AI208" s="5">
        <f t="shared" si="49"/>
        <v>3.3099999999999997E-2</v>
      </c>
      <c r="AJ208" s="5">
        <f t="shared" si="62"/>
        <v>1.14E-2</v>
      </c>
      <c r="AL208" s="5">
        <f t="shared" si="63"/>
        <v>3.6900000000000002E-2</v>
      </c>
      <c r="AM208" s="4">
        <f>ROUND(('Levy Limit Base'!AD208*AL208),0)</f>
        <v>4296074</v>
      </c>
      <c r="AN208" s="4"/>
      <c r="AO208" s="18"/>
      <c r="AP208" s="5"/>
    </row>
    <row r="209" spans="1:42">
      <c r="A209" t="s">
        <v>217</v>
      </c>
      <c r="B209">
        <v>200</v>
      </c>
      <c r="C209" s="4">
        <v>359629</v>
      </c>
      <c r="D209" s="4">
        <v>381248</v>
      </c>
      <c r="E209" s="4">
        <v>399535</v>
      </c>
      <c r="F209" s="4">
        <v>413539</v>
      </c>
      <c r="G209" s="4">
        <v>427503</v>
      </c>
      <c r="H209" s="4">
        <f>'Levy Limit Base'!U209</f>
        <v>0</v>
      </c>
      <c r="J209" s="47" t="s">
        <v>1212</v>
      </c>
      <c r="K209" s="47" t="s">
        <v>1212</v>
      </c>
      <c r="M209" s="4">
        <v>1485</v>
      </c>
      <c r="N209" s="4">
        <v>8756</v>
      </c>
      <c r="O209" s="4">
        <v>4016</v>
      </c>
      <c r="P209" s="4">
        <v>3625</v>
      </c>
      <c r="Q209" s="17">
        <v>0</v>
      </c>
      <c r="S209" s="4">
        <f t="shared" si="50"/>
        <v>1485</v>
      </c>
      <c r="T209" s="4">
        <f t="shared" si="51"/>
        <v>8756</v>
      </c>
      <c r="U209" s="4">
        <f t="shared" si="52"/>
        <v>4016</v>
      </c>
      <c r="V209" s="4">
        <f t="shared" si="53"/>
        <v>3625</v>
      </c>
      <c r="W209" s="4">
        <f t="shared" si="54"/>
        <v>0</v>
      </c>
      <c r="Y209" s="5">
        <f t="shared" si="55"/>
        <v>4.1000000000000003E-3</v>
      </c>
      <c r="Z209" s="5">
        <f t="shared" si="56"/>
        <v>2.3E-2</v>
      </c>
      <c r="AA209" s="5">
        <f t="shared" si="57"/>
        <v>1.01E-2</v>
      </c>
      <c r="AB209" s="5">
        <f t="shared" si="58"/>
        <v>8.8000000000000005E-3</v>
      </c>
      <c r="AC209" s="5">
        <f t="shared" si="59"/>
        <v>0</v>
      </c>
      <c r="AE209" s="5">
        <f t="shared" si="60"/>
        <v>1.4E-2</v>
      </c>
      <c r="AF209" s="5">
        <f t="shared" si="48"/>
        <v>7.7000000000000002E-3</v>
      </c>
      <c r="AH209" s="5">
        <f t="shared" si="61"/>
        <v>2.3E-2</v>
      </c>
      <c r="AI209" s="5">
        <f t="shared" si="49"/>
        <v>9.4999999999999998E-3</v>
      </c>
      <c r="AJ209" s="5">
        <f t="shared" si="62"/>
        <v>1.35E-2</v>
      </c>
      <c r="AL209" s="5">
        <f t="shared" si="63"/>
        <v>1.4E-2</v>
      </c>
      <c r="AM209" s="4">
        <f>ROUND(('Levy Limit Base'!AD209*AL209),0)</f>
        <v>6218</v>
      </c>
      <c r="AN209" s="4"/>
      <c r="AO209" s="18"/>
      <c r="AP209" s="5"/>
    </row>
    <row r="210" spans="1:42">
      <c r="A210" t="s">
        <v>218</v>
      </c>
      <c r="B210">
        <v>201</v>
      </c>
      <c r="C210" s="4">
        <v>99066782</v>
      </c>
      <c r="D210" s="4">
        <v>106400750</v>
      </c>
      <c r="E210" s="4">
        <v>110181767</v>
      </c>
      <c r="F210" s="4">
        <v>114137930</v>
      </c>
      <c r="G210" s="4">
        <v>118972217</v>
      </c>
      <c r="H210" s="4">
        <f>'Levy Limit Base'!U210</f>
        <v>123961220</v>
      </c>
      <c r="J210" s="47" t="s">
        <v>1212</v>
      </c>
      <c r="K210" s="47" t="s">
        <v>1212</v>
      </c>
      <c r="M210" s="4">
        <v>1456733</v>
      </c>
      <c r="N210" s="4">
        <v>1120998</v>
      </c>
      <c r="O210" s="4">
        <v>1201619</v>
      </c>
      <c r="P210" s="4">
        <v>1980839</v>
      </c>
      <c r="Q210" s="17">
        <v>2014698</v>
      </c>
      <c r="S210" s="4">
        <f t="shared" si="50"/>
        <v>1456733</v>
      </c>
      <c r="T210" s="4">
        <f t="shared" si="51"/>
        <v>1120998</v>
      </c>
      <c r="U210" s="4">
        <f t="shared" si="52"/>
        <v>1201619</v>
      </c>
      <c r="V210" s="4">
        <f t="shared" si="53"/>
        <v>1980839</v>
      </c>
      <c r="W210" s="4">
        <f t="shared" si="54"/>
        <v>2014698</v>
      </c>
      <c r="Y210" s="5">
        <f t="shared" si="55"/>
        <v>1.47E-2</v>
      </c>
      <c r="Z210" s="5">
        <f t="shared" si="56"/>
        <v>1.0500000000000001E-2</v>
      </c>
      <c r="AA210" s="5">
        <f t="shared" si="57"/>
        <v>1.09E-2</v>
      </c>
      <c r="AB210" s="5">
        <f t="shared" si="58"/>
        <v>1.7399999999999999E-2</v>
      </c>
      <c r="AC210" s="5">
        <f t="shared" si="59"/>
        <v>1.6899999999999998E-2</v>
      </c>
      <c r="AE210" s="5">
        <f t="shared" si="60"/>
        <v>1.5100000000000001E-2</v>
      </c>
      <c r="AF210" s="5">
        <f t="shared" si="48"/>
        <v>1.2800000000000001E-2</v>
      </c>
      <c r="AH210" s="5">
        <f t="shared" si="61"/>
        <v>1.7399999999999999E-2</v>
      </c>
      <c r="AI210" s="5">
        <f t="shared" si="49"/>
        <v>1.3899999999999999E-2</v>
      </c>
      <c r="AJ210" s="5">
        <f t="shared" si="62"/>
        <v>3.4999999999999996E-3</v>
      </c>
      <c r="AL210" s="5">
        <f t="shared" si="63"/>
        <v>1.5100000000000001E-2</v>
      </c>
      <c r="AM210" s="4">
        <f>ROUND(('Levy Limit Base'!AD210*AL210),0)</f>
        <v>1871814</v>
      </c>
      <c r="AN210" s="4"/>
      <c r="AO210" s="18"/>
      <c r="AP210" s="5"/>
    </row>
    <row r="211" spans="1:42">
      <c r="A211" t="s">
        <v>219</v>
      </c>
      <c r="B211">
        <v>202</v>
      </c>
      <c r="C211" s="4">
        <v>1546270</v>
      </c>
      <c r="D211" s="4">
        <v>1658847</v>
      </c>
      <c r="E211" s="4">
        <v>1716243</v>
      </c>
      <c r="F211" s="4">
        <v>1770809</v>
      </c>
      <c r="G211" s="4">
        <v>1831515</v>
      </c>
      <c r="H211" s="4">
        <f>'Levy Limit Base'!U211</f>
        <v>1916946</v>
      </c>
      <c r="J211" s="47" t="s">
        <v>1212</v>
      </c>
      <c r="K211" s="47" t="s">
        <v>1212</v>
      </c>
      <c r="M211" s="4">
        <v>10127</v>
      </c>
      <c r="N211" s="4">
        <v>15925</v>
      </c>
      <c r="O211" s="4">
        <v>11660</v>
      </c>
      <c r="P211" s="4">
        <v>16436</v>
      </c>
      <c r="Q211" s="17">
        <v>39643</v>
      </c>
      <c r="S211" s="4">
        <f t="shared" si="50"/>
        <v>10127</v>
      </c>
      <c r="T211" s="4">
        <f t="shared" si="51"/>
        <v>15925</v>
      </c>
      <c r="U211" s="4">
        <f t="shared" si="52"/>
        <v>11660</v>
      </c>
      <c r="V211" s="4">
        <f t="shared" si="53"/>
        <v>16436</v>
      </c>
      <c r="W211" s="4">
        <f t="shared" si="54"/>
        <v>39643</v>
      </c>
      <c r="Y211" s="5">
        <f t="shared" si="55"/>
        <v>6.4999999999999997E-3</v>
      </c>
      <c r="Z211" s="5">
        <f t="shared" si="56"/>
        <v>9.5999999999999992E-3</v>
      </c>
      <c r="AA211" s="5">
        <f t="shared" si="57"/>
        <v>6.7999999999999996E-3</v>
      </c>
      <c r="AB211" s="5">
        <f t="shared" si="58"/>
        <v>9.2999999999999992E-3</v>
      </c>
      <c r="AC211" s="5">
        <f t="shared" si="59"/>
        <v>2.1600000000000001E-2</v>
      </c>
      <c r="AE211" s="5">
        <f t="shared" si="60"/>
        <v>1.26E-2</v>
      </c>
      <c r="AF211" s="5">
        <f t="shared" si="48"/>
        <v>8.6E-3</v>
      </c>
      <c r="AH211" s="5">
        <f t="shared" si="61"/>
        <v>2.1600000000000001E-2</v>
      </c>
      <c r="AI211" s="5">
        <f t="shared" si="49"/>
        <v>8.0999999999999996E-3</v>
      </c>
      <c r="AJ211" s="5">
        <f t="shared" si="62"/>
        <v>1.3500000000000002E-2</v>
      </c>
      <c r="AL211" s="5">
        <f t="shared" si="63"/>
        <v>1.26E-2</v>
      </c>
      <c r="AM211" s="4">
        <f>ROUND(('Levy Limit Base'!AD211*AL211),0)</f>
        <v>24154</v>
      </c>
      <c r="AN211" s="4"/>
      <c r="AO211" s="18"/>
      <c r="AP211" s="5"/>
    </row>
    <row r="212" spans="1:42">
      <c r="A212" t="s">
        <v>379</v>
      </c>
      <c r="B212">
        <v>203</v>
      </c>
      <c r="C212" s="4">
        <v>3455875</v>
      </c>
      <c r="D212" s="4">
        <v>3799108</v>
      </c>
      <c r="E212" s="4">
        <v>3929759</v>
      </c>
      <c r="F212" s="4">
        <v>4058798</v>
      </c>
      <c r="G212" s="4">
        <v>4191787</v>
      </c>
      <c r="H212" s="4">
        <f>'Levy Limit Base'!U212</f>
        <v>4337766</v>
      </c>
      <c r="J212" s="47" t="s">
        <v>1212</v>
      </c>
      <c r="K212" s="47" t="s">
        <v>1212</v>
      </c>
      <c r="M212" s="4">
        <v>33134</v>
      </c>
      <c r="N212" s="4">
        <v>35673</v>
      </c>
      <c r="O212" s="4">
        <v>30795</v>
      </c>
      <c r="P212" s="4">
        <v>31519</v>
      </c>
      <c r="Q212" s="17">
        <v>41184</v>
      </c>
      <c r="S212" s="4">
        <f t="shared" si="50"/>
        <v>33134</v>
      </c>
      <c r="T212" s="4">
        <f t="shared" si="51"/>
        <v>35673</v>
      </c>
      <c r="U212" s="4">
        <f t="shared" si="52"/>
        <v>30795</v>
      </c>
      <c r="V212" s="4">
        <f t="shared" si="53"/>
        <v>31519</v>
      </c>
      <c r="W212" s="4">
        <f t="shared" si="54"/>
        <v>41184</v>
      </c>
      <c r="Y212" s="5">
        <f t="shared" si="55"/>
        <v>9.5999999999999992E-3</v>
      </c>
      <c r="Z212" s="5">
        <f t="shared" si="56"/>
        <v>9.4000000000000004E-3</v>
      </c>
      <c r="AA212" s="5">
        <f t="shared" si="57"/>
        <v>7.7999999999999996E-3</v>
      </c>
      <c r="AB212" s="5">
        <f t="shared" si="58"/>
        <v>7.7999999999999996E-3</v>
      </c>
      <c r="AC212" s="5">
        <f t="shared" si="59"/>
        <v>9.7999999999999997E-3</v>
      </c>
      <c r="AE212" s="5">
        <f t="shared" si="60"/>
        <v>8.5000000000000006E-3</v>
      </c>
      <c r="AF212" s="5">
        <f t="shared" si="48"/>
        <v>8.3000000000000001E-3</v>
      </c>
      <c r="AH212" s="5">
        <f t="shared" si="61"/>
        <v>9.7999999999999997E-3</v>
      </c>
      <c r="AI212" s="5">
        <f t="shared" si="49"/>
        <v>7.7999999999999996E-3</v>
      </c>
      <c r="AJ212" s="5">
        <f t="shared" si="62"/>
        <v>2E-3</v>
      </c>
      <c r="AL212" s="5">
        <f t="shared" si="63"/>
        <v>8.5000000000000006E-3</v>
      </c>
      <c r="AM212" s="4">
        <f>ROUND(('Levy Limit Base'!AD212*AL212),0)</f>
        <v>36871</v>
      </c>
      <c r="AN212" s="4"/>
      <c r="AO212" s="18"/>
      <c r="AP212" s="5"/>
    </row>
    <row r="213" spans="1:42">
      <c r="A213" t="s">
        <v>220</v>
      </c>
      <c r="B213">
        <v>204</v>
      </c>
      <c r="C213" s="4">
        <v>1205698</v>
      </c>
      <c r="D213" s="4">
        <v>1330344</v>
      </c>
      <c r="E213" s="4">
        <v>1377625</v>
      </c>
      <c r="F213" s="4">
        <v>1425795</v>
      </c>
      <c r="G213" s="4">
        <v>1482644</v>
      </c>
      <c r="H213" s="4">
        <f>'Levy Limit Base'!U213</f>
        <v>1532627</v>
      </c>
      <c r="J213" s="47" t="s">
        <v>1212</v>
      </c>
      <c r="K213" s="47" t="s">
        <v>1212</v>
      </c>
      <c r="M213" s="4">
        <v>34819</v>
      </c>
      <c r="N213" s="4">
        <v>14022</v>
      </c>
      <c r="O213" s="4">
        <v>13729</v>
      </c>
      <c r="P213" s="4">
        <v>21204</v>
      </c>
      <c r="Q213" s="17">
        <v>12916</v>
      </c>
      <c r="S213" s="4">
        <f t="shared" si="50"/>
        <v>34819</v>
      </c>
      <c r="T213" s="4">
        <f t="shared" si="51"/>
        <v>14022</v>
      </c>
      <c r="U213" s="4">
        <f t="shared" si="52"/>
        <v>13729</v>
      </c>
      <c r="V213" s="4">
        <f t="shared" si="53"/>
        <v>21204</v>
      </c>
      <c r="W213" s="4">
        <f t="shared" si="54"/>
        <v>12916</v>
      </c>
      <c r="Y213" s="5">
        <f t="shared" si="55"/>
        <v>2.8899999999999999E-2</v>
      </c>
      <c r="Z213" s="5">
        <f t="shared" si="56"/>
        <v>1.0500000000000001E-2</v>
      </c>
      <c r="AA213" s="5">
        <f t="shared" si="57"/>
        <v>0.01</v>
      </c>
      <c r="AB213" s="5">
        <f t="shared" si="58"/>
        <v>1.49E-2</v>
      </c>
      <c r="AC213" s="5">
        <f t="shared" si="59"/>
        <v>8.6999999999999994E-3</v>
      </c>
      <c r="AE213" s="5">
        <f t="shared" si="60"/>
        <v>1.12E-2</v>
      </c>
      <c r="AF213" s="5">
        <f t="shared" si="48"/>
        <v>9.7000000000000003E-3</v>
      </c>
      <c r="AH213" s="5">
        <f t="shared" si="61"/>
        <v>1.49E-2</v>
      </c>
      <c r="AI213" s="5">
        <f t="shared" si="49"/>
        <v>9.4000000000000004E-3</v>
      </c>
      <c r="AJ213" s="5">
        <f t="shared" si="62"/>
        <v>5.4999999999999997E-3</v>
      </c>
      <c r="AL213" s="5">
        <f t="shared" si="63"/>
        <v>1.12E-2</v>
      </c>
      <c r="AM213" s="4">
        <f>ROUND(('Levy Limit Base'!AD213*AL213),0)</f>
        <v>17165</v>
      </c>
      <c r="AN213" s="4"/>
      <c r="AO213" s="18"/>
      <c r="AP213" s="5"/>
    </row>
    <row r="214" spans="1:42">
      <c r="A214" t="s">
        <v>221</v>
      </c>
      <c r="B214">
        <v>205</v>
      </c>
      <c r="C214" s="4">
        <v>11201326</v>
      </c>
      <c r="D214" s="4">
        <v>12083374</v>
      </c>
      <c r="E214" s="4">
        <v>12498118</v>
      </c>
      <c r="F214" s="4">
        <v>12961414</v>
      </c>
      <c r="G214" s="4">
        <v>13522323</v>
      </c>
      <c r="H214" s="4">
        <f>'Levy Limit Base'!U214</f>
        <v>14061923</v>
      </c>
      <c r="J214" s="47" t="s">
        <v>443</v>
      </c>
      <c r="K214" s="47" t="s">
        <v>1212</v>
      </c>
      <c r="M214" s="4">
        <v>160932</v>
      </c>
      <c r="N214" s="4">
        <v>104392</v>
      </c>
      <c r="O214" s="4">
        <v>149557</v>
      </c>
      <c r="P214" s="4">
        <v>194795</v>
      </c>
      <c r="Q214" s="17">
        <v>201542</v>
      </c>
      <c r="S214" s="4">
        <f t="shared" si="50"/>
        <v>160932</v>
      </c>
      <c r="T214" s="4">
        <f t="shared" si="51"/>
        <v>104392</v>
      </c>
      <c r="U214" s="4">
        <f t="shared" si="52"/>
        <v>149557</v>
      </c>
      <c r="V214" s="4">
        <f t="shared" si="53"/>
        <v>194795</v>
      </c>
      <c r="W214" s="4">
        <f t="shared" si="54"/>
        <v>201542</v>
      </c>
      <c r="Y214" s="5">
        <f t="shared" si="55"/>
        <v>1.44E-2</v>
      </c>
      <c r="Z214" s="5">
        <f t="shared" si="56"/>
        <v>8.6E-3</v>
      </c>
      <c r="AA214" s="5">
        <f t="shared" si="57"/>
        <v>1.2E-2</v>
      </c>
      <c r="AB214" s="5">
        <f t="shared" si="58"/>
        <v>1.4999999999999999E-2</v>
      </c>
      <c r="AC214" s="5">
        <f t="shared" si="59"/>
        <v>1.49E-2</v>
      </c>
      <c r="AE214" s="5">
        <f t="shared" si="60"/>
        <v>1.4E-2</v>
      </c>
      <c r="AF214" s="5">
        <f t="shared" si="48"/>
        <v>1.18E-2</v>
      </c>
      <c r="AH214" s="5">
        <f t="shared" si="61"/>
        <v>1.4999999999999999E-2</v>
      </c>
      <c r="AI214" s="5">
        <f t="shared" si="49"/>
        <v>1.35E-2</v>
      </c>
      <c r="AJ214" s="5">
        <f t="shared" si="62"/>
        <v>1.4999999999999996E-3</v>
      </c>
      <c r="AL214" s="5">
        <f t="shared" si="63"/>
        <v>1.4E-2</v>
      </c>
      <c r="AM214" s="4">
        <f>ROUND(('Levy Limit Base'!AD214*AL214),0)</f>
        <v>196867</v>
      </c>
      <c r="AN214" s="4"/>
      <c r="AO214" s="18"/>
      <c r="AP214" s="5"/>
    </row>
    <row r="215" spans="1:42">
      <c r="A215" t="s">
        <v>222</v>
      </c>
      <c r="B215">
        <v>206</v>
      </c>
      <c r="C215" s="4">
        <v>41110540</v>
      </c>
      <c r="D215" s="4">
        <v>44298205</v>
      </c>
      <c r="E215" s="4">
        <v>46062191</v>
      </c>
      <c r="F215" s="4">
        <v>47847641</v>
      </c>
      <c r="G215" s="4">
        <v>49834938</v>
      </c>
      <c r="H215" s="4">
        <f>'Levy Limit Base'!U215</f>
        <v>52014405</v>
      </c>
      <c r="J215" s="47" t="s">
        <v>439</v>
      </c>
      <c r="K215" s="47" t="s">
        <v>1212</v>
      </c>
      <c r="M215" s="4">
        <v>513764</v>
      </c>
      <c r="N215" s="4">
        <v>656531</v>
      </c>
      <c r="O215" s="4">
        <v>633895</v>
      </c>
      <c r="P215" s="4">
        <v>791106</v>
      </c>
      <c r="Q215" s="17">
        <v>933594</v>
      </c>
      <c r="S215" s="4">
        <f t="shared" si="50"/>
        <v>513764</v>
      </c>
      <c r="T215" s="4">
        <f t="shared" si="51"/>
        <v>656531</v>
      </c>
      <c r="U215" s="4">
        <f t="shared" si="52"/>
        <v>633895</v>
      </c>
      <c r="V215" s="4">
        <f t="shared" si="53"/>
        <v>791106</v>
      </c>
      <c r="W215" s="4">
        <f t="shared" si="54"/>
        <v>933594</v>
      </c>
      <c r="Y215" s="5">
        <f t="shared" si="55"/>
        <v>1.2500000000000001E-2</v>
      </c>
      <c r="Z215" s="5">
        <f t="shared" si="56"/>
        <v>1.4800000000000001E-2</v>
      </c>
      <c r="AA215" s="5">
        <f t="shared" si="57"/>
        <v>1.38E-2</v>
      </c>
      <c r="AB215" s="5">
        <f t="shared" si="58"/>
        <v>1.6500000000000001E-2</v>
      </c>
      <c r="AC215" s="5">
        <f t="shared" si="59"/>
        <v>1.8700000000000001E-2</v>
      </c>
      <c r="AE215" s="5">
        <f t="shared" si="60"/>
        <v>1.6299999999999999E-2</v>
      </c>
      <c r="AF215" s="5">
        <f t="shared" si="48"/>
        <v>1.4999999999999999E-2</v>
      </c>
      <c r="AH215" s="5">
        <f t="shared" si="61"/>
        <v>1.8700000000000001E-2</v>
      </c>
      <c r="AI215" s="5">
        <f t="shared" si="49"/>
        <v>1.52E-2</v>
      </c>
      <c r="AJ215" s="5">
        <f t="shared" si="62"/>
        <v>3.5000000000000014E-3</v>
      </c>
      <c r="AL215" s="5">
        <f t="shared" si="63"/>
        <v>1.6299999999999999E-2</v>
      </c>
      <c r="AM215" s="4">
        <f>ROUND(('Levy Limit Base'!AD215*AL215),0)</f>
        <v>847835</v>
      </c>
      <c r="AN215" s="4"/>
      <c r="AO215" s="18"/>
      <c r="AP215" s="5"/>
    </row>
    <row r="216" spans="1:42">
      <c r="A216" t="s">
        <v>223</v>
      </c>
      <c r="B216">
        <v>207</v>
      </c>
      <c r="C216" s="4">
        <v>236436529</v>
      </c>
      <c r="D216" s="4">
        <v>256120815</v>
      </c>
      <c r="E216" s="4">
        <v>267928435</v>
      </c>
      <c r="F216" s="4">
        <v>279763291</v>
      </c>
      <c r="G216" s="4">
        <v>291557071</v>
      </c>
      <c r="H216" s="4">
        <f>'Levy Limit Base'!U216</f>
        <v>304419021</v>
      </c>
      <c r="J216" s="47" t="s">
        <v>1212</v>
      </c>
      <c r="K216" s="47" t="s">
        <v>1212</v>
      </c>
      <c r="M216" s="4">
        <v>4147309</v>
      </c>
      <c r="N216" s="4">
        <v>5404599</v>
      </c>
      <c r="O216" s="4">
        <v>5136645</v>
      </c>
      <c r="P216" s="4">
        <v>4799698</v>
      </c>
      <c r="Q216" s="17">
        <v>5573023</v>
      </c>
      <c r="S216" s="4">
        <f t="shared" si="50"/>
        <v>4147309</v>
      </c>
      <c r="T216" s="4">
        <f t="shared" si="51"/>
        <v>5404599</v>
      </c>
      <c r="U216" s="4">
        <f t="shared" si="52"/>
        <v>5136645</v>
      </c>
      <c r="V216" s="4">
        <f t="shared" si="53"/>
        <v>4799698</v>
      </c>
      <c r="W216" s="4">
        <f t="shared" si="54"/>
        <v>5573023</v>
      </c>
      <c r="Y216" s="5">
        <f t="shared" si="55"/>
        <v>1.7500000000000002E-2</v>
      </c>
      <c r="Z216" s="5">
        <f t="shared" si="56"/>
        <v>2.1100000000000001E-2</v>
      </c>
      <c r="AA216" s="5">
        <f t="shared" si="57"/>
        <v>1.9199999999999998E-2</v>
      </c>
      <c r="AB216" s="5">
        <f t="shared" si="58"/>
        <v>1.72E-2</v>
      </c>
      <c r="AC216" s="5">
        <f t="shared" si="59"/>
        <v>1.9099999999999999E-2</v>
      </c>
      <c r="AE216" s="5">
        <f t="shared" si="60"/>
        <v>1.8499999999999999E-2</v>
      </c>
      <c r="AF216" s="5">
        <f t="shared" si="48"/>
        <v>1.8499999999999999E-2</v>
      </c>
      <c r="AH216" s="5">
        <f t="shared" si="61"/>
        <v>1.9199999999999998E-2</v>
      </c>
      <c r="AI216" s="5">
        <f t="shared" si="49"/>
        <v>1.8200000000000001E-2</v>
      </c>
      <c r="AJ216" s="5">
        <f t="shared" si="62"/>
        <v>9.9999999999999742E-4</v>
      </c>
      <c r="AL216" s="5">
        <f t="shared" si="63"/>
        <v>1.8499999999999999E-2</v>
      </c>
      <c r="AM216" s="4">
        <f>ROUND(('Levy Limit Base'!AD216*AL216),0)</f>
        <v>5631752</v>
      </c>
      <c r="AN216" s="4"/>
      <c r="AO216" s="18"/>
      <c r="AP216" s="5"/>
    </row>
    <row r="217" spans="1:42">
      <c r="A217" t="s">
        <v>224</v>
      </c>
      <c r="B217">
        <v>208</v>
      </c>
      <c r="C217" s="4">
        <v>19047174</v>
      </c>
      <c r="D217" s="4">
        <v>21131795</v>
      </c>
      <c r="E217" s="4">
        <v>22298067</v>
      </c>
      <c r="F217" s="4">
        <v>23546056</v>
      </c>
      <c r="G217" s="4">
        <v>24707393</v>
      </c>
      <c r="H217" s="4">
        <f>'Levy Limit Base'!U217</f>
        <v>25835807</v>
      </c>
      <c r="J217" s="47" t="s">
        <v>460</v>
      </c>
      <c r="K217" s="47" t="s">
        <v>1212</v>
      </c>
      <c r="M217" s="4">
        <v>650895</v>
      </c>
      <c r="N217" s="4">
        <v>631707</v>
      </c>
      <c r="O217" s="4">
        <v>690537</v>
      </c>
      <c r="P217" s="4">
        <v>572686</v>
      </c>
      <c r="Q217" s="17">
        <v>510729</v>
      </c>
      <c r="S217" s="4">
        <f t="shared" si="50"/>
        <v>650895</v>
      </c>
      <c r="T217" s="4">
        <f t="shared" si="51"/>
        <v>631707</v>
      </c>
      <c r="U217" s="4">
        <f t="shared" si="52"/>
        <v>690537</v>
      </c>
      <c r="V217" s="4">
        <f t="shared" si="53"/>
        <v>572686</v>
      </c>
      <c r="W217" s="4">
        <f t="shared" si="54"/>
        <v>510729</v>
      </c>
      <c r="Y217" s="5">
        <f t="shared" si="55"/>
        <v>3.4200000000000001E-2</v>
      </c>
      <c r="Z217" s="5">
        <f t="shared" si="56"/>
        <v>2.9899999999999999E-2</v>
      </c>
      <c r="AA217" s="5">
        <f t="shared" si="57"/>
        <v>3.1E-2</v>
      </c>
      <c r="AB217" s="5">
        <f t="shared" si="58"/>
        <v>2.4299999999999999E-2</v>
      </c>
      <c r="AC217" s="5">
        <f t="shared" si="59"/>
        <v>2.07E-2</v>
      </c>
      <c r="AE217" s="5">
        <f t="shared" si="60"/>
        <v>2.53E-2</v>
      </c>
      <c r="AF217" s="5">
        <f t="shared" si="48"/>
        <v>2.5000000000000001E-2</v>
      </c>
      <c r="AH217" s="5">
        <f t="shared" si="61"/>
        <v>3.1E-2</v>
      </c>
      <c r="AI217" s="5">
        <f t="shared" si="49"/>
        <v>2.2499999999999999E-2</v>
      </c>
      <c r="AJ217" s="5">
        <f t="shared" si="62"/>
        <v>8.5000000000000006E-3</v>
      </c>
      <c r="AL217" s="5">
        <f t="shared" si="63"/>
        <v>2.53E-2</v>
      </c>
      <c r="AM217" s="4">
        <f>ROUND(('Levy Limit Base'!AD217*AL217),0)</f>
        <v>653646</v>
      </c>
      <c r="AN217" s="4"/>
      <c r="AO217" s="18"/>
      <c r="AP217" s="5"/>
    </row>
    <row r="218" spans="1:42">
      <c r="A218" t="s">
        <v>225</v>
      </c>
      <c r="B218">
        <v>209</v>
      </c>
      <c r="C218" s="4">
        <v>13244834</v>
      </c>
      <c r="D218" s="4">
        <v>14434111</v>
      </c>
      <c r="E218" s="4">
        <v>15019976</v>
      </c>
      <c r="F218" s="4">
        <v>15745723</v>
      </c>
      <c r="G218" s="4">
        <v>16317472</v>
      </c>
      <c r="H218" s="4">
        <f>'Levy Limit Base'!U218</f>
        <v>16996148</v>
      </c>
      <c r="J218" s="47" t="s">
        <v>460</v>
      </c>
      <c r="K218" s="47" t="s">
        <v>1212</v>
      </c>
      <c r="M218" s="4">
        <v>393605</v>
      </c>
      <c r="N218" s="4">
        <v>225012</v>
      </c>
      <c r="O218" s="4">
        <v>350248</v>
      </c>
      <c r="P218" s="4">
        <v>178106</v>
      </c>
      <c r="Q218" s="17">
        <v>270739</v>
      </c>
      <c r="S218" s="4">
        <f t="shared" si="50"/>
        <v>393605</v>
      </c>
      <c r="T218" s="4">
        <f t="shared" si="51"/>
        <v>225012</v>
      </c>
      <c r="U218" s="4">
        <f t="shared" si="52"/>
        <v>350248</v>
      </c>
      <c r="V218" s="4">
        <f t="shared" si="53"/>
        <v>178106</v>
      </c>
      <c r="W218" s="4">
        <f t="shared" si="54"/>
        <v>270739</v>
      </c>
      <c r="Y218" s="5">
        <f t="shared" si="55"/>
        <v>2.9700000000000001E-2</v>
      </c>
      <c r="Z218" s="5">
        <f t="shared" si="56"/>
        <v>1.5599999999999999E-2</v>
      </c>
      <c r="AA218" s="5">
        <f t="shared" si="57"/>
        <v>2.3300000000000001E-2</v>
      </c>
      <c r="AB218" s="5">
        <f t="shared" si="58"/>
        <v>1.1299999999999999E-2</v>
      </c>
      <c r="AC218" s="5">
        <f t="shared" si="59"/>
        <v>1.66E-2</v>
      </c>
      <c r="AE218" s="5">
        <f t="shared" si="60"/>
        <v>1.7100000000000001E-2</v>
      </c>
      <c r="AF218" s="5">
        <f t="shared" si="48"/>
        <v>1.4500000000000001E-2</v>
      </c>
      <c r="AH218" s="5">
        <f t="shared" si="61"/>
        <v>2.3300000000000001E-2</v>
      </c>
      <c r="AI218" s="5">
        <f t="shared" si="49"/>
        <v>1.4E-2</v>
      </c>
      <c r="AJ218" s="5">
        <f t="shared" si="62"/>
        <v>9.300000000000001E-3</v>
      </c>
      <c r="AL218" s="5">
        <f t="shared" si="63"/>
        <v>1.7100000000000001E-2</v>
      </c>
      <c r="AM218" s="4">
        <f>ROUND(('Levy Limit Base'!AD218*AL218),0)</f>
        <v>290634</v>
      </c>
      <c r="AN218" s="4"/>
      <c r="AO218" s="18"/>
      <c r="AP218" s="5"/>
    </row>
    <row r="219" spans="1:42">
      <c r="A219" t="s">
        <v>226</v>
      </c>
      <c r="B219">
        <v>210</v>
      </c>
      <c r="C219" s="4">
        <v>50730921</v>
      </c>
      <c r="D219" s="4">
        <v>54900250</v>
      </c>
      <c r="E219" s="4">
        <v>57066098</v>
      </c>
      <c r="F219" s="4">
        <v>59123365</v>
      </c>
      <c r="G219" s="4">
        <v>61172222</v>
      </c>
      <c r="H219" s="4">
        <f>'Levy Limit Base'!U219</f>
        <v>63568793</v>
      </c>
      <c r="J219" s="47" t="s">
        <v>439</v>
      </c>
      <c r="K219" s="47" t="s">
        <v>1212</v>
      </c>
      <c r="M219" s="4">
        <v>773625</v>
      </c>
      <c r="N219" s="4">
        <v>793341</v>
      </c>
      <c r="O219" s="4">
        <v>630615</v>
      </c>
      <c r="P219" s="4">
        <v>570773</v>
      </c>
      <c r="Q219" s="17">
        <v>867266</v>
      </c>
      <c r="S219" s="4">
        <f t="shared" si="50"/>
        <v>773625</v>
      </c>
      <c r="T219" s="4">
        <f t="shared" si="51"/>
        <v>793341</v>
      </c>
      <c r="U219" s="4">
        <f t="shared" si="52"/>
        <v>630615</v>
      </c>
      <c r="V219" s="4">
        <f t="shared" si="53"/>
        <v>570773</v>
      </c>
      <c r="W219" s="4">
        <f t="shared" si="54"/>
        <v>867266</v>
      </c>
      <c r="Y219" s="5">
        <f t="shared" si="55"/>
        <v>1.52E-2</v>
      </c>
      <c r="Z219" s="5">
        <f t="shared" si="56"/>
        <v>1.4500000000000001E-2</v>
      </c>
      <c r="AA219" s="5">
        <f t="shared" si="57"/>
        <v>1.11E-2</v>
      </c>
      <c r="AB219" s="5">
        <f t="shared" si="58"/>
        <v>9.7000000000000003E-3</v>
      </c>
      <c r="AC219" s="5">
        <f t="shared" si="59"/>
        <v>1.4200000000000001E-2</v>
      </c>
      <c r="AE219" s="5">
        <f t="shared" si="60"/>
        <v>1.17E-2</v>
      </c>
      <c r="AF219" s="5">
        <f t="shared" si="48"/>
        <v>1.17E-2</v>
      </c>
      <c r="AH219" s="5">
        <f t="shared" si="61"/>
        <v>1.4200000000000001E-2</v>
      </c>
      <c r="AI219" s="5">
        <f t="shared" si="49"/>
        <v>1.04E-2</v>
      </c>
      <c r="AJ219" s="5">
        <f t="shared" si="62"/>
        <v>3.8000000000000013E-3</v>
      </c>
      <c r="AL219" s="5">
        <f t="shared" si="63"/>
        <v>1.17E-2</v>
      </c>
      <c r="AM219" s="4">
        <f>ROUND(('Levy Limit Base'!AD219*AL219),0)</f>
        <v>743755</v>
      </c>
      <c r="AN219" s="4"/>
      <c r="AO219" s="18"/>
      <c r="AP219" s="5"/>
    </row>
    <row r="220" spans="1:42">
      <c r="A220" t="s">
        <v>380</v>
      </c>
      <c r="B220">
        <v>211</v>
      </c>
      <c r="C220" s="4">
        <v>41127677</v>
      </c>
      <c r="D220" s="4">
        <v>43803504</v>
      </c>
      <c r="E220" s="4">
        <v>45350568</v>
      </c>
      <c r="F220" s="4">
        <v>46801317</v>
      </c>
      <c r="G220" s="4">
        <v>48404137</v>
      </c>
      <c r="H220" s="4">
        <f>'Levy Limit Base'!U220</f>
        <v>50026771</v>
      </c>
      <c r="J220" s="47" t="s">
        <v>441</v>
      </c>
      <c r="K220" s="47" t="s">
        <v>1212</v>
      </c>
      <c r="M220" s="4">
        <v>366741</v>
      </c>
      <c r="N220" s="4">
        <v>451976</v>
      </c>
      <c r="O220" s="4">
        <v>316985</v>
      </c>
      <c r="P220" s="4">
        <v>432787</v>
      </c>
      <c r="Q220" s="17">
        <v>412531</v>
      </c>
      <c r="S220" s="4">
        <f t="shared" si="50"/>
        <v>366741</v>
      </c>
      <c r="T220" s="4">
        <f t="shared" si="51"/>
        <v>451976</v>
      </c>
      <c r="U220" s="4">
        <f t="shared" si="52"/>
        <v>316985</v>
      </c>
      <c r="V220" s="4">
        <f t="shared" si="53"/>
        <v>432787</v>
      </c>
      <c r="W220" s="4">
        <f t="shared" si="54"/>
        <v>412531</v>
      </c>
      <c r="Y220" s="5">
        <f t="shared" si="55"/>
        <v>8.8999999999999999E-3</v>
      </c>
      <c r="Z220" s="5">
        <f t="shared" si="56"/>
        <v>1.03E-2</v>
      </c>
      <c r="AA220" s="5">
        <f t="shared" si="57"/>
        <v>7.0000000000000001E-3</v>
      </c>
      <c r="AB220" s="5">
        <f t="shared" si="58"/>
        <v>9.1999999999999998E-3</v>
      </c>
      <c r="AC220" s="5">
        <f t="shared" si="59"/>
        <v>8.5000000000000006E-3</v>
      </c>
      <c r="AE220" s="5">
        <f t="shared" si="60"/>
        <v>8.2000000000000007E-3</v>
      </c>
      <c r="AF220" s="5">
        <f t="shared" si="48"/>
        <v>8.2000000000000007E-3</v>
      </c>
      <c r="AH220" s="5">
        <f t="shared" si="61"/>
        <v>9.1999999999999998E-3</v>
      </c>
      <c r="AI220" s="5">
        <f t="shared" si="49"/>
        <v>7.7999999999999996E-3</v>
      </c>
      <c r="AJ220" s="5">
        <f t="shared" si="62"/>
        <v>1.4000000000000002E-3</v>
      </c>
      <c r="AL220" s="5">
        <f t="shared" si="63"/>
        <v>8.2000000000000007E-3</v>
      </c>
      <c r="AM220" s="4">
        <f>ROUND(('Levy Limit Base'!AD220*AL220),0)</f>
        <v>410220</v>
      </c>
      <c r="AN220" s="4"/>
      <c r="AO220" s="18"/>
      <c r="AP220" s="5"/>
    </row>
    <row r="221" spans="1:42">
      <c r="A221" t="s">
        <v>381</v>
      </c>
      <c r="B221">
        <v>212</v>
      </c>
      <c r="C221" s="4">
        <v>4509866</v>
      </c>
      <c r="D221" s="4">
        <v>4807051</v>
      </c>
      <c r="E221" s="4">
        <v>5011761</v>
      </c>
      <c r="F221" s="4">
        <v>5224934</v>
      </c>
      <c r="G221" s="4">
        <v>5433144</v>
      </c>
      <c r="H221" s="4">
        <f>'Levy Limit Base'!U221</f>
        <v>5665509</v>
      </c>
      <c r="J221" s="47" t="s">
        <v>439</v>
      </c>
      <c r="K221" s="47" t="s">
        <v>446</v>
      </c>
      <c r="M221" s="4">
        <v>35703</v>
      </c>
      <c r="N221" s="4">
        <v>84534</v>
      </c>
      <c r="O221" s="4">
        <v>87879</v>
      </c>
      <c r="P221" s="4">
        <v>77587</v>
      </c>
      <c r="Q221" s="17">
        <v>96536</v>
      </c>
      <c r="S221" s="4">
        <f t="shared" si="50"/>
        <v>35703</v>
      </c>
      <c r="T221" s="4">
        <f t="shared" si="51"/>
        <v>84534</v>
      </c>
      <c r="U221" s="4">
        <f t="shared" si="52"/>
        <v>87879</v>
      </c>
      <c r="V221" s="4">
        <f t="shared" si="53"/>
        <v>77587</v>
      </c>
      <c r="W221" s="4">
        <f t="shared" si="54"/>
        <v>96536</v>
      </c>
      <c r="Y221" s="5">
        <f t="shared" si="55"/>
        <v>7.9000000000000008E-3</v>
      </c>
      <c r="Z221" s="5">
        <f t="shared" si="56"/>
        <v>1.7600000000000001E-2</v>
      </c>
      <c r="AA221" s="5">
        <f t="shared" si="57"/>
        <v>1.7500000000000002E-2</v>
      </c>
      <c r="AB221" s="5">
        <f t="shared" si="58"/>
        <v>1.4800000000000001E-2</v>
      </c>
      <c r="AC221" s="5">
        <f t="shared" si="59"/>
        <v>1.78E-2</v>
      </c>
      <c r="AE221" s="5">
        <f t="shared" si="60"/>
        <v>1.67E-2</v>
      </c>
      <c r="AF221" s="5">
        <f t="shared" si="48"/>
        <v>1.66E-2</v>
      </c>
      <c r="AH221" s="5">
        <f t="shared" si="61"/>
        <v>1.78E-2</v>
      </c>
      <c r="AI221" s="5">
        <f t="shared" si="49"/>
        <v>1.6199999999999999E-2</v>
      </c>
      <c r="AJ221" s="5">
        <f t="shared" si="62"/>
        <v>1.6000000000000007E-3</v>
      </c>
      <c r="AL221" s="5">
        <f t="shared" si="63"/>
        <v>1.67E-2</v>
      </c>
      <c r="AM221" s="4">
        <f>ROUND(('Levy Limit Base'!AD221*AL221),0)</f>
        <v>94614</v>
      </c>
      <c r="AN221" s="4"/>
      <c r="AO221" s="18"/>
      <c r="AP221" s="5"/>
    </row>
    <row r="222" spans="1:42">
      <c r="A222" t="s">
        <v>227</v>
      </c>
      <c r="B222">
        <v>213</v>
      </c>
      <c r="C222" s="4">
        <v>32333460</v>
      </c>
      <c r="D222" s="4">
        <v>34996734</v>
      </c>
      <c r="E222" s="4">
        <v>36418214</v>
      </c>
      <c r="F222" s="4">
        <v>37952950</v>
      </c>
      <c r="G222" s="4">
        <v>39395666</v>
      </c>
      <c r="H222" s="4">
        <f>'Levy Limit Base'!U222</f>
        <v>40973829</v>
      </c>
      <c r="J222" s="47" t="s">
        <v>439</v>
      </c>
      <c r="K222" s="47" t="s">
        <v>1212</v>
      </c>
      <c r="M222" s="4">
        <v>628434</v>
      </c>
      <c r="N222" s="4">
        <v>544047</v>
      </c>
      <c r="O222" s="4">
        <v>624281</v>
      </c>
      <c r="P222" s="4">
        <v>493892</v>
      </c>
      <c r="Q222" s="17">
        <v>593271</v>
      </c>
      <c r="S222" s="4">
        <f t="shared" si="50"/>
        <v>628434</v>
      </c>
      <c r="T222" s="4">
        <f t="shared" si="51"/>
        <v>544047</v>
      </c>
      <c r="U222" s="4">
        <f t="shared" si="52"/>
        <v>624281</v>
      </c>
      <c r="V222" s="4">
        <f t="shared" si="53"/>
        <v>493892</v>
      </c>
      <c r="W222" s="4">
        <f t="shared" si="54"/>
        <v>593271</v>
      </c>
      <c r="Y222" s="5">
        <f t="shared" si="55"/>
        <v>1.9400000000000001E-2</v>
      </c>
      <c r="Z222" s="5">
        <f t="shared" si="56"/>
        <v>1.55E-2</v>
      </c>
      <c r="AA222" s="5">
        <f t="shared" si="57"/>
        <v>1.7100000000000001E-2</v>
      </c>
      <c r="AB222" s="5">
        <f t="shared" si="58"/>
        <v>1.2999999999999999E-2</v>
      </c>
      <c r="AC222" s="5">
        <f t="shared" si="59"/>
        <v>1.5100000000000001E-2</v>
      </c>
      <c r="AE222" s="5">
        <f t="shared" si="60"/>
        <v>1.5100000000000001E-2</v>
      </c>
      <c r="AF222" s="5">
        <f t="shared" si="48"/>
        <v>1.4500000000000001E-2</v>
      </c>
      <c r="AH222" s="5">
        <f t="shared" si="61"/>
        <v>1.7100000000000001E-2</v>
      </c>
      <c r="AI222" s="5">
        <f t="shared" si="49"/>
        <v>1.41E-2</v>
      </c>
      <c r="AJ222" s="5">
        <f t="shared" si="62"/>
        <v>3.0000000000000009E-3</v>
      </c>
      <c r="AL222" s="5">
        <f t="shared" si="63"/>
        <v>1.5100000000000001E-2</v>
      </c>
      <c r="AM222" s="4">
        <f>ROUND(('Levy Limit Base'!AD222*AL222),0)</f>
        <v>618705</v>
      </c>
      <c r="AN222" s="4"/>
      <c r="AO222" s="18"/>
      <c r="AP222" s="5"/>
    </row>
    <row r="223" spans="1:42">
      <c r="A223" t="s">
        <v>228</v>
      </c>
      <c r="B223">
        <v>214</v>
      </c>
      <c r="C223" s="4">
        <v>40123172</v>
      </c>
      <c r="D223" s="4">
        <v>43425214</v>
      </c>
      <c r="E223" s="4">
        <v>45427725</v>
      </c>
      <c r="F223" s="4">
        <v>47501659</v>
      </c>
      <c r="G223" s="4">
        <v>49422277</v>
      </c>
      <c r="H223" s="4">
        <f>'Levy Limit Base'!U223</f>
        <v>51621463</v>
      </c>
      <c r="J223" s="47" t="s">
        <v>445</v>
      </c>
      <c r="K223" s="47" t="s">
        <v>1212</v>
      </c>
      <c r="M223" s="4">
        <v>716719</v>
      </c>
      <c r="N223" s="4">
        <v>916881</v>
      </c>
      <c r="O223" s="4">
        <v>938241</v>
      </c>
      <c r="P223" s="4">
        <v>733076</v>
      </c>
      <c r="Q223" s="17">
        <v>963629</v>
      </c>
      <c r="S223" s="4">
        <f t="shared" si="50"/>
        <v>716719</v>
      </c>
      <c r="T223" s="4">
        <f t="shared" si="51"/>
        <v>916881</v>
      </c>
      <c r="U223" s="4">
        <f t="shared" si="52"/>
        <v>938241</v>
      </c>
      <c r="V223" s="4">
        <f t="shared" si="53"/>
        <v>733076</v>
      </c>
      <c r="W223" s="4">
        <f t="shared" si="54"/>
        <v>963629</v>
      </c>
      <c r="Y223" s="5">
        <f t="shared" si="55"/>
        <v>1.7899999999999999E-2</v>
      </c>
      <c r="Z223" s="5">
        <f t="shared" si="56"/>
        <v>2.1100000000000001E-2</v>
      </c>
      <c r="AA223" s="5">
        <f t="shared" si="57"/>
        <v>2.07E-2</v>
      </c>
      <c r="AB223" s="5">
        <f t="shared" si="58"/>
        <v>1.54E-2</v>
      </c>
      <c r="AC223" s="5">
        <f t="shared" si="59"/>
        <v>1.95E-2</v>
      </c>
      <c r="AE223" s="5">
        <f t="shared" si="60"/>
        <v>1.8499999999999999E-2</v>
      </c>
      <c r="AF223" s="5">
        <f t="shared" si="48"/>
        <v>1.8499999999999999E-2</v>
      </c>
      <c r="AH223" s="5">
        <f t="shared" si="61"/>
        <v>2.07E-2</v>
      </c>
      <c r="AI223" s="5">
        <f t="shared" si="49"/>
        <v>1.7500000000000002E-2</v>
      </c>
      <c r="AJ223" s="5">
        <f t="shared" si="62"/>
        <v>3.199999999999998E-3</v>
      </c>
      <c r="AL223" s="5">
        <f t="shared" si="63"/>
        <v>1.8499999999999999E-2</v>
      </c>
      <c r="AM223" s="4">
        <f>ROUND(('Levy Limit Base'!AD223*AL223),0)</f>
        <v>954997</v>
      </c>
      <c r="AN223" s="4"/>
      <c r="AO223" s="18"/>
      <c r="AP223" s="5"/>
    </row>
    <row r="224" spans="1:42">
      <c r="A224" t="s">
        <v>229</v>
      </c>
      <c r="B224">
        <v>215</v>
      </c>
      <c r="C224" s="4">
        <v>36621851</v>
      </c>
      <c r="D224" s="4">
        <v>40812684</v>
      </c>
      <c r="E224" s="4">
        <v>42462819</v>
      </c>
      <c r="F224" s="4">
        <v>44053909</v>
      </c>
      <c r="G224" s="4">
        <v>45849412</v>
      </c>
      <c r="H224" s="4">
        <f>'Levy Limit Base'!U224</f>
        <v>47578856</v>
      </c>
      <c r="J224" s="47" t="s">
        <v>439</v>
      </c>
      <c r="K224" s="47" t="s">
        <v>1212</v>
      </c>
      <c r="M224" s="4">
        <v>826728</v>
      </c>
      <c r="N224" s="4">
        <v>629818</v>
      </c>
      <c r="O224" s="4">
        <v>529520</v>
      </c>
      <c r="P224" s="4">
        <v>694155</v>
      </c>
      <c r="Q224" s="17">
        <v>583208</v>
      </c>
      <c r="S224" s="4">
        <f t="shared" si="50"/>
        <v>826728</v>
      </c>
      <c r="T224" s="4">
        <f t="shared" si="51"/>
        <v>629818</v>
      </c>
      <c r="U224" s="4">
        <f t="shared" si="52"/>
        <v>529520</v>
      </c>
      <c r="V224" s="4">
        <f t="shared" si="53"/>
        <v>694155</v>
      </c>
      <c r="W224" s="4">
        <f t="shared" si="54"/>
        <v>583208</v>
      </c>
      <c r="Y224" s="5">
        <f t="shared" si="55"/>
        <v>2.2599999999999999E-2</v>
      </c>
      <c r="Z224" s="5">
        <f t="shared" si="56"/>
        <v>1.54E-2</v>
      </c>
      <c r="AA224" s="5">
        <f t="shared" si="57"/>
        <v>1.2500000000000001E-2</v>
      </c>
      <c r="AB224" s="5">
        <f t="shared" si="58"/>
        <v>1.5800000000000002E-2</v>
      </c>
      <c r="AC224" s="5">
        <f t="shared" si="59"/>
        <v>1.2699999999999999E-2</v>
      </c>
      <c r="AE224" s="5">
        <f t="shared" si="60"/>
        <v>1.37E-2</v>
      </c>
      <c r="AF224" s="5">
        <f t="shared" si="48"/>
        <v>1.35E-2</v>
      </c>
      <c r="AH224" s="5">
        <f t="shared" si="61"/>
        <v>1.5800000000000002E-2</v>
      </c>
      <c r="AI224" s="5">
        <f t="shared" si="49"/>
        <v>1.26E-2</v>
      </c>
      <c r="AJ224" s="5">
        <f t="shared" si="62"/>
        <v>3.2000000000000015E-3</v>
      </c>
      <c r="AL224" s="5">
        <f t="shared" si="63"/>
        <v>1.37E-2</v>
      </c>
      <c r="AM224" s="4">
        <f>ROUND(('Levy Limit Base'!AD224*AL224),0)</f>
        <v>651830</v>
      </c>
      <c r="AN224" s="4"/>
      <c r="AO224" s="18"/>
      <c r="AP224" s="5"/>
    </row>
    <row r="225" spans="1:42">
      <c r="A225" t="s">
        <v>230</v>
      </c>
      <c r="B225">
        <v>216</v>
      </c>
      <c r="C225" s="4">
        <v>16274949</v>
      </c>
      <c r="D225" s="4">
        <v>17645769</v>
      </c>
      <c r="E225" s="4">
        <v>18343481</v>
      </c>
      <c r="F225" s="4">
        <v>19121428</v>
      </c>
      <c r="G225" s="4">
        <v>19900889</v>
      </c>
      <c r="H225" s="4">
        <f>'Levy Limit Base'!U225</f>
        <v>20730783</v>
      </c>
      <c r="J225" s="47" t="s">
        <v>447</v>
      </c>
      <c r="K225" s="47" t="s">
        <v>1212</v>
      </c>
      <c r="M225" s="4">
        <v>244970</v>
      </c>
      <c r="N225" s="4">
        <v>256568</v>
      </c>
      <c r="O225" s="4">
        <v>319360</v>
      </c>
      <c r="P225" s="4">
        <v>301426</v>
      </c>
      <c r="Q225" s="17">
        <v>327943</v>
      </c>
      <c r="S225" s="4">
        <f t="shared" si="50"/>
        <v>244970</v>
      </c>
      <c r="T225" s="4">
        <f t="shared" si="51"/>
        <v>256568</v>
      </c>
      <c r="U225" s="4">
        <f t="shared" si="52"/>
        <v>319360</v>
      </c>
      <c r="V225" s="4">
        <f t="shared" si="53"/>
        <v>301426</v>
      </c>
      <c r="W225" s="4">
        <f t="shared" si="54"/>
        <v>327943</v>
      </c>
      <c r="Y225" s="5">
        <f t="shared" si="55"/>
        <v>1.5100000000000001E-2</v>
      </c>
      <c r="Z225" s="5">
        <f t="shared" si="56"/>
        <v>1.4500000000000001E-2</v>
      </c>
      <c r="AA225" s="5">
        <f t="shared" si="57"/>
        <v>1.7399999999999999E-2</v>
      </c>
      <c r="AB225" s="5">
        <f t="shared" si="58"/>
        <v>1.5800000000000002E-2</v>
      </c>
      <c r="AC225" s="5">
        <f t="shared" si="59"/>
        <v>1.6500000000000001E-2</v>
      </c>
      <c r="AE225" s="5">
        <f t="shared" si="60"/>
        <v>1.66E-2</v>
      </c>
      <c r="AF225" s="5">
        <f t="shared" si="48"/>
        <v>1.5599999999999999E-2</v>
      </c>
      <c r="AH225" s="5">
        <f t="shared" si="61"/>
        <v>1.7399999999999999E-2</v>
      </c>
      <c r="AI225" s="5">
        <f t="shared" si="49"/>
        <v>1.6199999999999999E-2</v>
      </c>
      <c r="AJ225" s="5">
        <f t="shared" si="62"/>
        <v>1.1999999999999997E-3</v>
      </c>
      <c r="AL225" s="5">
        <f t="shared" si="63"/>
        <v>1.66E-2</v>
      </c>
      <c r="AM225" s="4">
        <f>ROUND(('Levy Limit Base'!AD225*AL225),0)</f>
        <v>344131</v>
      </c>
      <c r="AN225" s="4"/>
      <c r="AO225" s="18"/>
      <c r="AP225" s="5"/>
    </row>
    <row r="226" spans="1:42">
      <c r="A226" t="s">
        <v>231</v>
      </c>
      <c r="B226">
        <v>217</v>
      </c>
      <c r="C226" s="4">
        <v>5036545</v>
      </c>
      <c r="D226" s="4">
        <v>5461709</v>
      </c>
      <c r="E226" s="4">
        <v>5641592</v>
      </c>
      <c r="F226" s="4">
        <v>5986755</v>
      </c>
      <c r="G226" s="4">
        <v>6456545</v>
      </c>
      <c r="H226" s="4">
        <f>'Levy Limit Base'!U226</f>
        <v>6829097</v>
      </c>
      <c r="J226" s="47" t="s">
        <v>1212</v>
      </c>
      <c r="K226" s="47" t="s">
        <v>1212</v>
      </c>
      <c r="M226" s="4">
        <v>52044</v>
      </c>
      <c r="N226" s="4">
        <v>43340</v>
      </c>
      <c r="O226" s="4">
        <v>204123</v>
      </c>
      <c r="P226" s="4">
        <v>320121</v>
      </c>
      <c r="Q226" s="17">
        <v>211138</v>
      </c>
      <c r="S226" s="4">
        <f t="shared" si="50"/>
        <v>52044</v>
      </c>
      <c r="T226" s="4">
        <f t="shared" si="51"/>
        <v>43340</v>
      </c>
      <c r="U226" s="4">
        <f t="shared" si="52"/>
        <v>204123</v>
      </c>
      <c r="V226" s="4">
        <f t="shared" si="53"/>
        <v>320121</v>
      </c>
      <c r="W226" s="4">
        <f t="shared" si="54"/>
        <v>211138</v>
      </c>
      <c r="Y226" s="5">
        <f t="shared" si="55"/>
        <v>1.03E-2</v>
      </c>
      <c r="Z226" s="5">
        <f t="shared" si="56"/>
        <v>7.9000000000000008E-3</v>
      </c>
      <c r="AA226" s="5">
        <f t="shared" si="57"/>
        <v>3.6200000000000003E-2</v>
      </c>
      <c r="AB226" s="5">
        <f t="shared" si="58"/>
        <v>5.3499999999999999E-2</v>
      </c>
      <c r="AC226" s="5">
        <f t="shared" si="59"/>
        <v>3.27E-2</v>
      </c>
      <c r="AE226" s="5">
        <f t="shared" si="60"/>
        <v>4.0800000000000003E-2</v>
      </c>
      <c r="AF226" s="5">
        <f t="shared" si="48"/>
        <v>2.5600000000000001E-2</v>
      </c>
      <c r="AH226" s="5">
        <f t="shared" si="61"/>
        <v>5.3499999999999999E-2</v>
      </c>
      <c r="AI226" s="5">
        <f t="shared" si="49"/>
        <v>3.4500000000000003E-2</v>
      </c>
      <c r="AJ226" s="5">
        <f t="shared" si="62"/>
        <v>1.8999999999999996E-2</v>
      </c>
      <c r="AL226" s="5">
        <f t="shared" si="63"/>
        <v>4.0800000000000003E-2</v>
      </c>
      <c r="AM226" s="4">
        <f>ROUND(('Levy Limit Base'!AD226*AL226),0)</f>
        <v>278627</v>
      </c>
      <c r="AN226" s="4"/>
      <c r="AO226" s="18"/>
      <c r="AP226" s="5"/>
    </row>
    <row r="227" spans="1:42">
      <c r="A227" t="s">
        <v>232</v>
      </c>
      <c r="B227">
        <v>218</v>
      </c>
      <c r="C227" s="4">
        <v>27462564</v>
      </c>
      <c r="D227" s="4">
        <v>29299266</v>
      </c>
      <c r="E227" s="4">
        <v>30299731</v>
      </c>
      <c r="F227" s="4">
        <v>31493229</v>
      </c>
      <c r="G227" s="4">
        <v>32979406</v>
      </c>
      <c r="H227" s="4">
        <f>'Levy Limit Base'!U227</f>
        <v>34510608</v>
      </c>
      <c r="J227" s="47" t="s">
        <v>445</v>
      </c>
      <c r="K227" s="47" t="s">
        <v>1212</v>
      </c>
      <c r="M227" s="4">
        <v>195372</v>
      </c>
      <c r="N227" s="4">
        <v>267983</v>
      </c>
      <c r="O227" s="4">
        <v>436005</v>
      </c>
      <c r="P227" s="4">
        <v>698846</v>
      </c>
      <c r="Q227" s="17">
        <v>706717</v>
      </c>
      <c r="S227" s="4">
        <f t="shared" si="50"/>
        <v>195372</v>
      </c>
      <c r="T227" s="4">
        <f t="shared" si="51"/>
        <v>267983</v>
      </c>
      <c r="U227" s="4">
        <f t="shared" si="52"/>
        <v>436005</v>
      </c>
      <c r="V227" s="4">
        <f t="shared" si="53"/>
        <v>698846</v>
      </c>
      <c r="W227" s="4">
        <f t="shared" si="54"/>
        <v>706717</v>
      </c>
      <c r="Y227" s="5">
        <f t="shared" si="55"/>
        <v>7.1000000000000004E-3</v>
      </c>
      <c r="Z227" s="5">
        <f t="shared" si="56"/>
        <v>9.1000000000000004E-3</v>
      </c>
      <c r="AA227" s="5">
        <f t="shared" si="57"/>
        <v>1.44E-2</v>
      </c>
      <c r="AB227" s="5">
        <f t="shared" si="58"/>
        <v>2.2200000000000001E-2</v>
      </c>
      <c r="AC227" s="5">
        <f t="shared" si="59"/>
        <v>2.1399999999999999E-2</v>
      </c>
      <c r="AE227" s="5">
        <f t="shared" si="60"/>
        <v>1.9300000000000001E-2</v>
      </c>
      <c r="AF227" s="5">
        <f t="shared" si="48"/>
        <v>1.4999999999999999E-2</v>
      </c>
      <c r="AH227" s="5">
        <f t="shared" si="61"/>
        <v>2.2200000000000001E-2</v>
      </c>
      <c r="AI227" s="5">
        <f t="shared" si="49"/>
        <v>1.7899999999999999E-2</v>
      </c>
      <c r="AJ227" s="5">
        <f t="shared" si="62"/>
        <v>4.3000000000000017E-3</v>
      </c>
      <c r="AL227" s="5">
        <f t="shared" si="63"/>
        <v>1.9300000000000001E-2</v>
      </c>
      <c r="AM227" s="4">
        <f>ROUND(('Levy Limit Base'!AD227*AL227),0)</f>
        <v>666055</v>
      </c>
      <c r="AN227" s="4"/>
      <c r="AO227" s="18"/>
      <c r="AP227" s="5"/>
    </row>
    <row r="228" spans="1:42">
      <c r="A228" t="s">
        <v>233</v>
      </c>
      <c r="B228">
        <v>219</v>
      </c>
      <c r="C228" s="4">
        <v>29552737</v>
      </c>
      <c r="D228" s="4">
        <v>34544845</v>
      </c>
      <c r="E228" s="4">
        <v>36127529</v>
      </c>
      <c r="F228" s="4">
        <v>37580511</v>
      </c>
      <c r="G228" s="4">
        <v>39036095</v>
      </c>
      <c r="H228" s="4">
        <f>'Levy Limit Base'!U228</f>
        <v>40555652</v>
      </c>
      <c r="J228" s="47" t="s">
        <v>1212</v>
      </c>
      <c r="K228" s="47" t="s">
        <v>1212</v>
      </c>
      <c r="M228" s="4">
        <v>304108</v>
      </c>
      <c r="N228" s="4">
        <v>719063</v>
      </c>
      <c r="O228" s="4">
        <v>549794</v>
      </c>
      <c r="P228" s="4">
        <v>512899</v>
      </c>
      <c r="Q228" s="17">
        <v>543655</v>
      </c>
      <c r="S228" s="4">
        <f t="shared" si="50"/>
        <v>304108</v>
      </c>
      <c r="T228" s="4">
        <f t="shared" si="51"/>
        <v>719063</v>
      </c>
      <c r="U228" s="4">
        <f t="shared" si="52"/>
        <v>549794</v>
      </c>
      <c r="V228" s="4">
        <f t="shared" si="53"/>
        <v>512899</v>
      </c>
      <c r="W228" s="4">
        <f t="shared" si="54"/>
        <v>543655</v>
      </c>
      <c r="Y228" s="5">
        <f t="shared" si="55"/>
        <v>1.03E-2</v>
      </c>
      <c r="Z228" s="5">
        <f t="shared" si="56"/>
        <v>2.0799999999999999E-2</v>
      </c>
      <c r="AA228" s="5">
        <f t="shared" si="57"/>
        <v>1.52E-2</v>
      </c>
      <c r="AB228" s="5">
        <f t="shared" si="58"/>
        <v>1.3599999999999999E-2</v>
      </c>
      <c r="AC228" s="5">
        <f t="shared" si="59"/>
        <v>1.3899999999999999E-2</v>
      </c>
      <c r="AE228" s="5">
        <f t="shared" si="60"/>
        <v>1.4200000000000001E-2</v>
      </c>
      <c r="AF228" s="5">
        <f t="shared" si="48"/>
        <v>1.4200000000000001E-2</v>
      </c>
      <c r="AH228" s="5">
        <f t="shared" si="61"/>
        <v>1.52E-2</v>
      </c>
      <c r="AI228" s="5">
        <f t="shared" si="49"/>
        <v>1.38E-2</v>
      </c>
      <c r="AJ228" s="5">
        <f t="shared" si="62"/>
        <v>1.4000000000000002E-3</v>
      </c>
      <c r="AL228" s="5">
        <f t="shared" si="63"/>
        <v>1.4200000000000001E-2</v>
      </c>
      <c r="AM228" s="4">
        <f>ROUND(('Levy Limit Base'!AD228*AL228),0)</f>
        <v>575890</v>
      </c>
      <c r="AN228" s="4"/>
      <c r="AO228" s="18"/>
      <c r="AP228" s="5"/>
    </row>
    <row r="229" spans="1:42">
      <c r="A229" t="s">
        <v>234</v>
      </c>
      <c r="B229">
        <v>220</v>
      </c>
      <c r="C229" s="4">
        <v>55787375</v>
      </c>
      <c r="D229" s="4">
        <v>60466802</v>
      </c>
      <c r="E229" s="4">
        <v>62846997</v>
      </c>
      <c r="F229" s="4">
        <v>65319412</v>
      </c>
      <c r="G229" s="4">
        <v>68098582</v>
      </c>
      <c r="H229" s="4">
        <f>'Levy Limit Base'!U229</f>
        <v>71002135</v>
      </c>
      <c r="J229" s="47" t="s">
        <v>439</v>
      </c>
      <c r="K229" s="47" t="s">
        <v>1212</v>
      </c>
      <c r="M229" s="4">
        <v>966388</v>
      </c>
      <c r="N229" s="4">
        <v>868525</v>
      </c>
      <c r="O229" s="4">
        <v>901240</v>
      </c>
      <c r="P229" s="4">
        <v>1146185</v>
      </c>
      <c r="Q229" s="17">
        <v>1201088</v>
      </c>
      <c r="S229" s="4">
        <f t="shared" si="50"/>
        <v>966388</v>
      </c>
      <c r="T229" s="4">
        <f t="shared" si="51"/>
        <v>868525</v>
      </c>
      <c r="U229" s="4">
        <f t="shared" si="52"/>
        <v>901240</v>
      </c>
      <c r="V229" s="4">
        <f t="shared" si="53"/>
        <v>1146185</v>
      </c>
      <c r="W229" s="4">
        <f t="shared" si="54"/>
        <v>1201088</v>
      </c>
      <c r="Y229" s="5">
        <f t="shared" si="55"/>
        <v>1.7299999999999999E-2</v>
      </c>
      <c r="Z229" s="5">
        <f t="shared" si="56"/>
        <v>1.44E-2</v>
      </c>
      <c r="AA229" s="5">
        <f t="shared" si="57"/>
        <v>1.43E-2</v>
      </c>
      <c r="AB229" s="5">
        <f t="shared" si="58"/>
        <v>1.7500000000000002E-2</v>
      </c>
      <c r="AC229" s="5">
        <f t="shared" si="59"/>
        <v>1.7600000000000001E-2</v>
      </c>
      <c r="AE229" s="5">
        <f t="shared" si="60"/>
        <v>1.6500000000000001E-2</v>
      </c>
      <c r="AF229" s="5">
        <f t="shared" si="48"/>
        <v>1.54E-2</v>
      </c>
      <c r="AH229" s="5">
        <f t="shared" si="61"/>
        <v>1.7600000000000001E-2</v>
      </c>
      <c r="AI229" s="5">
        <f t="shared" si="49"/>
        <v>1.5900000000000001E-2</v>
      </c>
      <c r="AJ229" s="5">
        <f t="shared" si="62"/>
        <v>1.7000000000000001E-3</v>
      </c>
      <c r="AL229" s="5">
        <f t="shared" si="63"/>
        <v>1.6500000000000001E-2</v>
      </c>
      <c r="AM229" s="4">
        <f>ROUND(('Levy Limit Base'!AD229*AL229),0)</f>
        <v>1171535</v>
      </c>
      <c r="AN229" s="4"/>
      <c r="AO229" s="18"/>
      <c r="AP229" s="5"/>
    </row>
    <row r="230" spans="1:42">
      <c r="A230" t="s">
        <v>235</v>
      </c>
      <c r="B230">
        <v>221</v>
      </c>
      <c r="C230" s="4">
        <v>15101653</v>
      </c>
      <c r="D230" s="4">
        <v>16175428</v>
      </c>
      <c r="E230" s="4">
        <v>16743835</v>
      </c>
      <c r="F230" s="4">
        <v>17332792</v>
      </c>
      <c r="G230" s="4">
        <v>17957327</v>
      </c>
      <c r="H230" s="4">
        <f>'Levy Limit Base'!U230</f>
        <v>18624587</v>
      </c>
      <c r="J230" s="47" t="s">
        <v>1212</v>
      </c>
      <c r="K230" s="47" t="s">
        <v>1212</v>
      </c>
      <c r="M230" s="4">
        <v>117260</v>
      </c>
      <c r="N230" s="4">
        <v>164021</v>
      </c>
      <c r="O230" s="4">
        <v>170361</v>
      </c>
      <c r="P230" s="4">
        <v>191215</v>
      </c>
      <c r="Q230" s="17">
        <v>218326</v>
      </c>
      <c r="S230" s="4">
        <f t="shared" si="50"/>
        <v>117260</v>
      </c>
      <c r="T230" s="4">
        <f t="shared" si="51"/>
        <v>164021</v>
      </c>
      <c r="U230" s="4">
        <f t="shared" si="52"/>
        <v>170361</v>
      </c>
      <c r="V230" s="4">
        <f t="shared" si="53"/>
        <v>191215</v>
      </c>
      <c r="W230" s="4">
        <f t="shared" si="54"/>
        <v>218326</v>
      </c>
      <c r="Y230" s="5">
        <f t="shared" si="55"/>
        <v>7.7999999999999996E-3</v>
      </c>
      <c r="Z230" s="5">
        <f t="shared" si="56"/>
        <v>1.01E-2</v>
      </c>
      <c r="AA230" s="5">
        <f t="shared" si="57"/>
        <v>1.0200000000000001E-2</v>
      </c>
      <c r="AB230" s="5">
        <f t="shared" si="58"/>
        <v>1.0999999999999999E-2</v>
      </c>
      <c r="AC230" s="5">
        <f t="shared" si="59"/>
        <v>1.2200000000000001E-2</v>
      </c>
      <c r="AE230" s="5">
        <f t="shared" si="60"/>
        <v>1.11E-2</v>
      </c>
      <c r="AF230" s="5">
        <f t="shared" si="48"/>
        <v>1.04E-2</v>
      </c>
      <c r="AH230" s="5">
        <f t="shared" si="61"/>
        <v>1.2200000000000001E-2</v>
      </c>
      <c r="AI230" s="5">
        <f t="shared" si="49"/>
        <v>1.06E-2</v>
      </c>
      <c r="AJ230" s="5">
        <f t="shared" si="62"/>
        <v>1.6000000000000007E-3</v>
      </c>
      <c r="AL230" s="5">
        <f t="shared" si="63"/>
        <v>1.11E-2</v>
      </c>
      <c r="AM230" s="4">
        <f>ROUND(('Levy Limit Base'!AD230*AL230),0)</f>
        <v>206733</v>
      </c>
      <c r="AN230" s="4"/>
      <c r="AO230" s="18"/>
      <c r="AP230" s="5"/>
    </row>
    <row r="231" spans="1:42">
      <c r="A231" t="s">
        <v>236</v>
      </c>
      <c r="B231">
        <v>222</v>
      </c>
      <c r="C231" s="4">
        <v>2186602</v>
      </c>
      <c r="D231" s="4">
        <v>2345835</v>
      </c>
      <c r="E231" s="4">
        <v>2422264</v>
      </c>
      <c r="F231" s="4">
        <v>2497475</v>
      </c>
      <c r="G231" s="4">
        <v>2574775</v>
      </c>
      <c r="H231" s="4">
        <f>'Levy Limit Base'!U231</f>
        <v>2656564</v>
      </c>
      <c r="J231" s="47" t="s">
        <v>1212</v>
      </c>
      <c r="K231" s="47" t="s">
        <v>1212</v>
      </c>
      <c r="M231" s="4">
        <v>19596</v>
      </c>
      <c r="N231" s="4">
        <v>17783</v>
      </c>
      <c r="O231" s="4">
        <v>14654</v>
      </c>
      <c r="P231" s="4">
        <v>14863</v>
      </c>
      <c r="Q231" s="17">
        <v>17419</v>
      </c>
      <c r="S231" s="4">
        <f t="shared" si="50"/>
        <v>19596</v>
      </c>
      <c r="T231" s="4">
        <f t="shared" si="51"/>
        <v>17783</v>
      </c>
      <c r="U231" s="4">
        <f t="shared" si="52"/>
        <v>14654</v>
      </c>
      <c r="V231" s="4">
        <f t="shared" si="53"/>
        <v>14863</v>
      </c>
      <c r="W231" s="4">
        <f t="shared" si="54"/>
        <v>17419</v>
      </c>
      <c r="Y231" s="5">
        <f t="shared" si="55"/>
        <v>8.9999999999999993E-3</v>
      </c>
      <c r="Z231" s="5">
        <f t="shared" si="56"/>
        <v>7.6E-3</v>
      </c>
      <c r="AA231" s="5">
        <f t="shared" si="57"/>
        <v>6.0000000000000001E-3</v>
      </c>
      <c r="AB231" s="5">
        <f t="shared" si="58"/>
        <v>6.0000000000000001E-3</v>
      </c>
      <c r="AC231" s="5">
        <f t="shared" si="59"/>
        <v>6.7999999999999996E-3</v>
      </c>
      <c r="AE231" s="5">
        <f t="shared" si="60"/>
        <v>6.3E-3</v>
      </c>
      <c r="AF231" s="5">
        <f t="shared" si="48"/>
        <v>6.3E-3</v>
      </c>
      <c r="AH231" s="5">
        <f t="shared" si="61"/>
        <v>6.7999999999999996E-3</v>
      </c>
      <c r="AI231" s="5">
        <f t="shared" si="49"/>
        <v>6.0000000000000001E-3</v>
      </c>
      <c r="AJ231" s="5">
        <f t="shared" si="62"/>
        <v>7.999999999999995E-4</v>
      </c>
      <c r="AL231" s="5">
        <f t="shared" si="63"/>
        <v>6.3E-3</v>
      </c>
      <c r="AM231" s="4">
        <f>ROUND(('Levy Limit Base'!AD231*AL231),0)</f>
        <v>16736</v>
      </c>
      <c r="AN231" s="4"/>
      <c r="AO231" s="18"/>
      <c r="AP231" s="5"/>
    </row>
    <row r="232" spans="1:42">
      <c r="A232" t="s">
        <v>237</v>
      </c>
      <c r="B232">
        <v>223</v>
      </c>
      <c r="C232" s="4">
        <v>7972801</v>
      </c>
      <c r="D232" s="4">
        <v>8681726</v>
      </c>
      <c r="E232" s="4">
        <v>9173376</v>
      </c>
      <c r="F232" s="4">
        <v>9486166</v>
      </c>
      <c r="G232" s="4">
        <v>9822680</v>
      </c>
      <c r="H232" s="4">
        <f>'Levy Limit Base'!U232</f>
        <v>10135297</v>
      </c>
      <c r="J232" s="47" t="s">
        <v>450</v>
      </c>
      <c r="K232" s="47" t="s">
        <v>1212</v>
      </c>
      <c r="M232" s="4">
        <v>213380</v>
      </c>
      <c r="N232" s="4">
        <v>274607</v>
      </c>
      <c r="O232" s="4">
        <v>83456</v>
      </c>
      <c r="P232" s="4">
        <v>99360</v>
      </c>
      <c r="Q232" s="17">
        <v>67050</v>
      </c>
      <c r="S232" s="4">
        <f t="shared" si="50"/>
        <v>213380</v>
      </c>
      <c r="T232" s="4">
        <f t="shared" si="51"/>
        <v>274607</v>
      </c>
      <c r="U232" s="4">
        <f t="shared" si="52"/>
        <v>83456</v>
      </c>
      <c r="V232" s="4">
        <f t="shared" si="53"/>
        <v>99360</v>
      </c>
      <c r="W232" s="4">
        <f t="shared" si="54"/>
        <v>67050</v>
      </c>
      <c r="Y232" s="5">
        <f t="shared" si="55"/>
        <v>2.6800000000000001E-2</v>
      </c>
      <c r="Z232" s="5">
        <f t="shared" si="56"/>
        <v>3.1600000000000003E-2</v>
      </c>
      <c r="AA232" s="5">
        <f t="shared" si="57"/>
        <v>9.1000000000000004E-3</v>
      </c>
      <c r="AB232" s="5">
        <f t="shared" si="58"/>
        <v>1.0500000000000001E-2</v>
      </c>
      <c r="AC232" s="5">
        <f t="shared" si="59"/>
        <v>6.7999999999999996E-3</v>
      </c>
      <c r="AE232" s="5">
        <f t="shared" si="60"/>
        <v>8.8000000000000005E-3</v>
      </c>
      <c r="AF232" s="5">
        <f t="shared" si="48"/>
        <v>8.8000000000000005E-3</v>
      </c>
      <c r="AH232" s="5">
        <f t="shared" si="61"/>
        <v>1.0500000000000001E-2</v>
      </c>
      <c r="AI232" s="5">
        <f t="shared" si="49"/>
        <v>8.0000000000000002E-3</v>
      </c>
      <c r="AJ232" s="5">
        <f t="shared" si="62"/>
        <v>2.5000000000000005E-3</v>
      </c>
      <c r="AL232" s="5">
        <f t="shared" si="63"/>
        <v>8.8000000000000005E-3</v>
      </c>
      <c r="AM232" s="4">
        <f>ROUND(('Levy Limit Base'!AD232*AL232),0)</f>
        <v>89191</v>
      </c>
      <c r="AN232" s="4"/>
      <c r="AO232" s="18"/>
      <c r="AP232" s="5"/>
    </row>
    <row r="233" spans="1:42">
      <c r="A233" t="s">
        <v>238</v>
      </c>
      <c r="B233">
        <v>224</v>
      </c>
      <c r="C233" s="4">
        <v>16969180</v>
      </c>
      <c r="D233" s="4">
        <v>18207415</v>
      </c>
      <c r="E233" s="4">
        <v>18867244</v>
      </c>
      <c r="F233" s="4">
        <v>19563917</v>
      </c>
      <c r="G233" s="4">
        <v>20274325</v>
      </c>
      <c r="H233" s="4">
        <f>'Levy Limit Base'!U233</f>
        <v>21025980</v>
      </c>
      <c r="J233" s="47" t="s">
        <v>439</v>
      </c>
      <c r="K233" s="47" t="s">
        <v>452</v>
      </c>
      <c r="M233" s="4">
        <v>165736</v>
      </c>
      <c r="N233" s="4">
        <v>204643</v>
      </c>
      <c r="O233" s="4">
        <v>224992</v>
      </c>
      <c r="P233" s="4">
        <v>221310</v>
      </c>
      <c r="Q233" s="17">
        <v>244797</v>
      </c>
      <c r="S233" s="4">
        <f t="shared" si="50"/>
        <v>165736</v>
      </c>
      <c r="T233" s="4">
        <f t="shared" si="51"/>
        <v>204643</v>
      </c>
      <c r="U233" s="4">
        <f t="shared" si="52"/>
        <v>224992</v>
      </c>
      <c r="V233" s="4">
        <f t="shared" si="53"/>
        <v>221310</v>
      </c>
      <c r="W233" s="4">
        <f t="shared" si="54"/>
        <v>244797</v>
      </c>
      <c r="Y233" s="5">
        <f t="shared" si="55"/>
        <v>9.7999999999999997E-3</v>
      </c>
      <c r="Z233" s="5">
        <f t="shared" si="56"/>
        <v>1.12E-2</v>
      </c>
      <c r="AA233" s="5">
        <f t="shared" si="57"/>
        <v>1.1900000000000001E-2</v>
      </c>
      <c r="AB233" s="5">
        <f t="shared" si="58"/>
        <v>1.1299999999999999E-2</v>
      </c>
      <c r="AC233" s="5">
        <f t="shared" si="59"/>
        <v>1.21E-2</v>
      </c>
      <c r="AE233" s="5">
        <f t="shared" si="60"/>
        <v>1.18E-2</v>
      </c>
      <c r="AF233" s="5">
        <f t="shared" si="48"/>
        <v>1.15E-2</v>
      </c>
      <c r="AH233" s="5">
        <f t="shared" si="61"/>
        <v>1.21E-2</v>
      </c>
      <c r="AI233" s="5">
        <f t="shared" si="49"/>
        <v>1.1599999999999999E-2</v>
      </c>
      <c r="AJ233" s="5">
        <f t="shared" si="62"/>
        <v>5.0000000000000044E-4</v>
      </c>
      <c r="AL233" s="5">
        <f t="shared" si="63"/>
        <v>1.18E-2</v>
      </c>
      <c r="AM233" s="4">
        <f>ROUND(('Levy Limit Base'!AD233*AL233),0)</f>
        <v>248107</v>
      </c>
      <c r="AN233" s="4"/>
      <c r="AO233" s="18"/>
      <c r="AP233" s="5"/>
    </row>
    <row r="234" spans="1:42">
      <c r="A234" t="s">
        <v>239</v>
      </c>
      <c r="B234">
        <v>225</v>
      </c>
      <c r="C234" s="4">
        <v>3686418</v>
      </c>
      <c r="D234" s="4">
        <v>3969424</v>
      </c>
      <c r="E234" s="4">
        <v>4113844</v>
      </c>
      <c r="F234" s="4">
        <v>4249537</v>
      </c>
      <c r="G234" s="4">
        <v>4398675</v>
      </c>
      <c r="H234" s="4">
        <f>'Levy Limit Base'!U234</f>
        <v>0</v>
      </c>
      <c r="J234" s="47" t="s">
        <v>443</v>
      </c>
      <c r="K234" s="47" t="s">
        <v>1212</v>
      </c>
      <c r="M234" s="4">
        <v>35955</v>
      </c>
      <c r="N234" s="4">
        <v>45185</v>
      </c>
      <c r="O234" s="4">
        <v>32847</v>
      </c>
      <c r="P234" s="4">
        <v>42899</v>
      </c>
      <c r="Q234" s="17">
        <v>0</v>
      </c>
      <c r="S234" s="4">
        <f t="shared" si="50"/>
        <v>35955</v>
      </c>
      <c r="T234" s="4">
        <f t="shared" si="51"/>
        <v>45185</v>
      </c>
      <c r="U234" s="4">
        <f t="shared" si="52"/>
        <v>32847</v>
      </c>
      <c r="V234" s="4">
        <f t="shared" si="53"/>
        <v>42899</v>
      </c>
      <c r="W234" s="4">
        <f t="shared" si="54"/>
        <v>0</v>
      </c>
      <c r="Y234" s="5">
        <f t="shared" si="55"/>
        <v>9.7999999999999997E-3</v>
      </c>
      <c r="Z234" s="5">
        <f t="shared" si="56"/>
        <v>1.14E-2</v>
      </c>
      <c r="AA234" s="5">
        <f t="shared" si="57"/>
        <v>8.0000000000000002E-3</v>
      </c>
      <c r="AB234" s="5">
        <f t="shared" si="58"/>
        <v>1.01E-2</v>
      </c>
      <c r="AC234" s="5">
        <f t="shared" si="59"/>
        <v>0</v>
      </c>
      <c r="AE234" s="5">
        <f t="shared" si="60"/>
        <v>9.7999999999999997E-3</v>
      </c>
      <c r="AF234" s="5">
        <f t="shared" si="48"/>
        <v>9.2999999999999992E-3</v>
      </c>
      <c r="AH234" s="5">
        <f t="shared" si="61"/>
        <v>1.14E-2</v>
      </c>
      <c r="AI234" s="5">
        <f t="shared" si="49"/>
        <v>9.1000000000000004E-3</v>
      </c>
      <c r="AJ234" s="5">
        <f t="shared" si="62"/>
        <v>2.3E-3</v>
      </c>
      <c r="AL234" s="5">
        <f t="shared" si="63"/>
        <v>9.7999999999999997E-3</v>
      </c>
      <c r="AM234" s="4">
        <f>ROUND(('Levy Limit Base'!AD234*AL234),0)</f>
        <v>44607</v>
      </c>
      <c r="AN234" s="4"/>
      <c r="AO234" s="18"/>
      <c r="AP234" s="5"/>
    </row>
    <row r="235" spans="1:42">
      <c r="A235" t="s">
        <v>240</v>
      </c>
      <c r="B235">
        <v>226</v>
      </c>
      <c r="C235" s="4">
        <v>17323385</v>
      </c>
      <c r="D235" s="4">
        <v>18765406</v>
      </c>
      <c r="E235" s="4">
        <v>19494796</v>
      </c>
      <c r="F235" s="4">
        <v>20270648</v>
      </c>
      <c r="G235" s="4">
        <v>21064981</v>
      </c>
      <c r="H235" s="4">
        <f>'Levy Limit Base'!U235</f>
        <v>0</v>
      </c>
      <c r="J235" s="47" t="s">
        <v>440</v>
      </c>
      <c r="K235" s="47" t="s">
        <v>1212</v>
      </c>
      <c r="M235" s="4">
        <v>296852</v>
      </c>
      <c r="N235" s="4">
        <v>260255</v>
      </c>
      <c r="O235" s="4">
        <v>288482</v>
      </c>
      <c r="P235" s="4">
        <v>287567</v>
      </c>
      <c r="Q235" s="17">
        <v>0</v>
      </c>
      <c r="S235" s="4">
        <f t="shared" si="50"/>
        <v>296852</v>
      </c>
      <c r="T235" s="4">
        <f t="shared" si="51"/>
        <v>260255</v>
      </c>
      <c r="U235" s="4">
        <f t="shared" si="52"/>
        <v>288482</v>
      </c>
      <c r="V235" s="4">
        <f t="shared" si="53"/>
        <v>287567</v>
      </c>
      <c r="W235" s="4">
        <f t="shared" si="54"/>
        <v>0</v>
      </c>
      <c r="Y235" s="5">
        <f t="shared" si="55"/>
        <v>1.7100000000000001E-2</v>
      </c>
      <c r="Z235" s="5">
        <f t="shared" si="56"/>
        <v>1.3899999999999999E-2</v>
      </c>
      <c r="AA235" s="5">
        <f t="shared" si="57"/>
        <v>1.4800000000000001E-2</v>
      </c>
      <c r="AB235" s="5">
        <f t="shared" si="58"/>
        <v>1.4200000000000001E-2</v>
      </c>
      <c r="AC235" s="5">
        <f t="shared" si="59"/>
        <v>0</v>
      </c>
      <c r="AE235" s="5">
        <f t="shared" si="60"/>
        <v>1.43E-2</v>
      </c>
      <c r="AF235" s="5">
        <f t="shared" si="48"/>
        <v>1.43E-2</v>
      </c>
      <c r="AH235" s="5">
        <f t="shared" si="61"/>
        <v>1.4800000000000001E-2</v>
      </c>
      <c r="AI235" s="5">
        <f t="shared" si="49"/>
        <v>1.41E-2</v>
      </c>
      <c r="AJ235" s="5">
        <f t="shared" si="62"/>
        <v>7.0000000000000097E-4</v>
      </c>
      <c r="AL235" s="5">
        <f t="shared" si="63"/>
        <v>1.43E-2</v>
      </c>
      <c r="AM235" s="4">
        <f>ROUND(('Levy Limit Base'!AD235*AL235),0)</f>
        <v>313068</v>
      </c>
      <c r="AN235" s="4"/>
      <c r="AO235" s="18"/>
      <c r="AP235" s="5"/>
    </row>
    <row r="236" spans="1:42">
      <c r="A236" t="s">
        <v>241</v>
      </c>
      <c r="B236">
        <v>227</v>
      </c>
      <c r="C236" s="4">
        <v>14873216</v>
      </c>
      <c r="D236" s="4">
        <v>15897796</v>
      </c>
      <c r="E236" s="4">
        <v>16524998</v>
      </c>
      <c r="F236" s="4">
        <v>17087964</v>
      </c>
      <c r="G236" s="4">
        <v>17709659</v>
      </c>
      <c r="H236" s="4">
        <f>'Levy Limit Base'!U236</f>
        <v>18468917</v>
      </c>
      <c r="J236" s="47" t="s">
        <v>439</v>
      </c>
      <c r="K236" s="47" t="s">
        <v>1212</v>
      </c>
      <c r="M236" s="4">
        <v>137607</v>
      </c>
      <c r="N236" s="4">
        <v>229757</v>
      </c>
      <c r="O236" s="4">
        <v>149841</v>
      </c>
      <c r="P236" s="4">
        <v>194496</v>
      </c>
      <c r="Q236" s="17">
        <v>316517</v>
      </c>
      <c r="S236" s="4">
        <f t="shared" si="50"/>
        <v>137607</v>
      </c>
      <c r="T236" s="4">
        <f t="shared" si="51"/>
        <v>229757</v>
      </c>
      <c r="U236" s="4">
        <f t="shared" si="52"/>
        <v>149841</v>
      </c>
      <c r="V236" s="4">
        <f t="shared" si="53"/>
        <v>194496</v>
      </c>
      <c r="W236" s="4">
        <f t="shared" si="54"/>
        <v>316517</v>
      </c>
      <c r="Y236" s="5">
        <f t="shared" si="55"/>
        <v>9.2999999999999992E-3</v>
      </c>
      <c r="Z236" s="5">
        <f t="shared" si="56"/>
        <v>1.4500000000000001E-2</v>
      </c>
      <c r="AA236" s="5">
        <f t="shared" si="57"/>
        <v>9.1000000000000004E-3</v>
      </c>
      <c r="AB236" s="5">
        <f t="shared" si="58"/>
        <v>1.14E-2</v>
      </c>
      <c r="AC236" s="5">
        <f t="shared" si="59"/>
        <v>1.7899999999999999E-2</v>
      </c>
      <c r="AE236" s="5">
        <f t="shared" si="60"/>
        <v>1.2800000000000001E-2</v>
      </c>
      <c r="AF236" s="5">
        <f t="shared" si="48"/>
        <v>1.17E-2</v>
      </c>
      <c r="AH236" s="5">
        <f t="shared" si="61"/>
        <v>1.7899999999999999E-2</v>
      </c>
      <c r="AI236" s="5">
        <f t="shared" si="49"/>
        <v>1.03E-2</v>
      </c>
      <c r="AJ236" s="5">
        <f t="shared" si="62"/>
        <v>7.5999999999999991E-3</v>
      </c>
      <c r="AL236" s="5">
        <f t="shared" si="63"/>
        <v>1.2800000000000001E-2</v>
      </c>
      <c r="AM236" s="4">
        <f>ROUND(('Levy Limit Base'!AD236*AL236),0)</f>
        <v>236402</v>
      </c>
      <c r="AN236" s="4"/>
      <c r="AO236" s="18"/>
      <c r="AP236" s="5"/>
    </row>
    <row r="237" spans="1:42">
      <c r="A237" t="s">
        <v>242</v>
      </c>
      <c r="B237">
        <v>228</v>
      </c>
      <c r="C237" s="4">
        <v>7099631</v>
      </c>
      <c r="D237" s="4">
        <v>7552254</v>
      </c>
      <c r="E237" s="4">
        <v>7839559</v>
      </c>
      <c r="F237" s="4">
        <v>8107407</v>
      </c>
      <c r="G237" s="4">
        <v>8459855</v>
      </c>
      <c r="H237" s="4">
        <f>'Levy Limit Base'!U237</f>
        <v>8819707</v>
      </c>
      <c r="J237" s="47" t="s">
        <v>450</v>
      </c>
      <c r="K237" s="47" t="s">
        <v>1212</v>
      </c>
      <c r="M237" s="4">
        <v>53514</v>
      </c>
      <c r="N237" s="4">
        <v>98499</v>
      </c>
      <c r="O237" s="4">
        <v>71859</v>
      </c>
      <c r="P237" s="4">
        <v>149763</v>
      </c>
      <c r="Q237" s="17">
        <v>148356</v>
      </c>
      <c r="S237" s="4">
        <f t="shared" si="50"/>
        <v>53514</v>
      </c>
      <c r="T237" s="4">
        <f t="shared" si="51"/>
        <v>98499</v>
      </c>
      <c r="U237" s="4">
        <f t="shared" si="52"/>
        <v>71859</v>
      </c>
      <c r="V237" s="4">
        <f t="shared" si="53"/>
        <v>149763</v>
      </c>
      <c r="W237" s="4">
        <f t="shared" si="54"/>
        <v>148356</v>
      </c>
      <c r="Y237" s="5">
        <f t="shared" si="55"/>
        <v>7.4999999999999997E-3</v>
      </c>
      <c r="Z237" s="5">
        <f t="shared" si="56"/>
        <v>1.2999999999999999E-2</v>
      </c>
      <c r="AA237" s="5">
        <f t="shared" si="57"/>
        <v>9.1999999999999998E-3</v>
      </c>
      <c r="AB237" s="5">
        <f t="shared" si="58"/>
        <v>1.8499999999999999E-2</v>
      </c>
      <c r="AC237" s="5">
        <f t="shared" si="59"/>
        <v>1.7500000000000002E-2</v>
      </c>
      <c r="AE237" s="5">
        <f t="shared" si="60"/>
        <v>1.5100000000000001E-2</v>
      </c>
      <c r="AF237" s="5">
        <f t="shared" si="48"/>
        <v>1.32E-2</v>
      </c>
      <c r="AH237" s="5">
        <f t="shared" si="61"/>
        <v>1.8499999999999999E-2</v>
      </c>
      <c r="AI237" s="5">
        <f t="shared" si="49"/>
        <v>1.34E-2</v>
      </c>
      <c r="AJ237" s="5">
        <f t="shared" si="62"/>
        <v>5.0999999999999986E-3</v>
      </c>
      <c r="AL237" s="5">
        <f t="shared" si="63"/>
        <v>1.5100000000000001E-2</v>
      </c>
      <c r="AM237" s="4">
        <f>ROUND(('Levy Limit Base'!AD237*AL237),0)</f>
        <v>133178</v>
      </c>
      <c r="AN237" s="4"/>
      <c r="AO237" s="18"/>
      <c r="AP237" s="5"/>
    </row>
    <row r="238" spans="1:42">
      <c r="A238" t="s">
        <v>243</v>
      </c>
      <c r="B238">
        <v>229</v>
      </c>
      <c r="C238" s="4">
        <v>93108717</v>
      </c>
      <c r="D238" s="4">
        <v>99943245</v>
      </c>
      <c r="E238" s="4">
        <v>103360677</v>
      </c>
      <c r="F238" s="4">
        <v>107064546</v>
      </c>
      <c r="G238" s="4">
        <v>110787135</v>
      </c>
      <c r="H238" s="4">
        <f>'Levy Limit Base'!U238</f>
        <v>114596472</v>
      </c>
      <c r="J238" s="47" t="s">
        <v>1212</v>
      </c>
      <c r="K238" s="47" t="s">
        <v>1212</v>
      </c>
      <c r="M238" s="4">
        <v>980326</v>
      </c>
      <c r="N238" s="4">
        <v>918851</v>
      </c>
      <c r="O238" s="4">
        <v>1119809</v>
      </c>
      <c r="P238" s="4">
        <v>1045975</v>
      </c>
      <c r="Q238" s="17">
        <v>1039659</v>
      </c>
      <c r="S238" s="4">
        <f t="shared" si="50"/>
        <v>980326</v>
      </c>
      <c r="T238" s="4">
        <f t="shared" si="51"/>
        <v>918851</v>
      </c>
      <c r="U238" s="4">
        <f t="shared" si="52"/>
        <v>1119809</v>
      </c>
      <c r="V238" s="4">
        <f t="shared" si="53"/>
        <v>1045975</v>
      </c>
      <c r="W238" s="4">
        <f t="shared" si="54"/>
        <v>1039659</v>
      </c>
      <c r="Y238" s="5">
        <f t="shared" si="55"/>
        <v>1.0500000000000001E-2</v>
      </c>
      <c r="Z238" s="5">
        <f t="shared" si="56"/>
        <v>9.1999999999999998E-3</v>
      </c>
      <c r="AA238" s="5">
        <f t="shared" si="57"/>
        <v>1.0800000000000001E-2</v>
      </c>
      <c r="AB238" s="5">
        <f t="shared" si="58"/>
        <v>9.7999999999999997E-3</v>
      </c>
      <c r="AC238" s="5">
        <f t="shared" si="59"/>
        <v>9.4000000000000004E-3</v>
      </c>
      <c r="AE238" s="5">
        <f t="shared" si="60"/>
        <v>0.01</v>
      </c>
      <c r="AF238" s="5">
        <f t="shared" si="48"/>
        <v>9.4999999999999998E-3</v>
      </c>
      <c r="AH238" s="5">
        <f t="shared" si="61"/>
        <v>1.0800000000000001E-2</v>
      </c>
      <c r="AI238" s="5">
        <f t="shared" si="49"/>
        <v>9.5999999999999992E-3</v>
      </c>
      <c r="AJ238" s="5">
        <f t="shared" si="62"/>
        <v>1.2000000000000014E-3</v>
      </c>
      <c r="AL238" s="5">
        <f t="shared" si="63"/>
        <v>0.01</v>
      </c>
      <c r="AM238" s="4">
        <f>ROUND(('Levy Limit Base'!AD238*AL238),0)</f>
        <v>1145965</v>
      </c>
      <c r="AN238" s="4"/>
      <c r="AO238" s="18"/>
      <c r="AP238" s="5"/>
    </row>
    <row r="239" spans="1:42">
      <c r="A239" t="s">
        <v>244</v>
      </c>
      <c r="B239">
        <v>230</v>
      </c>
      <c r="C239" s="4">
        <v>2895516</v>
      </c>
      <c r="D239" s="4">
        <v>3116105</v>
      </c>
      <c r="E239" s="4">
        <v>3214692</v>
      </c>
      <c r="F239" s="4">
        <v>3325336</v>
      </c>
      <c r="G239" s="4">
        <v>3555040</v>
      </c>
      <c r="H239" s="4">
        <f>'Levy Limit Base'!U239</f>
        <v>3665542</v>
      </c>
      <c r="J239" s="47" t="s">
        <v>439</v>
      </c>
      <c r="K239" s="47" t="s">
        <v>1212</v>
      </c>
      <c r="M239" s="4">
        <v>27556</v>
      </c>
      <c r="N239" s="4">
        <v>20685</v>
      </c>
      <c r="O239" s="4">
        <v>30276</v>
      </c>
      <c r="P239" s="4">
        <v>146571</v>
      </c>
      <c r="Q239" s="17">
        <v>21626</v>
      </c>
      <c r="S239" s="4">
        <f t="shared" si="50"/>
        <v>27556</v>
      </c>
      <c r="T239" s="4">
        <f t="shared" si="51"/>
        <v>20685</v>
      </c>
      <c r="U239" s="4">
        <f t="shared" si="52"/>
        <v>30276</v>
      </c>
      <c r="V239" s="4">
        <f t="shared" si="53"/>
        <v>146571</v>
      </c>
      <c r="W239" s="4">
        <f t="shared" si="54"/>
        <v>21626</v>
      </c>
      <c r="Y239" s="5">
        <f t="shared" si="55"/>
        <v>9.4999999999999998E-3</v>
      </c>
      <c r="Z239" s="5">
        <f t="shared" si="56"/>
        <v>6.6E-3</v>
      </c>
      <c r="AA239" s="5">
        <f t="shared" si="57"/>
        <v>9.4000000000000004E-3</v>
      </c>
      <c r="AB239" s="5">
        <f t="shared" si="58"/>
        <v>4.41E-2</v>
      </c>
      <c r="AC239" s="5">
        <f t="shared" si="59"/>
        <v>6.1000000000000004E-3</v>
      </c>
      <c r="AE239" s="5">
        <f t="shared" si="60"/>
        <v>1.9900000000000001E-2</v>
      </c>
      <c r="AF239" s="5">
        <f t="shared" si="48"/>
        <v>7.4000000000000003E-3</v>
      </c>
      <c r="AH239" s="5">
        <f t="shared" si="61"/>
        <v>4.41E-2</v>
      </c>
      <c r="AI239" s="5">
        <f t="shared" si="49"/>
        <v>7.7999999999999996E-3</v>
      </c>
      <c r="AJ239" s="5">
        <f t="shared" si="62"/>
        <v>3.6299999999999999E-2</v>
      </c>
      <c r="AL239" s="5">
        <f t="shared" si="63"/>
        <v>7.4000000000000003E-3</v>
      </c>
      <c r="AM239" s="4">
        <f>ROUND(('Levy Limit Base'!AD239*AL239),0)</f>
        <v>27125</v>
      </c>
      <c r="AN239" s="4"/>
      <c r="AO239" s="18"/>
      <c r="AP239" s="5"/>
    </row>
    <row r="240" spans="1:42">
      <c r="A240" t="s">
        <v>245</v>
      </c>
      <c r="B240">
        <v>231</v>
      </c>
      <c r="C240" s="4">
        <v>29657201</v>
      </c>
      <c r="D240" s="4">
        <v>31724622</v>
      </c>
      <c r="E240" s="4">
        <v>32826684</v>
      </c>
      <c r="F240" s="4">
        <v>33986383</v>
      </c>
      <c r="G240" s="4">
        <v>35216099</v>
      </c>
      <c r="H240" s="4">
        <f>'Levy Limit Base'!U240</f>
        <v>36772902</v>
      </c>
      <c r="J240" s="47" t="s">
        <v>440</v>
      </c>
      <c r="K240" s="47" t="s">
        <v>1212</v>
      </c>
      <c r="M240" s="4">
        <v>267911</v>
      </c>
      <c r="N240" s="4">
        <v>308946</v>
      </c>
      <c r="O240" s="4">
        <v>339032</v>
      </c>
      <c r="P240" s="4">
        <v>379588</v>
      </c>
      <c r="Q240" s="17">
        <v>676401</v>
      </c>
      <c r="S240" s="4">
        <f t="shared" si="50"/>
        <v>267911</v>
      </c>
      <c r="T240" s="4">
        <f t="shared" si="51"/>
        <v>308946</v>
      </c>
      <c r="U240" s="4">
        <f t="shared" si="52"/>
        <v>339032</v>
      </c>
      <c r="V240" s="4">
        <f t="shared" si="53"/>
        <v>379588</v>
      </c>
      <c r="W240" s="4">
        <f t="shared" si="54"/>
        <v>676401</v>
      </c>
      <c r="Y240" s="5">
        <f t="shared" si="55"/>
        <v>8.9999999999999993E-3</v>
      </c>
      <c r="Z240" s="5">
        <f t="shared" si="56"/>
        <v>9.7000000000000003E-3</v>
      </c>
      <c r="AA240" s="5">
        <f t="shared" si="57"/>
        <v>1.03E-2</v>
      </c>
      <c r="AB240" s="5">
        <f t="shared" si="58"/>
        <v>1.12E-2</v>
      </c>
      <c r="AC240" s="5">
        <f t="shared" si="59"/>
        <v>1.9199999999999998E-2</v>
      </c>
      <c r="AE240" s="5">
        <f t="shared" si="60"/>
        <v>1.3599999999999999E-2</v>
      </c>
      <c r="AF240" s="5">
        <f t="shared" si="48"/>
        <v>1.04E-2</v>
      </c>
      <c r="AH240" s="5">
        <f t="shared" si="61"/>
        <v>1.9199999999999998E-2</v>
      </c>
      <c r="AI240" s="5">
        <f t="shared" si="49"/>
        <v>1.0800000000000001E-2</v>
      </c>
      <c r="AJ240" s="5">
        <f t="shared" si="62"/>
        <v>8.3999999999999977E-3</v>
      </c>
      <c r="AL240" s="5">
        <f t="shared" si="63"/>
        <v>1.3599999999999999E-2</v>
      </c>
      <c r="AM240" s="4">
        <f>ROUND(('Levy Limit Base'!AD240*AL240),0)</f>
        <v>500111</v>
      </c>
      <c r="AN240" s="4"/>
      <c r="AO240" s="18"/>
      <c r="AP240" s="5"/>
    </row>
    <row r="241" spans="1:42">
      <c r="A241" t="s">
        <v>246</v>
      </c>
      <c r="B241">
        <v>232</v>
      </c>
      <c r="C241" s="4">
        <v>14522123</v>
      </c>
      <c r="D241" s="4">
        <v>15845132</v>
      </c>
      <c r="E241" s="4">
        <v>16365516</v>
      </c>
      <c r="F241" s="4">
        <v>16909565</v>
      </c>
      <c r="G241" s="4">
        <v>17506299</v>
      </c>
      <c r="H241" s="4">
        <f>'Levy Limit Base'!U241</f>
        <v>18294064</v>
      </c>
      <c r="J241" s="47" t="s">
        <v>1212</v>
      </c>
      <c r="K241" s="47" t="s">
        <v>1212</v>
      </c>
      <c r="M241" s="4">
        <v>91193</v>
      </c>
      <c r="N241" s="4">
        <v>124255</v>
      </c>
      <c r="O241" s="4">
        <v>134912</v>
      </c>
      <c r="P241" s="4">
        <v>173995</v>
      </c>
      <c r="Q241" s="17">
        <v>350107</v>
      </c>
      <c r="S241" s="4">
        <f t="shared" si="50"/>
        <v>91193</v>
      </c>
      <c r="T241" s="4">
        <f t="shared" si="51"/>
        <v>124255</v>
      </c>
      <c r="U241" s="4">
        <f t="shared" si="52"/>
        <v>134912</v>
      </c>
      <c r="V241" s="4">
        <f t="shared" si="53"/>
        <v>173995</v>
      </c>
      <c r="W241" s="4">
        <f t="shared" si="54"/>
        <v>350107</v>
      </c>
      <c r="Y241" s="5">
        <f t="shared" si="55"/>
        <v>6.3E-3</v>
      </c>
      <c r="Z241" s="5">
        <f t="shared" si="56"/>
        <v>7.7999999999999996E-3</v>
      </c>
      <c r="AA241" s="5">
        <f t="shared" si="57"/>
        <v>8.2000000000000007E-3</v>
      </c>
      <c r="AB241" s="5">
        <f t="shared" si="58"/>
        <v>1.03E-2</v>
      </c>
      <c r="AC241" s="5">
        <f t="shared" si="59"/>
        <v>0.02</v>
      </c>
      <c r="AE241" s="5">
        <f t="shared" si="60"/>
        <v>1.2800000000000001E-2</v>
      </c>
      <c r="AF241" s="5">
        <f t="shared" si="48"/>
        <v>8.8000000000000005E-3</v>
      </c>
      <c r="AH241" s="5">
        <f t="shared" si="61"/>
        <v>0.02</v>
      </c>
      <c r="AI241" s="5">
        <f t="shared" si="49"/>
        <v>9.2999999999999992E-3</v>
      </c>
      <c r="AJ241" s="5">
        <f t="shared" si="62"/>
        <v>1.0700000000000001E-2</v>
      </c>
      <c r="AL241" s="5">
        <f t="shared" si="63"/>
        <v>1.2800000000000001E-2</v>
      </c>
      <c r="AM241" s="4">
        <f>ROUND(('Levy Limit Base'!AD241*AL241),0)</f>
        <v>234164</v>
      </c>
      <c r="AN241" s="4"/>
      <c r="AO241" s="18"/>
      <c r="AP241" s="5"/>
    </row>
    <row r="242" spans="1:42">
      <c r="A242" t="s">
        <v>247</v>
      </c>
      <c r="B242">
        <v>233</v>
      </c>
      <c r="C242" s="4">
        <v>1606268</v>
      </c>
      <c r="D242" s="4">
        <v>1719686</v>
      </c>
      <c r="E242" s="4">
        <v>1778473</v>
      </c>
      <c r="F242" s="4">
        <v>1846860</v>
      </c>
      <c r="G242" s="4">
        <v>1898694</v>
      </c>
      <c r="H242" s="4">
        <f>'Levy Limit Base'!U242</f>
        <v>1956346</v>
      </c>
      <c r="J242" s="47" t="s">
        <v>1212</v>
      </c>
      <c r="K242" s="47" t="s">
        <v>1212</v>
      </c>
      <c r="M242" s="4">
        <v>14137</v>
      </c>
      <c r="N242" s="4">
        <v>15795</v>
      </c>
      <c r="O242" s="4">
        <v>23925</v>
      </c>
      <c r="P242" s="4">
        <v>5662</v>
      </c>
      <c r="Q242" s="17">
        <v>10185</v>
      </c>
      <c r="S242" s="4">
        <f t="shared" si="50"/>
        <v>14137</v>
      </c>
      <c r="T242" s="4">
        <f t="shared" si="51"/>
        <v>15795</v>
      </c>
      <c r="U242" s="4">
        <f t="shared" si="52"/>
        <v>23925</v>
      </c>
      <c r="V242" s="4">
        <f t="shared" si="53"/>
        <v>5662</v>
      </c>
      <c r="W242" s="4">
        <f t="shared" si="54"/>
        <v>10185</v>
      </c>
      <c r="Y242" s="5">
        <f t="shared" si="55"/>
        <v>8.8000000000000005E-3</v>
      </c>
      <c r="Z242" s="5">
        <f t="shared" si="56"/>
        <v>9.1999999999999998E-3</v>
      </c>
      <c r="AA242" s="5">
        <f t="shared" si="57"/>
        <v>1.35E-2</v>
      </c>
      <c r="AB242" s="5">
        <f t="shared" si="58"/>
        <v>3.0999999999999999E-3</v>
      </c>
      <c r="AC242" s="5">
        <f t="shared" si="59"/>
        <v>5.4000000000000003E-3</v>
      </c>
      <c r="AE242" s="5">
        <f t="shared" si="60"/>
        <v>7.3000000000000001E-3</v>
      </c>
      <c r="AF242" s="5">
        <f t="shared" si="48"/>
        <v>5.8999999999999999E-3</v>
      </c>
      <c r="AH242" s="5">
        <f t="shared" si="61"/>
        <v>1.35E-2</v>
      </c>
      <c r="AI242" s="5">
        <f t="shared" si="49"/>
        <v>4.3E-3</v>
      </c>
      <c r="AJ242" s="5">
        <f t="shared" si="62"/>
        <v>9.1999999999999998E-3</v>
      </c>
      <c r="AL242" s="5">
        <f t="shared" si="63"/>
        <v>7.3000000000000001E-3</v>
      </c>
      <c r="AM242" s="4">
        <f>ROUND(('Levy Limit Base'!AD242*AL242),0)</f>
        <v>14281</v>
      </c>
      <c r="AN242" s="4"/>
      <c r="AO242" s="18"/>
      <c r="AP242" s="5"/>
    </row>
    <row r="243" spans="1:42">
      <c r="A243" t="s">
        <v>248</v>
      </c>
      <c r="B243">
        <v>234</v>
      </c>
      <c r="C243" s="4">
        <v>2075477</v>
      </c>
      <c r="D243" s="4">
        <v>2273324</v>
      </c>
      <c r="E243" s="4">
        <v>2360625</v>
      </c>
      <c r="F243" s="4">
        <v>2431825</v>
      </c>
      <c r="G243" s="4">
        <v>2502979</v>
      </c>
      <c r="H243" s="4">
        <f>'Levy Limit Base'!U243</f>
        <v>2588773</v>
      </c>
      <c r="J243" s="47" t="s">
        <v>1212</v>
      </c>
      <c r="K243" s="47" t="s">
        <v>1212</v>
      </c>
      <c r="M243" s="4">
        <v>34806</v>
      </c>
      <c r="N243" s="4">
        <v>22007</v>
      </c>
      <c r="O243" s="4">
        <v>12184</v>
      </c>
      <c r="P243" s="4">
        <v>10358</v>
      </c>
      <c r="Q243" s="17">
        <v>23220</v>
      </c>
      <c r="S243" s="4">
        <f t="shared" si="50"/>
        <v>34806</v>
      </c>
      <c r="T243" s="4">
        <f t="shared" si="51"/>
        <v>22007</v>
      </c>
      <c r="U243" s="4">
        <f t="shared" si="52"/>
        <v>12184</v>
      </c>
      <c r="V243" s="4">
        <f t="shared" si="53"/>
        <v>10358</v>
      </c>
      <c r="W243" s="4">
        <f t="shared" si="54"/>
        <v>23220</v>
      </c>
      <c r="Y243" s="5">
        <f t="shared" si="55"/>
        <v>1.6799999999999999E-2</v>
      </c>
      <c r="Z243" s="5">
        <f t="shared" si="56"/>
        <v>9.7000000000000003E-3</v>
      </c>
      <c r="AA243" s="5">
        <f t="shared" si="57"/>
        <v>5.1999999999999998E-3</v>
      </c>
      <c r="AB243" s="5">
        <f t="shared" si="58"/>
        <v>4.3E-3</v>
      </c>
      <c r="AC243" s="5">
        <f t="shared" si="59"/>
        <v>9.2999999999999992E-3</v>
      </c>
      <c r="AE243" s="5">
        <f t="shared" si="60"/>
        <v>6.3E-3</v>
      </c>
      <c r="AF243" s="5">
        <f t="shared" si="48"/>
        <v>6.3E-3</v>
      </c>
      <c r="AH243" s="5">
        <f t="shared" si="61"/>
        <v>9.2999999999999992E-3</v>
      </c>
      <c r="AI243" s="5">
        <f t="shared" si="49"/>
        <v>4.7999999999999996E-3</v>
      </c>
      <c r="AJ243" s="5">
        <f t="shared" si="62"/>
        <v>4.4999999999999997E-3</v>
      </c>
      <c r="AL243" s="5">
        <f t="shared" si="63"/>
        <v>6.3E-3</v>
      </c>
      <c r="AM243" s="4">
        <f>ROUND(('Levy Limit Base'!AD243*AL243),0)</f>
        <v>16309</v>
      </c>
      <c r="AN243" s="4"/>
      <c r="AO243" s="18"/>
      <c r="AP243" s="5"/>
    </row>
    <row r="244" spans="1:42">
      <c r="A244" t="s">
        <v>249</v>
      </c>
      <c r="B244">
        <v>235</v>
      </c>
      <c r="C244" s="4">
        <v>1780691</v>
      </c>
      <c r="D244" s="4">
        <v>1921763</v>
      </c>
      <c r="E244" s="4">
        <v>1983428</v>
      </c>
      <c r="F244" s="4">
        <v>2052643</v>
      </c>
      <c r="G244" s="4">
        <v>2136588</v>
      </c>
      <c r="H244" s="4">
        <f>'Levy Limit Base'!U244</f>
        <v>2269998</v>
      </c>
      <c r="J244" s="47" t="s">
        <v>1212</v>
      </c>
      <c r="K244" s="47" t="s">
        <v>1212</v>
      </c>
      <c r="M244" s="4">
        <v>18076</v>
      </c>
      <c r="N244" s="4">
        <v>13621</v>
      </c>
      <c r="O244" s="4">
        <v>19629</v>
      </c>
      <c r="P244" s="4">
        <v>32629</v>
      </c>
      <c r="Q244" s="17">
        <v>75089</v>
      </c>
      <c r="S244" s="4">
        <f t="shared" si="50"/>
        <v>18076</v>
      </c>
      <c r="T244" s="4">
        <f t="shared" si="51"/>
        <v>13621</v>
      </c>
      <c r="U244" s="4">
        <f t="shared" si="52"/>
        <v>19629</v>
      </c>
      <c r="V244" s="4">
        <f t="shared" si="53"/>
        <v>32629</v>
      </c>
      <c r="W244" s="4">
        <f t="shared" si="54"/>
        <v>75089</v>
      </c>
      <c r="Y244" s="5">
        <f t="shared" si="55"/>
        <v>1.0200000000000001E-2</v>
      </c>
      <c r="Z244" s="5">
        <f t="shared" si="56"/>
        <v>7.1000000000000004E-3</v>
      </c>
      <c r="AA244" s="5">
        <f t="shared" si="57"/>
        <v>9.9000000000000008E-3</v>
      </c>
      <c r="AB244" s="5">
        <f t="shared" si="58"/>
        <v>1.5900000000000001E-2</v>
      </c>
      <c r="AC244" s="5">
        <f t="shared" si="59"/>
        <v>3.5099999999999999E-2</v>
      </c>
      <c r="AE244" s="5">
        <f t="shared" si="60"/>
        <v>2.0299999999999999E-2</v>
      </c>
      <c r="AF244" s="5">
        <f t="shared" si="48"/>
        <v>1.0999999999999999E-2</v>
      </c>
      <c r="AH244" s="5">
        <f t="shared" si="61"/>
        <v>3.5099999999999999E-2</v>
      </c>
      <c r="AI244" s="5">
        <f t="shared" si="49"/>
        <v>1.29E-2</v>
      </c>
      <c r="AJ244" s="5">
        <f t="shared" si="62"/>
        <v>2.2199999999999998E-2</v>
      </c>
      <c r="AL244" s="5">
        <f t="shared" si="63"/>
        <v>1.0999999999999999E-2</v>
      </c>
      <c r="AM244" s="4">
        <f>ROUND(('Levy Limit Base'!AD244*AL244),0)</f>
        <v>24970</v>
      </c>
      <c r="AN244" s="4"/>
      <c r="AO244" s="18"/>
      <c r="AP244" s="5"/>
    </row>
    <row r="245" spans="1:42">
      <c r="A245" t="s">
        <v>250</v>
      </c>
      <c r="B245">
        <v>236</v>
      </c>
      <c r="C245" s="4">
        <v>72703828</v>
      </c>
      <c r="D245" s="4">
        <v>78838373</v>
      </c>
      <c r="E245" s="4">
        <v>81964865</v>
      </c>
      <c r="F245" s="4">
        <v>83579125</v>
      </c>
      <c r="G245" s="4">
        <v>84001992</v>
      </c>
      <c r="H245" s="4">
        <f>'Levy Limit Base'!U245</f>
        <v>86959318</v>
      </c>
      <c r="J245" s="47" t="s">
        <v>453</v>
      </c>
      <c r="K245" s="47" t="s">
        <v>1212</v>
      </c>
      <c r="M245" s="4">
        <v>981066</v>
      </c>
      <c r="N245" s="4">
        <v>1155533</v>
      </c>
      <c r="O245" s="4">
        <v>1271090</v>
      </c>
      <c r="P245" s="4">
        <v>1555705</v>
      </c>
      <c r="Q245" s="17">
        <v>1566185</v>
      </c>
      <c r="S245" s="4">
        <f t="shared" si="50"/>
        <v>981066</v>
      </c>
      <c r="T245" s="4">
        <f t="shared" si="51"/>
        <v>1155533</v>
      </c>
      <c r="U245" s="4">
        <f t="shared" si="52"/>
        <v>1271090</v>
      </c>
      <c r="V245" s="4">
        <f t="shared" si="53"/>
        <v>1555705</v>
      </c>
      <c r="W245" s="4">
        <f t="shared" si="54"/>
        <v>1566185</v>
      </c>
      <c r="Y245" s="5">
        <f t="shared" si="55"/>
        <v>1.35E-2</v>
      </c>
      <c r="Z245" s="5">
        <f t="shared" si="56"/>
        <v>1.47E-2</v>
      </c>
      <c r="AA245" s="5">
        <f t="shared" si="57"/>
        <v>1.55E-2</v>
      </c>
      <c r="AB245" s="5">
        <f t="shared" si="58"/>
        <v>1.8599999999999998E-2</v>
      </c>
      <c r="AC245" s="5">
        <f t="shared" si="59"/>
        <v>1.8599999999999998E-2</v>
      </c>
      <c r="AE245" s="5">
        <f t="shared" si="60"/>
        <v>1.7600000000000001E-2</v>
      </c>
      <c r="AF245" s="5">
        <f t="shared" si="48"/>
        <v>1.6299999999999999E-2</v>
      </c>
      <c r="AH245" s="5">
        <f t="shared" si="61"/>
        <v>1.8599999999999998E-2</v>
      </c>
      <c r="AI245" s="5">
        <f t="shared" si="49"/>
        <v>1.7100000000000001E-2</v>
      </c>
      <c r="AJ245" s="5">
        <f t="shared" si="62"/>
        <v>1.4999999999999979E-3</v>
      </c>
      <c r="AL245" s="5">
        <f t="shared" si="63"/>
        <v>1.7600000000000001E-2</v>
      </c>
      <c r="AM245" s="4">
        <f>ROUND(('Levy Limit Base'!AD245*AL245),0)</f>
        <v>1530484</v>
      </c>
      <c r="AN245" s="4"/>
      <c r="AO245" s="18"/>
      <c r="AP245" s="5"/>
    </row>
    <row r="246" spans="1:42">
      <c r="A246" t="s">
        <v>251</v>
      </c>
      <c r="B246">
        <v>237</v>
      </c>
      <c r="C246" s="4">
        <v>1261907</v>
      </c>
      <c r="D246" s="4">
        <v>1359807</v>
      </c>
      <c r="E246" s="4">
        <v>1430096</v>
      </c>
      <c r="F246" s="4">
        <v>1547082</v>
      </c>
      <c r="G246" s="4">
        <v>1628254</v>
      </c>
      <c r="H246" s="4">
        <f>'Levy Limit Base'!U246</f>
        <v>1708281</v>
      </c>
      <c r="J246" s="47" t="s">
        <v>1212</v>
      </c>
      <c r="K246" s="47" t="s">
        <v>1212</v>
      </c>
      <c r="M246" s="4">
        <v>22058</v>
      </c>
      <c r="N246" s="4">
        <v>36294</v>
      </c>
      <c r="O246" s="4">
        <v>81234</v>
      </c>
      <c r="P246" s="4">
        <v>42495</v>
      </c>
      <c r="Q246" s="17">
        <v>39320</v>
      </c>
      <c r="S246" s="4">
        <f t="shared" si="50"/>
        <v>22058</v>
      </c>
      <c r="T246" s="4">
        <f t="shared" si="51"/>
        <v>36294</v>
      </c>
      <c r="U246" s="4">
        <f t="shared" si="52"/>
        <v>81234</v>
      </c>
      <c r="V246" s="4">
        <f t="shared" si="53"/>
        <v>42495</v>
      </c>
      <c r="W246" s="4">
        <f t="shared" si="54"/>
        <v>39320</v>
      </c>
      <c r="Y246" s="5">
        <f t="shared" si="55"/>
        <v>1.7500000000000002E-2</v>
      </c>
      <c r="Z246" s="5">
        <f t="shared" si="56"/>
        <v>2.6700000000000002E-2</v>
      </c>
      <c r="AA246" s="5">
        <f t="shared" si="57"/>
        <v>5.6800000000000003E-2</v>
      </c>
      <c r="AB246" s="5">
        <f t="shared" si="58"/>
        <v>2.75E-2</v>
      </c>
      <c r="AC246" s="5">
        <f t="shared" si="59"/>
        <v>2.41E-2</v>
      </c>
      <c r="AE246" s="5">
        <f t="shared" si="60"/>
        <v>3.61E-2</v>
      </c>
      <c r="AF246" s="5">
        <f t="shared" si="48"/>
        <v>2.6100000000000002E-2</v>
      </c>
      <c r="AH246" s="5">
        <f t="shared" si="61"/>
        <v>5.6800000000000003E-2</v>
      </c>
      <c r="AI246" s="5">
        <f t="shared" si="49"/>
        <v>2.58E-2</v>
      </c>
      <c r="AJ246" s="5">
        <f t="shared" si="62"/>
        <v>3.1000000000000003E-2</v>
      </c>
      <c r="AL246" s="5">
        <f t="shared" si="63"/>
        <v>2.6100000000000002E-2</v>
      </c>
      <c r="AM246" s="4">
        <f>ROUND(('Levy Limit Base'!AD246*AL246),0)</f>
        <v>44586</v>
      </c>
      <c r="AN246" s="4"/>
      <c r="AO246" s="18"/>
      <c r="AP246" s="5"/>
    </row>
    <row r="247" spans="1:42">
      <c r="A247" t="s">
        <v>252</v>
      </c>
      <c r="B247">
        <v>238</v>
      </c>
      <c r="C247" s="4">
        <v>13520486</v>
      </c>
      <c r="D247" s="4">
        <v>15392085</v>
      </c>
      <c r="E247" s="4">
        <v>16135126</v>
      </c>
      <c r="F247" s="4">
        <v>17715870</v>
      </c>
      <c r="G247" s="4">
        <v>18678750</v>
      </c>
      <c r="H247" s="4">
        <f>'Levy Limit Base'!U247</f>
        <v>19740039</v>
      </c>
      <c r="J247" s="47" t="s">
        <v>439</v>
      </c>
      <c r="K247" s="47" t="s">
        <v>1212</v>
      </c>
      <c r="M247" s="4">
        <v>470076</v>
      </c>
      <c r="N247" s="4">
        <v>358239</v>
      </c>
      <c r="O247" s="4">
        <v>1177366</v>
      </c>
      <c r="P247" s="4">
        <v>519983</v>
      </c>
      <c r="Q247" s="17">
        <v>594321</v>
      </c>
      <c r="S247" s="4">
        <f t="shared" si="50"/>
        <v>470076</v>
      </c>
      <c r="T247" s="4">
        <f t="shared" si="51"/>
        <v>358239</v>
      </c>
      <c r="U247" s="4">
        <f t="shared" si="52"/>
        <v>1177366</v>
      </c>
      <c r="V247" s="4">
        <f t="shared" si="53"/>
        <v>519983</v>
      </c>
      <c r="W247" s="4">
        <f t="shared" si="54"/>
        <v>594321</v>
      </c>
      <c r="Y247" s="5">
        <f t="shared" si="55"/>
        <v>3.4799999999999998E-2</v>
      </c>
      <c r="Z247" s="5">
        <f t="shared" si="56"/>
        <v>2.3300000000000001E-2</v>
      </c>
      <c r="AA247" s="5">
        <f t="shared" si="57"/>
        <v>7.2999999999999995E-2</v>
      </c>
      <c r="AB247" s="5">
        <f t="shared" si="58"/>
        <v>2.9399999999999999E-2</v>
      </c>
      <c r="AC247" s="5">
        <f t="shared" si="59"/>
        <v>3.1800000000000002E-2</v>
      </c>
      <c r="AE247" s="5">
        <f t="shared" si="60"/>
        <v>4.4699999999999997E-2</v>
      </c>
      <c r="AF247" s="5">
        <f t="shared" si="48"/>
        <v>2.8199999999999999E-2</v>
      </c>
      <c r="AH247" s="5">
        <f t="shared" si="61"/>
        <v>7.2999999999999995E-2</v>
      </c>
      <c r="AI247" s="5">
        <f t="shared" si="49"/>
        <v>3.0599999999999999E-2</v>
      </c>
      <c r="AJ247" s="5">
        <f t="shared" si="62"/>
        <v>4.2399999999999993E-2</v>
      </c>
      <c r="AL247" s="5">
        <f t="shared" si="63"/>
        <v>2.8199999999999999E-2</v>
      </c>
      <c r="AM247" s="4">
        <f>ROUND(('Levy Limit Base'!AD247*AL247),0)</f>
        <v>556669</v>
      </c>
      <c r="AN247" s="4"/>
      <c r="AO247" s="18"/>
      <c r="AP247" s="5"/>
    </row>
    <row r="248" spans="1:42">
      <c r="A248" t="s">
        <v>253</v>
      </c>
      <c r="B248">
        <v>239</v>
      </c>
      <c r="C248" s="4">
        <v>125969900</v>
      </c>
      <c r="D248" s="4">
        <v>135161614</v>
      </c>
      <c r="E248" s="4">
        <v>142002362</v>
      </c>
      <c r="F248" s="4">
        <v>148423560</v>
      </c>
      <c r="G248" s="4">
        <v>155423807</v>
      </c>
      <c r="H248" s="4">
        <f>'Levy Limit Base'!U248</f>
        <v>162811487</v>
      </c>
      <c r="J248" s="47" t="s">
        <v>458</v>
      </c>
      <c r="K248" s="47" t="s">
        <v>1212</v>
      </c>
      <c r="M248" s="4">
        <v>1544707</v>
      </c>
      <c r="N248" s="4">
        <v>3461708</v>
      </c>
      <c r="O248" s="4">
        <v>2871139</v>
      </c>
      <c r="P248" s="4">
        <v>3289658</v>
      </c>
      <c r="Q248" s="17">
        <v>3502085</v>
      </c>
      <c r="S248" s="4">
        <f t="shared" si="50"/>
        <v>1544707</v>
      </c>
      <c r="T248" s="4">
        <f t="shared" si="51"/>
        <v>3461708</v>
      </c>
      <c r="U248" s="4">
        <f t="shared" si="52"/>
        <v>2871139</v>
      </c>
      <c r="V248" s="4">
        <f t="shared" si="53"/>
        <v>3289658</v>
      </c>
      <c r="W248" s="4">
        <f t="shared" si="54"/>
        <v>3502085</v>
      </c>
      <c r="Y248" s="5">
        <f t="shared" si="55"/>
        <v>1.23E-2</v>
      </c>
      <c r="Z248" s="5">
        <f t="shared" si="56"/>
        <v>2.5600000000000001E-2</v>
      </c>
      <c r="AA248" s="5">
        <f t="shared" si="57"/>
        <v>2.0199999999999999E-2</v>
      </c>
      <c r="AB248" s="5">
        <f t="shared" si="58"/>
        <v>2.2200000000000001E-2</v>
      </c>
      <c r="AC248" s="5">
        <f t="shared" si="59"/>
        <v>2.2499999999999999E-2</v>
      </c>
      <c r="AE248" s="5">
        <f t="shared" si="60"/>
        <v>2.1600000000000001E-2</v>
      </c>
      <c r="AF248" s="5">
        <f t="shared" si="48"/>
        <v>2.1600000000000001E-2</v>
      </c>
      <c r="AH248" s="5">
        <f t="shared" si="61"/>
        <v>2.2499999999999999E-2</v>
      </c>
      <c r="AI248" s="5">
        <f t="shared" si="49"/>
        <v>2.12E-2</v>
      </c>
      <c r="AJ248" s="5">
        <f t="shared" si="62"/>
        <v>1.2999999999999991E-3</v>
      </c>
      <c r="AL248" s="5">
        <f t="shared" si="63"/>
        <v>2.1600000000000001E-2</v>
      </c>
      <c r="AM248" s="4">
        <f>ROUND(('Levy Limit Base'!AD248*AL248),0)</f>
        <v>3516728</v>
      </c>
      <c r="AN248" s="4"/>
      <c r="AO248" s="18"/>
      <c r="AP248" s="5"/>
    </row>
    <row r="249" spans="1:42">
      <c r="A249" t="s">
        <v>254</v>
      </c>
      <c r="B249">
        <v>240</v>
      </c>
      <c r="C249" s="4">
        <v>5835325</v>
      </c>
      <c r="D249" s="4">
        <v>7895844</v>
      </c>
      <c r="E249" s="4">
        <v>8271331</v>
      </c>
      <c r="F249" s="4">
        <v>8569479</v>
      </c>
      <c r="G249" s="4">
        <v>8881419</v>
      </c>
      <c r="H249" s="4">
        <f>'Levy Limit Base'!U249</f>
        <v>9404890</v>
      </c>
      <c r="J249" s="47" t="s">
        <v>1212</v>
      </c>
      <c r="K249" s="47" t="s">
        <v>1212</v>
      </c>
      <c r="M249" s="4">
        <v>1191667</v>
      </c>
      <c r="N249" s="4">
        <v>167044</v>
      </c>
      <c r="O249" s="4">
        <v>89141</v>
      </c>
      <c r="P249" s="4">
        <v>97703</v>
      </c>
      <c r="Q249" s="17">
        <v>301436</v>
      </c>
      <c r="S249" s="4">
        <f t="shared" si="50"/>
        <v>1191667</v>
      </c>
      <c r="T249" s="4">
        <f t="shared" si="51"/>
        <v>167044</v>
      </c>
      <c r="U249" s="4">
        <f t="shared" si="52"/>
        <v>89141</v>
      </c>
      <c r="V249" s="4">
        <f t="shared" si="53"/>
        <v>97703</v>
      </c>
      <c r="W249" s="4">
        <f t="shared" si="54"/>
        <v>301436</v>
      </c>
      <c r="Y249" s="5">
        <f t="shared" si="55"/>
        <v>0.20419999999999999</v>
      </c>
      <c r="Z249" s="5">
        <f t="shared" si="56"/>
        <v>2.12E-2</v>
      </c>
      <c r="AA249" s="5">
        <f t="shared" si="57"/>
        <v>1.0800000000000001E-2</v>
      </c>
      <c r="AB249" s="5">
        <f t="shared" si="58"/>
        <v>1.14E-2</v>
      </c>
      <c r="AC249" s="5">
        <f t="shared" si="59"/>
        <v>3.39E-2</v>
      </c>
      <c r="AE249" s="5">
        <f t="shared" si="60"/>
        <v>1.8700000000000001E-2</v>
      </c>
      <c r="AF249" s="5">
        <f t="shared" si="48"/>
        <v>1.4500000000000001E-2</v>
      </c>
      <c r="AH249" s="5">
        <f t="shared" si="61"/>
        <v>3.39E-2</v>
      </c>
      <c r="AI249" s="5">
        <f t="shared" si="49"/>
        <v>1.11E-2</v>
      </c>
      <c r="AJ249" s="5">
        <f t="shared" si="62"/>
        <v>2.2800000000000001E-2</v>
      </c>
      <c r="AL249" s="5">
        <f t="shared" si="63"/>
        <v>1.4500000000000001E-2</v>
      </c>
      <c r="AM249" s="4">
        <f>ROUND(('Levy Limit Base'!AD249*AL249),0)</f>
        <v>136371</v>
      </c>
      <c r="AN249" s="4"/>
      <c r="AO249" s="18"/>
      <c r="AP249" s="5"/>
    </row>
    <row r="250" spans="1:42">
      <c r="A250" t="s">
        <v>255</v>
      </c>
      <c r="B250">
        <v>241</v>
      </c>
      <c r="C250" s="4">
        <v>7362069</v>
      </c>
      <c r="D250" s="4">
        <v>7825344</v>
      </c>
      <c r="E250" s="4">
        <v>8043997</v>
      </c>
      <c r="F250" s="4">
        <v>8266237</v>
      </c>
      <c r="G250" s="4">
        <v>8498399</v>
      </c>
      <c r="H250" s="4">
        <f>'Levy Limit Base'!U250</f>
        <v>8809942</v>
      </c>
      <c r="J250" s="47" t="s">
        <v>1212</v>
      </c>
      <c r="K250" s="47" t="s">
        <v>1212</v>
      </c>
      <c r="M250" s="4">
        <v>33501</v>
      </c>
      <c r="N250" s="4">
        <v>23019</v>
      </c>
      <c r="O250" s="4">
        <v>21140</v>
      </c>
      <c r="P250" s="4">
        <v>25506</v>
      </c>
      <c r="Q250" s="17">
        <v>99083</v>
      </c>
      <c r="S250" s="4">
        <f t="shared" si="50"/>
        <v>33501</v>
      </c>
      <c r="T250" s="4">
        <f t="shared" si="51"/>
        <v>23019</v>
      </c>
      <c r="U250" s="4">
        <f t="shared" si="52"/>
        <v>21140</v>
      </c>
      <c r="V250" s="4">
        <f t="shared" si="53"/>
        <v>25506</v>
      </c>
      <c r="W250" s="4">
        <f t="shared" si="54"/>
        <v>99083</v>
      </c>
      <c r="Y250" s="5">
        <f t="shared" si="55"/>
        <v>4.5999999999999999E-3</v>
      </c>
      <c r="Z250" s="5">
        <f t="shared" si="56"/>
        <v>2.8999999999999998E-3</v>
      </c>
      <c r="AA250" s="5">
        <f t="shared" si="57"/>
        <v>2.5999999999999999E-3</v>
      </c>
      <c r="AB250" s="5">
        <f t="shared" si="58"/>
        <v>3.0999999999999999E-3</v>
      </c>
      <c r="AC250" s="5">
        <f t="shared" si="59"/>
        <v>1.17E-2</v>
      </c>
      <c r="AE250" s="5">
        <f t="shared" si="60"/>
        <v>5.7999999999999996E-3</v>
      </c>
      <c r="AF250" s="5">
        <f t="shared" si="48"/>
        <v>2.8999999999999998E-3</v>
      </c>
      <c r="AH250" s="5">
        <f t="shared" si="61"/>
        <v>1.17E-2</v>
      </c>
      <c r="AI250" s="5">
        <f t="shared" si="49"/>
        <v>2.8999999999999998E-3</v>
      </c>
      <c r="AJ250" s="5">
        <f t="shared" si="62"/>
        <v>8.8000000000000005E-3</v>
      </c>
      <c r="AL250" s="5">
        <f t="shared" si="63"/>
        <v>5.7999999999999996E-3</v>
      </c>
      <c r="AM250" s="4">
        <f>ROUND(('Levy Limit Base'!AD250*AL250),0)</f>
        <v>51098</v>
      </c>
      <c r="AN250" s="4"/>
      <c r="AO250" s="18"/>
      <c r="AP250" s="5"/>
    </row>
    <row r="251" spans="1:42">
      <c r="A251" t="s">
        <v>256</v>
      </c>
      <c r="B251">
        <v>242</v>
      </c>
      <c r="C251" s="4">
        <v>14871982</v>
      </c>
      <c r="D251" s="4">
        <v>16010226</v>
      </c>
      <c r="E251" s="4">
        <v>16632692</v>
      </c>
      <c r="F251" s="4">
        <v>17216993</v>
      </c>
      <c r="G251" s="4">
        <v>17941024</v>
      </c>
      <c r="H251" s="4">
        <f>'Levy Limit Base'!U251</f>
        <v>18617293</v>
      </c>
      <c r="J251" s="47" t="s">
        <v>441</v>
      </c>
      <c r="K251" s="47" t="s">
        <v>1198</v>
      </c>
      <c r="M251" s="4">
        <v>161877</v>
      </c>
      <c r="N251" s="4">
        <v>222211</v>
      </c>
      <c r="O251" s="4">
        <v>165534</v>
      </c>
      <c r="P251" s="4">
        <v>293606</v>
      </c>
      <c r="Q251" s="17">
        <v>227743</v>
      </c>
      <c r="S251" s="4">
        <f t="shared" si="50"/>
        <v>161877</v>
      </c>
      <c r="T251" s="4">
        <f t="shared" si="51"/>
        <v>222211</v>
      </c>
      <c r="U251" s="4">
        <f t="shared" si="52"/>
        <v>165534</v>
      </c>
      <c r="V251" s="4">
        <f t="shared" si="53"/>
        <v>293606</v>
      </c>
      <c r="W251" s="4">
        <f t="shared" si="54"/>
        <v>227743</v>
      </c>
      <c r="Y251" s="5">
        <f t="shared" si="55"/>
        <v>1.09E-2</v>
      </c>
      <c r="Z251" s="5">
        <f t="shared" si="56"/>
        <v>1.3899999999999999E-2</v>
      </c>
      <c r="AA251" s="5">
        <f t="shared" si="57"/>
        <v>0.01</v>
      </c>
      <c r="AB251" s="5">
        <f t="shared" si="58"/>
        <v>1.7100000000000001E-2</v>
      </c>
      <c r="AC251" s="5">
        <f t="shared" si="59"/>
        <v>1.2699999999999999E-2</v>
      </c>
      <c r="AE251" s="5">
        <f t="shared" si="60"/>
        <v>1.3299999999999999E-2</v>
      </c>
      <c r="AF251" s="5">
        <f t="shared" si="48"/>
        <v>1.2200000000000001E-2</v>
      </c>
      <c r="AH251" s="5">
        <f t="shared" si="61"/>
        <v>1.7100000000000001E-2</v>
      </c>
      <c r="AI251" s="5">
        <f t="shared" si="49"/>
        <v>1.14E-2</v>
      </c>
      <c r="AJ251" s="5">
        <f t="shared" si="62"/>
        <v>5.7000000000000002E-3</v>
      </c>
      <c r="AL251" s="5">
        <f t="shared" si="63"/>
        <v>1.3299999999999999E-2</v>
      </c>
      <c r="AM251" s="4">
        <f>ROUND(('Levy Limit Base'!AD251*AL251),0)</f>
        <v>247610</v>
      </c>
      <c r="AN251" s="4"/>
      <c r="AO251" s="18"/>
      <c r="AP251" s="5"/>
    </row>
    <row r="252" spans="1:42">
      <c r="A252" t="s">
        <v>257</v>
      </c>
      <c r="B252">
        <v>243</v>
      </c>
      <c r="C252" s="4">
        <v>193244995</v>
      </c>
      <c r="D252" s="4">
        <v>209157202</v>
      </c>
      <c r="E252" s="4">
        <v>217531004</v>
      </c>
      <c r="F252" s="4">
        <v>225137473</v>
      </c>
      <c r="G252" s="4">
        <v>235419728</v>
      </c>
      <c r="H252" s="4">
        <f>'Levy Limit Base'!U252</f>
        <v>248073180</v>
      </c>
      <c r="J252" s="47" t="s">
        <v>445</v>
      </c>
      <c r="K252" s="47" t="s">
        <v>1212</v>
      </c>
      <c r="M252" s="4">
        <v>2463153</v>
      </c>
      <c r="N252" s="4">
        <v>3086463</v>
      </c>
      <c r="O252" s="4">
        <v>2105938</v>
      </c>
      <c r="P252" s="4">
        <v>4653818</v>
      </c>
      <c r="Q252" s="17">
        <v>6767959</v>
      </c>
      <c r="S252" s="4">
        <f t="shared" si="50"/>
        <v>2463153</v>
      </c>
      <c r="T252" s="4">
        <f t="shared" si="51"/>
        <v>3086463</v>
      </c>
      <c r="U252" s="4">
        <f t="shared" si="52"/>
        <v>2105938</v>
      </c>
      <c r="V252" s="4">
        <f t="shared" si="53"/>
        <v>4653818</v>
      </c>
      <c r="W252" s="4">
        <f t="shared" si="54"/>
        <v>6767959</v>
      </c>
      <c r="Y252" s="5">
        <f t="shared" si="55"/>
        <v>1.2699999999999999E-2</v>
      </c>
      <c r="Z252" s="5">
        <f t="shared" si="56"/>
        <v>1.4800000000000001E-2</v>
      </c>
      <c r="AA252" s="5">
        <f t="shared" si="57"/>
        <v>9.7000000000000003E-3</v>
      </c>
      <c r="AB252" s="5">
        <f t="shared" si="58"/>
        <v>2.07E-2</v>
      </c>
      <c r="AC252" s="5">
        <f t="shared" si="59"/>
        <v>2.87E-2</v>
      </c>
      <c r="AE252" s="5">
        <f t="shared" si="60"/>
        <v>1.9699999999999999E-2</v>
      </c>
      <c r="AF252" s="5">
        <f t="shared" si="48"/>
        <v>1.5100000000000001E-2</v>
      </c>
      <c r="AH252" s="5">
        <f t="shared" si="61"/>
        <v>2.87E-2</v>
      </c>
      <c r="AI252" s="5">
        <f t="shared" si="49"/>
        <v>1.52E-2</v>
      </c>
      <c r="AJ252" s="5">
        <f t="shared" si="62"/>
        <v>1.35E-2</v>
      </c>
      <c r="AL252" s="5">
        <f t="shared" si="63"/>
        <v>1.9699999999999999E-2</v>
      </c>
      <c r="AM252" s="4">
        <f>ROUND(('Levy Limit Base'!AD252*AL252),0)</f>
        <v>4887042</v>
      </c>
      <c r="AN252" s="4"/>
      <c r="AO252" s="18"/>
      <c r="AP252" s="5"/>
    </row>
    <row r="253" spans="1:42">
      <c r="A253" t="s">
        <v>258</v>
      </c>
      <c r="B253">
        <v>244</v>
      </c>
      <c r="C253" s="4">
        <v>42589447</v>
      </c>
      <c r="D253" s="4">
        <v>45924582</v>
      </c>
      <c r="E253" s="4">
        <v>47547872</v>
      </c>
      <c r="F253" s="4">
        <v>49138736</v>
      </c>
      <c r="G253" s="4">
        <v>50914048</v>
      </c>
      <c r="H253" s="4">
        <f>'Levy Limit Base'!U253</f>
        <v>52762092</v>
      </c>
      <c r="J253" s="47" t="s">
        <v>1212</v>
      </c>
      <c r="K253" s="47" t="s">
        <v>1212</v>
      </c>
      <c r="M253" s="4">
        <v>426801</v>
      </c>
      <c r="N253" s="4">
        <v>475175</v>
      </c>
      <c r="O253" s="4">
        <v>395759</v>
      </c>
      <c r="P253" s="4">
        <v>546844</v>
      </c>
      <c r="Q253" s="17">
        <v>575193</v>
      </c>
      <c r="S253" s="4">
        <f t="shared" si="50"/>
        <v>426801</v>
      </c>
      <c r="T253" s="4">
        <f t="shared" si="51"/>
        <v>475175</v>
      </c>
      <c r="U253" s="4">
        <f t="shared" si="52"/>
        <v>395759</v>
      </c>
      <c r="V253" s="4">
        <f t="shared" si="53"/>
        <v>546844</v>
      </c>
      <c r="W253" s="4">
        <f t="shared" si="54"/>
        <v>575193</v>
      </c>
      <c r="Y253" s="5">
        <f t="shared" si="55"/>
        <v>0.01</v>
      </c>
      <c r="Z253" s="5">
        <f t="shared" si="56"/>
        <v>1.03E-2</v>
      </c>
      <c r="AA253" s="5">
        <f t="shared" si="57"/>
        <v>8.3000000000000001E-3</v>
      </c>
      <c r="AB253" s="5">
        <f t="shared" si="58"/>
        <v>1.11E-2</v>
      </c>
      <c r="AC253" s="5">
        <f t="shared" si="59"/>
        <v>1.1299999999999999E-2</v>
      </c>
      <c r="AE253" s="5">
        <f t="shared" si="60"/>
        <v>1.0200000000000001E-2</v>
      </c>
      <c r="AF253" s="5">
        <f t="shared" si="48"/>
        <v>9.9000000000000008E-3</v>
      </c>
      <c r="AH253" s="5">
        <f t="shared" si="61"/>
        <v>1.1299999999999999E-2</v>
      </c>
      <c r="AI253" s="5">
        <f t="shared" si="49"/>
        <v>9.7000000000000003E-3</v>
      </c>
      <c r="AJ253" s="5">
        <f t="shared" si="62"/>
        <v>1.599999999999999E-3</v>
      </c>
      <c r="AL253" s="5">
        <f t="shared" si="63"/>
        <v>1.0200000000000001E-2</v>
      </c>
      <c r="AM253" s="4">
        <f>ROUND(('Levy Limit Base'!AD253*AL253),0)</f>
        <v>538173</v>
      </c>
      <c r="AN253" s="4"/>
      <c r="AO253" s="18"/>
      <c r="AP253" s="5"/>
    </row>
    <row r="254" spans="1:42">
      <c r="A254" t="s">
        <v>259</v>
      </c>
      <c r="B254">
        <v>245</v>
      </c>
      <c r="C254" s="4">
        <v>22526461</v>
      </c>
      <c r="D254" s="4">
        <v>24414947</v>
      </c>
      <c r="E254" s="4">
        <v>26848394</v>
      </c>
      <c r="F254" s="4">
        <v>27537444</v>
      </c>
      <c r="G254" s="4">
        <v>28718635</v>
      </c>
      <c r="H254" s="4">
        <f>'Levy Limit Base'!U254</f>
        <v>30118218</v>
      </c>
      <c r="J254" s="47" t="s">
        <v>447</v>
      </c>
      <c r="K254" s="47" t="s">
        <v>1212</v>
      </c>
      <c r="M254" s="4">
        <v>347849</v>
      </c>
      <c r="N254" s="4">
        <v>1823074</v>
      </c>
      <c r="O254" s="4">
        <v>646553</v>
      </c>
      <c r="P254" s="4">
        <v>492755</v>
      </c>
      <c r="Q254" s="17">
        <v>679361</v>
      </c>
      <c r="S254" s="4">
        <f t="shared" si="50"/>
        <v>347849</v>
      </c>
      <c r="T254" s="4">
        <f t="shared" si="51"/>
        <v>1823074</v>
      </c>
      <c r="U254" s="4">
        <f t="shared" si="52"/>
        <v>646553</v>
      </c>
      <c r="V254" s="4">
        <f t="shared" si="53"/>
        <v>492755</v>
      </c>
      <c r="W254" s="4">
        <f t="shared" si="54"/>
        <v>679361</v>
      </c>
      <c r="Y254" s="5">
        <f t="shared" si="55"/>
        <v>1.54E-2</v>
      </c>
      <c r="Z254" s="5">
        <f t="shared" si="56"/>
        <v>7.4700000000000003E-2</v>
      </c>
      <c r="AA254" s="5">
        <f t="shared" si="57"/>
        <v>2.41E-2</v>
      </c>
      <c r="AB254" s="5">
        <f t="shared" si="58"/>
        <v>1.7899999999999999E-2</v>
      </c>
      <c r="AC254" s="5">
        <f t="shared" si="59"/>
        <v>2.3699999999999999E-2</v>
      </c>
      <c r="AE254" s="5">
        <f t="shared" si="60"/>
        <v>2.1899999999999999E-2</v>
      </c>
      <c r="AF254" s="5">
        <f t="shared" si="48"/>
        <v>2.1899999999999999E-2</v>
      </c>
      <c r="AH254" s="5">
        <f t="shared" si="61"/>
        <v>2.41E-2</v>
      </c>
      <c r="AI254" s="5">
        <f t="shared" si="49"/>
        <v>2.0799999999999999E-2</v>
      </c>
      <c r="AJ254" s="5">
        <f t="shared" si="62"/>
        <v>3.3000000000000008E-3</v>
      </c>
      <c r="AL254" s="5">
        <f t="shared" si="63"/>
        <v>2.1899999999999999E-2</v>
      </c>
      <c r="AM254" s="4">
        <f>ROUND(('Levy Limit Base'!AD254*AL254),0)</f>
        <v>659589</v>
      </c>
      <c r="AN254" s="4"/>
      <c r="AO254" s="18"/>
      <c r="AP254" s="5"/>
    </row>
    <row r="255" spans="1:42">
      <c r="A255" t="s">
        <v>260</v>
      </c>
      <c r="B255">
        <v>246</v>
      </c>
      <c r="C255" s="4">
        <v>41960677</v>
      </c>
      <c r="D255" s="4">
        <v>45657593</v>
      </c>
      <c r="E255" s="4">
        <v>47642938</v>
      </c>
      <c r="F255" s="4">
        <v>49746497</v>
      </c>
      <c r="G255" s="4">
        <v>51706807</v>
      </c>
      <c r="H255" s="4">
        <f>'Levy Limit Base'!U255</f>
        <v>53841449</v>
      </c>
      <c r="J255" s="47" t="s">
        <v>439</v>
      </c>
      <c r="K255" s="47" t="s">
        <v>1212</v>
      </c>
      <c r="M255" s="4">
        <v>741495</v>
      </c>
      <c r="N255" s="4">
        <v>843905</v>
      </c>
      <c r="O255" s="4">
        <v>912485</v>
      </c>
      <c r="P255" s="4">
        <v>716648</v>
      </c>
      <c r="Q255" s="17">
        <v>841972</v>
      </c>
      <c r="S255" s="4">
        <f t="shared" si="50"/>
        <v>741495</v>
      </c>
      <c r="T255" s="4">
        <f t="shared" si="51"/>
        <v>843905</v>
      </c>
      <c r="U255" s="4">
        <f t="shared" si="52"/>
        <v>912485</v>
      </c>
      <c r="V255" s="4">
        <f t="shared" si="53"/>
        <v>716648</v>
      </c>
      <c r="W255" s="4">
        <f t="shared" si="54"/>
        <v>841972</v>
      </c>
      <c r="Y255" s="5">
        <f t="shared" si="55"/>
        <v>1.77E-2</v>
      </c>
      <c r="Z255" s="5">
        <f t="shared" si="56"/>
        <v>1.8499999999999999E-2</v>
      </c>
      <c r="AA255" s="5">
        <f t="shared" si="57"/>
        <v>1.9199999999999998E-2</v>
      </c>
      <c r="AB255" s="5">
        <f t="shared" si="58"/>
        <v>1.44E-2</v>
      </c>
      <c r="AC255" s="5">
        <f t="shared" si="59"/>
        <v>1.6299999999999999E-2</v>
      </c>
      <c r="AE255" s="5">
        <f t="shared" si="60"/>
        <v>1.66E-2</v>
      </c>
      <c r="AF255" s="5">
        <f t="shared" si="48"/>
        <v>1.6400000000000001E-2</v>
      </c>
      <c r="AH255" s="5">
        <f t="shared" si="61"/>
        <v>1.9199999999999998E-2</v>
      </c>
      <c r="AI255" s="5">
        <f t="shared" si="49"/>
        <v>1.54E-2</v>
      </c>
      <c r="AJ255" s="5">
        <f t="shared" si="62"/>
        <v>3.7999999999999978E-3</v>
      </c>
      <c r="AL255" s="5">
        <f t="shared" si="63"/>
        <v>1.66E-2</v>
      </c>
      <c r="AM255" s="4">
        <f>ROUND(('Levy Limit Base'!AD255*AL255),0)</f>
        <v>893768</v>
      </c>
      <c r="AN255" s="4"/>
      <c r="AO255" s="18"/>
      <c r="AP255" s="5"/>
    </row>
    <row r="256" spans="1:42">
      <c r="A256" t="s">
        <v>261</v>
      </c>
      <c r="B256">
        <v>247</v>
      </c>
      <c r="C256" s="4">
        <v>17208923</v>
      </c>
      <c r="D256" s="4">
        <v>18491052</v>
      </c>
      <c r="E256" s="4">
        <v>19182021</v>
      </c>
      <c r="F256" s="4">
        <v>19929273</v>
      </c>
      <c r="G256" s="4">
        <v>20635479</v>
      </c>
      <c r="H256" s="4">
        <f>'Levy Limit Base'!U256</f>
        <v>21427940</v>
      </c>
      <c r="J256" s="47" t="s">
        <v>1212</v>
      </c>
      <c r="K256" s="47" t="s">
        <v>1212</v>
      </c>
      <c r="M256" s="4">
        <v>216318</v>
      </c>
      <c r="N256" s="4">
        <v>228693</v>
      </c>
      <c r="O256" s="4">
        <v>267701</v>
      </c>
      <c r="P256" s="4">
        <v>207974</v>
      </c>
      <c r="Q256" s="17">
        <v>276574</v>
      </c>
      <c r="S256" s="4">
        <f t="shared" si="50"/>
        <v>216318</v>
      </c>
      <c r="T256" s="4">
        <f t="shared" si="51"/>
        <v>228693</v>
      </c>
      <c r="U256" s="4">
        <f t="shared" si="52"/>
        <v>267701</v>
      </c>
      <c r="V256" s="4">
        <f t="shared" si="53"/>
        <v>207974</v>
      </c>
      <c r="W256" s="4">
        <f t="shared" si="54"/>
        <v>276574</v>
      </c>
      <c r="Y256" s="5">
        <f t="shared" si="55"/>
        <v>1.26E-2</v>
      </c>
      <c r="Z256" s="5">
        <f t="shared" si="56"/>
        <v>1.24E-2</v>
      </c>
      <c r="AA256" s="5">
        <f t="shared" si="57"/>
        <v>1.4E-2</v>
      </c>
      <c r="AB256" s="5">
        <f t="shared" si="58"/>
        <v>1.04E-2</v>
      </c>
      <c r="AC256" s="5">
        <f t="shared" si="59"/>
        <v>1.34E-2</v>
      </c>
      <c r="AE256" s="5">
        <f t="shared" si="60"/>
        <v>1.26E-2</v>
      </c>
      <c r="AF256" s="5">
        <f t="shared" si="48"/>
        <v>1.21E-2</v>
      </c>
      <c r="AH256" s="5">
        <f t="shared" si="61"/>
        <v>1.4E-2</v>
      </c>
      <c r="AI256" s="5">
        <f t="shared" si="49"/>
        <v>1.1900000000000001E-2</v>
      </c>
      <c r="AJ256" s="5">
        <f t="shared" si="62"/>
        <v>2.0999999999999994E-3</v>
      </c>
      <c r="AL256" s="5">
        <f t="shared" si="63"/>
        <v>1.26E-2</v>
      </c>
      <c r="AM256" s="4">
        <f>ROUND(('Levy Limit Base'!AD256*AL256),0)</f>
        <v>269992</v>
      </c>
      <c r="AN256" s="4"/>
      <c r="AO256" s="18"/>
      <c r="AP256" s="5"/>
    </row>
    <row r="257" spans="1:42">
      <c r="A257" t="s">
        <v>262</v>
      </c>
      <c r="B257">
        <v>248</v>
      </c>
      <c r="C257" s="4">
        <v>65846684</v>
      </c>
      <c r="D257" s="4">
        <v>70301600</v>
      </c>
      <c r="E257" s="4">
        <v>72494502</v>
      </c>
      <c r="F257" s="4">
        <v>75555755</v>
      </c>
      <c r="G257" s="4">
        <v>79270646</v>
      </c>
      <c r="H257" s="4">
        <f>'Levy Limit Base'!U257</f>
        <v>82685765</v>
      </c>
      <c r="J257" s="47" t="s">
        <v>439</v>
      </c>
      <c r="K257" s="47" t="s">
        <v>1212</v>
      </c>
      <c r="M257" s="4">
        <v>620880</v>
      </c>
      <c r="N257" s="4">
        <v>435362</v>
      </c>
      <c r="O257" s="4">
        <v>1248890</v>
      </c>
      <c r="P257" s="4">
        <v>1825997</v>
      </c>
      <c r="Q257" s="17">
        <v>1415191</v>
      </c>
      <c r="S257" s="4">
        <f t="shared" si="50"/>
        <v>620880</v>
      </c>
      <c r="T257" s="4">
        <f t="shared" si="51"/>
        <v>435362</v>
      </c>
      <c r="U257" s="4">
        <f t="shared" si="52"/>
        <v>1248890</v>
      </c>
      <c r="V257" s="4">
        <f t="shared" si="53"/>
        <v>1825997</v>
      </c>
      <c r="W257" s="4">
        <f t="shared" si="54"/>
        <v>1415191</v>
      </c>
      <c r="Y257" s="5">
        <f t="shared" si="55"/>
        <v>9.4000000000000004E-3</v>
      </c>
      <c r="Z257" s="5">
        <f t="shared" si="56"/>
        <v>6.1999999999999998E-3</v>
      </c>
      <c r="AA257" s="5">
        <f t="shared" si="57"/>
        <v>1.72E-2</v>
      </c>
      <c r="AB257" s="5">
        <f t="shared" si="58"/>
        <v>2.4199999999999999E-2</v>
      </c>
      <c r="AC257" s="5">
        <f t="shared" si="59"/>
        <v>1.7899999999999999E-2</v>
      </c>
      <c r="AE257" s="5">
        <f t="shared" si="60"/>
        <v>1.9800000000000002E-2</v>
      </c>
      <c r="AF257" s="5">
        <f t="shared" si="48"/>
        <v>1.38E-2</v>
      </c>
      <c r="AH257" s="5">
        <f t="shared" si="61"/>
        <v>2.4199999999999999E-2</v>
      </c>
      <c r="AI257" s="5">
        <f t="shared" si="49"/>
        <v>1.7600000000000001E-2</v>
      </c>
      <c r="AJ257" s="5">
        <f t="shared" si="62"/>
        <v>6.5999999999999982E-3</v>
      </c>
      <c r="AL257" s="5">
        <f t="shared" si="63"/>
        <v>1.9800000000000002E-2</v>
      </c>
      <c r="AM257" s="4">
        <f>ROUND(('Levy Limit Base'!AD257*AL257),0)</f>
        <v>1637178</v>
      </c>
      <c r="AN257" s="4"/>
      <c r="AO257" s="18"/>
      <c r="AP257" s="5"/>
    </row>
    <row r="258" spans="1:42">
      <c r="A258" t="s">
        <v>263</v>
      </c>
      <c r="B258">
        <v>249</v>
      </c>
      <c r="C258" s="4">
        <v>4056188</v>
      </c>
      <c r="D258" s="4">
        <v>4354099</v>
      </c>
      <c r="E258" s="4">
        <v>4488072</v>
      </c>
      <c r="F258" s="4">
        <v>4633701</v>
      </c>
      <c r="G258" s="4">
        <v>4803408</v>
      </c>
      <c r="H258" s="4">
        <f>'Levy Limit Base'!U258</f>
        <v>4961053</v>
      </c>
      <c r="J258" s="47" t="s">
        <v>1212</v>
      </c>
      <c r="K258" s="47" t="s">
        <v>1212</v>
      </c>
      <c r="M258" s="4">
        <v>32163</v>
      </c>
      <c r="N258" s="4">
        <v>25121</v>
      </c>
      <c r="O258" s="4">
        <v>33427</v>
      </c>
      <c r="P258" s="4">
        <v>53864</v>
      </c>
      <c r="Q258" s="17">
        <v>37560</v>
      </c>
      <c r="S258" s="4">
        <f t="shared" si="50"/>
        <v>32163</v>
      </c>
      <c r="T258" s="4">
        <f t="shared" si="51"/>
        <v>25121</v>
      </c>
      <c r="U258" s="4">
        <f t="shared" si="52"/>
        <v>33427</v>
      </c>
      <c r="V258" s="4">
        <f t="shared" si="53"/>
        <v>53864</v>
      </c>
      <c r="W258" s="4">
        <f t="shared" si="54"/>
        <v>37560</v>
      </c>
      <c r="Y258" s="5">
        <f t="shared" si="55"/>
        <v>7.9000000000000008E-3</v>
      </c>
      <c r="Z258" s="5">
        <f t="shared" si="56"/>
        <v>5.7999999999999996E-3</v>
      </c>
      <c r="AA258" s="5">
        <f t="shared" si="57"/>
        <v>7.4000000000000003E-3</v>
      </c>
      <c r="AB258" s="5">
        <f t="shared" si="58"/>
        <v>1.1599999999999999E-2</v>
      </c>
      <c r="AC258" s="5">
        <f t="shared" si="59"/>
        <v>7.7999999999999996E-3</v>
      </c>
      <c r="AE258" s="5">
        <f t="shared" si="60"/>
        <v>8.8999999999999999E-3</v>
      </c>
      <c r="AF258" s="5">
        <f t="shared" si="48"/>
        <v>7.0000000000000001E-3</v>
      </c>
      <c r="AH258" s="5">
        <f t="shared" si="61"/>
        <v>1.1599999999999999E-2</v>
      </c>
      <c r="AI258" s="5">
        <f t="shared" si="49"/>
        <v>7.6E-3</v>
      </c>
      <c r="AJ258" s="5">
        <f t="shared" si="62"/>
        <v>3.9999999999999992E-3</v>
      </c>
      <c r="AL258" s="5">
        <f t="shared" si="63"/>
        <v>8.8999999999999999E-3</v>
      </c>
      <c r="AM258" s="4">
        <f>ROUND(('Levy Limit Base'!AD258*AL258),0)</f>
        <v>44153</v>
      </c>
      <c r="AN258" s="4"/>
      <c r="AO258" s="18"/>
      <c r="AP258" s="5"/>
    </row>
    <row r="259" spans="1:42">
      <c r="A259" t="s">
        <v>264</v>
      </c>
      <c r="B259">
        <v>250</v>
      </c>
      <c r="C259" s="4">
        <v>8681666</v>
      </c>
      <c r="D259" s="4">
        <v>9305305</v>
      </c>
      <c r="E259" s="4">
        <v>9746480</v>
      </c>
      <c r="F259" s="4">
        <v>10180936</v>
      </c>
      <c r="G259" s="4">
        <v>10611456</v>
      </c>
      <c r="H259" s="4">
        <f>'Levy Limit Base'!U259</f>
        <v>11192983</v>
      </c>
      <c r="J259" s="47" t="s">
        <v>439</v>
      </c>
      <c r="K259" s="47" t="s">
        <v>1212</v>
      </c>
      <c r="M259" s="4">
        <v>119902</v>
      </c>
      <c r="N259" s="4">
        <v>208542</v>
      </c>
      <c r="O259" s="4">
        <v>190794</v>
      </c>
      <c r="P259" s="4">
        <v>175996</v>
      </c>
      <c r="Q259" s="17">
        <v>316241</v>
      </c>
      <c r="S259" s="4">
        <f t="shared" si="50"/>
        <v>119902</v>
      </c>
      <c r="T259" s="4">
        <f t="shared" si="51"/>
        <v>208542</v>
      </c>
      <c r="U259" s="4">
        <f t="shared" si="52"/>
        <v>190794</v>
      </c>
      <c r="V259" s="4">
        <f t="shared" si="53"/>
        <v>175996</v>
      </c>
      <c r="W259" s="4">
        <f t="shared" si="54"/>
        <v>316241</v>
      </c>
      <c r="Y259" s="5">
        <f t="shared" si="55"/>
        <v>1.38E-2</v>
      </c>
      <c r="Z259" s="5">
        <f t="shared" si="56"/>
        <v>2.24E-2</v>
      </c>
      <c r="AA259" s="5">
        <f t="shared" si="57"/>
        <v>1.9599999999999999E-2</v>
      </c>
      <c r="AB259" s="5">
        <f t="shared" si="58"/>
        <v>1.7299999999999999E-2</v>
      </c>
      <c r="AC259" s="5">
        <f t="shared" si="59"/>
        <v>2.98E-2</v>
      </c>
      <c r="AE259" s="5">
        <f t="shared" si="60"/>
        <v>2.2200000000000001E-2</v>
      </c>
      <c r="AF259" s="5">
        <f t="shared" si="48"/>
        <v>1.9800000000000002E-2</v>
      </c>
      <c r="AH259" s="5">
        <f t="shared" si="61"/>
        <v>2.98E-2</v>
      </c>
      <c r="AI259" s="5">
        <f t="shared" si="49"/>
        <v>1.8499999999999999E-2</v>
      </c>
      <c r="AJ259" s="5">
        <f t="shared" si="62"/>
        <v>1.1300000000000001E-2</v>
      </c>
      <c r="AL259" s="5">
        <f t="shared" si="63"/>
        <v>2.2200000000000001E-2</v>
      </c>
      <c r="AM259" s="4">
        <f>ROUND(('Levy Limit Base'!AD259*AL259),0)</f>
        <v>248484</v>
      </c>
      <c r="AN259" s="4"/>
      <c r="AO259" s="18"/>
      <c r="AP259" s="5"/>
    </row>
    <row r="260" spans="1:42">
      <c r="A260" t="s">
        <v>265</v>
      </c>
      <c r="B260">
        <v>251</v>
      </c>
      <c r="C260" s="4">
        <v>22616818</v>
      </c>
      <c r="D260" s="4">
        <v>24385738</v>
      </c>
      <c r="E260" s="4">
        <v>25383879</v>
      </c>
      <c r="F260" s="4">
        <v>26775187</v>
      </c>
      <c r="G260" s="4">
        <v>27782975</v>
      </c>
      <c r="H260" s="4">
        <f>'Levy Limit Base'!U260</f>
        <v>28784836</v>
      </c>
      <c r="J260" s="47" t="s">
        <v>458</v>
      </c>
      <c r="K260" s="47" t="s">
        <v>1212</v>
      </c>
      <c r="M260" s="4">
        <v>306632</v>
      </c>
      <c r="N260" s="4">
        <v>388498</v>
      </c>
      <c r="O260" s="4">
        <v>756711</v>
      </c>
      <c r="P260" s="4">
        <v>338408</v>
      </c>
      <c r="Q260" s="17">
        <v>307286</v>
      </c>
      <c r="S260" s="4">
        <f t="shared" si="50"/>
        <v>306632</v>
      </c>
      <c r="T260" s="4">
        <f t="shared" si="51"/>
        <v>388498</v>
      </c>
      <c r="U260" s="4">
        <f t="shared" si="52"/>
        <v>756711</v>
      </c>
      <c r="V260" s="4">
        <f t="shared" si="53"/>
        <v>338408</v>
      </c>
      <c r="W260" s="4">
        <f t="shared" si="54"/>
        <v>307286</v>
      </c>
      <c r="Y260" s="5">
        <f t="shared" si="55"/>
        <v>1.3599999999999999E-2</v>
      </c>
      <c r="Z260" s="5">
        <f t="shared" si="56"/>
        <v>1.5900000000000001E-2</v>
      </c>
      <c r="AA260" s="5">
        <f t="shared" si="57"/>
        <v>2.98E-2</v>
      </c>
      <c r="AB260" s="5">
        <f t="shared" si="58"/>
        <v>1.26E-2</v>
      </c>
      <c r="AC260" s="5">
        <f t="shared" si="59"/>
        <v>1.11E-2</v>
      </c>
      <c r="AE260" s="5">
        <f t="shared" si="60"/>
        <v>1.78E-2</v>
      </c>
      <c r="AF260" s="5">
        <f t="shared" si="48"/>
        <v>1.32E-2</v>
      </c>
      <c r="AH260" s="5">
        <f t="shared" si="61"/>
        <v>2.98E-2</v>
      </c>
      <c r="AI260" s="5">
        <f t="shared" si="49"/>
        <v>1.1900000000000001E-2</v>
      </c>
      <c r="AJ260" s="5">
        <f t="shared" si="62"/>
        <v>1.7899999999999999E-2</v>
      </c>
      <c r="AL260" s="5">
        <f t="shared" si="63"/>
        <v>1.78E-2</v>
      </c>
      <c r="AM260" s="4">
        <f>ROUND(('Levy Limit Base'!AD260*AL260),0)</f>
        <v>512370</v>
      </c>
      <c r="AN260" s="4"/>
      <c r="AO260" s="18"/>
      <c r="AP260" s="5"/>
    </row>
    <row r="261" spans="1:42">
      <c r="A261" t="s">
        <v>266</v>
      </c>
      <c r="B261">
        <v>252</v>
      </c>
      <c r="C261" s="4">
        <v>14820662</v>
      </c>
      <c r="D261" s="4">
        <v>15897244</v>
      </c>
      <c r="E261" s="4">
        <v>16477427</v>
      </c>
      <c r="F261" s="4">
        <v>17041512</v>
      </c>
      <c r="G261" s="4">
        <v>17721421</v>
      </c>
      <c r="H261" s="4">
        <f>'Levy Limit Base'!U261</f>
        <v>18370320</v>
      </c>
      <c r="J261" s="47" t="s">
        <v>1212</v>
      </c>
      <c r="K261" s="47" t="s">
        <v>1212</v>
      </c>
      <c r="M261" s="4">
        <v>111390</v>
      </c>
      <c r="N261" s="4">
        <v>182752</v>
      </c>
      <c r="O261" s="4">
        <v>135571</v>
      </c>
      <c r="P261" s="4">
        <v>253872</v>
      </c>
      <c r="Q261" s="17">
        <v>205864</v>
      </c>
      <c r="S261" s="4">
        <f t="shared" si="50"/>
        <v>111390</v>
      </c>
      <c r="T261" s="4">
        <f t="shared" si="51"/>
        <v>182752</v>
      </c>
      <c r="U261" s="4">
        <f t="shared" si="52"/>
        <v>135571</v>
      </c>
      <c r="V261" s="4">
        <f t="shared" si="53"/>
        <v>253872</v>
      </c>
      <c r="W261" s="4">
        <f t="shared" si="54"/>
        <v>205864</v>
      </c>
      <c r="Y261" s="5">
        <f t="shared" si="55"/>
        <v>7.4999999999999997E-3</v>
      </c>
      <c r="Z261" s="5">
        <f t="shared" si="56"/>
        <v>1.15E-2</v>
      </c>
      <c r="AA261" s="5">
        <f t="shared" si="57"/>
        <v>8.2000000000000007E-3</v>
      </c>
      <c r="AB261" s="5">
        <f t="shared" si="58"/>
        <v>1.49E-2</v>
      </c>
      <c r="AC261" s="5">
        <f t="shared" si="59"/>
        <v>1.1599999999999999E-2</v>
      </c>
      <c r="AE261" s="5">
        <f t="shared" si="60"/>
        <v>1.1599999999999999E-2</v>
      </c>
      <c r="AF261" s="5">
        <f t="shared" si="48"/>
        <v>1.04E-2</v>
      </c>
      <c r="AH261" s="5">
        <f t="shared" si="61"/>
        <v>1.49E-2</v>
      </c>
      <c r="AI261" s="5">
        <f t="shared" si="49"/>
        <v>9.9000000000000008E-3</v>
      </c>
      <c r="AJ261" s="5">
        <f t="shared" si="62"/>
        <v>4.9999999999999992E-3</v>
      </c>
      <c r="AL261" s="5">
        <f t="shared" si="63"/>
        <v>1.1599999999999999E-2</v>
      </c>
      <c r="AM261" s="4">
        <f>ROUND(('Levy Limit Base'!AD261*AL261),0)</f>
        <v>213096</v>
      </c>
      <c r="AN261" s="4"/>
      <c r="AO261" s="18"/>
      <c r="AP261" s="5"/>
    </row>
    <row r="262" spans="1:42">
      <c r="A262" t="s">
        <v>267</v>
      </c>
      <c r="B262">
        <v>253</v>
      </c>
      <c r="C262" s="4">
        <v>2921480</v>
      </c>
      <c r="D262" s="4">
        <v>3127847</v>
      </c>
      <c r="E262" s="4">
        <v>3243190</v>
      </c>
      <c r="F262" s="4">
        <v>3368969</v>
      </c>
      <c r="G262" s="4">
        <v>3466267</v>
      </c>
      <c r="H262" s="4">
        <f>'Levy Limit Base'!U262</f>
        <v>3574066</v>
      </c>
      <c r="J262" s="47" t="s">
        <v>443</v>
      </c>
      <c r="K262" s="47" t="s">
        <v>1212</v>
      </c>
      <c r="M262" s="4">
        <v>29730</v>
      </c>
      <c r="N262" s="4">
        <v>37147</v>
      </c>
      <c r="O262" s="4">
        <v>44699</v>
      </c>
      <c r="P262" s="4">
        <v>13074</v>
      </c>
      <c r="Q262" s="17">
        <v>21142</v>
      </c>
      <c r="S262" s="4">
        <f t="shared" si="50"/>
        <v>29730</v>
      </c>
      <c r="T262" s="4">
        <f t="shared" si="51"/>
        <v>37147</v>
      </c>
      <c r="U262" s="4">
        <f t="shared" si="52"/>
        <v>44699</v>
      </c>
      <c r="V262" s="4">
        <f t="shared" si="53"/>
        <v>13074</v>
      </c>
      <c r="W262" s="4">
        <f t="shared" si="54"/>
        <v>21142</v>
      </c>
      <c r="Y262" s="5">
        <f t="shared" si="55"/>
        <v>1.0200000000000001E-2</v>
      </c>
      <c r="Z262" s="5">
        <f t="shared" si="56"/>
        <v>1.1900000000000001E-2</v>
      </c>
      <c r="AA262" s="5">
        <f t="shared" si="57"/>
        <v>1.38E-2</v>
      </c>
      <c r="AB262" s="5">
        <f t="shared" si="58"/>
        <v>3.8999999999999998E-3</v>
      </c>
      <c r="AC262" s="5">
        <f t="shared" si="59"/>
        <v>6.1000000000000004E-3</v>
      </c>
      <c r="AE262" s="5">
        <f t="shared" si="60"/>
        <v>7.9000000000000008E-3</v>
      </c>
      <c r="AF262" s="5">
        <f t="shared" si="48"/>
        <v>7.3000000000000001E-3</v>
      </c>
      <c r="AH262" s="5">
        <f t="shared" si="61"/>
        <v>1.38E-2</v>
      </c>
      <c r="AI262" s="5">
        <f t="shared" si="49"/>
        <v>5.0000000000000001E-3</v>
      </c>
      <c r="AJ262" s="5">
        <f t="shared" si="62"/>
        <v>8.7999999999999988E-3</v>
      </c>
      <c r="AL262" s="5">
        <f t="shared" si="63"/>
        <v>7.9000000000000008E-3</v>
      </c>
      <c r="AM262" s="4">
        <f>ROUND(('Levy Limit Base'!AD262*AL262),0)</f>
        <v>28235</v>
      </c>
      <c r="AN262" s="4"/>
      <c r="AO262" s="18"/>
      <c r="AP262" s="5"/>
    </row>
    <row r="263" spans="1:42">
      <c r="A263" t="s">
        <v>268</v>
      </c>
      <c r="B263">
        <v>254</v>
      </c>
      <c r="C263" s="4">
        <v>9961269</v>
      </c>
      <c r="D263" s="4">
        <v>10756821</v>
      </c>
      <c r="E263" s="4">
        <v>11429854</v>
      </c>
      <c r="F263" s="4">
        <v>11899227</v>
      </c>
      <c r="G263" s="4">
        <v>12321212</v>
      </c>
      <c r="H263" s="4">
        <f>'Levy Limit Base'!U263</f>
        <v>12774587</v>
      </c>
      <c r="J263" s="47" t="s">
        <v>452</v>
      </c>
      <c r="K263" s="47" t="s">
        <v>1212</v>
      </c>
      <c r="M263" s="4">
        <v>140931</v>
      </c>
      <c r="N263" s="4">
        <v>404113</v>
      </c>
      <c r="O263" s="4">
        <v>183627</v>
      </c>
      <c r="P263" s="4">
        <v>124504</v>
      </c>
      <c r="Q263" s="17">
        <v>145345</v>
      </c>
      <c r="S263" s="4">
        <f t="shared" si="50"/>
        <v>140931</v>
      </c>
      <c r="T263" s="4">
        <f t="shared" si="51"/>
        <v>404113</v>
      </c>
      <c r="U263" s="4">
        <f t="shared" si="52"/>
        <v>183627</v>
      </c>
      <c r="V263" s="4">
        <f t="shared" si="53"/>
        <v>124504</v>
      </c>
      <c r="W263" s="4">
        <f t="shared" si="54"/>
        <v>145345</v>
      </c>
      <c r="Y263" s="5">
        <f t="shared" si="55"/>
        <v>1.41E-2</v>
      </c>
      <c r="Z263" s="5">
        <f t="shared" si="56"/>
        <v>3.7600000000000001E-2</v>
      </c>
      <c r="AA263" s="5">
        <f t="shared" si="57"/>
        <v>1.61E-2</v>
      </c>
      <c r="AB263" s="5">
        <f t="shared" si="58"/>
        <v>1.0500000000000001E-2</v>
      </c>
      <c r="AC263" s="5">
        <f t="shared" si="59"/>
        <v>1.18E-2</v>
      </c>
      <c r="AE263" s="5">
        <f t="shared" si="60"/>
        <v>1.2800000000000001E-2</v>
      </c>
      <c r="AF263" s="5">
        <f t="shared" si="48"/>
        <v>1.2800000000000001E-2</v>
      </c>
      <c r="AH263" s="5">
        <f t="shared" si="61"/>
        <v>1.61E-2</v>
      </c>
      <c r="AI263" s="5">
        <f t="shared" si="49"/>
        <v>1.12E-2</v>
      </c>
      <c r="AJ263" s="5">
        <f t="shared" si="62"/>
        <v>4.8999999999999998E-3</v>
      </c>
      <c r="AL263" s="5">
        <f t="shared" si="63"/>
        <v>1.2800000000000001E-2</v>
      </c>
      <c r="AM263" s="4">
        <f>ROUND(('Levy Limit Base'!AD263*AL263),0)</f>
        <v>163515</v>
      </c>
      <c r="AN263" s="4"/>
      <c r="AO263" s="18"/>
      <c r="AP263" s="5"/>
    </row>
    <row r="264" spans="1:42">
      <c r="A264" t="s">
        <v>269</v>
      </c>
      <c r="B264">
        <v>255</v>
      </c>
      <c r="C264" s="4">
        <v>1146340</v>
      </c>
      <c r="D264" s="4">
        <v>1239587</v>
      </c>
      <c r="E264" s="4">
        <v>1287501</v>
      </c>
      <c r="F264" s="4">
        <v>1331894</v>
      </c>
      <c r="G264" s="4">
        <v>1383683</v>
      </c>
      <c r="H264" s="4">
        <f>'Levy Limit Base'!U264</f>
        <v>1439339</v>
      </c>
      <c r="J264" s="47" t="s">
        <v>1212</v>
      </c>
      <c r="K264" s="47" t="s">
        <v>1212</v>
      </c>
      <c r="M264" s="4">
        <v>16722</v>
      </c>
      <c r="N264" s="4">
        <v>16924</v>
      </c>
      <c r="O264" s="4">
        <v>12205</v>
      </c>
      <c r="P264" s="4">
        <v>18492</v>
      </c>
      <c r="Q264" s="17">
        <v>21064</v>
      </c>
      <c r="S264" s="4">
        <f t="shared" si="50"/>
        <v>16722</v>
      </c>
      <c r="T264" s="4">
        <f t="shared" si="51"/>
        <v>16924</v>
      </c>
      <c r="U264" s="4">
        <f t="shared" si="52"/>
        <v>12205</v>
      </c>
      <c r="V264" s="4">
        <f t="shared" si="53"/>
        <v>18492</v>
      </c>
      <c r="W264" s="4">
        <f t="shared" si="54"/>
        <v>21064</v>
      </c>
      <c r="Y264" s="5">
        <f t="shared" si="55"/>
        <v>1.46E-2</v>
      </c>
      <c r="Z264" s="5">
        <f t="shared" si="56"/>
        <v>1.37E-2</v>
      </c>
      <c r="AA264" s="5">
        <f t="shared" si="57"/>
        <v>9.4999999999999998E-3</v>
      </c>
      <c r="AB264" s="5">
        <f t="shared" si="58"/>
        <v>1.3899999999999999E-2</v>
      </c>
      <c r="AC264" s="5">
        <f t="shared" si="59"/>
        <v>1.52E-2</v>
      </c>
      <c r="AE264" s="5">
        <f t="shared" si="60"/>
        <v>1.29E-2</v>
      </c>
      <c r="AF264" s="5">
        <f t="shared" si="48"/>
        <v>1.24E-2</v>
      </c>
      <c r="AH264" s="5">
        <f t="shared" si="61"/>
        <v>1.52E-2</v>
      </c>
      <c r="AI264" s="5">
        <f t="shared" si="49"/>
        <v>1.17E-2</v>
      </c>
      <c r="AJ264" s="5">
        <f t="shared" si="62"/>
        <v>3.4999999999999996E-3</v>
      </c>
      <c r="AL264" s="5">
        <f t="shared" si="63"/>
        <v>1.29E-2</v>
      </c>
      <c r="AM264" s="4">
        <f>ROUND(('Levy Limit Base'!AD264*AL264),0)</f>
        <v>18567</v>
      </c>
      <c r="AN264" s="4"/>
      <c r="AO264" s="18"/>
      <c r="AP264" s="5"/>
    </row>
    <row r="265" spans="1:42">
      <c r="A265" t="s">
        <v>270</v>
      </c>
      <c r="B265">
        <v>256</v>
      </c>
      <c r="C265" s="4">
        <v>2680393</v>
      </c>
      <c r="D265" s="4">
        <v>2874024</v>
      </c>
      <c r="E265" s="4">
        <v>2964157</v>
      </c>
      <c r="F265" s="4">
        <v>3079079</v>
      </c>
      <c r="G265" s="4">
        <v>3190966</v>
      </c>
      <c r="H265" s="4">
        <f>'Levy Limit Base'!U265</f>
        <v>3319384</v>
      </c>
      <c r="J265" s="47" t="s">
        <v>439</v>
      </c>
      <c r="K265" s="47" t="s">
        <v>1212</v>
      </c>
      <c r="M265" s="4">
        <v>21352</v>
      </c>
      <c r="N265" s="4">
        <v>18282</v>
      </c>
      <c r="O265" s="4">
        <v>40818</v>
      </c>
      <c r="P265" s="4">
        <v>32437</v>
      </c>
      <c r="Q265" s="17">
        <v>48644</v>
      </c>
      <c r="S265" s="4">
        <f t="shared" si="50"/>
        <v>21352</v>
      </c>
      <c r="T265" s="4">
        <f t="shared" si="51"/>
        <v>18282</v>
      </c>
      <c r="U265" s="4">
        <f t="shared" si="52"/>
        <v>40818</v>
      </c>
      <c r="V265" s="4">
        <f t="shared" si="53"/>
        <v>32437</v>
      </c>
      <c r="W265" s="4">
        <f t="shared" si="54"/>
        <v>48644</v>
      </c>
      <c r="Y265" s="5">
        <f t="shared" si="55"/>
        <v>8.0000000000000002E-3</v>
      </c>
      <c r="Z265" s="5">
        <f t="shared" si="56"/>
        <v>6.4000000000000003E-3</v>
      </c>
      <c r="AA265" s="5">
        <f t="shared" si="57"/>
        <v>1.38E-2</v>
      </c>
      <c r="AB265" s="5">
        <f t="shared" si="58"/>
        <v>1.0500000000000001E-2</v>
      </c>
      <c r="AC265" s="5">
        <f t="shared" si="59"/>
        <v>1.52E-2</v>
      </c>
      <c r="AE265" s="5">
        <f t="shared" si="60"/>
        <v>1.32E-2</v>
      </c>
      <c r="AF265" s="5">
        <f t="shared" si="48"/>
        <v>1.0200000000000001E-2</v>
      </c>
      <c r="AH265" s="5">
        <f t="shared" si="61"/>
        <v>1.52E-2</v>
      </c>
      <c r="AI265" s="5">
        <f t="shared" si="49"/>
        <v>1.2200000000000001E-2</v>
      </c>
      <c r="AJ265" s="5">
        <f t="shared" si="62"/>
        <v>2.9999999999999992E-3</v>
      </c>
      <c r="AL265" s="5">
        <f t="shared" si="63"/>
        <v>1.32E-2</v>
      </c>
      <c r="AM265" s="4">
        <f>ROUND(('Levy Limit Base'!AD265*AL265),0)</f>
        <v>43816</v>
      </c>
      <c r="AN265" s="4"/>
      <c r="AO265" s="18"/>
      <c r="AP265" s="5"/>
    </row>
    <row r="266" spans="1:42">
      <c r="A266" t="s">
        <v>271</v>
      </c>
      <c r="B266">
        <v>257</v>
      </c>
      <c r="C266" s="4">
        <v>9996076</v>
      </c>
      <c r="D266" s="4">
        <v>10861492</v>
      </c>
      <c r="E266" s="4">
        <v>11396232</v>
      </c>
      <c r="F266" s="4">
        <v>11991001</v>
      </c>
      <c r="G266" s="4">
        <v>12561606</v>
      </c>
      <c r="H266" s="4">
        <f>'Levy Limit Base'!U266</f>
        <v>13441049</v>
      </c>
      <c r="J266" s="47" t="s">
        <v>458</v>
      </c>
      <c r="K266" s="47" t="s">
        <v>1212</v>
      </c>
      <c r="M266" s="4">
        <v>217731</v>
      </c>
      <c r="N266" s="4">
        <v>263203</v>
      </c>
      <c r="O266" s="4">
        <v>309022</v>
      </c>
      <c r="P266" s="4">
        <v>259886</v>
      </c>
      <c r="Q266" s="17">
        <v>558610</v>
      </c>
      <c r="S266" s="4">
        <f t="shared" si="50"/>
        <v>217731</v>
      </c>
      <c r="T266" s="4">
        <f t="shared" si="51"/>
        <v>263203</v>
      </c>
      <c r="U266" s="4">
        <f t="shared" si="52"/>
        <v>309022</v>
      </c>
      <c r="V266" s="4">
        <f t="shared" si="53"/>
        <v>259886</v>
      </c>
      <c r="W266" s="4">
        <f t="shared" si="54"/>
        <v>558610</v>
      </c>
      <c r="Y266" s="5">
        <f t="shared" si="55"/>
        <v>2.18E-2</v>
      </c>
      <c r="Z266" s="5">
        <f t="shared" si="56"/>
        <v>2.4199999999999999E-2</v>
      </c>
      <c r="AA266" s="5">
        <f t="shared" si="57"/>
        <v>2.7099999999999999E-2</v>
      </c>
      <c r="AB266" s="5">
        <f t="shared" si="58"/>
        <v>2.1700000000000001E-2</v>
      </c>
      <c r="AC266" s="5">
        <f t="shared" si="59"/>
        <v>4.4499999999999998E-2</v>
      </c>
      <c r="AE266" s="5">
        <f t="shared" si="60"/>
        <v>3.1099999999999999E-2</v>
      </c>
      <c r="AF266" s="5">
        <f t="shared" ref="AF266:AF321" si="64">IF(W266&gt;0,ROUND((SUM(Z266:AC266)-MAXA(Z266:AC266))/3,4),ROUND((SUM(Y266:AB266)-MAXA(Y266:AB266))/3,4))</f>
        <v>2.4299999999999999E-2</v>
      </c>
      <c r="AH266" s="5">
        <f t="shared" si="61"/>
        <v>4.4499999999999998E-2</v>
      </c>
      <c r="AI266" s="5">
        <f t="shared" ref="AI266:AI329" si="65">IF(W266&gt;0,ROUND((AC266+AA266+AB266-AH266)/2,4),ROUND((AB266+Z266+AA266-AH266)/2,4))</f>
        <v>2.4400000000000002E-2</v>
      </c>
      <c r="AJ266" s="5">
        <f t="shared" si="62"/>
        <v>2.0099999999999996E-2</v>
      </c>
      <c r="AL266" s="5">
        <f t="shared" si="63"/>
        <v>2.4299999999999999E-2</v>
      </c>
      <c r="AM266" s="4">
        <f>ROUND(('Levy Limit Base'!AD266*AL266),0)</f>
        <v>326617</v>
      </c>
      <c r="AN266" s="4"/>
      <c r="AO266" s="18"/>
      <c r="AP266" s="5"/>
    </row>
    <row r="267" spans="1:42">
      <c r="A267" t="s">
        <v>272</v>
      </c>
      <c r="B267">
        <v>258</v>
      </c>
      <c r="C267" s="4">
        <v>75492988</v>
      </c>
      <c r="D267" s="4">
        <v>80587733</v>
      </c>
      <c r="E267" s="4">
        <v>83270410</v>
      </c>
      <c r="F267" s="4">
        <v>86548205</v>
      </c>
      <c r="G267" s="4">
        <v>90563116</v>
      </c>
      <c r="H267" s="4">
        <f>'Levy Limit Base'!U267</f>
        <v>95321556</v>
      </c>
      <c r="J267" s="47" t="s">
        <v>439</v>
      </c>
      <c r="K267" s="47" t="s">
        <v>1212</v>
      </c>
      <c r="M267" s="4">
        <v>683558</v>
      </c>
      <c r="N267" s="4">
        <v>667984</v>
      </c>
      <c r="O267" s="4">
        <v>1196035</v>
      </c>
      <c r="P267" s="4">
        <v>1851206</v>
      </c>
      <c r="Q267" s="17">
        <v>2494362</v>
      </c>
      <c r="S267" s="4">
        <f t="shared" ref="S267:S330" si="66">IF($J267=2013,ROUND(M267*2/3,0),IF($K267=2013,ROUND(M267*2,0),M267))</f>
        <v>683558</v>
      </c>
      <c r="T267" s="4">
        <f t="shared" ref="T267:T330" si="67">IF($J267=2014,ROUND(N267*2/3,0),IF($K267=201,ROUND(N267*2,0),N267))</f>
        <v>667984</v>
      </c>
      <c r="U267" s="4">
        <f t="shared" ref="U267:U330" si="68">IF($J267=2015,ROUND(O267*2/3,0),IF($K267=2015,ROUND(O267*2,0),O267))</f>
        <v>1196035</v>
      </c>
      <c r="V267" s="4">
        <f t="shared" ref="V267:V330" si="69">IF($J267=2016,ROUND(P267*2/3,0),IF($K267=2016,ROUND(P267*2,0),P267))</f>
        <v>1851206</v>
      </c>
      <c r="W267" s="4">
        <f t="shared" ref="W267:W330" si="70">IF($J267=2017,ROUND(Q267*2/3,0),IF($K267=2017,ROUND(Q267*2,0),Q267))</f>
        <v>2494362</v>
      </c>
      <c r="Y267" s="5">
        <f t="shared" ref="Y267:Y330" si="71">IF(S267&gt;0,ROUND(S267/C267,4),0)</f>
        <v>9.1000000000000004E-3</v>
      </c>
      <c r="Z267" s="5">
        <f t="shared" ref="Z267:Z330" si="72">IF(T267&gt;0,ROUND(T267/D267,4),0)</f>
        <v>8.3000000000000001E-3</v>
      </c>
      <c r="AA267" s="5">
        <f t="shared" ref="AA267:AA330" si="73">IF(U267&gt;0,ROUND(U267/E267,4),0)</f>
        <v>1.44E-2</v>
      </c>
      <c r="AB267" s="5">
        <f t="shared" ref="AB267:AB330" si="74">IF(V267&gt;0,ROUND(V267/F267,4),0)</f>
        <v>2.1399999999999999E-2</v>
      </c>
      <c r="AC267" s="5">
        <f t="shared" ref="AC267:AC330" si="75">IF(W267&gt;0,ROUND(W267/G267,4),0)</f>
        <v>2.75E-2</v>
      </c>
      <c r="AE267" s="5">
        <f t="shared" ref="AE267:AE330" si="76">IF(W267&gt;0,ROUND(AVERAGEA(AA267:AC267),4),ROUND(AVERAGEA(Z267:AB267),4))</f>
        <v>2.1100000000000001E-2</v>
      </c>
      <c r="AF267" s="5">
        <f t="shared" si="64"/>
        <v>1.47E-2</v>
      </c>
      <c r="AH267" s="5">
        <f t="shared" ref="AH267:AH330" si="77">IF(W267&gt;0,MAXA(AA267:AC267),MAXA(Z267:AB267))</f>
        <v>2.75E-2</v>
      </c>
      <c r="AI267" s="5">
        <f t="shared" si="65"/>
        <v>1.7899999999999999E-2</v>
      </c>
      <c r="AJ267" s="5">
        <f t="shared" ref="AJ267:AJ330" si="78">(AH267-AI267)</f>
        <v>9.6000000000000009E-3</v>
      </c>
      <c r="AL267" s="5">
        <f t="shared" ref="AL267:AL330" si="79">IF(AJ267&gt;0.02,AF267,AE267)</f>
        <v>2.1100000000000001E-2</v>
      </c>
      <c r="AM267" s="4">
        <f>ROUND(('Levy Limit Base'!AD267*AL267),0)</f>
        <v>2011285</v>
      </c>
      <c r="AN267" s="4"/>
      <c r="AO267" s="18"/>
      <c r="AP267" s="5"/>
    </row>
    <row r="268" spans="1:42">
      <c r="A268" t="s">
        <v>273</v>
      </c>
      <c r="B268">
        <v>259</v>
      </c>
      <c r="C268" s="4">
        <v>15121890</v>
      </c>
      <c r="D268" s="4">
        <v>16261440</v>
      </c>
      <c r="E268" s="4">
        <v>16949641</v>
      </c>
      <c r="F268" s="4">
        <v>17808114</v>
      </c>
      <c r="G268" s="4">
        <v>18562229</v>
      </c>
      <c r="H268" s="4">
        <f>'Levy Limit Base'!U268</f>
        <v>19427399</v>
      </c>
      <c r="J268" s="47" t="s">
        <v>1212</v>
      </c>
      <c r="K268" s="47" t="s">
        <v>1212</v>
      </c>
      <c r="M268" s="4">
        <v>236975</v>
      </c>
      <c r="N268" s="4">
        <v>281665</v>
      </c>
      <c r="O268" s="4">
        <v>434732</v>
      </c>
      <c r="P268" s="4">
        <v>308912</v>
      </c>
      <c r="Q268" s="17">
        <v>401114</v>
      </c>
      <c r="S268" s="4">
        <f t="shared" si="66"/>
        <v>236975</v>
      </c>
      <c r="T268" s="4">
        <f t="shared" si="67"/>
        <v>281665</v>
      </c>
      <c r="U268" s="4">
        <f t="shared" si="68"/>
        <v>434732</v>
      </c>
      <c r="V268" s="4">
        <f t="shared" si="69"/>
        <v>308912</v>
      </c>
      <c r="W268" s="4">
        <f t="shared" si="70"/>
        <v>401114</v>
      </c>
      <c r="Y268" s="5">
        <f t="shared" si="71"/>
        <v>1.5699999999999999E-2</v>
      </c>
      <c r="Z268" s="5">
        <f t="shared" si="72"/>
        <v>1.7299999999999999E-2</v>
      </c>
      <c r="AA268" s="5">
        <f t="shared" si="73"/>
        <v>2.5600000000000001E-2</v>
      </c>
      <c r="AB268" s="5">
        <f t="shared" si="74"/>
        <v>1.7299999999999999E-2</v>
      </c>
      <c r="AC268" s="5">
        <f t="shared" si="75"/>
        <v>2.1600000000000001E-2</v>
      </c>
      <c r="AE268" s="5">
        <f t="shared" si="76"/>
        <v>2.1499999999999998E-2</v>
      </c>
      <c r="AF268" s="5">
        <f t="shared" si="64"/>
        <v>1.8700000000000001E-2</v>
      </c>
      <c r="AH268" s="5">
        <f t="shared" si="77"/>
        <v>2.5600000000000001E-2</v>
      </c>
      <c r="AI268" s="5">
        <f t="shared" si="65"/>
        <v>1.95E-2</v>
      </c>
      <c r="AJ268" s="5">
        <f t="shared" si="78"/>
        <v>6.1000000000000013E-3</v>
      </c>
      <c r="AL268" s="5">
        <f t="shared" si="79"/>
        <v>2.1499999999999998E-2</v>
      </c>
      <c r="AM268" s="4">
        <f>ROUND(('Levy Limit Base'!AD268*AL268),0)</f>
        <v>417689</v>
      </c>
      <c r="AN268" s="4"/>
      <c r="AO268" s="18"/>
      <c r="AP268" s="5"/>
    </row>
    <row r="269" spans="1:42">
      <c r="A269" t="s">
        <v>274</v>
      </c>
      <c r="B269">
        <v>260</v>
      </c>
      <c r="C269" s="4">
        <v>2339342</v>
      </c>
      <c r="D269" s="4">
        <v>2678232</v>
      </c>
      <c r="E269" s="4">
        <v>2767331</v>
      </c>
      <c r="F269" s="4">
        <v>2852760</v>
      </c>
      <c r="G269" s="4">
        <v>2935167</v>
      </c>
      <c r="H269" s="4">
        <f>'Levy Limit Base'!U269</f>
        <v>3018886</v>
      </c>
      <c r="J269" s="47" t="s">
        <v>439</v>
      </c>
      <c r="K269" s="47" t="s">
        <v>1212</v>
      </c>
      <c r="M269" s="4">
        <v>25774</v>
      </c>
      <c r="N269" s="4">
        <v>22143</v>
      </c>
      <c r="O269" s="4">
        <v>16246</v>
      </c>
      <c r="P269" s="4">
        <v>11088</v>
      </c>
      <c r="Q269" s="17">
        <v>10340</v>
      </c>
      <c r="S269" s="4">
        <f t="shared" si="66"/>
        <v>25774</v>
      </c>
      <c r="T269" s="4">
        <f t="shared" si="67"/>
        <v>22143</v>
      </c>
      <c r="U269" s="4">
        <f t="shared" si="68"/>
        <v>16246</v>
      </c>
      <c r="V269" s="4">
        <f t="shared" si="69"/>
        <v>11088</v>
      </c>
      <c r="W269" s="4">
        <f t="shared" si="70"/>
        <v>10340</v>
      </c>
      <c r="Y269" s="5">
        <f t="shared" si="71"/>
        <v>1.0999999999999999E-2</v>
      </c>
      <c r="Z269" s="5">
        <f t="shared" si="72"/>
        <v>8.3000000000000001E-3</v>
      </c>
      <c r="AA269" s="5">
        <f t="shared" si="73"/>
        <v>5.8999999999999999E-3</v>
      </c>
      <c r="AB269" s="5">
        <f t="shared" si="74"/>
        <v>3.8999999999999998E-3</v>
      </c>
      <c r="AC269" s="5">
        <f t="shared" si="75"/>
        <v>3.5000000000000001E-3</v>
      </c>
      <c r="AE269" s="5">
        <f t="shared" si="76"/>
        <v>4.4000000000000003E-3</v>
      </c>
      <c r="AF269" s="5">
        <f t="shared" si="64"/>
        <v>4.4000000000000003E-3</v>
      </c>
      <c r="AH269" s="5">
        <f t="shared" si="77"/>
        <v>5.8999999999999999E-3</v>
      </c>
      <c r="AI269" s="5">
        <f t="shared" si="65"/>
        <v>3.7000000000000002E-3</v>
      </c>
      <c r="AJ269" s="5">
        <f t="shared" si="78"/>
        <v>2.1999999999999997E-3</v>
      </c>
      <c r="AL269" s="5">
        <f t="shared" si="79"/>
        <v>4.4000000000000003E-3</v>
      </c>
      <c r="AM269" s="4">
        <f>ROUND(('Levy Limit Base'!AD269*AL269),0)</f>
        <v>13283</v>
      </c>
      <c r="AN269" s="4"/>
      <c r="AO269" s="18"/>
      <c r="AP269" s="5"/>
    </row>
    <row r="270" spans="1:42">
      <c r="A270" t="s">
        <v>275</v>
      </c>
      <c r="B270">
        <v>261</v>
      </c>
      <c r="C270" s="4">
        <v>39825788</v>
      </c>
      <c r="D270" s="4">
        <v>43107184</v>
      </c>
      <c r="E270" s="4">
        <v>44910186</v>
      </c>
      <c r="F270" s="4">
        <v>46684096</v>
      </c>
      <c r="G270" s="4">
        <v>48411748</v>
      </c>
      <c r="H270" s="4">
        <f>'Levy Limit Base'!U270</f>
        <v>50644088</v>
      </c>
      <c r="J270" s="47" t="s">
        <v>443</v>
      </c>
      <c r="K270" s="47" t="s">
        <v>1212</v>
      </c>
      <c r="M270" s="4">
        <v>615348</v>
      </c>
      <c r="N270" s="4">
        <v>725323</v>
      </c>
      <c r="O270" s="4">
        <v>651155</v>
      </c>
      <c r="P270" s="4">
        <v>560550</v>
      </c>
      <c r="Q270" s="17">
        <v>1022046</v>
      </c>
      <c r="S270" s="4">
        <f t="shared" si="66"/>
        <v>615348</v>
      </c>
      <c r="T270" s="4">
        <f t="shared" si="67"/>
        <v>725323</v>
      </c>
      <c r="U270" s="4">
        <f t="shared" si="68"/>
        <v>651155</v>
      </c>
      <c r="V270" s="4">
        <f t="shared" si="69"/>
        <v>560550</v>
      </c>
      <c r="W270" s="4">
        <f t="shared" si="70"/>
        <v>1022046</v>
      </c>
      <c r="Y270" s="5">
        <f t="shared" si="71"/>
        <v>1.55E-2</v>
      </c>
      <c r="Z270" s="5">
        <f t="shared" si="72"/>
        <v>1.6799999999999999E-2</v>
      </c>
      <c r="AA270" s="5">
        <f t="shared" si="73"/>
        <v>1.4500000000000001E-2</v>
      </c>
      <c r="AB270" s="5">
        <f t="shared" si="74"/>
        <v>1.2E-2</v>
      </c>
      <c r="AC270" s="5">
        <f t="shared" si="75"/>
        <v>2.1100000000000001E-2</v>
      </c>
      <c r="AE270" s="5">
        <f t="shared" si="76"/>
        <v>1.5900000000000001E-2</v>
      </c>
      <c r="AF270" s="5">
        <f t="shared" si="64"/>
        <v>1.44E-2</v>
      </c>
      <c r="AH270" s="5">
        <f t="shared" si="77"/>
        <v>2.1100000000000001E-2</v>
      </c>
      <c r="AI270" s="5">
        <f t="shared" si="65"/>
        <v>1.3299999999999999E-2</v>
      </c>
      <c r="AJ270" s="5">
        <f t="shared" si="78"/>
        <v>7.8000000000000014E-3</v>
      </c>
      <c r="AL270" s="5">
        <f t="shared" si="79"/>
        <v>1.5900000000000001E-2</v>
      </c>
      <c r="AM270" s="4">
        <f>ROUND(('Levy Limit Base'!AD270*AL270),0)</f>
        <v>805241</v>
      </c>
      <c r="AN270" s="4"/>
      <c r="AO270" s="18"/>
      <c r="AP270" s="5"/>
    </row>
    <row r="271" spans="1:42">
      <c r="A271" t="s">
        <v>276</v>
      </c>
      <c r="B271">
        <v>262</v>
      </c>
      <c r="C271" s="4">
        <v>49383446</v>
      </c>
      <c r="D271" s="4">
        <v>53223623</v>
      </c>
      <c r="E271" s="4">
        <v>56139325</v>
      </c>
      <c r="F271" s="4">
        <v>58020770</v>
      </c>
      <c r="G271" s="4">
        <v>60215392</v>
      </c>
      <c r="H271" s="4">
        <f>'Levy Limit Base'!U271</f>
        <v>62519141</v>
      </c>
      <c r="J271" s="47" t="s">
        <v>439</v>
      </c>
      <c r="K271" s="47" t="s">
        <v>1212</v>
      </c>
      <c r="M271" s="4">
        <v>575543</v>
      </c>
      <c r="N271" s="4">
        <v>1585111</v>
      </c>
      <c r="O271" s="4">
        <v>477878</v>
      </c>
      <c r="P271" s="4">
        <v>744103</v>
      </c>
      <c r="Q271" s="17">
        <v>792016</v>
      </c>
      <c r="S271" s="4">
        <f t="shared" si="66"/>
        <v>575543</v>
      </c>
      <c r="T271" s="4">
        <f t="shared" si="67"/>
        <v>1585111</v>
      </c>
      <c r="U271" s="4">
        <f t="shared" si="68"/>
        <v>477878</v>
      </c>
      <c r="V271" s="4">
        <f t="shared" si="69"/>
        <v>744103</v>
      </c>
      <c r="W271" s="4">
        <f t="shared" si="70"/>
        <v>792016</v>
      </c>
      <c r="Y271" s="5">
        <f t="shared" si="71"/>
        <v>1.17E-2</v>
      </c>
      <c r="Z271" s="5">
        <f t="shared" si="72"/>
        <v>2.98E-2</v>
      </c>
      <c r="AA271" s="5">
        <f t="shared" si="73"/>
        <v>8.5000000000000006E-3</v>
      </c>
      <c r="AB271" s="5">
        <f t="shared" si="74"/>
        <v>1.2800000000000001E-2</v>
      </c>
      <c r="AC271" s="5">
        <f t="shared" si="75"/>
        <v>1.32E-2</v>
      </c>
      <c r="AE271" s="5">
        <f t="shared" si="76"/>
        <v>1.15E-2</v>
      </c>
      <c r="AF271" s="5">
        <f t="shared" si="64"/>
        <v>1.15E-2</v>
      </c>
      <c r="AH271" s="5">
        <f t="shared" si="77"/>
        <v>1.32E-2</v>
      </c>
      <c r="AI271" s="5">
        <f t="shared" si="65"/>
        <v>1.0699999999999999E-2</v>
      </c>
      <c r="AJ271" s="5">
        <f t="shared" si="78"/>
        <v>2.5000000000000005E-3</v>
      </c>
      <c r="AL271" s="5">
        <f t="shared" si="79"/>
        <v>1.15E-2</v>
      </c>
      <c r="AM271" s="4">
        <f>ROUND(('Levy Limit Base'!AD271*AL271),0)</f>
        <v>718970</v>
      </c>
      <c r="AN271" s="4"/>
      <c r="AO271" s="18"/>
      <c r="AP271" s="5"/>
    </row>
    <row r="272" spans="1:42">
      <c r="A272" t="s">
        <v>277</v>
      </c>
      <c r="B272">
        <v>263</v>
      </c>
      <c r="C272" s="4">
        <v>895461</v>
      </c>
      <c r="D272" s="4">
        <v>976328</v>
      </c>
      <c r="E272" s="4">
        <v>1019141</v>
      </c>
      <c r="F272" s="4">
        <v>1076901</v>
      </c>
      <c r="G272" s="4">
        <v>1113216</v>
      </c>
      <c r="H272" s="4">
        <f>'Levy Limit Base'!U272</f>
        <v>1157519</v>
      </c>
      <c r="J272" s="47" t="s">
        <v>1212</v>
      </c>
      <c r="K272" s="47" t="s">
        <v>1212</v>
      </c>
      <c r="M272" s="4">
        <v>16694</v>
      </c>
      <c r="N272" s="4">
        <v>12515</v>
      </c>
      <c r="O272" s="4">
        <v>30667</v>
      </c>
      <c r="P272" s="4">
        <v>9392</v>
      </c>
      <c r="Q272" s="17">
        <v>16473</v>
      </c>
      <c r="S272" s="4">
        <f t="shared" si="66"/>
        <v>16694</v>
      </c>
      <c r="T272" s="4">
        <f t="shared" si="67"/>
        <v>12515</v>
      </c>
      <c r="U272" s="4">
        <f t="shared" si="68"/>
        <v>30667</v>
      </c>
      <c r="V272" s="4">
        <f t="shared" si="69"/>
        <v>9392</v>
      </c>
      <c r="W272" s="4">
        <f t="shared" si="70"/>
        <v>16473</v>
      </c>
      <c r="Y272" s="5">
        <f t="shared" si="71"/>
        <v>1.8599999999999998E-2</v>
      </c>
      <c r="Z272" s="5">
        <f t="shared" si="72"/>
        <v>1.2800000000000001E-2</v>
      </c>
      <c r="AA272" s="5">
        <f t="shared" si="73"/>
        <v>3.0099999999999998E-2</v>
      </c>
      <c r="AB272" s="5">
        <f t="shared" si="74"/>
        <v>8.6999999999999994E-3</v>
      </c>
      <c r="AC272" s="5">
        <f t="shared" si="75"/>
        <v>1.4800000000000001E-2</v>
      </c>
      <c r="AE272" s="5">
        <f t="shared" si="76"/>
        <v>1.7899999999999999E-2</v>
      </c>
      <c r="AF272" s="5">
        <f t="shared" si="64"/>
        <v>1.21E-2</v>
      </c>
      <c r="AH272" s="5">
        <f t="shared" si="77"/>
        <v>3.0099999999999998E-2</v>
      </c>
      <c r="AI272" s="5">
        <f t="shared" si="65"/>
        <v>1.18E-2</v>
      </c>
      <c r="AJ272" s="5">
        <f t="shared" si="78"/>
        <v>1.8299999999999997E-2</v>
      </c>
      <c r="AL272" s="5">
        <f t="shared" si="79"/>
        <v>1.7899999999999999E-2</v>
      </c>
      <c r="AM272" s="4">
        <f>ROUND(('Levy Limit Base'!AD272*AL272),0)</f>
        <v>20720</v>
      </c>
      <c r="AN272" s="4"/>
      <c r="AO272" s="18"/>
      <c r="AP272" s="5"/>
    </row>
    <row r="273" spans="1:42">
      <c r="A273" t="s">
        <v>278</v>
      </c>
      <c r="B273">
        <v>264</v>
      </c>
      <c r="C273" s="4">
        <v>38719544</v>
      </c>
      <c r="D273" s="4">
        <v>41772936</v>
      </c>
      <c r="E273" s="4">
        <v>43380956</v>
      </c>
      <c r="F273" s="4">
        <v>44998195</v>
      </c>
      <c r="G273" s="4">
        <v>46631722</v>
      </c>
      <c r="H273" s="4">
        <f>'Levy Limit Base'!U273</f>
        <v>48369781</v>
      </c>
      <c r="J273" s="47" t="s">
        <v>443</v>
      </c>
      <c r="K273" s="47" t="s">
        <v>1212</v>
      </c>
      <c r="M273" s="4">
        <v>521126</v>
      </c>
      <c r="N273" s="4">
        <v>563697</v>
      </c>
      <c r="O273" s="4">
        <v>532715</v>
      </c>
      <c r="P273" s="4">
        <v>508572</v>
      </c>
      <c r="Q273" s="17">
        <v>572266</v>
      </c>
      <c r="S273" s="4">
        <f t="shared" si="66"/>
        <v>521126</v>
      </c>
      <c r="T273" s="4">
        <f t="shared" si="67"/>
        <v>563697</v>
      </c>
      <c r="U273" s="4">
        <f t="shared" si="68"/>
        <v>532715</v>
      </c>
      <c r="V273" s="4">
        <f t="shared" si="69"/>
        <v>508572</v>
      </c>
      <c r="W273" s="4">
        <f t="shared" si="70"/>
        <v>572266</v>
      </c>
      <c r="Y273" s="5">
        <f t="shared" si="71"/>
        <v>1.35E-2</v>
      </c>
      <c r="Z273" s="5">
        <f t="shared" si="72"/>
        <v>1.35E-2</v>
      </c>
      <c r="AA273" s="5">
        <f t="shared" si="73"/>
        <v>1.23E-2</v>
      </c>
      <c r="AB273" s="5">
        <f t="shared" si="74"/>
        <v>1.1299999999999999E-2</v>
      </c>
      <c r="AC273" s="5">
        <f t="shared" si="75"/>
        <v>1.23E-2</v>
      </c>
      <c r="AE273" s="5">
        <f t="shared" si="76"/>
        <v>1.2E-2</v>
      </c>
      <c r="AF273" s="5">
        <f t="shared" si="64"/>
        <v>1.2E-2</v>
      </c>
      <c r="AH273" s="5">
        <f t="shared" si="77"/>
        <v>1.23E-2</v>
      </c>
      <c r="AI273" s="5">
        <f t="shared" si="65"/>
        <v>1.18E-2</v>
      </c>
      <c r="AJ273" s="5">
        <f t="shared" si="78"/>
        <v>5.0000000000000044E-4</v>
      </c>
      <c r="AL273" s="5">
        <f t="shared" si="79"/>
        <v>1.2E-2</v>
      </c>
      <c r="AM273" s="4">
        <f>ROUND(('Levy Limit Base'!AD273*AL273),0)</f>
        <v>580437</v>
      </c>
      <c r="AN273" s="4"/>
      <c r="AO273" s="18"/>
      <c r="AP273" s="5"/>
    </row>
    <row r="274" spans="1:42">
      <c r="A274" t="s">
        <v>279</v>
      </c>
      <c r="B274">
        <v>265</v>
      </c>
      <c r="C274" s="4">
        <v>30052332</v>
      </c>
      <c r="D274" s="4">
        <v>32442560</v>
      </c>
      <c r="E274" s="4">
        <v>33762555</v>
      </c>
      <c r="F274" s="4">
        <v>35313054</v>
      </c>
      <c r="G274" s="4">
        <v>36955455</v>
      </c>
      <c r="H274" s="4">
        <f>'Levy Limit Base'!U274</f>
        <v>38770631</v>
      </c>
      <c r="J274" s="47" t="s">
        <v>440</v>
      </c>
      <c r="K274" s="47" t="s">
        <v>1212</v>
      </c>
      <c r="M274" s="4">
        <v>493247</v>
      </c>
      <c r="N274" s="4">
        <v>508931</v>
      </c>
      <c r="O274" s="4">
        <v>706435</v>
      </c>
      <c r="P274" s="4">
        <v>759167</v>
      </c>
      <c r="Q274" s="17">
        <v>891290</v>
      </c>
      <c r="S274" s="4">
        <f t="shared" si="66"/>
        <v>493247</v>
      </c>
      <c r="T274" s="4">
        <f t="shared" si="67"/>
        <v>508931</v>
      </c>
      <c r="U274" s="4">
        <f t="shared" si="68"/>
        <v>706435</v>
      </c>
      <c r="V274" s="4">
        <f t="shared" si="69"/>
        <v>759167</v>
      </c>
      <c r="W274" s="4">
        <f t="shared" si="70"/>
        <v>891290</v>
      </c>
      <c r="Y274" s="5">
        <f t="shared" si="71"/>
        <v>1.6400000000000001E-2</v>
      </c>
      <c r="Z274" s="5">
        <f t="shared" si="72"/>
        <v>1.5699999999999999E-2</v>
      </c>
      <c r="AA274" s="5">
        <f t="shared" si="73"/>
        <v>2.0899999999999998E-2</v>
      </c>
      <c r="AB274" s="5">
        <f t="shared" si="74"/>
        <v>2.1499999999999998E-2</v>
      </c>
      <c r="AC274" s="5">
        <f t="shared" si="75"/>
        <v>2.41E-2</v>
      </c>
      <c r="AE274" s="5">
        <f t="shared" si="76"/>
        <v>2.2200000000000001E-2</v>
      </c>
      <c r="AF274" s="5">
        <f t="shared" si="64"/>
        <v>1.9400000000000001E-2</v>
      </c>
      <c r="AH274" s="5">
        <f t="shared" si="77"/>
        <v>2.41E-2</v>
      </c>
      <c r="AI274" s="5">
        <f t="shared" si="65"/>
        <v>2.12E-2</v>
      </c>
      <c r="AJ274" s="5">
        <f t="shared" si="78"/>
        <v>2.8999999999999998E-3</v>
      </c>
      <c r="AL274" s="5">
        <f t="shared" si="79"/>
        <v>2.2200000000000001E-2</v>
      </c>
      <c r="AM274" s="4">
        <f>ROUND(('Levy Limit Base'!AD274*AL274),0)</f>
        <v>860708</v>
      </c>
      <c r="AN274" s="4"/>
      <c r="AO274" s="18"/>
      <c r="AP274" s="5"/>
    </row>
    <row r="275" spans="1:42">
      <c r="A275" t="s">
        <v>280</v>
      </c>
      <c r="B275">
        <v>266</v>
      </c>
      <c r="C275" s="4">
        <v>41948917</v>
      </c>
      <c r="D275" s="4">
        <v>45358228</v>
      </c>
      <c r="E275" s="4">
        <v>46941849</v>
      </c>
      <c r="F275" s="4">
        <v>48553616</v>
      </c>
      <c r="G275" s="4">
        <v>50221633</v>
      </c>
      <c r="H275" s="4">
        <f>'Levy Limit Base'!U275</f>
        <v>52194884</v>
      </c>
      <c r="J275" s="47" t="s">
        <v>1212</v>
      </c>
      <c r="K275" s="47" t="s">
        <v>1212</v>
      </c>
      <c r="M275" s="4">
        <v>447114</v>
      </c>
      <c r="N275" s="4">
        <v>449665</v>
      </c>
      <c r="O275" s="4">
        <v>438221</v>
      </c>
      <c r="P275" s="4">
        <v>453829</v>
      </c>
      <c r="Q275" s="17">
        <v>717710</v>
      </c>
      <c r="S275" s="4">
        <f t="shared" si="66"/>
        <v>447114</v>
      </c>
      <c r="T275" s="4">
        <f t="shared" si="67"/>
        <v>449665</v>
      </c>
      <c r="U275" s="4">
        <f t="shared" si="68"/>
        <v>438221</v>
      </c>
      <c r="V275" s="4">
        <f t="shared" si="69"/>
        <v>453829</v>
      </c>
      <c r="W275" s="4">
        <f t="shared" si="70"/>
        <v>717710</v>
      </c>
      <c r="Y275" s="5">
        <f t="shared" si="71"/>
        <v>1.0699999999999999E-2</v>
      </c>
      <c r="Z275" s="5">
        <f t="shared" si="72"/>
        <v>9.9000000000000008E-3</v>
      </c>
      <c r="AA275" s="5">
        <f t="shared" si="73"/>
        <v>9.2999999999999992E-3</v>
      </c>
      <c r="AB275" s="5">
        <f t="shared" si="74"/>
        <v>9.2999999999999992E-3</v>
      </c>
      <c r="AC275" s="5">
        <f t="shared" si="75"/>
        <v>1.43E-2</v>
      </c>
      <c r="AE275" s="5">
        <f t="shared" si="76"/>
        <v>1.0999999999999999E-2</v>
      </c>
      <c r="AF275" s="5">
        <f t="shared" si="64"/>
        <v>9.4999999999999998E-3</v>
      </c>
      <c r="AH275" s="5">
        <f t="shared" si="77"/>
        <v>1.43E-2</v>
      </c>
      <c r="AI275" s="5">
        <f t="shared" si="65"/>
        <v>9.2999999999999992E-3</v>
      </c>
      <c r="AJ275" s="5">
        <f t="shared" si="78"/>
        <v>5.000000000000001E-3</v>
      </c>
      <c r="AL275" s="5">
        <f t="shared" si="79"/>
        <v>1.0999999999999999E-2</v>
      </c>
      <c r="AM275" s="4">
        <f>ROUND(('Levy Limit Base'!AD275*AL275),0)</f>
        <v>574144</v>
      </c>
      <c r="AN275" s="4"/>
      <c r="AO275" s="18"/>
      <c r="AP275" s="5"/>
    </row>
    <row r="276" spans="1:42">
      <c r="A276" t="s">
        <v>281</v>
      </c>
      <c r="B276">
        <v>267</v>
      </c>
      <c r="C276" s="4">
        <v>7729942</v>
      </c>
      <c r="D276" s="4">
        <v>8372600</v>
      </c>
      <c r="E276" s="4">
        <v>8657716</v>
      </c>
      <c r="F276" s="4">
        <v>9031419</v>
      </c>
      <c r="G276" s="4">
        <v>9321862</v>
      </c>
      <c r="H276" s="4">
        <f>'Levy Limit Base'!U276</f>
        <v>9683750</v>
      </c>
      <c r="J276" s="47" t="s">
        <v>440</v>
      </c>
      <c r="K276" s="47" t="s">
        <v>1212</v>
      </c>
      <c r="M276" s="4">
        <v>73921</v>
      </c>
      <c r="N276" s="4">
        <v>75801</v>
      </c>
      <c r="O276" s="4">
        <v>157260</v>
      </c>
      <c r="P276" s="4">
        <v>64658</v>
      </c>
      <c r="Q276" s="17">
        <v>128841</v>
      </c>
      <c r="S276" s="4">
        <f t="shared" si="66"/>
        <v>73921</v>
      </c>
      <c r="T276" s="4">
        <f t="shared" si="67"/>
        <v>75801</v>
      </c>
      <c r="U276" s="4">
        <f t="shared" si="68"/>
        <v>157260</v>
      </c>
      <c r="V276" s="4">
        <f t="shared" si="69"/>
        <v>64658</v>
      </c>
      <c r="W276" s="4">
        <f t="shared" si="70"/>
        <v>128841</v>
      </c>
      <c r="Y276" s="5">
        <f t="shared" si="71"/>
        <v>9.5999999999999992E-3</v>
      </c>
      <c r="Z276" s="5">
        <f t="shared" si="72"/>
        <v>9.1000000000000004E-3</v>
      </c>
      <c r="AA276" s="5">
        <f t="shared" si="73"/>
        <v>1.8200000000000001E-2</v>
      </c>
      <c r="AB276" s="5">
        <f t="shared" si="74"/>
        <v>7.1999999999999998E-3</v>
      </c>
      <c r="AC276" s="5">
        <f t="shared" si="75"/>
        <v>1.38E-2</v>
      </c>
      <c r="AE276" s="5">
        <f t="shared" si="76"/>
        <v>1.3100000000000001E-2</v>
      </c>
      <c r="AF276" s="5">
        <f t="shared" si="64"/>
        <v>0.01</v>
      </c>
      <c r="AH276" s="5">
        <f t="shared" si="77"/>
        <v>1.8200000000000001E-2</v>
      </c>
      <c r="AI276" s="5">
        <f t="shared" si="65"/>
        <v>1.0500000000000001E-2</v>
      </c>
      <c r="AJ276" s="5">
        <f t="shared" si="78"/>
        <v>7.7000000000000002E-3</v>
      </c>
      <c r="AL276" s="5">
        <f t="shared" si="79"/>
        <v>1.3100000000000001E-2</v>
      </c>
      <c r="AM276" s="4">
        <f>ROUND(('Levy Limit Base'!AD276*AL276),0)</f>
        <v>126857</v>
      </c>
      <c r="AN276" s="4"/>
      <c r="AO276" s="18"/>
      <c r="AP276" s="5"/>
    </row>
    <row r="277" spans="1:42">
      <c r="A277" t="s">
        <v>282</v>
      </c>
      <c r="B277">
        <v>268</v>
      </c>
      <c r="C277" s="4">
        <v>2826870</v>
      </c>
      <c r="D277" s="4">
        <v>3035302</v>
      </c>
      <c r="E277" s="4">
        <v>3202602</v>
      </c>
      <c r="F277" s="4">
        <v>3348914</v>
      </c>
      <c r="G277" s="4">
        <v>3521348</v>
      </c>
      <c r="H277" s="4">
        <f>'Levy Limit Base'!U277</f>
        <v>3648850</v>
      </c>
      <c r="J277" s="47" t="s">
        <v>1212</v>
      </c>
      <c r="K277" s="47" t="s">
        <v>1212</v>
      </c>
      <c r="M277" s="4">
        <v>26484</v>
      </c>
      <c r="N277" s="4">
        <v>91418</v>
      </c>
      <c r="O277" s="4">
        <v>66247</v>
      </c>
      <c r="P277" s="4">
        <v>88711</v>
      </c>
      <c r="Q277" s="17">
        <v>39468</v>
      </c>
      <c r="S277" s="4">
        <f t="shared" si="66"/>
        <v>26484</v>
      </c>
      <c r="T277" s="4">
        <f t="shared" si="67"/>
        <v>91418</v>
      </c>
      <c r="U277" s="4">
        <f t="shared" si="68"/>
        <v>66247</v>
      </c>
      <c r="V277" s="4">
        <f t="shared" si="69"/>
        <v>88711</v>
      </c>
      <c r="W277" s="4">
        <f t="shared" si="70"/>
        <v>39468</v>
      </c>
      <c r="Y277" s="5">
        <f t="shared" si="71"/>
        <v>9.4000000000000004E-3</v>
      </c>
      <c r="Z277" s="5">
        <f t="shared" si="72"/>
        <v>3.0099999999999998E-2</v>
      </c>
      <c r="AA277" s="5">
        <f t="shared" si="73"/>
        <v>2.07E-2</v>
      </c>
      <c r="AB277" s="5">
        <f t="shared" si="74"/>
        <v>2.6499999999999999E-2</v>
      </c>
      <c r="AC277" s="5">
        <f t="shared" si="75"/>
        <v>1.12E-2</v>
      </c>
      <c r="AE277" s="5">
        <f t="shared" si="76"/>
        <v>1.95E-2</v>
      </c>
      <c r="AF277" s="5">
        <f t="shared" si="64"/>
        <v>1.95E-2</v>
      </c>
      <c r="AH277" s="5">
        <f t="shared" si="77"/>
        <v>2.6499999999999999E-2</v>
      </c>
      <c r="AI277" s="5">
        <f t="shared" si="65"/>
        <v>1.6E-2</v>
      </c>
      <c r="AJ277" s="5">
        <f t="shared" si="78"/>
        <v>1.0499999999999999E-2</v>
      </c>
      <c r="AL277" s="5">
        <f t="shared" si="79"/>
        <v>1.95E-2</v>
      </c>
      <c r="AM277" s="4">
        <f>ROUND(('Levy Limit Base'!AD277*AL277),0)</f>
        <v>71153</v>
      </c>
      <c r="AN277" s="4"/>
      <c r="AO277" s="18"/>
      <c r="AP277" s="5"/>
    </row>
    <row r="278" spans="1:42">
      <c r="A278" t="s">
        <v>283</v>
      </c>
      <c r="B278">
        <v>269</v>
      </c>
      <c r="C278" s="4">
        <v>15256354</v>
      </c>
      <c r="D278" s="4">
        <v>16442348</v>
      </c>
      <c r="E278" s="4">
        <v>17026058</v>
      </c>
      <c r="F278" s="4">
        <v>17630632</v>
      </c>
      <c r="G278" s="4">
        <v>18171914</v>
      </c>
      <c r="H278" s="4">
        <f>'Levy Limit Base'!U278</f>
        <v>18938857</v>
      </c>
      <c r="J278" s="47" t="s">
        <v>1212</v>
      </c>
      <c r="K278" s="47" t="s">
        <v>1212</v>
      </c>
      <c r="M278" s="4">
        <v>154593</v>
      </c>
      <c r="N278" s="4">
        <v>172651</v>
      </c>
      <c r="O278" s="4">
        <v>178923</v>
      </c>
      <c r="P278" s="4">
        <v>100516</v>
      </c>
      <c r="Q278" s="17">
        <v>312646</v>
      </c>
      <c r="S278" s="4">
        <f t="shared" si="66"/>
        <v>154593</v>
      </c>
      <c r="T278" s="4">
        <f t="shared" si="67"/>
        <v>172651</v>
      </c>
      <c r="U278" s="4">
        <f t="shared" si="68"/>
        <v>178923</v>
      </c>
      <c r="V278" s="4">
        <f t="shared" si="69"/>
        <v>100516</v>
      </c>
      <c r="W278" s="4">
        <f t="shared" si="70"/>
        <v>312646</v>
      </c>
      <c r="Y278" s="5">
        <f t="shared" si="71"/>
        <v>1.01E-2</v>
      </c>
      <c r="Z278" s="5">
        <f t="shared" si="72"/>
        <v>1.0500000000000001E-2</v>
      </c>
      <c r="AA278" s="5">
        <f t="shared" si="73"/>
        <v>1.0500000000000001E-2</v>
      </c>
      <c r="AB278" s="5">
        <f t="shared" si="74"/>
        <v>5.7000000000000002E-3</v>
      </c>
      <c r="AC278" s="5">
        <f t="shared" si="75"/>
        <v>1.72E-2</v>
      </c>
      <c r="AE278" s="5">
        <f t="shared" si="76"/>
        <v>1.11E-2</v>
      </c>
      <c r="AF278" s="5">
        <f t="shared" si="64"/>
        <v>8.8999999999999999E-3</v>
      </c>
      <c r="AH278" s="5">
        <f t="shared" si="77"/>
        <v>1.72E-2</v>
      </c>
      <c r="AI278" s="5">
        <f t="shared" si="65"/>
        <v>8.0999999999999996E-3</v>
      </c>
      <c r="AJ278" s="5">
        <f t="shared" si="78"/>
        <v>9.1000000000000004E-3</v>
      </c>
      <c r="AL278" s="5">
        <f t="shared" si="79"/>
        <v>1.11E-2</v>
      </c>
      <c r="AM278" s="4">
        <f>ROUND(('Levy Limit Base'!AD278*AL278),0)</f>
        <v>210221</v>
      </c>
      <c r="AN278" s="4"/>
      <c r="AO278" s="18"/>
      <c r="AP278" s="5"/>
    </row>
    <row r="279" spans="1:42">
      <c r="A279" t="s">
        <v>284</v>
      </c>
      <c r="B279">
        <v>270</v>
      </c>
      <c r="C279" s="4">
        <v>7306010</v>
      </c>
      <c r="D279" s="4">
        <v>7849700</v>
      </c>
      <c r="E279" s="4">
        <v>8273620</v>
      </c>
      <c r="F279" s="4">
        <v>8620417</v>
      </c>
      <c r="G279" s="4">
        <v>9004417</v>
      </c>
      <c r="H279" s="4">
        <f>'Levy Limit Base'!U279</f>
        <v>9391341</v>
      </c>
      <c r="J279" s="47" t="s">
        <v>460</v>
      </c>
      <c r="K279" s="47" t="s">
        <v>1212</v>
      </c>
      <c r="M279" s="4">
        <v>64362</v>
      </c>
      <c r="N279" s="4">
        <v>227677</v>
      </c>
      <c r="O279" s="4">
        <v>139956</v>
      </c>
      <c r="P279" s="4">
        <v>168490</v>
      </c>
      <c r="Q279" s="17">
        <v>161814</v>
      </c>
      <c r="S279" s="4">
        <f t="shared" si="66"/>
        <v>64362</v>
      </c>
      <c r="T279" s="4">
        <f t="shared" si="67"/>
        <v>227677</v>
      </c>
      <c r="U279" s="4">
        <f t="shared" si="68"/>
        <v>139956</v>
      </c>
      <c r="V279" s="4">
        <f t="shared" si="69"/>
        <v>168490</v>
      </c>
      <c r="W279" s="4">
        <f t="shared" si="70"/>
        <v>161814</v>
      </c>
      <c r="Y279" s="5">
        <f t="shared" si="71"/>
        <v>8.8000000000000005E-3</v>
      </c>
      <c r="Z279" s="5">
        <f t="shared" si="72"/>
        <v>2.9000000000000001E-2</v>
      </c>
      <c r="AA279" s="5">
        <f t="shared" si="73"/>
        <v>1.6899999999999998E-2</v>
      </c>
      <c r="AB279" s="5">
        <f t="shared" si="74"/>
        <v>1.95E-2</v>
      </c>
      <c r="AC279" s="5">
        <f t="shared" si="75"/>
        <v>1.7999999999999999E-2</v>
      </c>
      <c r="AE279" s="5">
        <f t="shared" si="76"/>
        <v>1.8100000000000002E-2</v>
      </c>
      <c r="AF279" s="5">
        <f t="shared" si="64"/>
        <v>1.8100000000000002E-2</v>
      </c>
      <c r="AH279" s="5">
        <f t="shared" si="77"/>
        <v>1.95E-2</v>
      </c>
      <c r="AI279" s="5">
        <f t="shared" si="65"/>
        <v>1.7500000000000002E-2</v>
      </c>
      <c r="AJ279" s="5">
        <f t="shared" si="78"/>
        <v>1.9999999999999983E-3</v>
      </c>
      <c r="AL279" s="5">
        <f t="shared" si="79"/>
        <v>1.8100000000000002E-2</v>
      </c>
      <c r="AM279" s="4">
        <f>ROUND(('Levy Limit Base'!AD279*AL279),0)</f>
        <v>169983</v>
      </c>
      <c r="AN279" s="4"/>
      <c r="AO279" s="18"/>
      <c r="AP279" s="5"/>
    </row>
    <row r="280" spans="1:42">
      <c r="A280" t="s">
        <v>285</v>
      </c>
      <c r="B280">
        <v>271</v>
      </c>
      <c r="C280" s="4">
        <v>49274592</v>
      </c>
      <c r="D280" s="4">
        <v>53146077</v>
      </c>
      <c r="E280" s="4">
        <v>55163759</v>
      </c>
      <c r="F280" s="4">
        <v>57509996</v>
      </c>
      <c r="G280" s="4">
        <v>59993053</v>
      </c>
      <c r="H280" s="4">
        <f>'Levy Limit Base'!U280</f>
        <v>62792735</v>
      </c>
      <c r="J280" s="47" t="s">
        <v>439</v>
      </c>
      <c r="K280" s="47" t="s">
        <v>1212</v>
      </c>
      <c r="M280" s="4">
        <v>756076</v>
      </c>
      <c r="N280" s="4">
        <v>680268</v>
      </c>
      <c r="O280" s="4">
        <v>959612</v>
      </c>
      <c r="P280" s="4">
        <v>953185</v>
      </c>
      <c r="Q280" s="17">
        <v>1299856</v>
      </c>
      <c r="S280" s="4">
        <f t="shared" si="66"/>
        <v>756076</v>
      </c>
      <c r="T280" s="4">
        <f t="shared" si="67"/>
        <v>680268</v>
      </c>
      <c r="U280" s="4">
        <f t="shared" si="68"/>
        <v>959612</v>
      </c>
      <c r="V280" s="4">
        <f t="shared" si="69"/>
        <v>953185</v>
      </c>
      <c r="W280" s="4">
        <f t="shared" si="70"/>
        <v>1299856</v>
      </c>
      <c r="Y280" s="5">
        <f t="shared" si="71"/>
        <v>1.5299999999999999E-2</v>
      </c>
      <c r="Z280" s="5">
        <f t="shared" si="72"/>
        <v>1.2800000000000001E-2</v>
      </c>
      <c r="AA280" s="5">
        <f t="shared" si="73"/>
        <v>1.7399999999999999E-2</v>
      </c>
      <c r="AB280" s="5">
        <f t="shared" si="74"/>
        <v>1.66E-2</v>
      </c>
      <c r="AC280" s="5">
        <f t="shared" si="75"/>
        <v>2.1700000000000001E-2</v>
      </c>
      <c r="AE280" s="5">
        <f t="shared" si="76"/>
        <v>1.8599999999999998E-2</v>
      </c>
      <c r="AF280" s="5">
        <f t="shared" si="64"/>
        <v>1.5599999999999999E-2</v>
      </c>
      <c r="AH280" s="5">
        <f t="shared" si="77"/>
        <v>2.1700000000000001E-2</v>
      </c>
      <c r="AI280" s="5">
        <f t="shared" si="65"/>
        <v>1.7000000000000001E-2</v>
      </c>
      <c r="AJ280" s="5">
        <f t="shared" si="78"/>
        <v>4.6999999999999993E-3</v>
      </c>
      <c r="AL280" s="5">
        <f t="shared" si="79"/>
        <v>1.8599999999999998E-2</v>
      </c>
      <c r="AM280" s="4">
        <f>ROUND(('Levy Limit Base'!AD280*AL280),0)</f>
        <v>1167945</v>
      </c>
      <c r="AN280" s="4"/>
      <c r="AO280" s="18"/>
      <c r="AP280" s="5"/>
    </row>
    <row r="281" spans="1:42">
      <c r="A281" t="s">
        <v>286</v>
      </c>
      <c r="B281">
        <v>272</v>
      </c>
      <c r="C281" s="4">
        <v>3543536</v>
      </c>
      <c r="D281" s="4">
        <v>3783115</v>
      </c>
      <c r="E281" s="4">
        <v>3917546</v>
      </c>
      <c r="F281" s="4">
        <v>4042254</v>
      </c>
      <c r="G281" s="4">
        <v>4175638</v>
      </c>
      <c r="H281" s="4">
        <f>'Levy Limit Base'!U281</f>
        <v>4312691</v>
      </c>
      <c r="J281" s="47" t="s">
        <v>439</v>
      </c>
      <c r="K281" s="47" t="s">
        <v>1212</v>
      </c>
      <c r="M281" s="4">
        <v>17775</v>
      </c>
      <c r="N281" s="4">
        <v>39854</v>
      </c>
      <c r="O281" s="4">
        <v>26769</v>
      </c>
      <c r="P281" s="4">
        <v>32328</v>
      </c>
      <c r="Q281" s="17">
        <v>32546</v>
      </c>
      <c r="S281" s="4">
        <f t="shared" si="66"/>
        <v>17775</v>
      </c>
      <c r="T281" s="4">
        <f t="shared" si="67"/>
        <v>39854</v>
      </c>
      <c r="U281" s="4">
        <f t="shared" si="68"/>
        <v>26769</v>
      </c>
      <c r="V281" s="4">
        <f t="shared" si="69"/>
        <v>32328</v>
      </c>
      <c r="W281" s="4">
        <f t="shared" si="70"/>
        <v>32546</v>
      </c>
      <c r="Y281" s="5">
        <f t="shared" si="71"/>
        <v>5.0000000000000001E-3</v>
      </c>
      <c r="Z281" s="5">
        <f t="shared" si="72"/>
        <v>1.0500000000000001E-2</v>
      </c>
      <c r="AA281" s="5">
        <f t="shared" si="73"/>
        <v>6.7999999999999996E-3</v>
      </c>
      <c r="AB281" s="5">
        <f t="shared" si="74"/>
        <v>8.0000000000000002E-3</v>
      </c>
      <c r="AC281" s="5">
        <f t="shared" si="75"/>
        <v>7.7999999999999996E-3</v>
      </c>
      <c r="AE281" s="5">
        <f t="shared" si="76"/>
        <v>7.4999999999999997E-3</v>
      </c>
      <c r="AF281" s="5">
        <f t="shared" si="64"/>
        <v>7.4999999999999997E-3</v>
      </c>
      <c r="AH281" s="5">
        <f t="shared" si="77"/>
        <v>8.0000000000000002E-3</v>
      </c>
      <c r="AI281" s="5">
        <f t="shared" si="65"/>
        <v>7.3000000000000001E-3</v>
      </c>
      <c r="AJ281" s="5">
        <f t="shared" si="78"/>
        <v>7.000000000000001E-4</v>
      </c>
      <c r="AL281" s="5">
        <f t="shared" si="79"/>
        <v>7.4999999999999997E-3</v>
      </c>
      <c r="AM281" s="4">
        <f>ROUND(('Levy Limit Base'!AD281*AL281),0)</f>
        <v>32345</v>
      </c>
      <c r="AN281" s="4"/>
      <c r="AO281" s="18"/>
      <c r="AP281" s="5"/>
    </row>
    <row r="282" spans="1:42">
      <c r="A282" t="s">
        <v>287</v>
      </c>
      <c r="B282">
        <v>273</v>
      </c>
      <c r="C282" s="4">
        <v>47992393</v>
      </c>
      <c r="D282" s="4">
        <v>52402282</v>
      </c>
      <c r="E282" s="4">
        <v>50754952</v>
      </c>
      <c r="F282" s="4">
        <v>51760191</v>
      </c>
      <c r="G282" s="4">
        <v>51928234</v>
      </c>
      <c r="H282" s="4">
        <f>'Levy Limit Base'!U282</f>
        <v>53534572</v>
      </c>
      <c r="J282" s="47" t="s">
        <v>1212</v>
      </c>
      <c r="K282" s="47" t="s">
        <v>1212</v>
      </c>
      <c r="M282" s="4">
        <v>577310</v>
      </c>
      <c r="N282" s="4">
        <v>506473</v>
      </c>
      <c r="O282" s="4">
        <v>314862</v>
      </c>
      <c r="P282" s="4">
        <v>339321</v>
      </c>
      <c r="Q282" s="17">
        <v>308132</v>
      </c>
      <c r="S282" s="4">
        <f t="shared" si="66"/>
        <v>577310</v>
      </c>
      <c r="T282" s="4">
        <f t="shared" si="67"/>
        <v>506473</v>
      </c>
      <c r="U282" s="4">
        <f t="shared" si="68"/>
        <v>314862</v>
      </c>
      <c r="V282" s="4">
        <f t="shared" si="69"/>
        <v>339321</v>
      </c>
      <c r="W282" s="4">
        <f t="shared" si="70"/>
        <v>308132</v>
      </c>
      <c r="Y282" s="5">
        <f t="shared" si="71"/>
        <v>1.2E-2</v>
      </c>
      <c r="Z282" s="5">
        <f t="shared" si="72"/>
        <v>9.7000000000000003E-3</v>
      </c>
      <c r="AA282" s="5">
        <f t="shared" si="73"/>
        <v>6.1999999999999998E-3</v>
      </c>
      <c r="AB282" s="5">
        <f t="shared" si="74"/>
        <v>6.6E-3</v>
      </c>
      <c r="AC282" s="5">
        <f t="shared" si="75"/>
        <v>5.8999999999999999E-3</v>
      </c>
      <c r="AE282" s="5">
        <f t="shared" si="76"/>
        <v>6.1999999999999998E-3</v>
      </c>
      <c r="AF282" s="5">
        <f t="shared" si="64"/>
        <v>6.1999999999999998E-3</v>
      </c>
      <c r="AH282" s="5">
        <f t="shared" si="77"/>
        <v>6.6E-3</v>
      </c>
      <c r="AI282" s="5">
        <f t="shared" si="65"/>
        <v>6.1000000000000004E-3</v>
      </c>
      <c r="AJ282" s="5">
        <f t="shared" si="78"/>
        <v>4.9999999999999958E-4</v>
      </c>
      <c r="AL282" s="5">
        <f t="shared" si="79"/>
        <v>6.1999999999999998E-3</v>
      </c>
      <c r="AM282" s="4">
        <f>ROUND(('Levy Limit Base'!AD282*AL282),0)</f>
        <v>331914</v>
      </c>
      <c r="AN282" s="4"/>
      <c r="AO282" s="18"/>
      <c r="AP282" s="5"/>
    </row>
    <row r="283" spans="1:42">
      <c r="A283" t="s">
        <v>288</v>
      </c>
      <c r="B283">
        <v>274</v>
      </c>
      <c r="C283" s="4">
        <v>104829090</v>
      </c>
      <c r="D283" s="4">
        <v>116126060</v>
      </c>
      <c r="E283" s="4">
        <v>123036937</v>
      </c>
      <c r="F283" s="4">
        <v>129440163</v>
      </c>
      <c r="G283" s="4">
        <v>137032678</v>
      </c>
      <c r="H283" s="4">
        <f>'Levy Limit Base'!U283</f>
        <v>145062349</v>
      </c>
      <c r="J283" s="47" t="s">
        <v>439</v>
      </c>
      <c r="K283" s="47" t="s">
        <v>1212</v>
      </c>
      <c r="M283" s="4">
        <v>3450579</v>
      </c>
      <c r="N283" s="4">
        <v>4007725</v>
      </c>
      <c r="O283" s="4">
        <v>3326937</v>
      </c>
      <c r="P283" s="4">
        <v>4356511</v>
      </c>
      <c r="Q283" s="17">
        <v>4398128</v>
      </c>
      <c r="S283" s="4">
        <f t="shared" si="66"/>
        <v>3450579</v>
      </c>
      <c r="T283" s="4">
        <f t="shared" si="67"/>
        <v>4007725</v>
      </c>
      <c r="U283" s="4">
        <f t="shared" si="68"/>
        <v>3326937</v>
      </c>
      <c r="V283" s="4">
        <f t="shared" si="69"/>
        <v>4356511</v>
      </c>
      <c r="W283" s="4">
        <f t="shared" si="70"/>
        <v>4398128</v>
      </c>
      <c r="Y283" s="5">
        <f t="shared" si="71"/>
        <v>3.2899999999999999E-2</v>
      </c>
      <c r="Z283" s="5">
        <f t="shared" si="72"/>
        <v>3.4500000000000003E-2</v>
      </c>
      <c r="AA283" s="5">
        <f t="shared" si="73"/>
        <v>2.7E-2</v>
      </c>
      <c r="AB283" s="5">
        <f t="shared" si="74"/>
        <v>3.3700000000000001E-2</v>
      </c>
      <c r="AC283" s="5">
        <f t="shared" si="75"/>
        <v>3.2099999999999997E-2</v>
      </c>
      <c r="AE283" s="5">
        <f t="shared" si="76"/>
        <v>3.09E-2</v>
      </c>
      <c r="AF283" s="5">
        <f t="shared" si="64"/>
        <v>3.09E-2</v>
      </c>
      <c r="AH283" s="5">
        <f t="shared" si="77"/>
        <v>3.3700000000000001E-2</v>
      </c>
      <c r="AI283" s="5">
        <f t="shared" si="65"/>
        <v>2.9600000000000001E-2</v>
      </c>
      <c r="AJ283" s="5">
        <f t="shared" si="78"/>
        <v>4.0999999999999995E-3</v>
      </c>
      <c r="AL283" s="5">
        <f t="shared" si="79"/>
        <v>3.09E-2</v>
      </c>
      <c r="AM283" s="4">
        <f>ROUND(('Levy Limit Base'!AD283*AL283),0)</f>
        <v>4482427</v>
      </c>
      <c r="AN283" s="4"/>
      <c r="AO283" s="18"/>
      <c r="AP283" s="5"/>
    </row>
    <row r="284" spans="1:42">
      <c r="A284" t="s">
        <v>289</v>
      </c>
      <c r="B284">
        <v>275</v>
      </c>
      <c r="C284" s="4">
        <v>21084627</v>
      </c>
      <c r="D284" s="4">
        <v>22572017</v>
      </c>
      <c r="E284" s="4">
        <v>23392639</v>
      </c>
      <c r="F284" s="4">
        <v>24177266</v>
      </c>
      <c r="G284" s="4">
        <v>25167319</v>
      </c>
      <c r="H284" s="4">
        <f>'Levy Limit Base'!U284</f>
        <v>26151095</v>
      </c>
      <c r="J284" s="47" t="s">
        <v>439</v>
      </c>
      <c r="K284" s="47" t="s">
        <v>1212</v>
      </c>
      <c r="M284" s="4">
        <v>231043</v>
      </c>
      <c r="N284" s="4">
        <v>256322</v>
      </c>
      <c r="O284" s="4">
        <v>199811</v>
      </c>
      <c r="P284" s="4">
        <v>385621</v>
      </c>
      <c r="Q284" s="17">
        <v>354593</v>
      </c>
      <c r="S284" s="4">
        <f t="shared" si="66"/>
        <v>231043</v>
      </c>
      <c r="T284" s="4">
        <f t="shared" si="67"/>
        <v>256322</v>
      </c>
      <c r="U284" s="4">
        <f t="shared" si="68"/>
        <v>199811</v>
      </c>
      <c r="V284" s="4">
        <f t="shared" si="69"/>
        <v>385621</v>
      </c>
      <c r="W284" s="4">
        <f t="shared" si="70"/>
        <v>354593</v>
      </c>
      <c r="Y284" s="5">
        <f t="shared" si="71"/>
        <v>1.0999999999999999E-2</v>
      </c>
      <c r="Z284" s="5">
        <f t="shared" si="72"/>
        <v>1.14E-2</v>
      </c>
      <c r="AA284" s="5">
        <f t="shared" si="73"/>
        <v>8.5000000000000006E-3</v>
      </c>
      <c r="AB284" s="5">
        <f t="shared" si="74"/>
        <v>1.5900000000000001E-2</v>
      </c>
      <c r="AC284" s="5">
        <f t="shared" si="75"/>
        <v>1.41E-2</v>
      </c>
      <c r="AE284" s="5">
        <f t="shared" si="76"/>
        <v>1.2800000000000001E-2</v>
      </c>
      <c r="AF284" s="5">
        <f t="shared" si="64"/>
        <v>1.1299999999999999E-2</v>
      </c>
      <c r="AH284" s="5">
        <f t="shared" si="77"/>
        <v>1.5900000000000001E-2</v>
      </c>
      <c r="AI284" s="5">
        <f t="shared" si="65"/>
        <v>1.1299999999999999E-2</v>
      </c>
      <c r="AJ284" s="5">
        <f t="shared" si="78"/>
        <v>4.6000000000000017E-3</v>
      </c>
      <c r="AL284" s="5">
        <f t="shared" si="79"/>
        <v>1.2800000000000001E-2</v>
      </c>
      <c r="AM284" s="4">
        <f>ROUND(('Levy Limit Base'!AD284*AL284),0)</f>
        <v>334734</v>
      </c>
      <c r="AN284" s="4"/>
      <c r="AO284" s="18"/>
      <c r="AP284" s="5"/>
    </row>
    <row r="285" spans="1:42">
      <c r="A285" t="s">
        <v>290</v>
      </c>
      <c r="B285">
        <v>276</v>
      </c>
      <c r="C285" s="4">
        <v>8420950</v>
      </c>
      <c r="D285" s="4">
        <v>9227213</v>
      </c>
      <c r="E285" s="4">
        <v>9659836</v>
      </c>
      <c r="F285" s="4">
        <v>10096011</v>
      </c>
      <c r="G285" s="4">
        <v>10526111</v>
      </c>
      <c r="H285" s="4">
        <f>'Levy Limit Base'!U285</f>
        <v>10913245</v>
      </c>
      <c r="J285" s="47" t="s">
        <v>439</v>
      </c>
      <c r="K285" s="47" t="s">
        <v>1212</v>
      </c>
      <c r="M285" s="4">
        <v>189998</v>
      </c>
      <c r="N285" s="4">
        <v>201943</v>
      </c>
      <c r="O285" s="4">
        <v>194679</v>
      </c>
      <c r="P285" s="4">
        <v>177700</v>
      </c>
      <c r="Q285" s="17">
        <v>123981</v>
      </c>
      <c r="S285" s="4">
        <f t="shared" si="66"/>
        <v>189998</v>
      </c>
      <c r="T285" s="4">
        <f t="shared" si="67"/>
        <v>201943</v>
      </c>
      <c r="U285" s="4">
        <f t="shared" si="68"/>
        <v>194679</v>
      </c>
      <c r="V285" s="4">
        <f t="shared" si="69"/>
        <v>177700</v>
      </c>
      <c r="W285" s="4">
        <f t="shared" si="70"/>
        <v>123981</v>
      </c>
      <c r="Y285" s="5">
        <f t="shared" si="71"/>
        <v>2.2599999999999999E-2</v>
      </c>
      <c r="Z285" s="5">
        <f t="shared" si="72"/>
        <v>2.1899999999999999E-2</v>
      </c>
      <c r="AA285" s="5">
        <f t="shared" si="73"/>
        <v>2.0199999999999999E-2</v>
      </c>
      <c r="AB285" s="5">
        <f t="shared" si="74"/>
        <v>1.7600000000000001E-2</v>
      </c>
      <c r="AC285" s="5">
        <f t="shared" si="75"/>
        <v>1.18E-2</v>
      </c>
      <c r="AE285" s="5">
        <f t="shared" si="76"/>
        <v>1.6500000000000001E-2</v>
      </c>
      <c r="AF285" s="5">
        <f t="shared" si="64"/>
        <v>1.6500000000000001E-2</v>
      </c>
      <c r="AH285" s="5">
        <f t="shared" si="77"/>
        <v>2.0199999999999999E-2</v>
      </c>
      <c r="AI285" s="5">
        <f t="shared" si="65"/>
        <v>1.47E-2</v>
      </c>
      <c r="AJ285" s="5">
        <f t="shared" si="78"/>
        <v>5.4999999999999997E-3</v>
      </c>
      <c r="AL285" s="5">
        <f t="shared" si="79"/>
        <v>1.6500000000000001E-2</v>
      </c>
      <c r="AM285" s="4">
        <f>ROUND(('Levy Limit Base'!AD285*AL285),0)</f>
        <v>180069</v>
      </c>
      <c r="AN285" s="4"/>
      <c r="AO285" s="18"/>
      <c r="AP285" s="5"/>
    </row>
    <row r="286" spans="1:42">
      <c r="A286" t="s">
        <v>291</v>
      </c>
      <c r="B286">
        <v>277</v>
      </c>
      <c r="C286" s="4">
        <v>29404945</v>
      </c>
      <c r="D286" s="4">
        <v>32271478</v>
      </c>
      <c r="E286" s="4">
        <v>34011406</v>
      </c>
      <c r="F286" s="4">
        <v>35565954</v>
      </c>
      <c r="G286" s="4">
        <v>36969762</v>
      </c>
      <c r="H286" s="4">
        <f>'Levy Limit Base'!U286</f>
        <v>38549091</v>
      </c>
      <c r="J286" s="47" t="s">
        <v>448</v>
      </c>
      <c r="K286" s="47" t="s">
        <v>1212</v>
      </c>
      <c r="M286" s="4">
        <v>873625</v>
      </c>
      <c r="N286" s="4">
        <v>933141</v>
      </c>
      <c r="O286" s="4">
        <v>704263</v>
      </c>
      <c r="P286" s="4">
        <v>514659</v>
      </c>
      <c r="Q286" s="17">
        <v>655085</v>
      </c>
      <c r="S286" s="4">
        <f t="shared" si="66"/>
        <v>873625</v>
      </c>
      <c r="T286" s="4">
        <f t="shared" si="67"/>
        <v>933141</v>
      </c>
      <c r="U286" s="4">
        <f t="shared" si="68"/>
        <v>704263</v>
      </c>
      <c r="V286" s="4">
        <f t="shared" si="69"/>
        <v>514659</v>
      </c>
      <c r="W286" s="4">
        <f t="shared" si="70"/>
        <v>655085</v>
      </c>
      <c r="Y286" s="5">
        <f t="shared" si="71"/>
        <v>2.9700000000000001E-2</v>
      </c>
      <c r="Z286" s="5">
        <f t="shared" si="72"/>
        <v>2.8899999999999999E-2</v>
      </c>
      <c r="AA286" s="5">
        <f t="shared" si="73"/>
        <v>2.07E-2</v>
      </c>
      <c r="AB286" s="5">
        <f t="shared" si="74"/>
        <v>1.4500000000000001E-2</v>
      </c>
      <c r="AC286" s="5">
        <f t="shared" si="75"/>
        <v>1.77E-2</v>
      </c>
      <c r="AE286" s="5">
        <f t="shared" si="76"/>
        <v>1.7600000000000001E-2</v>
      </c>
      <c r="AF286" s="5">
        <f t="shared" si="64"/>
        <v>1.7600000000000001E-2</v>
      </c>
      <c r="AH286" s="5">
        <f t="shared" si="77"/>
        <v>2.07E-2</v>
      </c>
      <c r="AI286" s="5">
        <f t="shared" si="65"/>
        <v>1.61E-2</v>
      </c>
      <c r="AJ286" s="5">
        <f t="shared" si="78"/>
        <v>4.5999999999999999E-3</v>
      </c>
      <c r="AL286" s="5">
        <f t="shared" si="79"/>
        <v>1.7600000000000001E-2</v>
      </c>
      <c r="AM286" s="4">
        <f>ROUND(('Levy Limit Base'!AD286*AL286),0)</f>
        <v>678464</v>
      </c>
      <c r="AN286" s="4"/>
      <c r="AO286" s="18"/>
      <c r="AP286" s="5"/>
    </row>
    <row r="287" spans="1:42">
      <c r="A287" t="s">
        <v>292</v>
      </c>
      <c r="B287">
        <v>278</v>
      </c>
      <c r="C287" s="4">
        <v>16453698</v>
      </c>
      <c r="D287" s="4">
        <v>17775283</v>
      </c>
      <c r="E287" s="4">
        <v>18453786</v>
      </c>
      <c r="F287" s="4">
        <v>19151014</v>
      </c>
      <c r="G287" s="4">
        <v>19904455</v>
      </c>
      <c r="H287" s="4">
        <f>'Levy Limit Base'!U287</f>
        <v>20829980</v>
      </c>
      <c r="J287" s="47" t="s">
        <v>460</v>
      </c>
      <c r="K287" s="47" t="s">
        <v>1212</v>
      </c>
      <c r="M287" s="4">
        <v>278352</v>
      </c>
      <c r="N287" s="4">
        <v>234121</v>
      </c>
      <c r="O287" s="4">
        <v>235883</v>
      </c>
      <c r="P287" s="4">
        <v>274666</v>
      </c>
      <c r="Q287" s="17">
        <v>427914</v>
      </c>
      <c r="S287" s="4">
        <f t="shared" si="66"/>
        <v>278352</v>
      </c>
      <c r="T287" s="4">
        <f t="shared" si="67"/>
        <v>234121</v>
      </c>
      <c r="U287" s="4">
        <f t="shared" si="68"/>
        <v>235883</v>
      </c>
      <c r="V287" s="4">
        <f t="shared" si="69"/>
        <v>274666</v>
      </c>
      <c r="W287" s="4">
        <f t="shared" si="70"/>
        <v>427914</v>
      </c>
      <c r="Y287" s="5">
        <f t="shared" si="71"/>
        <v>1.6899999999999998E-2</v>
      </c>
      <c r="Z287" s="5">
        <f t="shared" si="72"/>
        <v>1.32E-2</v>
      </c>
      <c r="AA287" s="5">
        <f t="shared" si="73"/>
        <v>1.2800000000000001E-2</v>
      </c>
      <c r="AB287" s="5">
        <f t="shared" si="74"/>
        <v>1.43E-2</v>
      </c>
      <c r="AC287" s="5">
        <f t="shared" si="75"/>
        <v>2.1499999999999998E-2</v>
      </c>
      <c r="AE287" s="5">
        <f t="shared" si="76"/>
        <v>1.6199999999999999E-2</v>
      </c>
      <c r="AF287" s="5">
        <f t="shared" si="64"/>
        <v>1.34E-2</v>
      </c>
      <c r="AH287" s="5">
        <f t="shared" si="77"/>
        <v>2.1499999999999998E-2</v>
      </c>
      <c r="AI287" s="5">
        <f t="shared" si="65"/>
        <v>1.3599999999999999E-2</v>
      </c>
      <c r="AJ287" s="5">
        <f t="shared" si="78"/>
        <v>7.899999999999999E-3</v>
      </c>
      <c r="AL287" s="5">
        <f t="shared" si="79"/>
        <v>1.6199999999999999E-2</v>
      </c>
      <c r="AM287" s="4">
        <f>ROUND(('Levy Limit Base'!AD287*AL287),0)</f>
        <v>337446</v>
      </c>
      <c r="AN287" s="4"/>
      <c r="AO287" s="18"/>
      <c r="AP287" s="5"/>
    </row>
    <row r="288" spans="1:42">
      <c r="A288" t="s">
        <v>293</v>
      </c>
      <c r="B288">
        <v>279</v>
      </c>
      <c r="C288" s="4">
        <v>14576801</v>
      </c>
      <c r="D288" s="4">
        <v>15762729</v>
      </c>
      <c r="E288" s="4">
        <v>16404944</v>
      </c>
      <c r="F288" s="4">
        <v>17058447</v>
      </c>
      <c r="G288" s="4">
        <v>17759877</v>
      </c>
      <c r="H288" s="4">
        <f>'Levy Limit Base'!U288</f>
        <v>18404978</v>
      </c>
      <c r="J288" s="47" t="s">
        <v>439</v>
      </c>
      <c r="K288" s="47" t="s">
        <v>1212</v>
      </c>
      <c r="M288" s="4">
        <v>189963</v>
      </c>
      <c r="N288" s="4">
        <v>248147</v>
      </c>
      <c r="O288" s="4">
        <v>243379</v>
      </c>
      <c r="P288" s="4">
        <v>274969</v>
      </c>
      <c r="Q288" s="17">
        <v>201104</v>
      </c>
      <c r="S288" s="4">
        <f t="shared" si="66"/>
        <v>189963</v>
      </c>
      <c r="T288" s="4">
        <f t="shared" si="67"/>
        <v>248147</v>
      </c>
      <c r="U288" s="4">
        <f t="shared" si="68"/>
        <v>243379</v>
      </c>
      <c r="V288" s="4">
        <f t="shared" si="69"/>
        <v>274969</v>
      </c>
      <c r="W288" s="4">
        <f t="shared" si="70"/>
        <v>201104</v>
      </c>
      <c r="Y288" s="5">
        <f t="shared" si="71"/>
        <v>1.2999999999999999E-2</v>
      </c>
      <c r="Z288" s="5">
        <f t="shared" si="72"/>
        <v>1.5699999999999999E-2</v>
      </c>
      <c r="AA288" s="5">
        <f t="shared" si="73"/>
        <v>1.4800000000000001E-2</v>
      </c>
      <c r="AB288" s="5">
        <f t="shared" si="74"/>
        <v>1.61E-2</v>
      </c>
      <c r="AC288" s="5">
        <f t="shared" si="75"/>
        <v>1.1299999999999999E-2</v>
      </c>
      <c r="AE288" s="5">
        <f t="shared" si="76"/>
        <v>1.41E-2</v>
      </c>
      <c r="AF288" s="5">
        <f t="shared" si="64"/>
        <v>1.3899999999999999E-2</v>
      </c>
      <c r="AH288" s="5">
        <f t="shared" si="77"/>
        <v>1.61E-2</v>
      </c>
      <c r="AI288" s="5">
        <f t="shared" si="65"/>
        <v>1.3100000000000001E-2</v>
      </c>
      <c r="AJ288" s="5">
        <f t="shared" si="78"/>
        <v>2.9999999999999992E-3</v>
      </c>
      <c r="AL288" s="5">
        <f t="shared" si="79"/>
        <v>1.41E-2</v>
      </c>
      <c r="AM288" s="4">
        <f>ROUND(('Levy Limit Base'!AD288*AL288),0)</f>
        <v>259510</v>
      </c>
      <c r="AN288" s="4"/>
      <c r="AO288" s="18"/>
      <c r="AP288" s="5"/>
    </row>
    <row r="289" spans="1:42">
      <c r="A289" t="s">
        <v>294</v>
      </c>
      <c r="B289">
        <v>280</v>
      </c>
      <c r="C289" s="4">
        <v>9419861</v>
      </c>
      <c r="D289" s="4">
        <v>10203522</v>
      </c>
      <c r="E289" s="4">
        <v>10547955</v>
      </c>
      <c r="F289" s="4">
        <v>10921566</v>
      </c>
      <c r="G289" s="4">
        <v>11423384</v>
      </c>
      <c r="H289" s="4">
        <f>'Levy Limit Base'!U289</f>
        <v>12249994</v>
      </c>
      <c r="J289" s="47" t="s">
        <v>439</v>
      </c>
      <c r="K289" s="47" t="s">
        <v>1212</v>
      </c>
      <c r="M289" s="4">
        <v>178412</v>
      </c>
      <c r="N289" s="4">
        <v>89345</v>
      </c>
      <c r="O289" s="4">
        <v>109912</v>
      </c>
      <c r="P289" s="4">
        <v>228779</v>
      </c>
      <c r="Q289" s="17">
        <v>541025</v>
      </c>
      <c r="S289" s="4">
        <f t="shared" si="66"/>
        <v>178412</v>
      </c>
      <c r="T289" s="4">
        <f t="shared" si="67"/>
        <v>89345</v>
      </c>
      <c r="U289" s="4">
        <f t="shared" si="68"/>
        <v>109912</v>
      </c>
      <c r="V289" s="4">
        <f t="shared" si="69"/>
        <v>228779</v>
      </c>
      <c r="W289" s="4">
        <f t="shared" si="70"/>
        <v>541025</v>
      </c>
      <c r="Y289" s="5">
        <f t="shared" si="71"/>
        <v>1.89E-2</v>
      </c>
      <c r="Z289" s="5">
        <f t="shared" si="72"/>
        <v>8.8000000000000005E-3</v>
      </c>
      <c r="AA289" s="5">
        <f t="shared" si="73"/>
        <v>1.04E-2</v>
      </c>
      <c r="AB289" s="5">
        <f t="shared" si="74"/>
        <v>2.0899999999999998E-2</v>
      </c>
      <c r="AC289" s="5">
        <f t="shared" si="75"/>
        <v>4.7399999999999998E-2</v>
      </c>
      <c r="AE289" s="5">
        <f t="shared" si="76"/>
        <v>2.6200000000000001E-2</v>
      </c>
      <c r="AF289" s="5">
        <f t="shared" si="64"/>
        <v>1.34E-2</v>
      </c>
      <c r="AH289" s="5">
        <f t="shared" si="77"/>
        <v>4.7399999999999998E-2</v>
      </c>
      <c r="AI289" s="5">
        <f t="shared" si="65"/>
        <v>1.5699999999999999E-2</v>
      </c>
      <c r="AJ289" s="5">
        <f t="shared" si="78"/>
        <v>3.1699999999999999E-2</v>
      </c>
      <c r="AL289" s="5">
        <f t="shared" si="79"/>
        <v>1.34E-2</v>
      </c>
      <c r="AM289" s="4">
        <f>ROUND(('Levy Limit Base'!AD289*AL289),0)</f>
        <v>164150</v>
      </c>
      <c r="AN289" s="4"/>
      <c r="AO289" s="18"/>
      <c r="AP289" s="5"/>
    </row>
    <row r="290" spans="1:42">
      <c r="A290" t="s">
        <v>295</v>
      </c>
      <c r="B290">
        <v>281</v>
      </c>
      <c r="C290" s="4">
        <v>169400199</v>
      </c>
      <c r="D290" s="4">
        <v>172959829</v>
      </c>
      <c r="E290" s="4">
        <v>176123213</v>
      </c>
      <c r="F290" s="4">
        <v>181910553</v>
      </c>
      <c r="G290" s="4">
        <v>191434885</v>
      </c>
      <c r="H290" s="4">
        <f>'Levy Limit Base'!U290</f>
        <v>198331396</v>
      </c>
      <c r="J290" s="47" t="s">
        <v>446</v>
      </c>
      <c r="K290" s="47" t="s">
        <v>1212</v>
      </c>
      <c r="M290" s="4">
        <v>5796076</v>
      </c>
      <c r="N290" s="4">
        <v>3893490</v>
      </c>
      <c r="O290" s="4">
        <v>5047901</v>
      </c>
      <c r="P290" s="4">
        <v>4966608</v>
      </c>
      <c r="Q290" s="17">
        <v>4332083</v>
      </c>
      <c r="S290" s="4">
        <f t="shared" si="66"/>
        <v>5796076</v>
      </c>
      <c r="T290" s="4">
        <f t="shared" si="67"/>
        <v>3893490</v>
      </c>
      <c r="U290" s="4">
        <f t="shared" si="68"/>
        <v>5047901</v>
      </c>
      <c r="V290" s="4">
        <f t="shared" si="69"/>
        <v>4966608</v>
      </c>
      <c r="W290" s="4">
        <f t="shared" si="70"/>
        <v>4332083</v>
      </c>
      <c r="Y290" s="5">
        <f t="shared" si="71"/>
        <v>3.4200000000000001E-2</v>
      </c>
      <c r="Z290" s="5">
        <f t="shared" si="72"/>
        <v>2.2499999999999999E-2</v>
      </c>
      <c r="AA290" s="5">
        <f t="shared" si="73"/>
        <v>2.87E-2</v>
      </c>
      <c r="AB290" s="5">
        <f t="shared" si="74"/>
        <v>2.7300000000000001E-2</v>
      </c>
      <c r="AC290" s="5">
        <f t="shared" si="75"/>
        <v>2.2599999999999999E-2</v>
      </c>
      <c r="AE290" s="5">
        <f t="shared" si="76"/>
        <v>2.6200000000000001E-2</v>
      </c>
      <c r="AF290" s="5">
        <f t="shared" si="64"/>
        <v>2.41E-2</v>
      </c>
      <c r="AH290" s="5">
        <f t="shared" si="77"/>
        <v>2.87E-2</v>
      </c>
      <c r="AI290" s="5">
        <f t="shared" si="65"/>
        <v>2.5000000000000001E-2</v>
      </c>
      <c r="AJ290" s="5">
        <f t="shared" si="78"/>
        <v>3.6999999999999984E-3</v>
      </c>
      <c r="AL290" s="5">
        <f t="shared" si="79"/>
        <v>2.6200000000000001E-2</v>
      </c>
      <c r="AM290" s="4">
        <f>ROUND(('Levy Limit Base'!AD290*AL290),0)</f>
        <v>5196283</v>
      </c>
      <c r="AN290" s="4"/>
      <c r="AO290" s="18"/>
      <c r="AP290" s="5"/>
    </row>
    <row r="291" spans="1:42">
      <c r="A291" t="s">
        <v>296</v>
      </c>
      <c r="B291">
        <v>282</v>
      </c>
      <c r="C291" s="4">
        <v>13992116</v>
      </c>
      <c r="D291" s="4">
        <v>14946594</v>
      </c>
      <c r="E291" s="4">
        <v>15502599</v>
      </c>
      <c r="F291" s="4">
        <v>16106102</v>
      </c>
      <c r="G291" s="4">
        <v>16687080</v>
      </c>
      <c r="H291" s="4">
        <f>'Levy Limit Base'!U291</f>
        <v>17440737</v>
      </c>
      <c r="J291" s="47" t="s">
        <v>1212</v>
      </c>
      <c r="K291" s="47" t="s">
        <v>1212</v>
      </c>
      <c r="M291" s="4">
        <v>118513</v>
      </c>
      <c r="N291" s="4">
        <v>182340</v>
      </c>
      <c r="O291" s="4">
        <v>215938</v>
      </c>
      <c r="P291" s="4">
        <v>178326</v>
      </c>
      <c r="Q291" s="17">
        <v>336480</v>
      </c>
      <c r="S291" s="4">
        <f t="shared" si="66"/>
        <v>118513</v>
      </c>
      <c r="T291" s="4">
        <f t="shared" si="67"/>
        <v>182340</v>
      </c>
      <c r="U291" s="4">
        <f t="shared" si="68"/>
        <v>215938</v>
      </c>
      <c r="V291" s="4">
        <f t="shared" si="69"/>
        <v>178326</v>
      </c>
      <c r="W291" s="4">
        <f t="shared" si="70"/>
        <v>336480</v>
      </c>
      <c r="Y291" s="5">
        <f t="shared" si="71"/>
        <v>8.5000000000000006E-3</v>
      </c>
      <c r="Z291" s="5">
        <f t="shared" si="72"/>
        <v>1.2200000000000001E-2</v>
      </c>
      <c r="AA291" s="5">
        <f t="shared" si="73"/>
        <v>1.3899999999999999E-2</v>
      </c>
      <c r="AB291" s="5">
        <f t="shared" si="74"/>
        <v>1.11E-2</v>
      </c>
      <c r="AC291" s="5">
        <f t="shared" si="75"/>
        <v>2.0199999999999999E-2</v>
      </c>
      <c r="AE291" s="5">
        <f t="shared" si="76"/>
        <v>1.5100000000000001E-2</v>
      </c>
      <c r="AF291" s="5">
        <f t="shared" si="64"/>
        <v>1.24E-2</v>
      </c>
      <c r="AH291" s="5">
        <f t="shared" si="77"/>
        <v>2.0199999999999999E-2</v>
      </c>
      <c r="AI291" s="5">
        <f t="shared" si="65"/>
        <v>1.2500000000000001E-2</v>
      </c>
      <c r="AJ291" s="5">
        <f t="shared" si="78"/>
        <v>7.6999999999999985E-3</v>
      </c>
      <c r="AL291" s="5">
        <f t="shared" si="79"/>
        <v>1.5100000000000001E-2</v>
      </c>
      <c r="AM291" s="4">
        <f>ROUND(('Levy Limit Base'!AD291*AL291),0)</f>
        <v>263355</v>
      </c>
      <c r="AN291" s="4"/>
      <c r="AO291" s="18"/>
      <c r="AP291" s="5"/>
    </row>
    <row r="292" spans="1:42">
      <c r="A292" t="s">
        <v>297</v>
      </c>
      <c r="B292">
        <v>283</v>
      </c>
      <c r="C292" s="4">
        <v>6726031</v>
      </c>
      <c r="D292" s="4">
        <v>7243224</v>
      </c>
      <c r="E292" s="4">
        <v>7469364</v>
      </c>
      <c r="F292" s="4">
        <v>7708508</v>
      </c>
      <c r="G292" s="4">
        <v>7952288</v>
      </c>
      <c r="H292" s="4">
        <f>'Levy Limit Base'!U292</f>
        <v>8201797</v>
      </c>
      <c r="J292" s="47" t="s">
        <v>1212</v>
      </c>
      <c r="K292" s="47" t="s">
        <v>1212</v>
      </c>
      <c r="M292" s="4">
        <v>88077</v>
      </c>
      <c r="N292" s="4">
        <v>45059</v>
      </c>
      <c r="O292" s="4">
        <v>52410</v>
      </c>
      <c r="P292" s="4">
        <v>51067</v>
      </c>
      <c r="Q292" s="17">
        <v>50702</v>
      </c>
      <c r="S292" s="4">
        <f t="shared" si="66"/>
        <v>88077</v>
      </c>
      <c r="T292" s="4">
        <f t="shared" si="67"/>
        <v>45059</v>
      </c>
      <c r="U292" s="4">
        <f t="shared" si="68"/>
        <v>52410</v>
      </c>
      <c r="V292" s="4">
        <f t="shared" si="69"/>
        <v>51067</v>
      </c>
      <c r="W292" s="4">
        <f t="shared" si="70"/>
        <v>50702</v>
      </c>
      <c r="Y292" s="5">
        <f t="shared" si="71"/>
        <v>1.3100000000000001E-2</v>
      </c>
      <c r="Z292" s="5">
        <f t="shared" si="72"/>
        <v>6.1999999999999998E-3</v>
      </c>
      <c r="AA292" s="5">
        <f t="shared" si="73"/>
        <v>7.0000000000000001E-3</v>
      </c>
      <c r="AB292" s="5">
        <f t="shared" si="74"/>
        <v>6.6E-3</v>
      </c>
      <c r="AC292" s="5">
        <f t="shared" si="75"/>
        <v>6.4000000000000003E-3</v>
      </c>
      <c r="AE292" s="5">
        <f t="shared" si="76"/>
        <v>6.7000000000000002E-3</v>
      </c>
      <c r="AF292" s="5">
        <f t="shared" si="64"/>
        <v>6.4000000000000003E-3</v>
      </c>
      <c r="AH292" s="5">
        <f t="shared" si="77"/>
        <v>7.0000000000000001E-3</v>
      </c>
      <c r="AI292" s="5">
        <f t="shared" si="65"/>
        <v>6.4999999999999997E-3</v>
      </c>
      <c r="AJ292" s="5">
        <f t="shared" si="78"/>
        <v>5.0000000000000044E-4</v>
      </c>
      <c r="AL292" s="5">
        <f t="shared" si="79"/>
        <v>6.7000000000000002E-3</v>
      </c>
      <c r="AM292" s="4">
        <f>ROUND(('Levy Limit Base'!AD292*AL292),0)</f>
        <v>54952</v>
      </c>
      <c r="AN292" s="4"/>
      <c r="AO292" s="18"/>
      <c r="AP292" s="5"/>
    </row>
    <row r="293" spans="1:42">
      <c r="A293" t="s">
        <v>298</v>
      </c>
      <c r="B293">
        <v>284</v>
      </c>
      <c r="C293" s="4">
        <v>38166390</v>
      </c>
      <c r="D293" s="4">
        <v>40732346</v>
      </c>
      <c r="E293" s="4">
        <v>42148283</v>
      </c>
      <c r="F293" s="4">
        <v>43645235</v>
      </c>
      <c r="G293" s="4">
        <v>45117658</v>
      </c>
      <c r="H293" s="4">
        <f>'Levy Limit Base'!U293</f>
        <v>46848986</v>
      </c>
      <c r="J293" s="47" t="s">
        <v>441</v>
      </c>
      <c r="K293" s="47" t="s">
        <v>1212</v>
      </c>
      <c r="M293" s="4">
        <v>345049</v>
      </c>
      <c r="N293" s="4">
        <v>397628</v>
      </c>
      <c r="O293" s="4">
        <v>443245</v>
      </c>
      <c r="P293" s="4">
        <v>381292</v>
      </c>
      <c r="Q293" s="17">
        <v>596929</v>
      </c>
      <c r="S293" s="4">
        <f t="shared" si="66"/>
        <v>345049</v>
      </c>
      <c r="T293" s="4">
        <f t="shared" si="67"/>
        <v>397628</v>
      </c>
      <c r="U293" s="4">
        <f t="shared" si="68"/>
        <v>443245</v>
      </c>
      <c r="V293" s="4">
        <f t="shared" si="69"/>
        <v>381292</v>
      </c>
      <c r="W293" s="4">
        <f t="shared" si="70"/>
        <v>596929</v>
      </c>
      <c r="Y293" s="5">
        <f t="shared" si="71"/>
        <v>8.9999999999999993E-3</v>
      </c>
      <c r="Z293" s="5">
        <f t="shared" si="72"/>
        <v>9.7999999999999997E-3</v>
      </c>
      <c r="AA293" s="5">
        <f t="shared" si="73"/>
        <v>1.0500000000000001E-2</v>
      </c>
      <c r="AB293" s="5">
        <f t="shared" si="74"/>
        <v>8.6999999999999994E-3</v>
      </c>
      <c r="AC293" s="5">
        <f t="shared" si="75"/>
        <v>1.32E-2</v>
      </c>
      <c r="AE293" s="5">
        <f t="shared" si="76"/>
        <v>1.0800000000000001E-2</v>
      </c>
      <c r="AF293" s="5">
        <f t="shared" si="64"/>
        <v>9.7000000000000003E-3</v>
      </c>
      <c r="AH293" s="5">
        <f t="shared" si="77"/>
        <v>1.32E-2</v>
      </c>
      <c r="AI293" s="5">
        <f t="shared" si="65"/>
        <v>9.5999999999999992E-3</v>
      </c>
      <c r="AJ293" s="5">
        <f t="shared" si="78"/>
        <v>3.6000000000000008E-3</v>
      </c>
      <c r="AL293" s="5">
        <f t="shared" si="79"/>
        <v>1.0800000000000001E-2</v>
      </c>
      <c r="AM293" s="4">
        <f>ROUND(('Levy Limit Base'!AD293*AL293),0)</f>
        <v>505969</v>
      </c>
      <c r="AN293" s="4"/>
      <c r="AO293" s="18"/>
      <c r="AP293" s="5"/>
    </row>
    <row r="294" spans="1:42">
      <c r="A294" t="s">
        <v>299</v>
      </c>
      <c r="B294">
        <v>285</v>
      </c>
      <c r="C294" s="4">
        <v>50383081</v>
      </c>
      <c r="D294" s="4">
        <v>54477866</v>
      </c>
      <c r="E294" s="4">
        <v>56778587</v>
      </c>
      <c r="F294" s="4">
        <v>59357546</v>
      </c>
      <c r="G294" s="4">
        <v>61450811</v>
      </c>
      <c r="H294" s="4">
        <f>'Levy Limit Base'!U294</f>
        <v>63668616</v>
      </c>
      <c r="J294" s="47" t="s">
        <v>1212</v>
      </c>
      <c r="K294" s="47" t="s">
        <v>1212</v>
      </c>
      <c r="M294" s="4">
        <v>809911</v>
      </c>
      <c r="N294" s="4">
        <v>938774</v>
      </c>
      <c r="O294" s="4">
        <v>921425</v>
      </c>
      <c r="P294" s="4">
        <v>609326</v>
      </c>
      <c r="Q294" s="17">
        <v>681535</v>
      </c>
      <c r="S294" s="4">
        <f t="shared" si="66"/>
        <v>809911</v>
      </c>
      <c r="T294" s="4">
        <f t="shared" si="67"/>
        <v>938774</v>
      </c>
      <c r="U294" s="4">
        <f t="shared" si="68"/>
        <v>921425</v>
      </c>
      <c r="V294" s="4">
        <f t="shared" si="69"/>
        <v>609326</v>
      </c>
      <c r="W294" s="4">
        <f t="shared" si="70"/>
        <v>681535</v>
      </c>
      <c r="Y294" s="5">
        <f t="shared" si="71"/>
        <v>1.61E-2</v>
      </c>
      <c r="Z294" s="5">
        <f t="shared" si="72"/>
        <v>1.72E-2</v>
      </c>
      <c r="AA294" s="5">
        <f t="shared" si="73"/>
        <v>1.6199999999999999E-2</v>
      </c>
      <c r="AB294" s="5">
        <f t="shared" si="74"/>
        <v>1.03E-2</v>
      </c>
      <c r="AC294" s="5">
        <f t="shared" si="75"/>
        <v>1.11E-2</v>
      </c>
      <c r="AE294" s="5">
        <f t="shared" si="76"/>
        <v>1.2500000000000001E-2</v>
      </c>
      <c r="AF294" s="5">
        <f t="shared" si="64"/>
        <v>1.2500000000000001E-2</v>
      </c>
      <c r="AH294" s="5">
        <f t="shared" si="77"/>
        <v>1.6199999999999999E-2</v>
      </c>
      <c r="AI294" s="5">
        <f t="shared" si="65"/>
        <v>1.0699999999999999E-2</v>
      </c>
      <c r="AJ294" s="5">
        <f t="shared" si="78"/>
        <v>5.4999999999999997E-3</v>
      </c>
      <c r="AL294" s="5">
        <f t="shared" si="79"/>
        <v>1.2500000000000001E-2</v>
      </c>
      <c r="AM294" s="4">
        <f>ROUND(('Levy Limit Base'!AD294*AL294),0)</f>
        <v>795858</v>
      </c>
      <c r="AN294" s="4"/>
      <c r="AO294" s="18"/>
      <c r="AP294" s="5"/>
    </row>
    <row r="295" spans="1:42">
      <c r="A295" t="s">
        <v>300</v>
      </c>
      <c r="B295">
        <v>286</v>
      </c>
      <c r="C295" s="4">
        <v>18879623</v>
      </c>
      <c r="D295" s="4">
        <v>20503047</v>
      </c>
      <c r="E295" s="4">
        <v>21312499</v>
      </c>
      <c r="F295" s="4">
        <v>22127692</v>
      </c>
      <c r="G295" s="4">
        <v>22930372</v>
      </c>
      <c r="H295" s="4">
        <f>'Levy Limit Base'!U295</f>
        <v>23862585</v>
      </c>
      <c r="J295" s="47" t="s">
        <v>1212</v>
      </c>
      <c r="K295" s="47" t="s">
        <v>1212</v>
      </c>
      <c r="M295" s="4">
        <v>367611</v>
      </c>
      <c r="N295" s="4">
        <v>296876</v>
      </c>
      <c r="O295" s="4">
        <v>282381</v>
      </c>
      <c r="P295" s="4">
        <v>249488</v>
      </c>
      <c r="Q295" s="17">
        <v>358954</v>
      </c>
      <c r="S295" s="4">
        <f t="shared" si="66"/>
        <v>367611</v>
      </c>
      <c r="T295" s="4">
        <f t="shared" si="67"/>
        <v>296876</v>
      </c>
      <c r="U295" s="4">
        <f t="shared" si="68"/>
        <v>282381</v>
      </c>
      <c r="V295" s="4">
        <f t="shared" si="69"/>
        <v>249488</v>
      </c>
      <c r="W295" s="4">
        <f t="shared" si="70"/>
        <v>358954</v>
      </c>
      <c r="Y295" s="5">
        <f t="shared" si="71"/>
        <v>1.95E-2</v>
      </c>
      <c r="Z295" s="5">
        <f t="shared" si="72"/>
        <v>1.4500000000000001E-2</v>
      </c>
      <c r="AA295" s="5">
        <f t="shared" si="73"/>
        <v>1.32E-2</v>
      </c>
      <c r="AB295" s="5">
        <f t="shared" si="74"/>
        <v>1.1299999999999999E-2</v>
      </c>
      <c r="AC295" s="5">
        <f t="shared" si="75"/>
        <v>1.5699999999999999E-2</v>
      </c>
      <c r="AE295" s="5">
        <f t="shared" si="76"/>
        <v>1.34E-2</v>
      </c>
      <c r="AF295" s="5">
        <f t="shared" si="64"/>
        <v>1.2999999999999999E-2</v>
      </c>
      <c r="AH295" s="5">
        <f t="shared" si="77"/>
        <v>1.5699999999999999E-2</v>
      </c>
      <c r="AI295" s="5">
        <f t="shared" si="65"/>
        <v>1.23E-2</v>
      </c>
      <c r="AJ295" s="5">
        <f t="shared" si="78"/>
        <v>3.3999999999999985E-3</v>
      </c>
      <c r="AL295" s="5">
        <f t="shared" si="79"/>
        <v>1.34E-2</v>
      </c>
      <c r="AM295" s="4">
        <f>ROUND(('Levy Limit Base'!AD295*AL295),0)</f>
        <v>319759</v>
      </c>
      <c r="AN295" s="4"/>
      <c r="AO295" s="18"/>
      <c r="AP295" s="5"/>
    </row>
    <row r="296" spans="1:42">
      <c r="A296" t="s">
        <v>301</v>
      </c>
      <c r="B296">
        <v>287</v>
      </c>
      <c r="C296" s="4">
        <v>18416031</v>
      </c>
      <c r="D296" s="4">
        <v>19956529</v>
      </c>
      <c r="E296" s="4">
        <v>20713056</v>
      </c>
      <c r="F296" s="4">
        <v>21466886</v>
      </c>
      <c r="G296" s="4">
        <v>22292406</v>
      </c>
      <c r="H296" s="4">
        <f>'Levy Limit Base'!U296</f>
        <v>23216055</v>
      </c>
      <c r="J296" s="47" t="s">
        <v>439</v>
      </c>
      <c r="K296" s="47" t="s">
        <v>1212</v>
      </c>
      <c r="M296" s="4">
        <v>323236</v>
      </c>
      <c r="N296" s="4">
        <v>257614</v>
      </c>
      <c r="O296" s="4">
        <v>236004</v>
      </c>
      <c r="P296" s="4">
        <v>288848</v>
      </c>
      <c r="Q296" s="17">
        <v>363239</v>
      </c>
      <c r="S296" s="4">
        <f t="shared" si="66"/>
        <v>323236</v>
      </c>
      <c r="T296" s="4">
        <f t="shared" si="67"/>
        <v>257614</v>
      </c>
      <c r="U296" s="4">
        <f t="shared" si="68"/>
        <v>236004</v>
      </c>
      <c r="V296" s="4">
        <f t="shared" si="69"/>
        <v>288848</v>
      </c>
      <c r="W296" s="4">
        <f t="shared" si="70"/>
        <v>363239</v>
      </c>
      <c r="Y296" s="5">
        <f t="shared" si="71"/>
        <v>1.7600000000000001E-2</v>
      </c>
      <c r="Z296" s="5">
        <f t="shared" si="72"/>
        <v>1.29E-2</v>
      </c>
      <c r="AA296" s="5">
        <f t="shared" si="73"/>
        <v>1.14E-2</v>
      </c>
      <c r="AB296" s="5">
        <f t="shared" si="74"/>
        <v>1.35E-2</v>
      </c>
      <c r="AC296" s="5">
        <f t="shared" si="75"/>
        <v>1.6299999999999999E-2</v>
      </c>
      <c r="AE296" s="5">
        <f t="shared" si="76"/>
        <v>1.37E-2</v>
      </c>
      <c r="AF296" s="5">
        <f t="shared" si="64"/>
        <v>1.26E-2</v>
      </c>
      <c r="AH296" s="5">
        <f t="shared" si="77"/>
        <v>1.6299999999999999E-2</v>
      </c>
      <c r="AI296" s="5">
        <f t="shared" si="65"/>
        <v>1.2500000000000001E-2</v>
      </c>
      <c r="AJ296" s="5">
        <f t="shared" si="78"/>
        <v>3.7999999999999978E-3</v>
      </c>
      <c r="AL296" s="5">
        <f t="shared" si="79"/>
        <v>1.37E-2</v>
      </c>
      <c r="AM296" s="4">
        <f>ROUND(('Levy Limit Base'!AD296*AL296),0)</f>
        <v>318060</v>
      </c>
      <c r="AN296" s="4"/>
      <c r="AO296" s="18"/>
      <c r="AP296" s="5"/>
    </row>
    <row r="297" spans="1:42">
      <c r="A297" t="s">
        <v>302</v>
      </c>
      <c r="B297">
        <v>288</v>
      </c>
      <c r="C297" s="4">
        <v>50349714</v>
      </c>
      <c r="D297" s="4">
        <v>54442940</v>
      </c>
      <c r="E297" s="4">
        <v>56582989</v>
      </c>
      <c r="F297" s="4">
        <v>58598792</v>
      </c>
      <c r="G297" s="4">
        <v>61312294</v>
      </c>
      <c r="H297" s="4">
        <f>'Levy Limit Base'!U297</f>
        <v>63828502</v>
      </c>
      <c r="J297" s="47" t="s">
        <v>439</v>
      </c>
      <c r="K297" s="47" t="s">
        <v>1212</v>
      </c>
      <c r="M297" s="4">
        <v>634048</v>
      </c>
      <c r="N297" s="4">
        <v>778976</v>
      </c>
      <c r="O297" s="4">
        <v>601228</v>
      </c>
      <c r="P297" s="4">
        <v>1248532</v>
      </c>
      <c r="Q297" s="17">
        <v>983400</v>
      </c>
      <c r="S297" s="4">
        <f t="shared" si="66"/>
        <v>634048</v>
      </c>
      <c r="T297" s="4">
        <f t="shared" si="67"/>
        <v>778976</v>
      </c>
      <c r="U297" s="4">
        <f t="shared" si="68"/>
        <v>601228</v>
      </c>
      <c r="V297" s="4">
        <f t="shared" si="69"/>
        <v>1248532</v>
      </c>
      <c r="W297" s="4">
        <f t="shared" si="70"/>
        <v>983400</v>
      </c>
      <c r="Y297" s="5">
        <f t="shared" si="71"/>
        <v>1.26E-2</v>
      </c>
      <c r="Z297" s="5">
        <f t="shared" si="72"/>
        <v>1.43E-2</v>
      </c>
      <c r="AA297" s="5">
        <f t="shared" si="73"/>
        <v>1.06E-2</v>
      </c>
      <c r="AB297" s="5">
        <f t="shared" si="74"/>
        <v>2.1299999999999999E-2</v>
      </c>
      <c r="AC297" s="5">
        <f t="shared" si="75"/>
        <v>1.6E-2</v>
      </c>
      <c r="AE297" s="5">
        <f t="shared" si="76"/>
        <v>1.6E-2</v>
      </c>
      <c r="AF297" s="5">
        <f t="shared" si="64"/>
        <v>1.3599999999999999E-2</v>
      </c>
      <c r="AH297" s="5">
        <f t="shared" si="77"/>
        <v>2.1299999999999999E-2</v>
      </c>
      <c r="AI297" s="5">
        <f t="shared" si="65"/>
        <v>1.3299999999999999E-2</v>
      </c>
      <c r="AJ297" s="5">
        <f t="shared" si="78"/>
        <v>8.0000000000000002E-3</v>
      </c>
      <c r="AL297" s="5">
        <f t="shared" si="79"/>
        <v>1.6E-2</v>
      </c>
      <c r="AM297" s="4">
        <f>ROUND(('Levy Limit Base'!AD297*AL297),0)</f>
        <v>1021256</v>
      </c>
      <c r="AN297" s="4"/>
      <c r="AO297" s="18"/>
      <c r="AP297" s="5"/>
    </row>
    <row r="298" spans="1:42">
      <c r="A298" t="s">
        <v>303</v>
      </c>
      <c r="B298">
        <v>289</v>
      </c>
      <c r="C298" s="4">
        <v>3338234</v>
      </c>
      <c r="D298" s="4">
        <v>3589610</v>
      </c>
      <c r="E298" s="4">
        <v>3702735</v>
      </c>
      <c r="F298" s="4">
        <v>3837702</v>
      </c>
      <c r="G298" s="4">
        <v>3964798</v>
      </c>
      <c r="H298" s="4">
        <f>'Levy Limit Base'!U298</f>
        <v>4104218</v>
      </c>
      <c r="J298" s="47" t="s">
        <v>1212</v>
      </c>
      <c r="K298" s="47" t="s">
        <v>1212</v>
      </c>
      <c r="M298" s="4">
        <v>38640</v>
      </c>
      <c r="N298" s="4">
        <v>23385</v>
      </c>
      <c r="O298" s="4">
        <v>40488</v>
      </c>
      <c r="P298" s="4">
        <v>31153</v>
      </c>
      <c r="Q298" s="17">
        <v>40300</v>
      </c>
      <c r="S298" s="4">
        <f t="shared" si="66"/>
        <v>38640</v>
      </c>
      <c r="T298" s="4">
        <f t="shared" si="67"/>
        <v>23385</v>
      </c>
      <c r="U298" s="4">
        <f t="shared" si="68"/>
        <v>40488</v>
      </c>
      <c r="V298" s="4">
        <f t="shared" si="69"/>
        <v>31153</v>
      </c>
      <c r="W298" s="4">
        <f t="shared" si="70"/>
        <v>40300</v>
      </c>
      <c r="Y298" s="5">
        <f t="shared" si="71"/>
        <v>1.1599999999999999E-2</v>
      </c>
      <c r="Z298" s="5">
        <f t="shared" si="72"/>
        <v>6.4999999999999997E-3</v>
      </c>
      <c r="AA298" s="5">
        <f t="shared" si="73"/>
        <v>1.09E-2</v>
      </c>
      <c r="AB298" s="5">
        <f t="shared" si="74"/>
        <v>8.0999999999999996E-3</v>
      </c>
      <c r="AC298" s="5">
        <f t="shared" si="75"/>
        <v>1.0200000000000001E-2</v>
      </c>
      <c r="AE298" s="5">
        <f t="shared" si="76"/>
        <v>9.7000000000000003E-3</v>
      </c>
      <c r="AF298" s="5">
        <f t="shared" si="64"/>
        <v>8.3000000000000001E-3</v>
      </c>
      <c r="AH298" s="5">
        <f t="shared" si="77"/>
        <v>1.09E-2</v>
      </c>
      <c r="AI298" s="5">
        <f t="shared" si="65"/>
        <v>9.1999999999999998E-3</v>
      </c>
      <c r="AJ298" s="5">
        <f t="shared" si="78"/>
        <v>1.7000000000000001E-3</v>
      </c>
      <c r="AL298" s="5">
        <f t="shared" si="79"/>
        <v>9.7000000000000003E-3</v>
      </c>
      <c r="AM298" s="4">
        <f>ROUND(('Levy Limit Base'!AD298*AL298),0)</f>
        <v>39811</v>
      </c>
      <c r="AN298" s="4"/>
      <c r="AO298" s="18"/>
      <c r="AP298" s="5"/>
    </row>
    <row r="299" spans="1:42">
      <c r="A299" t="s">
        <v>304</v>
      </c>
      <c r="B299">
        <v>290</v>
      </c>
      <c r="C299" s="4">
        <v>13753175</v>
      </c>
      <c r="D299" s="4">
        <v>14915164</v>
      </c>
      <c r="E299" s="4">
        <v>15561216</v>
      </c>
      <c r="F299" s="4">
        <v>16156655</v>
      </c>
      <c r="G299" s="4">
        <v>17623114</v>
      </c>
      <c r="H299" s="4">
        <f>'Levy Limit Base'!U299</f>
        <v>18523637</v>
      </c>
      <c r="J299" s="47" t="s">
        <v>1212</v>
      </c>
      <c r="K299" s="47" t="s">
        <v>1212</v>
      </c>
      <c r="M299" s="4">
        <v>196216</v>
      </c>
      <c r="N299" s="4">
        <v>273173</v>
      </c>
      <c r="O299" s="4">
        <v>206408</v>
      </c>
      <c r="P299" s="4">
        <v>1062543</v>
      </c>
      <c r="Q299" s="17">
        <v>459945</v>
      </c>
      <c r="S299" s="4">
        <f t="shared" si="66"/>
        <v>196216</v>
      </c>
      <c r="T299" s="4">
        <f t="shared" si="67"/>
        <v>273173</v>
      </c>
      <c r="U299" s="4">
        <f t="shared" si="68"/>
        <v>206408</v>
      </c>
      <c r="V299" s="4">
        <f t="shared" si="69"/>
        <v>1062543</v>
      </c>
      <c r="W299" s="4">
        <f t="shared" si="70"/>
        <v>459945</v>
      </c>
      <c r="Y299" s="5">
        <f t="shared" si="71"/>
        <v>1.43E-2</v>
      </c>
      <c r="Z299" s="5">
        <f t="shared" si="72"/>
        <v>1.83E-2</v>
      </c>
      <c r="AA299" s="5">
        <f t="shared" si="73"/>
        <v>1.3299999999999999E-2</v>
      </c>
      <c r="AB299" s="5">
        <f t="shared" si="74"/>
        <v>6.5799999999999997E-2</v>
      </c>
      <c r="AC299" s="5">
        <f t="shared" si="75"/>
        <v>2.6100000000000002E-2</v>
      </c>
      <c r="AE299" s="5">
        <f t="shared" si="76"/>
        <v>3.5099999999999999E-2</v>
      </c>
      <c r="AF299" s="5">
        <f t="shared" si="64"/>
        <v>1.9199999999999998E-2</v>
      </c>
      <c r="AH299" s="5">
        <f t="shared" si="77"/>
        <v>6.5799999999999997E-2</v>
      </c>
      <c r="AI299" s="5">
        <f t="shared" si="65"/>
        <v>1.9699999999999999E-2</v>
      </c>
      <c r="AJ299" s="5">
        <f t="shared" si="78"/>
        <v>4.6100000000000002E-2</v>
      </c>
      <c r="AL299" s="5">
        <f t="shared" si="79"/>
        <v>1.9199999999999998E-2</v>
      </c>
      <c r="AM299" s="4">
        <f>ROUND(('Levy Limit Base'!AD299*AL299),0)</f>
        <v>355654</v>
      </c>
      <c r="AN299" s="4"/>
      <c r="AO299" s="18"/>
      <c r="AP299" s="5"/>
    </row>
    <row r="300" spans="1:42">
      <c r="A300" t="s">
        <v>305</v>
      </c>
      <c r="B300">
        <v>291</v>
      </c>
      <c r="C300" s="4">
        <v>32731841</v>
      </c>
      <c r="D300" s="4">
        <v>35430966</v>
      </c>
      <c r="E300" s="4">
        <v>37018136</v>
      </c>
      <c r="F300" s="4">
        <v>38643856</v>
      </c>
      <c r="G300" s="4">
        <v>40259292</v>
      </c>
      <c r="H300" s="4">
        <f>'Levy Limit Base'!U300</f>
        <v>41882189</v>
      </c>
      <c r="J300" s="47" t="s">
        <v>450</v>
      </c>
      <c r="K300" s="47" t="s">
        <v>1212</v>
      </c>
      <c r="M300" s="4">
        <v>617065</v>
      </c>
      <c r="N300" s="4">
        <v>701395</v>
      </c>
      <c r="O300" s="4">
        <v>700266</v>
      </c>
      <c r="P300" s="4">
        <v>649339</v>
      </c>
      <c r="Q300" s="17">
        <v>616414</v>
      </c>
      <c r="S300" s="4">
        <f t="shared" si="66"/>
        <v>617065</v>
      </c>
      <c r="T300" s="4">
        <f t="shared" si="67"/>
        <v>701395</v>
      </c>
      <c r="U300" s="4">
        <f t="shared" si="68"/>
        <v>700266</v>
      </c>
      <c r="V300" s="4">
        <f t="shared" si="69"/>
        <v>649339</v>
      </c>
      <c r="W300" s="4">
        <f t="shared" si="70"/>
        <v>616414</v>
      </c>
      <c r="Y300" s="5">
        <f t="shared" si="71"/>
        <v>1.89E-2</v>
      </c>
      <c r="Z300" s="5">
        <f t="shared" si="72"/>
        <v>1.9800000000000002E-2</v>
      </c>
      <c r="AA300" s="5">
        <f t="shared" si="73"/>
        <v>1.89E-2</v>
      </c>
      <c r="AB300" s="5">
        <f t="shared" si="74"/>
        <v>1.6799999999999999E-2</v>
      </c>
      <c r="AC300" s="5">
        <f t="shared" si="75"/>
        <v>1.5299999999999999E-2</v>
      </c>
      <c r="AE300" s="5">
        <f t="shared" si="76"/>
        <v>1.7000000000000001E-2</v>
      </c>
      <c r="AF300" s="5">
        <f t="shared" si="64"/>
        <v>1.7000000000000001E-2</v>
      </c>
      <c r="AH300" s="5">
        <f t="shared" si="77"/>
        <v>1.89E-2</v>
      </c>
      <c r="AI300" s="5">
        <f t="shared" si="65"/>
        <v>1.61E-2</v>
      </c>
      <c r="AJ300" s="5">
        <f t="shared" si="78"/>
        <v>2.8000000000000004E-3</v>
      </c>
      <c r="AL300" s="5">
        <f t="shared" si="79"/>
        <v>1.7000000000000001E-2</v>
      </c>
      <c r="AM300" s="4">
        <f>ROUND(('Levy Limit Base'!AD300*AL300),0)</f>
        <v>711997</v>
      </c>
      <c r="AN300" s="4"/>
      <c r="AO300" s="18"/>
      <c r="AP300" s="5"/>
    </row>
    <row r="301" spans="1:42">
      <c r="A301" t="s">
        <v>306</v>
      </c>
      <c r="B301">
        <v>292</v>
      </c>
      <c r="C301" s="4">
        <v>24865252</v>
      </c>
      <c r="D301" s="4">
        <v>27301479</v>
      </c>
      <c r="E301" s="4">
        <v>28416510</v>
      </c>
      <c r="F301" s="4">
        <v>29610458</v>
      </c>
      <c r="G301" s="4">
        <v>30897451</v>
      </c>
      <c r="H301" s="4">
        <f>'Levy Limit Base'!U301</f>
        <v>32161401</v>
      </c>
      <c r="J301" s="47" t="s">
        <v>439</v>
      </c>
      <c r="K301" s="47" t="s">
        <v>1212</v>
      </c>
      <c r="M301" s="4">
        <v>839249</v>
      </c>
      <c r="N301" s="4">
        <v>432494</v>
      </c>
      <c r="O301" s="4">
        <v>483535</v>
      </c>
      <c r="P301" s="4">
        <v>546732</v>
      </c>
      <c r="Q301" s="17">
        <v>491514</v>
      </c>
      <c r="S301" s="4">
        <f t="shared" si="66"/>
        <v>839249</v>
      </c>
      <c r="T301" s="4">
        <f t="shared" si="67"/>
        <v>432494</v>
      </c>
      <c r="U301" s="4">
        <f t="shared" si="68"/>
        <v>483535</v>
      </c>
      <c r="V301" s="4">
        <f t="shared" si="69"/>
        <v>546732</v>
      </c>
      <c r="W301" s="4">
        <f t="shared" si="70"/>
        <v>491514</v>
      </c>
      <c r="Y301" s="5">
        <f t="shared" si="71"/>
        <v>3.3799999999999997E-2</v>
      </c>
      <c r="Z301" s="5">
        <f t="shared" si="72"/>
        <v>1.5800000000000002E-2</v>
      </c>
      <c r="AA301" s="5">
        <f t="shared" si="73"/>
        <v>1.7000000000000001E-2</v>
      </c>
      <c r="AB301" s="5">
        <f t="shared" si="74"/>
        <v>1.8499999999999999E-2</v>
      </c>
      <c r="AC301" s="5">
        <f t="shared" si="75"/>
        <v>1.5900000000000001E-2</v>
      </c>
      <c r="AE301" s="5">
        <f t="shared" si="76"/>
        <v>1.7100000000000001E-2</v>
      </c>
      <c r="AF301" s="5">
        <f t="shared" si="64"/>
        <v>1.6199999999999999E-2</v>
      </c>
      <c r="AH301" s="5">
        <f t="shared" si="77"/>
        <v>1.8499999999999999E-2</v>
      </c>
      <c r="AI301" s="5">
        <f t="shared" si="65"/>
        <v>1.6500000000000001E-2</v>
      </c>
      <c r="AJ301" s="5">
        <f t="shared" si="78"/>
        <v>1.9999999999999983E-3</v>
      </c>
      <c r="AL301" s="5">
        <f t="shared" si="79"/>
        <v>1.7100000000000001E-2</v>
      </c>
      <c r="AM301" s="4">
        <f>ROUND(('Levy Limit Base'!AD301*AL301),0)</f>
        <v>549960</v>
      </c>
      <c r="AN301" s="4"/>
      <c r="AO301" s="18"/>
      <c r="AP301" s="5"/>
    </row>
    <row r="302" spans="1:42">
      <c r="A302" t="s">
        <v>307</v>
      </c>
      <c r="B302">
        <v>293</v>
      </c>
      <c r="C302" s="4">
        <v>71516178</v>
      </c>
      <c r="D302" s="4">
        <v>79508137</v>
      </c>
      <c r="E302" s="4">
        <v>83171138</v>
      </c>
      <c r="F302" s="4">
        <v>87834266</v>
      </c>
      <c r="G302" s="4">
        <v>91918832</v>
      </c>
      <c r="H302" s="4">
        <f>'Levy Limit Base'!U302</f>
        <v>96427124</v>
      </c>
      <c r="J302" s="47" t="s">
        <v>447</v>
      </c>
      <c r="K302" s="47" t="s">
        <v>1212</v>
      </c>
      <c r="M302" s="4">
        <v>1425480</v>
      </c>
      <c r="N302" s="4">
        <v>1675298</v>
      </c>
      <c r="O302" s="4">
        <v>2583850</v>
      </c>
      <c r="P302" s="4">
        <v>1888709</v>
      </c>
      <c r="Q302" s="17">
        <v>2210321</v>
      </c>
      <c r="S302" s="4">
        <f t="shared" si="66"/>
        <v>1425480</v>
      </c>
      <c r="T302" s="4">
        <f t="shared" si="67"/>
        <v>1675298</v>
      </c>
      <c r="U302" s="4">
        <f t="shared" si="68"/>
        <v>2583850</v>
      </c>
      <c r="V302" s="4">
        <f t="shared" si="69"/>
        <v>1888709</v>
      </c>
      <c r="W302" s="4">
        <f t="shared" si="70"/>
        <v>2210321</v>
      </c>
      <c r="Y302" s="5">
        <f t="shared" si="71"/>
        <v>1.9900000000000001E-2</v>
      </c>
      <c r="Z302" s="5">
        <f t="shared" si="72"/>
        <v>2.1100000000000001E-2</v>
      </c>
      <c r="AA302" s="5">
        <f t="shared" si="73"/>
        <v>3.1099999999999999E-2</v>
      </c>
      <c r="AB302" s="5">
        <f t="shared" si="74"/>
        <v>2.1499999999999998E-2</v>
      </c>
      <c r="AC302" s="5">
        <f t="shared" si="75"/>
        <v>2.4E-2</v>
      </c>
      <c r="AE302" s="5">
        <f t="shared" si="76"/>
        <v>2.5499999999999998E-2</v>
      </c>
      <c r="AF302" s="5">
        <f t="shared" si="64"/>
        <v>2.2200000000000001E-2</v>
      </c>
      <c r="AH302" s="5">
        <f t="shared" si="77"/>
        <v>3.1099999999999999E-2</v>
      </c>
      <c r="AI302" s="5">
        <f t="shared" si="65"/>
        <v>2.2800000000000001E-2</v>
      </c>
      <c r="AJ302" s="5">
        <f t="shared" si="78"/>
        <v>8.2999999999999984E-3</v>
      </c>
      <c r="AL302" s="5">
        <f t="shared" si="79"/>
        <v>2.5499999999999998E-2</v>
      </c>
      <c r="AM302" s="4">
        <f>ROUND(('Levy Limit Base'!AD302*AL302),0)</f>
        <v>2458892</v>
      </c>
      <c r="AN302" s="4"/>
      <c r="AO302" s="18"/>
      <c r="AP302" s="5"/>
    </row>
    <row r="303" spans="1:42">
      <c r="A303" t="s">
        <v>308</v>
      </c>
      <c r="B303">
        <v>294</v>
      </c>
      <c r="C303" s="4">
        <v>5260711</v>
      </c>
      <c r="D303" s="4">
        <v>5655487</v>
      </c>
      <c r="E303" s="4">
        <v>5872638</v>
      </c>
      <c r="F303" s="4">
        <v>6118889</v>
      </c>
      <c r="G303" s="4">
        <v>6340954</v>
      </c>
      <c r="H303" s="4">
        <f>'Levy Limit Base'!U303</f>
        <v>6584941</v>
      </c>
      <c r="J303" s="47" t="s">
        <v>444</v>
      </c>
      <c r="K303" s="47" t="s">
        <v>1212</v>
      </c>
      <c r="M303" s="4">
        <v>52305</v>
      </c>
      <c r="N303" s="4">
        <v>69582</v>
      </c>
      <c r="O303" s="4">
        <v>94321</v>
      </c>
      <c r="P303" s="4">
        <v>69092</v>
      </c>
      <c r="Q303" s="17">
        <v>62744</v>
      </c>
      <c r="S303" s="4">
        <f t="shared" si="66"/>
        <v>52305</v>
      </c>
      <c r="T303" s="4">
        <f t="shared" si="67"/>
        <v>69582</v>
      </c>
      <c r="U303" s="4">
        <f t="shared" si="68"/>
        <v>94321</v>
      </c>
      <c r="V303" s="4">
        <f t="shared" si="69"/>
        <v>69092</v>
      </c>
      <c r="W303" s="4">
        <f t="shared" si="70"/>
        <v>62744</v>
      </c>
      <c r="Y303" s="5">
        <f t="shared" si="71"/>
        <v>9.9000000000000008E-3</v>
      </c>
      <c r="Z303" s="5">
        <f t="shared" si="72"/>
        <v>1.23E-2</v>
      </c>
      <c r="AA303" s="5">
        <f t="shared" si="73"/>
        <v>1.61E-2</v>
      </c>
      <c r="AB303" s="5">
        <f t="shared" si="74"/>
        <v>1.1299999999999999E-2</v>
      </c>
      <c r="AC303" s="5">
        <f t="shared" si="75"/>
        <v>9.9000000000000008E-3</v>
      </c>
      <c r="AE303" s="5">
        <f t="shared" si="76"/>
        <v>1.24E-2</v>
      </c>
      <c r="AF303" s="5">
        <f t="shared" si="64"/>
        <v>1.12E-2</v>
      </c>
      <c r="AH303" s="5">
        <f t="shared" si="77"/>
        <v>1.61E-2</v>
      </c>
      <c r="AI303" s="5">
        <f t="shared" si="65"/>
        <v>1.06E-2</v>
      </c>
      <c r="AJ303" s="5">
        <f t="shared" si="78"/>
        <v>5.4999999999999997E-3</v>
      </c>
      <c r="AL303" s="5">
        <f t="shared" si="79"/>
        <v>1.24E-2</v>
      </c>
      <c r="AM303" s="4">
        <f>ROUND(('Levy Limit Base'!AD303*AL303),0)</f>
        <v>81653</v>
      </c>
      <c r="AN303" s="4"/>
      <c r="AO303" s="18"/>
      <c r="AP303" s="5"/>
    </row>
    <row r="304" spans="1:42">
      <c r="A304" t="s">
        <v>309</v>
      </c>
      <c r="B304">
        <v>295</v>
      </c>
      <c r="C304" s="4">
        <v>56363353</v>
      </c>
      <c r="D304" s="4">
        <v>60933540</v>
      </c>
      <c r="E304" s="4">
        <v>63555128</v>
      </c>
      <c r="F304" s="4">
        <v>66810097</v>
      </c>
      <c r="G304" s="4">
        <v>70189395</v>
      </c>
      <c r="H304" s="4">
        <f>'Levy Limit Base'!U304</f>
        <v>74376362</v>
      </c>
      <c r="J304" s="47" t="s">
        <v>1212</v>
      </c>
      <c r="K304" s="47" t="s">
        <v>1212</v>
      </c>
      <c r="M304" s="4">
        <v>827297</v>
      </c>
      <c r="N304" s="4">
        <v>1098249</v>
      </c>
      <c r="O304" s="4">
        <v>1666091</v>
      </c>
      <c r="P304" s="4">
        <v>1674177</v>
      </c>
      <c r="Q304" s="17">
        <v>2432232</v>
      </c>
      <c r="S304" s="4">
        <f t="shared" si="66"/>
        <v>827297</v>
      </c>
      <c r="T304" s="4">
        <f t="shared" si="67"/>
        <v>1098249</v>
      </c>
      <c r="U304" s="4">
        <f t="shared" si="68"/>
        <v>1666091</v>
      </c>
      <c r="V304" s="4">
        <f t="shared" si="69"/>
        <v>1674177</v>
      </c>
      <c r="W304" s="4">
        <f t="shared" si="70"/>
        <v>2432232</v>
      </c>
      <c r="Y304" s="5">
        <f t="shared" si="71"/>
        <v>1.47E-2</v>
      </c>
      <c r="Z304" s="5">
        <f t="shared" si="72"/>
        <v>1.7999999999999999E-2</v>
      </c>
      <c r="AA304" s="5">
        <f t="shared" si="73"/>
        <v>2.6200000000000001E-2</v>
      </c>
      <c r="AB304" s="5">
        <f t="shared" si="74"/>
        <v>2.5100000000000001E-2</v>
      </c>
      <c r="AC304" s="5">
        <f t="shared" si="75"/>
        <v>3.4700000000000002E-2</v>
      </c>
      <c r="AE304" s="5">
        <f t="shared" si="76"/>
        <v>2.87E-2</v>
      </c>
      <c r="AF304" s="5">
        <f t="shared" si="64"/>
        <v>2.3099999999999999E-2</v>
      </c>
      <c r="AH304" s="5">
        <f t="shared" si="77"/>
        <v>3.4700000000000002E-2</v>
      </c>
      <c r="AI304" s="5">
        <f t="shared" si="65"/>
        <v>2.5700000000000001E-2</v>
      </c>
      <c r="AJ304" s="5">
        <f t="shared" si="78"/>
        <v>9.0000000000000011E-3</v>
      </c>
      <c r="AL304" s="5">
        <f t="shared" si="79"/>
        <v>2.87E-2</v>
      </c>
      <c r="AM304" s="4">
        <f>ROUND(('Levy Limit Base'!AD304*AL304),0)</f>
        <v>2134602</v>
      </c>
      <c r="AN304" s="4"/>
      <c r="AO304" s="18"/>
      <c r="AP304" s="5"/>
    </row>
    <row r="305" spans="1:42">
      <c r="A305" t="s">
        <v>310</v>
      </c>
      <c r="B305">
        <v>296</v>
      </c>
      <c r="C305" s="4">
        <v>17646959</v>
      </c>
      <c r="D305" s="4">
        <v>18823355</v>
      </c>
      <c r="E305" s="4">
        <v>19423469</v>
      </c>
      <c r="F305" s="4">
        <v>20120809</v>
      </c>
      <c r="G305" s="4">
        <v>20859932</v>
      </c>
      <c r="H305" s="4">
        <f>'Levy Limit Base'!U305</f>
        <v>21778784</v>
      </c>
      <c r="J305" s="47" t="s">
        <v>1212</v>
      </c>
      <c r="K305" s="47" t="s">
        <v>1212</v>
      </c>
      <c r="M305" s="4">
        <v>170571</v>
      </c>
      <c r="N305" s="4">
        <v>129530</v>
      </c>
      <c r="O305" s="4">
        <v>202179</v>
      </c>
      <c r="P305" s="4">
        <v>236103</v>
      </c>
      <c r="Q305" s="17">
        <v>394588</v>
      </c>
      <c r="S305" s="4">
        <f t="shared" si="66"/>
        <v>170571</v>
      </c>
      <c r="T305" s="4">
        <f t="shared" si="67"/>
        <v>129530</v>
      </c>
      <c r="U305" s="4">
        <f t="shared" si="68"/>
        <v>202179</v>
      </c>
      <c r="V305" s="4">
        <f t="shared" si="69"/>
        <v>236103</v>
      </c>
      <c r="W305" s="4">
        <f t="shared" si="70"/>
        <v>394588</v>
      </c>
      <c r="Y305" s="5">
        <f t="shared" si="71"/>
        <v>9.7000000000000003E-3</v>
      </c>
      <c r="Z305" s="5">
        <f t="shared" si="72"/>
        <v>6.8999999999999999E-3</v>
      </c>
      <c r="AA305" s="5">
        <f t="shared" si="73"/>
        <v>1.04E-2</v>
      </c>
      <c r="AB305" s="5">
        <f t="shared" si="74"/>
        <v>1.17E-2</v>
      </c>
      <c r="AC305" s="5">
        <f t="shared" si="75"/>
        <v>1.89E-2</v>
      </c>
      <c r="AE305" s="5">
        <f t="shared" si="76"/>
        <v>1.37E-2</v>
      </c>
      <c r="AF305" s="5">
        <f t="shared" si="64"/>
        <v>9.7000000000000003E-3</v>
      </c>
      <c r="AH305" s="5">
        <f t="shared" si="77"/>
        <v>1.89E-2</v>
      </c>
      <c r="AI305" s="5">
        <f t="shared" si="65"/>
        <v>1.11E-2</v>
      </c>
      <c r="AJ305" s="5">
        <f t="shared" si="78"/>
        <v>7.7999999999999996E-3</v>
      </c>
      <c r="AL305" s="5">
        <f t="shared" si="79"/>
        <v>1.37E-2</v>
      </c>
      <c r="AM305" s="4">
        <f>ROUND(('Levy Limit Base'!AD305*AL305),0)</f>
        <v>298369</v>
      </c>
      <c r="AN305" s="4"/>
      <c r="AO305" s="18"/>
      <c r="AP305" s="5"/>
    </row>
    <row r="306" spans="1:42">
      <c r="A306" t="s">
        <v>311</v>
      </c>
      <c r="B306">
        <v>297</v>
      </c>
      <c r="C306" s="4">
        <v>761349</v>
      </c>
      <c r="D306" s="4">
        <v>827187</v>
      </c>
      <c r="E306" s="4">
        <v>855313</v>
      </c>
      <c r="F306" s="4">
        <v>909451</v>
      </c>
      <c r="G306" s="4">
        <v>939097</v>
      </c>
      <c r="H306" s="4">
        <f>'Levy Limit Base'!U306</f>
        <v>984904</v>
      </c>
      <c r="J306" s="47" t="s">
        <v>1212</v>
      </c>
      <c r="K306" s="47" t="s">
        <v>1212</v>
      </c>
      <c r="M306" s="4">
        <v>8725</v>
      </c>
      <c r="N306" s="4">
        <v>7446</v>
      </c>
      <c r="O306" s="4">
        <v>32755</v>
      </c>
      <c r="P306" s="4">
        <v>6315</v>
      </c>
      <c r="Q306" s="17">
        <v>22329</v>
      </c>
      <c r="S306" s="4">
        <f t="shared" si="66"/>
        <v>8725</v>
      </c>
      <c r="T306" s="4">
        <f t="shared" si="67"/>
        <v>7446</v>
      </c>
      <c r="U306" s="4">
        <f t="shared" si="68"/>
        <v>32755</v>
      </c>
      <c r="V306" s="4">
        <f t="shared" si="69"/>
        <v>6315</v>
      </c>
      <c r="W306" s="4">
        <f t="shared" si="70"/>
        <v>22329</v>
      </c>
      <c r="Y306" s="5">
        <f t="shared" si="71"/>
        <v>1.15E-2</v>
      </c>
      <c r="Z306" s="5">
        <f t="shared" si="72"/>
        <v>8.9999999999999993E-3</v>
      </c>
      <c r="AA306" s="5">
        <f t="shared" si="73"/>
        <v>3.8300000000000001E-2</v>
      </c>
      <c r="AB306" s="5">
        <f t="shared" si="74"/>
        <v>6.8999999999999999E-3</v>
      </c>
      <c r="AC306" s="5">
        <f t="shared" si="75"/>
        <v>2.3800000000000002E-2</v>
      </c>
      <c r="AE306" s="5">
        <f t="shared" si="76"/>
        <v>2.3E-2</v>
      </c>
      <c r="AF306" s="5">
        <f t="shared" si="64"/>
        <v>1.32E-2</v>
      </c>
      <c r="AH306" s="5">
        <f t="shared" si="77"/>
        <v>3.8300000000000001E-2</v>
      </c>
      <c r="AI306" s="5">
        <f t="shared" si="65"/>
        <v>1.54E-2</v>
      </c>
      <c r="AJ306" s="5">
        <f t="shared" si="78"/>
        <v>2.29E-2</v>
      </c>
      <c r="AL306" s="5">
        <f t="shared" si="79"/>
        <v>1.32E-2</v>
      </c>
      <c r="AM306" s="4">
        <f>ROUND(('Levy Limit Base'!AD306*AL306),0)</f>
        <v>13001</v>
      </c>
      <c r="AN306" s="4"/>
      <c r="AO306" s="18"/>
      <c r="AP306" s="5"/>
    </row>
    <row r="307" spans="1:42">
      <c r="A307" t="s">
        <v>312</v>
      </c>
      <c r="B307">
        <v>298</v>
      </c>
      <c r="C307" s="4">
        <v>13936068</v>
      </c>
      <c r="D307" s="4">
        <v>15365977</v>
      </c>
      <c r="E307" s="4">
        <v>16168067</v>
      </c>
      <c r="F307" s="4">
        <v>16914730</v>
      </c>
      <c r="G307" s="4">
        <v>17423227</v>
      </c>
      <c r="H307" s="4">
        <f>'Levy Limit Base'!U307</f>
        <v>17938622</v>
      </c>
      <c r="J307" s="47" t="s">
        <v>1212</v>
      </c>
      <c r="K307" s="47" t="s">
        <v>1212</v>
      </c>
      <c r="M307" s="4">
        <v>459862</v>
      </c>
      <c r="N307" s="4">
        <v>417940</v>
      </c>
      <c r="O307" s="4">
        <v>342461</v>
      </c>
      <c r="P307" s="4">
        <v>85629</v>
      </c>
      <c r="Q307" s="17">
        <v>79814</v>
      </c>
      <c r="S307" s="4">
        <f t="shared" si="66"/>
        <v>459862</v>
      </c>
      <c r="T307" s="4">
        <f t="shared" si="67"/>
        <v>417940</v>
      </c>
      <c r="U307" s="4">
        <f t="shared" si="68"/>
        <v>342461</v>
      </c>
      <c r="V307" s="4">
        <f t="shared" si="69"/>
        <v>85629</v>
      </c>
      <c r="W307" s="4">
        <f t="shared" si="70"/>
        <v>79814</v>
      </c>
      <c r="Y307" s="5">
        <f t="shared" si="71"/>
        <v>3.3000000000000002E-2</v>
      </c>
      <c r="Z307" s="5">
        <f t="shared" si="72"/>
        <v>2.7199999999999998E-2</v>
      </c>
      <c r="AA307" s="5">
        <f t="shared" si="73"/>
        <v>2.12E-2</v>
      </c>
      <c r="AB307" s="5">
        <f t="shared" si="74"/>
        <v>5.1000000000000004E-3</v>
      </c>
      <c r="AC307" s="5">
        <f t="shared" si="75"/>
        <v>4.5999999999999999E-3</v>
      </c>
      <c r="AE307" s="5">
        <f t="shared" si="76"/>
        <v>1.03E-2</v>
      </c>
      <c r="AF307" s="5">
        <f t="shared" si="64"/>
        <v>1.03E-2</v>
      </c>
      <c r="AH307" s="5">
        <f t="shared" si="77"/>
        <v>2.12E-2</v>
      </c>
      <c r="AI307" s="5">
        <f t="shared" si="65"/>
        <v>4.8999999999999998E-3</v>
      </c>
      <c r="AJ307" s="5">
        <f t="shared" si="78"/>
        <v>1.6300000000000002E-2</v>
      </c>
      <c r="AL307" s="5">
        <f t="shared" si="79"/>
        <v>1.03E-2</v>
      </c>
      <c r="AM307" s="4">
        <f>ROUND(('Levy Limit Base'!AD307*AL307),0)</f>
        <v>184768</v>
      </c>
      <c r="AN307" s="4"/>
      <c r="AO307" s="18"/>
      <c r="AP307" s="5"/>
    </row>
    <row r="308" spans="1:42">
      <c r="A308" t="s">
        <v>313</v>
      </c>
      <c r="B308">
        <v>299</v>
      </c>
      <c r="C308" s="4">
        <v>11582289</v>
      </c>
      <c r="D308" s="4">
        <v>12382936</v>
      </c>
      <c r="E308" s="4">
        <v>12800551</v>
      </c>
      <c r="F308" s="4">
        <v>13260416</v>
      </c>
      <c r="G308" s="4">
        <v>13752029</v>
      </c>
      <c r="H308" s="4">
        <f>'Levy Limit Base'!U308</f>
        <v>14226488</v>
      </c>
      <c r="J308" s="47" t="s">
        <v>1212</v>
      </c>
      <c r="K308" s="47" t="s">
        <v>1212</v>
      </c>
      <c r="M308" s="4">
        <v>100968</v>
      </c>
      <c r="N308" s="4">
        <v>108042</v>
      </c>
      <c r="O308" s="4">
        <v>139851</v>
      </c>
      <c r="P308" s="4">
        <v>160102</v>
      </c>
      <c r="Q308" s="17">
        <v>130658</v>
      </c>
      <c r="S308" s="4">
        <f t="shared" si="66"/>
        <v>100968</v>
      </c>
      <c r="T308" s="4">
        <f t="shared" si="67"/>
        <v>108042</v>
      </c>
      <c r="U308" s="4">
        <f t="shared" si="68"/>
        <v>139851</v>
      </c>
      <c r="V308" s="4">
        <f t="shared" si="69"/>
        <v>160102</v>
      </c>
      <c r="W308" s="4">
        <f t="shared" si="70"/>
        <v>130658</v>
      </c>
      <c r="Y308" s="5">
        <f t="shared" si="71"/>
        <v>8.6999999999999994E-3</v>
      </c>
      <c r="Z308" s="5">
        <f t="shared" si="72"/>
        <v>8.6999999999999994E-3</v>
      </c>
      <c r="AA308" s="5">
        <f t="shared" si="73"/>
        <v>1.09E-2</v>
      </c>
      <c r="AB308" s="5">
        <f t="shared" si="74"/>
        <v>1.21E-2</v>
      </c>
      <c r="AC308" s="5">
        <f t="shared" si="75"/>
        <v>9.4999999999999998E-3</v>
      </c>
      <c r="AE308" s="5">
        <f t="shared" si="76"/>
        <v>1.0800000000000001E-2</v>
      </c>
      <c r="AF308" s="5">
        <f t="shared" si="64"/>
        <v>9.7000000000000003E-3</v>
      </c>
      <c r="AH308" s="5">
        <f t="shared" si="77"/>
        <v>1.21E-2</v>
      </c>
      <c r="AI308" s="5">
        <f t="shared" si="65"/>
        <v>1.0200000000000001E-2</v>
      </c>
      <c r="AJ308" s="5">
        <f t="shared" si="78"/>
        <v>1.8999999999999989E-3</v>
      </c>
      <c r="AL308" s="5">
        <f t="shared" si="79"/>
        <v>1.0800000000000001E-2</v>
      </c>
      <c r="AM308" s="4">
        <f>ROUND(('Levy Limit Base'!AD308*AL308),0)</f>
        <v>153646</v>
      </c>
      <c r="AN308" s="4"/>
      <c r="AO308" s="18"/>
      <c r="AP308" s="5"/>
    </row>
    <row r="309" spans="1:42">
      <c r="A309" t="s">
        <v>314</v>
      </c>
      <c r="B309">
        <v>300</v>
      </c>
      <c r="C309" s="4">
        <v>7781666</v>
      </c>
      <c r="D309" s="4">
        <v>8484436</v>
      </c>
      <c r="E309" s="4">
        <v>8811257</v>
      </c>
      <c r="F309" s="4">
        <v>9165935</v>
      </c>
      <c r="G309" s="4">
        <v>9521382</v>
      </c>
      <c r="H309" s="4">
        <f>'Levy Limit Base'!U309</f>
        <v>9884433</v>
      </c>
      <c r="J309" s="47" t="s">
        <v>439</v>
      </c>
      <c r="K309" s="47" t="s">
        <v>451</v>
      </c>
      <c r="M309" s="4">
        <v>104185</v>
      </c>
      <c r="N309" s="4">
        <v>114710</v>
      </c>
      <c r="O309" s="4">
        <v>134397</v>
      </c>
      <c r="P309" s="4">
        <v>126298</v>
      </c>
      <c r="Q309" s="17">
        <v>125016</v>
      </c>
      <c r="S309" s="4">
        <f t="shared" si="66"/>
        <v>104185</v>
      </c>
      <c r="T309" s="4">
        <f t="shared" si="67"/>
        <v>114710</v>
      </c>
      <c r="U309" s="4">
        <f t="shared" si="68"/>
        <v>134397</v>
      </c>
      <c r="V309" s="4">
        <f t="shared" si="69"/>
        <v>126298</v>
      </c>
      <c r="W309" s="4">
        <f t="shared" si="70"/>
        <v>125016</v>
      </c>
      <c r="Y309" s="5">
        <f t="shared" si="71"/>
        <v>1.34E-2</v>
      </c>
      <c r="Z309" s="5">
        <f t="shared" si="72"/>
        <v>1.35E-2</v>
      </c>
      <c r="AA309" s="5">
        <f t="shared" si="73"/>
        <v>1.5299999999999999E-2</v>
      </c>
      <c r="AB309" s="5">
        <f t="shared" si="74"/>
        <v>1.38E-2</v>
      </c>
      <c r="AC309" s="5">
        <f t="shared" si="75"/>
        <v>1.3100000000000001E-2</v>
      </c>
      <c r="AE309" s="5">
        <f t="shared" si="76"/>
        <v>1.41E-2</v>
      </c>
      <c r="AF309" s="5">
        <f t="shared" si="64"/>
        <v>1.35E-2</v>
      </c>
      <c r="AH309" s="5">
        <f t="shared" si="77"/>
        <v>1.5299999999999999E-2</v>
      </c>
      <c r="AI309" s="5">
        <f t="shared" si="65"/>
        <v>1.35E-2</v>
      </c>
      <c r="AJ309" s="5">
        <f t="shared" si="78"/>
        <v>1.7999999999999995E-3</v>
      </c>
      <c r="AL309" s="5">
        <f t="shared" si="79"/>
        <v>1.41E-2</v>
      </c>
      <c r="AM309" s="4">
        <f>ROUND(('Levy Limit Base'!AD309*AL309),0)</f>
        <v>139371</v>
      </c>
      <c r="AN309" s="4"/>
      <c r="AO309" s="18"/>
      <c r="AP309" s="5"/>
    </row>
    <row r="310" spans="1:42">
      <c r="A310" t="s">
        <v>315</v>
      </c>
      <c r="B310">
        <v>301</v>
      </c>
      <c r="C310" s="4">
        <v>20854129</v>
      </c>
      <c r="D310" s="4">
        <v>22367556</v>
      </c>
      <c r="E310" s="4">
        <v>23113154</v>
      </c>
      <c r="F310" s="4">
        <v>23993663</v>
      </c>
      <c r="G310" s="4">
        <v>24973562</v>
      </c>
      <c r="H310" s="4">
        <f>'Levy Limit Base'!U310</f>
        <v>26010114</v>
      </c>
      <c r="J310" s="47" t="s">
        <v>1212</v>
      </c>
      <c r="K310" s="47" t="s">
        <v>1212</v>
      </c>
      <c r="M310" s="4">
        <v>165300</v>
      </c>
      <c r="N310" s="4">
        <v>186409</v>
      </c>
      <c r="O310" s="4">
        <v>302680</v>
      </c>
      <c r="P310" s="4">
        <v>380057</v>
      </c>
      <c r="Q310" s="17">
        <v>412213</v>
      </c>
      <c r="S310" s="4">
        <f t="shared" si="66"/>
        <v>165300</v>
      </c>
      <c r="T310" s="4">
        <f t="shared" si="67"/>
        <v>186409</v>
      </c>
      <c r="U310" s="4">
        <f t="shared" si="68"/>
        <v>302680</v>
      </c>
      <c r="V310" s="4">
        <f t="shared" si="69"/>
        <v>380057</v>
      </c>
      <c r="W310" s="4">
        <f t="shared" si="70"/>
        <v>412213</v>
      </c>
      <c r="Y310" s="5">
        <f t="shared" si="71"/>
        <v>7.9000000000000008E-3</v>
      </c>
      <c r="Z310" s="5">
        <f t="shared" si="72"/>
        <v>8.3000000000000001E-3</v>
      </c>
      <c r="AA310" s="5">
        <f t="shared" si="73"/>
        <v>1.3100000000000001E-2</v>
      </c>
      <c r="AB310" s="5">
        <f t="shared" si="74"/>
        <v>1.5800000000000002E-2</v>
      </c>
      <c r="AC310" s="5">
        <f t="shared" si="75"/>
        <v>1.6500000000000001E-2</v>
      </c>
      <c r="AE310" s="5">
        <f t="shared" si="76"/>
        <v>1.5100000000000001E-2</v>
      </c>
      <c r="AF310" s="5">
        <f t="shared" si="64"/>
        <v>1.24E-2</v>
      </c>
      <c r="AH310" s="5">
        <f t="shared" si="77"/>
        <v>1.6500000000000001E-2</v>
      </c>
      <c r="AI310" s="5">
        <f t="shared" si="65"/>
        <v>1.4500000000000001E-2</v>
      </c>
      <c r="AJ310" s="5">
        <f t="shared" si="78"/>
        <v>2E-3</v>
      </c>
      <c r="AL310" s="5">
        <f t="shared" si="79"/>
        <v>1.5100000000000001E-2</v>
      </c>
      <c r="AM310" s="4">
        <f>ROUND(('Levy Limit Base'!AD310*AL310),0)</f>
        <v>392753</v>
      </c>
      <c r="AN310" s="4"/>
      <c r="AO310" s="18"/>
      <c r="AP310" s="5"/>
    </row>
    <row r="311" spans="1:42">
      <c r="A311" t="s">
        <v>316</v>
      </c>
      <c r="B311">
        <v>302</v>
      </c>
      <c r="C311" s="4">
        <v>1176572</v>
      </c>
      <c r="D311" s="4">
        <v>1275660</v>
      </c>
      <c r="E311" s="4">
        <v>1315688</v>
      </c>
      <c r="F311" s="4">
        <v>1359406</v>
      </c>
      <c r="G311" s="4">
        <v>1395962</v>
      </c>
      <c r="H311" s="4">
        <f>'Levy Limit Base'!U311</f>
        <v>1441623</v>
      </c>
      <c r="J311" s="47" t="s">
        <v>1212</v>
      </c>
      <c r="K311" s="47" t="s">
        <v>1212</v>
      </c>
      <c r="M311" s="4">
        <v>15584</v>
      </c>
      <c r="N311" s="4">
        <v>8136</v>
      </c>
      <c r="O311" s="4">
        <v>10826</v>
      </c>
      <c r="P311" s="4">
        <v>2571</v>
      </c>
      <c r="Q311" s="17">
        <v>10762</v>
      </c>
      <c r="S311" s="4">
        <f t="shared" si="66"/>
        <v>15584</v>
      </c>
      <c r="T311" s="4">
        <f t="shared" si="67"/>
        <v>8136</v>
      </c>
      <c r="U311" s="4">
        <f t="shared" si="68"/>
        <v>10826</v>
      </c>
      <c r="V311" s="4">
        <f t="shared" si="69"/>
        <v>2571</v>
      </c>
      <c r="W311" s="4">
        <f t="shared" si="70"/>
        <v>10762</v>
      </c>
      <c r="Y311" s="5">
        <f t="shared" si="71"/>
        <v>1.32E-2</v>
      </c>
      <c r="Z311" s="5">
        <f t="shared" si="72"/>
        <v>6.4000000000000003E-3</v>
      </c>
      <c r="AA311" s="5">
        <f t="shared" si="73"/>
        <v>8.2000000000000007E-3</v>
      </c>
      <c r="AB311" s="5">
        <f t="shared" si="74"/>
        <v>1.9E-3</v>
      </c>
      <c r="AC311" s="5">
        <f t="shared" si="75"/>
        <v>7.7000000000000002E-3</v>
      </c>
      <c r="AE311" s="5">
        <f t="shared" si="76"/>
        <v>5.8999999999999999E-3</v>
      </c>
      <c r="AF311" s="5">
        <f t="shared" si="64"/>
        <v>5.3E-3</v>
      </c>
      <c r="AH311" s="5">
        <f t="shared" si="77"/>
        <v>8.2000000000000007E-3</v>
      </c>
      <c r="AI311" s="5">
        <f t="shared" si="65"/>
        <v>4.7999999999999996E-3</v>
      </c>
      <c r="AJ311" s="5">
        <f t="shared" si="78"/>
        <v>3.4000000000000011E-3</v>
      </c>
      <c r="AL311" s="5">
        <f t="shared" si="79"/>
        <v>5.8999999999999999E-3</v>
      </c>
      <c r="AM311" s="4">
        <f>ROUND(('Levy Limit Base'!AD311*AL311),0)</f>
        <v>8506</v>
      </c>
      <c r="AN311" s="4"/>
      <c r="AO311" s="18"/>
      <c r="AP311" s="5"/>
    </row>
    <row r="312" spans="1:42">
      <c r="A312" t="s">
        <v>317</v>
      </c>
      <c r="B312">
        <v>303</v>
      </c>
      <c r="C312" s="4">
        <v>9858804</v>
      </c>
      <c r="D312" s="4">
        <v>10785788</v>
      </c>
      <c r="E312" s="4">
        <v>11147962</v>
      </c>
      <c r="F312" s="4">
        <v>11571723</v>
      </c>
      <c r="G312" s="4">
        <v>12281188</v>
      </c>
      <c r="H312" s="4">
        <f>'Levy Limit Base'!U312</f>
        <v>12953959</v>
      </c>
      <c r="J312" s="47" t="s">
        <v>439</v>
      </c>
      <c r="K312" s="47" t="s">
        <v>1212</v>
      </c>
      <c r="M312" s="4">
        <v>157937</v>
      </c>
      <c r="N312" s="4">
        <v>92529</v>
      </c>
      <c r="O312" s="4">
        <v>145062</v>
      </c>
      <c r="P312" s="4">
        <v>419650</v>
      </c>
      <c r="Q312" s="17">
        <v>365741</v>
      </c>
      <c r="S312" s="4">
        <f t="shared" si="66"/>
        <v>157937</v>
      </c>
      <c r="T312" s="4">
        <f t="shared" si="67"/>
        <v>92529</v>
      </c>
      <c r="U312" s="4">
        <f t="shared" si="68"/>
        <v>145062</v>
      </c>
      <c r="V312" s="4">
        <f t="shared" si="69"/>
        <v>419650</v>
      </c>
      <c r="W312" s="4">
        <f t="shared" si="70"/>
        <v>365741</v>
      </c>
      <c r="Y312" s="5">
        <f t="shared" si="71"/>
        <v>1.6E-2</v>
      </c>
      <c r="Z312" s="5">
        <f t="shared" si="72"/>
        <v>8.6E-3</v>
      </c>
      <c r="AA312" s="5">
        <f t="shared" si="73"/>
        <v>1.2999999999999999E-2</v>
      </c>
      <c r="AB312" s="5">
        <f t="shared" si="74"/>
        <v>3.6299999999999999E-2</v>
      </c>
      <c r="AC312" s="5">
        <f t="shared" si="75"/>
        <v>2.98E-2</v>
      </c>
      <c r="AE312" s="5">
        <f t="shared" si="76"/>
        <v>2.64E-2</v>
      </c>
      <c r="AF312" s="5">
        <f t="shared" si="64"/>
        <v>1.7100000000000001E-2</v>
      </c>
      <c r="AH312" s="5">
        <f t="shared" si="77"/>
        <v>3.6299999999999999E-2</v>
      </c>
      <c r="AI312" s="5">
        <f t="shared" si="65"/>
        <v>2.1399999999999999E-2</v>
      </c>
      <c r="AJ312" s="5">
        <f t="shared" si="78"/>
        <v>1.49E-2</v>
      </c>
      <c r="AL312" s="5">
        <f t="shared" si="79"/>
        <v>2.64E-2</v>
      </c>
      <c r="AM312" s="4">
        <f>ROUND(('Levy Limit Base'!AD312*AL312),0)</f>
        <v>341985</v>
      </c>
      <c r="AN312" s="4"/>
      <c r="AO312" s="18"/>
      <c r="AP312" s="5"/>
    </row>
    <row r="313" spans="1:42">
      <c r="A313" t="s">
        <v>318</v>
      </c>
      <c r="B313">
        <v>304</v>
      </c>
      <c r="C313" s="4">
        <v>19364611</v>
      </c>
      <c r="D313" s="4">
        <v>20785891</v>
      </c>
      <c r="E313" s="4">
        <v>21650469</v>
      </c>
      <c r="F313" s="4">
        <v>22727780</v>
      </c>
      <c r="G313" s="4">
        <v>24245252</v>
      </c>
      <c r="H313" s="4">
        <f>'Levy Limit Base'!U313</f>
        <v>25241202</v>
      </c>
      <c r="J313" s="47" t="s">
        <v>450</v>
      </c>
      <c r="K313" s="47" t="s">
        <v>1212</v>
      </c>
      <c r="M313" s="4">
        <v>169238</v>
      </c>
      <c r="N313" s="4">
        <v>344931</v>
      </c>
      <c r="O313" s="4">
        <v>536049</v>
      </c>
      <c r="P313" s="4">
        <v>949278</v>
      </c>
      <c r="Q313" s="17">
        <v>389819</v>
      </c>
      <c r="S313" s="4">
        <f t="shared" si="66"/>
        <v>169238</v>
      </c>
      <c r="T313" s="4">
        <f t="shared" si="67"/>
        <v>344931</v>
      </c>
      <c r="U313" s="4">
        <f t="shared" si="68"/>
        <v>536049</v>
      </c>
      <c r="V313" s="4">
        <f t="shared" si="69"/>
        <v>949278</v>
      </c>
      <c r="W313" s="4">
        <f t="shared" si="70"/>
        <v>389819</v>
      </c>
      <c r="Y313" s="5">
        <f t="shared" si="71"/>
        <v>8.6999999999999994E-3</v>
      </c>
      <c r="Z313" s="5">
        <f t="shared" si="72"/>
        <v>1.66E-2</v>
      </c>
      <c r="AA313" s="5">
        <f t="shared" si="73"/>
        <v>2.4799999999999999E-2</v>
      </c>
      <c r="AB313" s="5">
        <f t="shared" si="74"/>
        <v>4.1799999999999997E-2</v>
      </c>
      <c r="AC313" s="5">
        <f t="shared" si="75"/>
        <v>1.61E-2</v>
      </c>
      <c r="AE313" s="5">
        <f t="shared" si="76"/>
        <v>2.76E-2</v>
      </c>
      <c r="AF313" s="5">
        <f t="shared" si="64"/>
        <v>1.9199999999999998E-2</v>
      </c>
      <c r="AH313" s="5">
        <f t="shared" si="77"/>
        <v>4.1799999999999997E-2</v>
      </c>
      <c r="AI313" s="5">
        <f t="shared" si="65"/>
        <v>2.0500000000000001E-2</v>
      </c>
      <c r="AJ313" s="5">
        <f t="shared" si="78"/>
        <v>2.1299999999999996E-2</v>
      </c>
      <c r="AL313" s="5">
        <f t="shared" si="79"/>
        <v>1.9199999999999998E-2</v>
      </c>
      <c r="AM313" s="4">
        <f>ROUND(('Levy Limit Base'!AD313*AL313),0)</f>
        <v>484631</v>
      </c>
      <c r="AN313" s="4"/>
      <c r="AO313" s="18"/>
      <c r="AP313" s="5"/>
    </row>
    <row r="314" spans="1:42">
      <c r="A314" t="s">
        <v>319</v>
      </c>
      <c r="B314">
        <v>305</v>
      </c>
      <c r="C314" s="4">
        <v>53045855</v>
      </c>
      <c r="D314" s="4">
        <v>57528897</v>
      </c>
      <c r="E314" s="4">
        <v>60350740</v>
      </c>
      <c r="F314" s="4">
        <v>62859640</v>
      </c>
      <c r="G314" s="4">
        <v>65227825</v>
      </c>
      <c r="H314" s="4">
        <f>'Levy Limit Base'!U314</f>
        <v>68260862</v>
      </c>
      <c r="J314" s="47" t="s">
        <v>439</v>
      </c>
      <c r="K314" s="47" t="s">
        <v>1212</v>
      </c>
      <c r="M314" s="4">
        <v>1125335</v>
      </c>
      <c r="N314" s="4">
        <v>1383621</v>
      </c>
      <c r="O314" s="4">
        <v>1000131</v>
      </c>
      <c r="P314" s="4">
        <v>796694</v>
      </c>
      <c r="Q314" s="17">
        <v>1402341</v>
      </c>
      <c r="S314" s="4">
        <f t="shared" si="66"/>
        <v>1125335</v>
      </c>
      <c r="T314" s="4">
        <f t="shared" si="67"/>
        <v>1383621</v>
      </c>
      <c r="U314" s="4">
        <f t="shared" si="68"/>
        <v>1000131</v>
      </c>
      <c r="V314" s="4">
        <f t="shared" si="69"/>
        <v>796694</v>
      </c>
      <c r="W314" s="4">
        <f t="shared" si="70"/>
        <v>1402341</v>
      </c>
      <c r="Y314" s="5">
        <f t="shared" si="71"/>
        <v>2.12E-2</v>
      </c>
      <c r="Z314" s="5">
        <f t="shared" si="72"/>
        <v>2.41E-2</v>
      </c>
      <c r="AA314" s="5">
        <f t="shared" si="73"/>
        <v>1.66E-2</v>
      </c>
      <c r="AB314" s="5">
        <f t="shared" si="74"/>
        <v>1.2699999999999999E-2</v>
      </c>
      <c r="AC314" s="5">
        <f t="shared" si="75"/>
        <v>2.1499999999999998E-2</v>
      </c>
      <c r="AE314" s="5">
        <f t="shared" si="76"/>
        <v>1.6899999999999998E-2</v>
      </c>
      <c r="AF314" s="5">
        <f t="shared" si="64"/>
        <v>1.6899999999999998E-2</v>
      </c>
      <c r="AH314" s="5">
        <f t="shared" si="77"/>
        <v>2.1499999999999998E-2</v>
      </c>
      <c r="AI314" s="5">
        <f t="shared" si="65"/>
        <v>1.47E-2</v>
      </c>
      <c r="AJ314" s="5">
        <f t="shared" si="78"/>
        <v>6.7999999999999988E-3</v>
      </c>
      <c r="AL314" s="5">
        <f t="shared" si="79"/>
        <v>1.6899999999999998E-2</v>
      </c>
      <c r="AM314" s="4">
        <f>ROUND(('Levy Limit Base'!AD314*AL314),0)</f>
        <v>1153609</v>
      </c>
      <c r="AN314" s="4"/>
      <c r="AO314" s="18"/>
      <c r="AP314" s="5"/>
    </row>
    <row r="315" spans="1:42">
      <c r="A315" t="s">
        <v>320</v>
      </c>
      <c r="B315">
        <v>306</v>
      </c>
      <c r="C315" s="4">
        <v>2601485</v>
      </c>
      <c r="D315" s="4">
        <v>2800760</v>
      </c>
      <c r="E315" s="4">
        <v>2896334</v>
      </c>
      <c r="F315" s="4">
        <v>2983300</v>
      </c>
      <c r="G315" s="4">
        <v>3083290</v>
      </c>
      <c r="H315" s="4">
        <f>'Levy Limit Base'!U315</f>
        <v>3175954</v>
      </c>
      <c r="J315" s="47" t="s">
        <v>439</v>
      </c>
      <c r="K315" s="47" t="s">
        <v>1212</v>
      </c>
      <c r="M315" s="4">
        <v>32697</v>
      </c>
      <c r="N315" s="4">
        <v>25555</v>
      </c>
      <c r="O315" s="4">
        <v>14558</v>
      </c>
      <c r="P315" s="4">
        <v>25407</v>
      </c>
      <c r="Q315" s="17">
        <v>15582</v>
      </c>
      <c r="S315" s="4">
        <f t="shared" si="66"/>
        <v>32697</v>
      </c>
      <c r="T315" s="4">
        <f t="shared" si="67"/>
        <v>25555</v>
      </c>
      <c r="U315" s="4">
        <f t="shared" si="68"/>
        <v>14558</v>
      </c>
      <c r="V315" s="4">
        <f t="shared" si="69"/>
        <v>25407</v>
      </c>
      <c r="W315" s="4">
        <f t="shared" si="70"/>
        <v>15582</v>
      </c>
      <c r="Y315" s="5">
        <f t="shared" si="71"/>
        <v>1.26E-2</v>
      </c>
      <c r="Z315" s="5">
        <f t="shared" si="72"/>
        <v>9.1000000000000004E-3</v>
      </c>
      <c r="AA315" s="5">
        <f t="shared" si="73"/>
        <v>5.0000000000000001E-3</v>
      </c>
      <c r="AB315" s="5">
        <f t="shared" si="74"/>
        <v>8.5000000000000006E-3</v>
      </c>
      <c r="AC315" s="5">
        <f t="shared" si="75"/>
        <v>5.1000000000000004E-3</v>
      </c>
      <c r="AE315" s="5">
        <f t="shared" si="76"/>
        <v>6.1999999999999998E-3</v>
      </c>
      <c r="AF315" s="5">
        <f t="shared" si="64"/>
        <v>6.1999999999999998E-3</v>
      </c>
      <c r="AH315" s="5">
        <f t="shared" si="77"/>
        <v>8.5000000000000006E-3</v>
      </c>
      <c r="AI315" s="5">
        <f t="shared" si="65"/>
        <v>5.1000000000000004E-3</v>
      </c>
      <c r="AJ315" s="5">
        <f t="shared" si="78"/>
        <v>3.4000000000000002E-3</v>
      </c>
      <c r="AL315" s="5">
        <f t="shared" si="79"/>
        <v>6.1999999999999998E-3</v>
      </c>
      <c r="AM315" s="4">
        <f>ROUND(('Levy Limit Base'!AD315*AL315),0)</f>
        <v>19691</v>
      </c>
      <c r="AN315" s="4"/>
      <c r="AO315" s="18"/>
      <c r="AP315" s="5"/>
    </row>
    <row r="316" spans="1:42">
      <c r="A316" t="s">
        <v>321</v>
      </c>
      <c r="B316">
        <v>307</v>
      </c>
      <c r="C316" s="4">
        <v>45921024</v>
      </c>
      <c r="D316" s="4">
        <v>53087521</v>
      </c>
      <c r="E316" s="4">
        <v>55436719</v>
      </c>
      <c r="F316" s="4">
        <v>57997151</v>
      </c>
      <c r="G316" s="4">
        <v>60384756</v>
      </c>
      <c r="H316" s="4">
        <f>'Levy Limit Base'!U316</f>
        <v>62828403</v>
      </c>
      <c r="J316" s="47" t="s">
        <v>442</v>
      </c>
      <c r="K316" s="47" t="s">
        <v>1212</v>
      </c>
      <c r="M316" s="4">
        <v>805543</v>
      </c>
      <c r="N316" s="4">
        <v>1022010</v>
      </c>
      <c r="O316" s="4">
        <v>1174514</v>
      </c>
      <c r="P316" s="4">
        <v>937676</v>
      </c>
      <c r="Q316" s="17">
        <v>934028</v>
      </c>
      <c r="S316" s="4">
        <f t="shared" si="66"/>
        <v>805543</v>
      </c>
      <c r="T316" s="4">
        <f t="shared" si="67"/>
        <v>1022010</v>
      </c>
      <c r="U316" s="4">
        <f t="shared" si="68"/>
        <v>1174514</v>
      </c>
      <c r="V316" s="4">
        <f t="shared" si="69"/>
        <v>937676</v>
      </c>
      <c r="W316" s="4">
        <f t="shared" si="70"/>
        <v>934028</v>
      </c>
      <c r="Y316" s="5">
        <f t="shared" si="71"/>
        <v>1.7500000000000002E-2</v>
      </c>
      <c r="Z316" s="5">
        <f t="shared" si="72"/>
        <v>1.9300000000000001E-2</v>
      </c>
      <c r="AA316" s="5">
        <f t="shared" si="73"/>
        <v>2.12E-2</v>
      </c>
      <c r="AB316" s="5">
        <f t="shared" si="74"/>
        <v>1.6199999999999999E-2</v>
      </c>
      <c r="AC316" s="5">
        <f t="shared" si="75"/>
        <v>1.55E-2</v>
      </c>
      <c r="AE316" s="5">
        <f t="shared" si="76"/>
        <v>1.7600000000000001E-2</v>
      </c>
      <c r="AF316" s="5">
        <f t="shared" si="64"/>
        <v>1.7000000000000001E-2</v>
      </c>
      <c r="AH316" s="5">
        <f t="shared" si="77"/>
        <v>2.12E-2</v>
      </c>
      <c r="AI316" s="5">
        <f t="shared" si="65"/>
        <v>1.5900000000000001E-2</v>
      </c>
      <c r="AJ316" s="5">
        <f t="shared" si="78"/>
        <v>5.2999999999999992E-3</v>
      </c>
      <c r="AL316" s="5">
        <f t="shared" si="79"/>
        <v>1.7600000000000001E-2</v>
      </c>
      <c r="AM316" s="4">
        <f>ROUND(('Levy Limit Base'!AD316*AL316),0)</f>
        <v>1105780</v>
      </c>
      <c r="AN316" s="4"/>
      <c r="AO316" s="18"/>
      <c r="AP316" s="5"/>
    </row>
    <row r="317" spans="1:42">
      <c r="A317" t="s">
        <v>322</v>
      </c>
      <c r="B317">
        <v>308</v>
      </c>
      <c r="C317" s="4">
        <v>156854535</v>
      </c>
      <c r="D317" s="4">
        <v>170708521</v>
      </c>
      <c r="E317" s="4">
        <v>178285048</v>
      </c>
      <c r="F317" s="4">
        <v>188477935</v>
      </c>
      <c r="G317" s="4">
        <v>198984814</v>
      </c>
      <c r="H317" s="4">
        <f>'Levy Limit Base'!U317</f>
        <v>209933737</v>
      </c>
      <c r="J317" s="47" t="s">
        <v>1212</v>
      </c>
      <c r="K317" s="47" t="s">
        <v>1212</v>
      </c>
      <c r="M317" s="4">
        <v>2512399</v>
      </c>
      <c r="N317" s="4">
        <v>3308814</v>
      </c>
      <c r="O317" s="4">
        <v>5735761</v>
      </c>
      <c r="P317" s="4">
        <v>5794931</v>
      </c>
      <c r="Q317" s="17">
        <v>5974303</v>
      </c>
      <c r="S317" s="4">
        <f t="shared" si="66"/>
        <v>2512399</v>
      </c>
      <c r="T317" s="4">
        <f t="shared" si="67"/>
        <v>3308814</v>
      </c>
      <c r="U317" s="4">
        <f t="shared" si="68"/>
        <v>5735761</v>
      </c>
      <c r="V317" s="4">
        <f t="shared" si="69"/>
        <v>5794931</v>
      </c>
      <c r="W317" s="4">
        <f t="shared" si="70"/>
        <v>5974303</v>
      </c>
      <c r="Y317" s="5">
        <f t="shared" si="71"/>
        <v>1.6E-2</v>
      </c>
      <c r="Z317" s="5">
        <f t="shared" si="72"/>
        <v>1.9400000000000001E-2</v>
      </c>
      <c r="AA317" s="5">
        <f t="shared" si="73"/>
        <v>3.2199999999999999E-2</v>
      </c>
      <c r="AB317" s="5">
        <f t="shared" si="74"/>
        <v>3.0700000000000002E-2</v>
      </c>
      <c r="AC317" s="5">
        <f t="shared" si="75"/>
        <v>0.03</v>
      </c>
      <c r="AE317" s="5">
        <f t="shared" si="76"/>
        <v>3.1E-2</v>
      </c>
      <c r="AF317" s="5">
        <f t="shared" si="64"/>
        <v>2.6700000000000002E-2</v>
      </c>
      <c r="AH317" s="5">
        <f t="shared" si="77"/>
        <v>3.2199999999999999E-2</v>
      </c>
      <c r="AI317" s="5">
        <f t="shared" si="65"/>
        <v>3.04E-2</v>
      </c>
      <c r="AJ317" s="5">
        <f t="shared" si="78"/>
        <v>1.7999999999999995E-3</v>
      </c>
      <c r="AL317" s="5">
        <f t="shared" si="79"/>
        <v>3.1E-2</v>
      </c>
      <c r="AM317" s="4">
        <f>ROUND(('Levy Limit Base'!AD317*AL317),0)</f>
        <v>6507946</v>
      </c>
      <c r="AN317" s="4"/>
      <c r="AO317" s="18"/>
      <c r="AP317" s="5"/>
    </row>
    <row r="318" spans="1:42">
      <c r="A318" t="s">
        <v>323</v>
      </c>
      <c r="B318">
        <v>309</v>
      </c>
      <c r="C318" s="4">
        <v>11847363</v>
      </c>
      <c r="D318" s="4">
        <v>12620757</v>
      </c>
      <c r="E318" s="4">
        <v>13020800</v>
      </c>
      <c r="F318" s="4">
        <v>13582024</v>
      </c>
      <c r="G318" s="4">
        <v>14056255</v>
      </c>
      <c r="H318" s="4">
        <f>'Levy Limit Base'!U318</f>
        <v>14537902</v>
      </c>
      <c r="J318" s="47" t="s">
        <v>439</v>
      </c>
      <c r="K318" s="47" t="s">
        <v>1212</v>
      </c>
      <c r="M318" s="4">
        <v>100741</v>
      </c>
      <c r="N318" s="4">
        <v>82301</v>
      </c>
      <c r="O318" s="4">
        <v>235704</v>
      </c>
      <c r="P318" s="4">
        <v>133277</v>
      </c>
      <c r="Q318" s="17">
        <v>130241</v>
      </c>
      <c r="S318" s="4">
        <f t="shared" si="66"/>
        <v>100741</v>
      </c>
      <c r="T318" s="4">
        <f t="shared" si="67"/>
        <v>82301</v>
      </c>
      <c r="U318" s="4">
        <f t="shared" si="68"/>
        <v>235704</v>
      </c>
      <c r="V318" s="4">
        <f t="shared" si="69"/>
        <v>133277</v>
      </c>
      <c r="W318" s="4">
        <f t="shared" si="70"/>
        <v>130241</v>
      </c>
      <c r="Y318" s="5">
        <f t="shared" si="71"/>
        <v>8.5000000000000006E-3</v>
      </c>
      <c r="Z318" s="5">
        <f t="shared" si="72"/>
        <v>6.4999999999999997E-3</v>
      </c>
      <c r="AA318" s="5">
        <f t="shared" si="73"/>
        <v>1.8100000000000002E-2</v>
      </c>
      <c r="AB318" s="5">
        <f t="shared" si="74"/>
        <v>9.7999999999999997E-3</v>
      </c>
      <c r="AC318" s="5">
        <f t="shared" si="75"/>
        <v>9.2999999999999992E-3</v>
      </c>
      <c r="AE318" s="5">
        <f t="shared" si="76"/>
        <v>1.24E-2</v>
      </c>
      <c r="AF318" s="5">
        <f t="shared" si="64"/>
        <v>8.5000000000000006E-3</v>
      </c>
      <c r="AH318" s="5">
        <f t="shared" si="77"/>
        <v>1.8100000000000002E-2</v>
      </c>
      <c r="AI318" s="5">
        <f t="shared" si="65"/>
        <v>9.5999999999999992E-3</v>
      </c>
      <c r="AJ318" s="5">
        <f t="shared" si="78"/>
        <v>8.5000000000000023E-3</v>
      </c>
      <c r="AL318" s="5">
        <f t="shared" si="79"/>
        <v>1.24E-2</v>
      </c>
      <c r="AM318" s="4">
        <f>ROUND(('Levy Limit Base'!AD318*AL318),0)</f>
        <v>180270</v>
      </c>
      <c r="AN318" s="4"/>
      <c r="AO318" s="18"/>
      <c r="AP318" s="5"/>
    </row>
    <row r="319" spans="1:42">
      <c r="A319" t="s">
        <v>324</v>
      </c>
      <c r="B319">
        <v>310</v>
      </c>
      <c r="C319" s="4">
        <v>31597312</v>
      </c>
      <c r="D319" s="4">
        <v>33899557</v>
      </c>
      <c r="E319" s="4">
        <v>34981651</v>
      </c>
      <c r="F319" s="4">
        <v>36344277</v>
      </c>
      <c r="G319" s="4">
        <v>37654086</v>
      </c>
      <c r="H319" s="4">
        <f>'Levy Limit Base'!U319</f>
        <v>38990064</v>
      </c>
      <c r="J319" s="47" t="s">
        <v>441</v>
      </c>
      <c r="K319" s="47" t="s">
        <v>1212</v>
      </c>
      <c r="M319" s="4">
        <v>433476</v>
      </c>
      <c r="N319" s="4">
        <v>234605</v>
      </c>
      <c r="O319" s="4">
        <v>488085</v>
      </c>
      <c r="P319" s="4">
        <v>401202</v>
      </c>
      <c r="Q319" s="17">
        <v>394626</v>
      </c>
      <c r="S319" s="4">
        <f t="shared" si="66"/>
        <v>433476</v>
      </c>
      <c r="T319" s="4">
        <f t="shared" si="67"/>
        <v>234605</v>
      </c>
      <c r="U319" s="4">
        <f t="shared" si="68"/>
        <v>488085</v>
      </c>
      <c r="V319" s="4">
        <f t="shared" si="69"/>
        <v>401202</v>
      </c>
      <c r="W319" s="4">
        <f t="shared" si="70"/>
        <v>394626</v>
      </c>
      <c r="Y319" s="5">
        <f t="shared" si="71"/>
        <v>1.37E-2</v>
      </c>
      <c r="Z319" s="5">
        <f t="shared" si="72"/>
        <v>6.8999999999999999E-3</v>
      </c>
      <c r="AA319" s="5">
        <f t="shared" si="73"/>
        <v>1.4E-2</v>
      </c>
      <c r="AB319" s="5">
        <f t="shared" si="74"/>
        <v>1.0999999999999999E-2</v>
      </c>
      <c r="AC319" s="5">
        <f t="shared" si="75"/>
        <v>1.0500000000000001E-2</v>
      </c>
      <c r="AE319" s="5">
        <f t="shared" si="76"/>
        <v>1.18E-2</v>
      </c>
      <c r="AF319" s="5">
        <f t="shared" si="64"/>
        <v>9.4999999999999998E-3</v>
      </c>
      <c r="AH319" s="5">
        <f t="shared" si="77"/>
        <v>1.4E-2</v>
      </c>
      <c r="AI319" s="5">
        <f t="shared" si="65"/>
        <v>1.0800000000000001E-2</v>
      </c>
      <c r="AJ319" s="5">
        <f t="shared" si="78"/>
        <v>3.1999999999999997E-3</v>
      </c>
      <c r="AL319" s="5">
        <f t="shared" si="79"/>
        <v>1.18E-2</v>
      </c>
      <c r="AM319" s="4">
        <f>ROUND(('Levy Limit Base'!AD319*AL319),0)</f>
        <v>460083</v>
      </c>
      <c r="AN319" s="4"/>
      <c r="AO319" s="18"/>
      <c r="AP319" s="5"/>
    </row>
    <row r="320" spans="1:42">
      <c r="A320" t="s">
        <v>325</v>
      </c>
      <c r="B320">
        <v>311</v>
      </c>
      <c r="C320" s="4">
        <v>5940827</v>
      </c>
      <c r="D320" s="4">
        <v>6308895</v>
      </c>
      <c r="E320" s="4">
        <v>6673404</v>
      </c>
      <c r="F320" s="4">
        <v>6891487</v>
      </c>
      <c r="G320" s="4">
        <v>7131605</v>
      </c>
      <c r="H320" s="4">
        <f>'Levy Limit Base'!U320</f>
        <v>7717299</v>
      </c>
      <c r="J320" s="47" t="s">
        <v>1212</v>
      </c>
      <c r="K320" s="47" t="s">
        <v>1212</v>
      </c>
      <c r="M320" s="4">
        <v>45362</v>
      </c>
      <c r="N320" s="4">
        <v>206787</v>
      </c>
      <c r="O320" s="4">
        <v>51248</v>
      </c>
      <c r="P320" s="4">
        <v>67831</v>
      </c>
      <c r="Q320" s="17">
        <v>407404</v>
      </c>
      <c r="S320" s="4">
        <f t="shared" si="66"/>
        <v>45362</v>
      </c>
      <c r="T320" s="4">
        <f t="shared" si="67"/>
        <v>206787</v>
      </c>
      <c r="U320" s="4">
        <f t="shared" si="68"/>
        <v>51248</v>
      </c>
      <c r="V320" s="4">
        <f t="shared" si="69"/>
        <v>67831</v>
      </c>
      <c r="W320" s="4">
        <f t="shared" si="70"/>
        <v>407404</v>
      </c>
      <c r="Y320" s="5">
        <f t="shared" si="71"/>
        <v>7.6E-3</v>
      </c>
      <c r="Z320" s="5">
        <f t="shared" si="72"/>
        <v>3.2800000000000003E-2</v>
      </c>
      <c r="AA320" s="5">
        <f t="shared" si="73"/>
        <v>7.7000000000000002E-3</v>
      </c>
      <c r="AB320" s="5">
        <f t="shared" si="74"/>
        <v>9.7999999999999997E-3</v>
      </c>
      <c r="AC320" s="5">
        <f t="shared" si="75"/>
        <v>5.7099999999999998E-2</v>
      </c>
      <c r="AE320" s="5">
        <f t="shared" si="76"/>
        <v>2.4899999999999999E-2</v>
      </c>
      <c r="AF320" s="5">
        <f t="shared" si="64"/>
        <v>1.6799999999999999E-2</v>
      </c>
      <c r="AH320" s="5">
        <f t="shared" si="77"/>
        <v>5.7099999999999998E-2</v>
      </c>
      <c r="AI320" s="5">
        <f t="shared" si="65"/>
        <v>8.8000000000000005E-3</v>
      </c>
      <c r="AJ320" s="5">
        <f t="shared" si="78"/>
        <v>4.8299999999999996E-2</v>
      </c>
      <c r="AL320" s="5">
        <f t="shared" si="79"/>
        <v>1.6799999999999999E-2</v>
      </c>
      <c r="AM320" s="4">
        <f>ROUND(('Levy Limit Base'!AD320*AL320),0)</f>
        <v>129651</v>
      </c>
      <c r="AN320" s="4"/>
      <c r="AO320" s="18"/>
      <c r="AP320" s="5"/>
    </row>
    <row r="321" spans="1:42">
      <c r="A321" t="s">
        <v>326</v>
      </c>
      <c r="B321">
        <v>312</v>
      </c>
      <c r="C321" s="4">
        <v>1386212</v>
      </c>
      <c r="D321" s="4">
        <v>1484220</v>
      </c>
      <c r="E321" s="4">
        <v>1525063</v>
      </c>
      <c r="F321" s="4">
        <v>1579485</v>
      </c>
      <c r="G321" s="4">
        <v>1650651</v>
      </c>
      <c r="H321" s="4">
        <f>'Levy Limit Base'!U321</f>
        <v>1694498</v>
      </c>
      <c r="J321" s="47" t="s">
        <v>1212</v>
      </c>
      <c r="K321" s="47" t="s">
        <v>1212</v>
      </c>
      <c r="M321" s="4">
        <v>8699</v>
      </c>
      <c r="N321" s="4">
        <v>3737</v>
      </c>
      <c r="O321" s="4">
        <v>16295</v>
      </c>
      <c r="P321" s="4">
        <v>31679</v>
      </c>
      <c r="Q321" s="17">
        <v>2581</v>
      </c>
      <c r="S321" s="4">
        <f t="shared" si="66"/>
        <v>8699</v>
      </c>
      <c r="T321" s="4">
        <f t="shared" si="67"/>
        <v>3737</v>
      </c>
      <c r="U321" s="4">
        <f t="shared" si="68"/>
        <v>16295</v>
      </c>
      <c r="V321" s="4">
        <f t="shared" si="69"/>
        <v>31679</v>
      </c>
      <c r="W321" s="4">
        <f t="shared" si="70"/>
        <v>2581</v>
      </c>
      <c r="Y321" s="5">
        <f t="shared" si="71"/>
        <v>6.3E-3</v>
      </c>
      <c r="Z321" s="5">
        <f t="shared" si="72"/>
        <v>2.5000000000000001E-3</v>
      </c>
      <c r="AA321" s="5">
        <f t="shared" si="73"/>
        <v>1.0699999999999999E-2</v>
      </c>
      <c r="AB321" s="5">
        <f t="shared" si="74"/>
        <v>2.01E-2</v>
      </c>
      <c r="AC321" s="5">
        <f t="shared" si="75"/>
        <v>1.6000000000000001E-3</v>
      </c>
      <c r="AE321" s="5">
        <f t="shared" si="76"/>
        <v>1.0800000000000001E-2</v>
      </c>
      <c r="AF321" s="5">
        <f t="shared" si="64"/>
        <v>4.8999999999999998E-3</v>
      </c>
      <c r="AH321" s="5">
        <f t="shared" si="77"/>
        <v>2.01E-2</v>
      </c>
      <c r="AI321" s="5">
        <f t="shared" si="65"/>
        <v>6.1999999999999998E-3</v>
      </c>
      <c r="AJ321" s="5">
        <f t="shared" si="78"/>
        <v>1.3899999999999999E-2</v>
      </c>
      <c r="AL321" s="5">
        <f t="shared" si="79"/>
        <v>1.0800000000000001E-2</v>
      </c>
      <c r="AM321" s="4">
        <f>ROUND(('Levy Limit Base'!AD321*AL321),0)</f>
        <v>18301</v>
      </c>
      <c r="AN321" s="4"/>
      <c r="AO321" s="18"/>
      <c r="AP321" s="5"/>
    </row>
    <row r="322" spans="1:42">
      <c r="A322" t="s">
        <v>327</v>
      </c>
      <c r="B322">
        <v>313</v>
      </c>
      <c r="C322" s="4">
        <v>800431</v>
      </c>
      <c r="D322" s="4">
        <v>878076</v>
      </c>
      <c r="E322" s="4">
        <v>917125</v>
      </c>
      <c r="F322" s="4">
        <v>954890</v>
      </c>
      <c r="G322" s="4">
        <v>996728</v>
      </c>
      <c r="H322" s="4">
        <f>'Levy Limit Base'!U322</f>
        <v>1046143</v>
      </c>
      <c r="J322" s="47" t="s">
        <v>1212</v>
      </c>
      <c r="K322" s="47" t="s">
        <v>1212</v>
      </c>
      <c r="M322" s="4">
        <v>20879</v>
      </c>
      <c r="N322" s="4">
        <v>15879</v>
      </c>
      <c r="O322" s="4">
        <v>14837</v>
      </c>
      <c r="P322" s="4">
        <v>17966</v>
      </c>
      <c r="Q322" s="17">
        <v>24497</v>
      </c>
      <c r="S322" s="4">
        <f t="shared" si="66"/>
        <v>20879</v>
      </c>
      <c r="T322" s="4">
        <f t="shared" si="67"/>
        <v>15879</v>
      </c>
      <c r="U322" s="4">
        <f t="shared" si="68"/>
        <v>14837</v>
      </c>
      <c r="V322" s="4">
        <f t="shared" si="69"/>
        <v>17966</v>
      </c>
      <c r="W322" s="4">
        <f t="shared" si="70"/>
        <v>24497</v>
      </c>
      <c r="Y322" s="5">
        <f t="shared" si="71"/>
        <v>2.6100000000000002E-2</v>
      </c>
      <c r="Z322" s="5">
        <f t="shared" si="72"/>
        <v>1.8100000000000002E-2</v>
      </c>
      <c r="AA322" s="5">
        <f t="shared" si="73"/>
        <v>1.6199999999999999E-2</v>
      </c>
      <c r="AB322" s="5">
        <f t="shared" si="74"/>
        <v>1.8800000000000001E-2</v>
      </c>
      <c r="AC322" s="5">
        <f t="shared" si="75"/>
        <v>2.46E-2</v>
      </c>
      <c r="AE322" s="5">
        <f t="shared" si="76"/>
        <v>1.9900000000000001E-2</v>
      </c>
      <c r="AF322" s="5">
        <f>IF(W322&gt;0,ROUND((SUM(Z322:AC322)-MAXA(Z322:AC322))/3,4),ROUND((SUM(Y322:AB322)-MAXA(Y322:AB322))/3,4))</f>
        <v>1.77E-2</v>
      </c>
      <c r="AH322" s="5">
        <f t="shared" si="77"/>
        <v>2.46E-2</v>
      </c>
      <c r="AI322" s="5">
        <f t="shared" si="65"/>
        <v>1.7500000000000002E-2</v>
      </c>
      <c r="AJ322" s="5">
        <f t="shared" si="78"/>
        <v>7.0999999999999987E-3</v>
      </c>
      <c r="AL322" s="5">
        <f t="shared" si="79"/>
        <v>1.9900000000000001E-2</v>
      </c>
      <c r="AM322" s="4">
        <f>ROUND(('Levy Limit Base'!AD322*AL322),0)</f>
        <v>20818</v>
      </c>
      <c r="AN322" s="4"/>
      <c r="AO322" s="18"/>
      <c r="AP322" s="5"/>
    </row>
    <row r="323" spans="1:42">
      <c r="A323" t="s">
        <v>328</v>
      </c>
      <c r="B323">
        <v>314</v>
      </c>
      <c r="C323" s="4">
        <v>74716644</v>
      </c>
      <c r="D323" s="4">
        <v>82314930</v>
      </c>
      <c r="E323" s="4">
        <v>86488677</v>
      </c>
      <c r="F323" s="4">
        <v>90873906</v>
      </c>
      <c r="G323" s="4">
        <v>95657980</v>
      </c>
      <c r="H323" s="4">
        <f>'Levy Limit Base'!U323</f>
        <v>101193510</v>
      </c>
      <c r="J323" s="47" t="s">
        <v>439</v>
      </c>
      <c r="K323" s="47" t="s">
        <v>1212</v>
      </c>
      <c r="M323" s="4">
        <v>2292240</v>
      </c>
      <c r="N323" s="4">
        <v>2115874</v>
      </c>
      <c r="O323" s="4">
        <v>2223012</v>
      </c>
      <c r="P323" s="4">
        <v>2512226</v>
      </c>
      <c r="Q323" s="17">
        <v>3144080</v>
      </c>
      <c r="S323" s="4">
        <f t="shared" si="66"/>
        <v>2292240</v>
      </c>
      <c r="T323" s="4">
        <f t="shared" si="67"/>
        <v>2115874</v>
      </c>
      <c r="U323" s="4">
        <f t="shared" si="68"/>
        <v>2223012</v>
      </c>
      <c r="V323" s="4">
        <f t="shared" si="69"/>
        <v>2512226</v>
      </c>
      <c r="W323" s="4">
        <f t="shared" si="70"/>
        <v>3144080</v>
      </c>
      <c r="Y323" s="5">
        <f t="shared" si="71"/>
        <v>3.0700000000000002E-2</v>
      </c>
      <c r="Z323" s="5">
        <f t="shared" si="72"/>
        <v>2.5700000000000001E-2</v>
      </c>
      <c r="AA323" s="5">
        <f t="shared" si="73"/>
        <v>2.5700000000000001E-2</v>
      </c>
      <c r="AB323" s="5">
        <f t="shared" si="74"/>
        <v>2.76E-2</v>
      </c>
      <c r="AC323" s="5">
        <f t="shared" si="75"/>
        <v>3.2899999999999999E-2</v>
      </c>
      <c r="AE323" s="5">
        <f t="shared" si="76"/>
        <v>2.87E-2</v>
      </c>
      <c r="AF323" s="5">
        <f t="shared" ref="AF323:AF360" si="80">IF(W323&gt;0,ROUND((SUM(Z323:AC323)-MAXA(Z323:AC323))/3,4),ROUND((SUM(Y323:AB323)-MAXA(Y323:AB323))/3,4))</f>
        <v>2.63E-2</v>
      </c>
      <c r="AH323" s="5">
        <f t="shared" si="77"/>
        <v>3.2899999999999999E-2</v>
      </c>
      <c r="AI323" s="5">
        <f t="shared" si="65"/>
        <v>2.6700000000000002E-2</v>
      </c>
      <c r="AJ323" s="5">
        <f t="shared" si="78"/>
        <v>6.1999999999999972E-3</v>
      </c>
      <c r="AL323" s="5">
        <f t="shared" si="79"/>
        <v>2.87E-2</v>
      </c>
      <c r="AM323" s="4">
        <f>ROUND(('Levy Limit Base'!AD323*AL323),0)</f>
        <v>2904254</v>
      </c>
      <c r="AN323" s="4"/>
      <c r="AO323" s="18"/>
      <c r="AP323" s="5"/>
    </row>
    <row r="324" spans="1:42">
      <c r="A324" t="s">
        <v>329</v>
      </c>
      <c r="B324">
        <v>315</v>
      </c>
      <c r="C324" s="4">
        <v>42695879</v>
      </c>
      <c r="D324" s="4">
        <v>46670141</v>
      </c>
      <c r="E324" s="4">
        <v>48392560</v>
      </c>
      <c r="F324" s="4">
        <v>50576294</v>
      </c>
      <c r="G324" s="4">
        <v>52642987</v>
      </c>
      <c r="H324" s="4">
        <f>'Levy Limit Base'!U324</f>
        <v>54681311</v>
      </c>
      <c r="J324" s="47" t="s">
        <v>439</v>
      </c>
      <c r="K324" s="47" t="s">
        <v>1212</v>
      </c>
      <c r="M324" s="4">
        <v>789648</v>
      </c>
      <c r="N324" s="4">
        <v>541216</v>
      </c>
      <c r="O324" s="4">
        <v>973920</v>
      </c>
      <c r="P324" s="4">
        <v>802285</v>
      </c>
      <c r="Q324" s="17">
        <v>694244</v>
      </c>
      <c r="S324" s="4">
        <f t="shared" si="66"/>
        <v>789648</v>
      </c>
      <c r="T324" s="4">
        <f t="shared" si="67"/>
        <v>541216</v>
      </c>
      <c r="U324" s="4">
        <f t="shared" si="68"/>
        <v>973920</v>
      </c>
      <c r="V324" s="4">
        <f t="shared" si="69"/>
        <v>802285</v>
      </c>
      <c r="W324" s="4">
        <f t="shared" si="70"/>
        <v>694244</v>
      </c>
      <c r="Y324" s="5">
        <f t="shared" si="71"/>
        <v>1.8499999999999999E-2</v>
      </c>
      <c r="Z324" s="5">
        <f t="shared" si="72"/>
        <v>1.1599999999999999E-2</v>
      </c>
      <c r="AA324" s="5">
        <f t="shared" si="73"/>
        <v>2.01E-2</v>
      </c>
      <c r="AB324" s="5">
        <f t="shared" si="74"/>
        <v>1.5900000000000001E-2</v>
      </c>
      <c r="AC324" s="5">
        <f t="shared" si="75"/>
        <v>1.32E-2</v>
      </c>
      <c r="AE324" s="5">
        <f t="shared" si="76"/>
        <v>1.6400000000000001E-2</v>
      </c>
      <c r="AF324" s="5">
        <f t="shared" si="80"/>
        <v>1.3599999999999999E-2</v>
      </c>
      <c r="AH324" s="5">
        <f t="shared" si="77"/>
        <v>2.01E-2</v>
      </c>
      <c r="AI324" s="5">
        <f t="shared" si="65"/>
        <v>1.46E-2</v>
      </c>
      <c r="AJ324" s="5">
        <f t="shared" si="78"/>
        <v>5.4999999999999997E-3</v>
      </c>
      <c r="AL324" s="5">
        <f t="shared" si="79"/>
        <v>1.6400000000000001E-2</v>
      </c>
      <c r="AM324" s="4">
        <f>ROUND(('Levy Limit Base'!AD324*AL324),0)</f>
        <v>896774</v>
      </c>
      <c r="AN324" s="4"/>
      <c r="AO324" s="18"/>
      <c r="AP324" s="5"/>
    </row>
    <row r="325" spans="1:42">
      <c r="A325" t="s">
        <v>330</v>
      </c>
      <c r="B325">
        <v>316</v>
      </c>
      <c r="C325" s="4">
        <v>17192084</v>
      </c>
      <c r="D325" s="4">
        <v>18465235</v>
      </c>
      <c r="E325" s="4">
        <v>19151781</v>
      </c>
      <c r="F325" s="4">
        <v>19935117</v>
      </c>
      <c r="G325" s="4">
        <v>20679290</v>
      </c>
      <c r="H325" s="4">
        <f>'Levy Limit Base'!U325</f>
        <v>21524002</v>
      </c>
      <c r="J325" s="47" t="s">
        <v>1212</v>
      </c>
      <c r="K325" s="47" t="s">
        <v>1212</v>
      </c>
      <c r="M325" s="4">
        <v>234905</v>
      </c>
      <c r="N325" s="4">
        <v>224915</v>
      </c>
      <c r="O325" s="4">
        <v>304541</v>
      </c>
      <c r="P325" s="4">
        <v>245795</v>
      </c>
      <c r="Q325" s="17">
        <v>327730</v>
      </c>
      <c r="S325" s="4">
        <f t="shared" si="66"/>
        <v>234905</v>
      </c>
      <c r="T325" s="4">
        <f t="shared" si="67"/>
        <v>224915</v>
      </c>
      <c r="U325" s="4">
        <f t="shared" si="68"/>
        <v>304541</v>
      </c>
      <c r="V325" s="4">
        <f t="shared" si="69"/>
        <v>245795</v>
      </c>
      <c r="W325" s="4">
        <f t="shared" si="70"/>
        <v>327730</v>
      </c>
      <c r="Y325" s="5">
        <f t="shared" si="71"/>
        <v>1.37E-2</v>
      </c>
      <c r="Z325" s="5">
        <f t="shared" si="72"/>
        <v>1.2200000000000001E-2</v>
      </c>
      <c r="AA325" s="5">
        <f t="shared" si="73"/>
        <v>1.5900000000000001E-2</v>
      </c>
      <c r="AB325" s="5">
        <f t="shared" si="74"/>
        <v>1.23E-2</v>
      </c>
      <c r="AC325" s="5">
        <f t="shared" si="75"/>
        <v>1.5800000000000002E-2</v>
      </c>
      <c r="AE325" s="5">
        <f t="shared" si="76"/>
        <v>1.47E-2</v>
      </c>
      <c r="AF325" s="5">
        <f t="shared" si="80"/>
        <v>1.34E-2</v>
      </c>
      <c r="AH325" s="5">
        <f t="shared" si="77"/>
        <v>1.5900000000000001E-2</v>
      </c>
      <c r="AI325" s="5">
        <f t="shared" si="65"/>
        <v>1.41E-2</v>
      </c>
      <c r="AJ325" s="5">
        <f t="shared" si="78"/>
        <v>1.8000000000000013E-3</v>
      </c>
      <c r="AL325" s="5">
        <f t="shared" si="79"/>
        <v>1.47E-2</v>
      </c>
      <c r="AM325" s="4">
        <f>ROUND(('Levy Limit Base'!AD325*AL325),0)</f>
        <v>316403</v>
      </c>
      <c r="AN325" s="4"/>
      <c r="AO325" s="18"/>
      <c r="AP325" s="5"/>
    </row>
    <row r="326" spans="1:42">
      <c r="A326" t="s">
        <v>331</v>
      </c>
      <c r="B326">
        <v>317</v>
      </c>
      <c r="C326" s="4">
        <v>76402137</v>
      </c>
      <c r="D326" s="4">
        <v>84204305</v>
      </c>
      <c r="E326" s="4">
        <v>88155189</v>
      </c>
      <c r="F326" s="4">
        <v>92052400</v>
      </c>
      <c r="G326" s="4">
        <v>96603303</v>
      </c>
      <c r="H326" s="4">
        <f>'Levy Limit Base'!U326</f>
        <v>101191524</v>
      </c>
      <c r="J326" s="47" t="s">
        <v>439</v>
      </c>
      <c r="K326" s="47" t="s">
        <v>1212</v>
      </c>
      <c r="M326" s="4">
        <v>1575028</v>
      </c>
      <c r="N326" s="4">
        <v>1845776</v>
      </c>
      <c r="O326" s="4">
        <v>1693331</v>
      </c>
      <c r="P326" s="4">
        <v>2249593</v>
      </c>
      <c r="Q326" s="17">
        <v>2168677</v>
      </c>
      <c r="S326" s="4">
        <f t="shared" si="66"/>
        <v>1575028</v>
      </c>
      <c r="T326" s="4">
        <f t="shared" si="67"/>
        <v>1845776</v>
      </c>
      <c r="U326" s="4">
        <f t="shared" si="68"/>
        <v>1693331</v>
      </c>
      <c r="V326" s="4">
        <f t="shared" si="69"/>
        <v>2249593</v>
      </c>
      <c r="W326" s="4">
        <f t="shared" si="70"/>
        <v>2168677</v>
      </c>
      <c r="Y326" s="5">
        <f t="shared" si="71"/>
        <v>2.06E-2</v>
      </c>
      <c r="Z326" s="5">
        <f t="shared" si="72"/>
        <v>2.1899999999999999E-2</v>
      </c>
      <c r="AA326" s="5">
        <f t="shared" si="73"/>
        <v>1.9199999999999998E-2</v>
      </c>
      <c r="AB326" s="5">
        <f t="shared" si="74"/>
        <v>2.4400000000000002E-2</v>
      </c>
      <c r="AC326" s="5">
        <f t="shared" si="75"/>
        <v>2.24E-2</v>
      </c>
      <c r="AE326" s="5">
        <f t="shared" si="76"/>
        <v>2.1999999999999999E-2</v>
      </c>
      <c r="AF326" s="5">
        <f t="shared" si="80"/>
        <v>2.12E-2</v>
      </c>
      <c r="AH326" s="5">
        <f t="shared" si="77"/>
        <v>2.4400000000000002E-2</v>
      </c>
      <c r="AI326" s="5">
        <f t="shared" si="65"/>
        <v>2.0799999999999999E-2</v>
      </c>
      <c r="AJ326" s="5">
        <f t="shared" si="78"/>
        <v>3.6000000000000025E-3</v>
      </c>
      <c r="AL326" s="5">
        <f t="shared" si="79"/>
        <v>2.1999999999999999E-2</v>
      </c>
      <c r="AM326" s="4">
        <f>ROUND(('Levy Limit Base'!AD326*AL326),0)</f>
        <v>2226214</v>
      </c>
      <c r="AN326" s="4"/>
      <c r="AO326" s="18"/>
      <c r="AP326" s="5"/>
    </row>
    <row r="327" spans="1:42">
      <c r="A327" t="s">
        <v>332</v>
      </c>
      <c r="B327">
        <v>318</v>
      </c>
      <c r="C327" s="4">
        <v>9800330</v>
      </c>
      <c r="D327" s="4">
        <v>10514121</v>
      </c>
      <c r="E327" s="4">
        <v>10872508</v>
      </c>
      <c r="F327" s="4">
        <v>11253929</v>
      </c>
      <c r="G327" s="4">
        <v>11654468</v>
      </c>
      <c r="H327" s="4">
        <f>'Levy Limit Base'!U327</f>
        <v>12086315</v>
      </c>
      <c r="J327" s="47" t="s">
        <v>1212</v>
      </c>
      <c r="K327" s="47" t="s">
        <v>1212</v>
      </c>
      <c r="M327" s="4">
        <v>73174</v>
      </c>
      <c r="N327" s="4">
        <v>95534</v>
      </c>
      <c r="O327" s="4">
        <v>109608</v>
      </c>
      <c r="P327" s="4">
        <v>119190</v>
      </c>
      <c r="Q327" s="17">
        <v>140486</v>
      </c>
      <c r="S327" s="4">
        <f t="shared" si="66"/>
        <v>73174</v>
      </c>
      <c r="T327" s="4">
        <f t="shared" si="67"/>
        <v>95534</v>
      </c>
      <c r="U327" s="4">
        <f t="shared" si="68"/>
        <v>109608</v>
      </c>
      <c r="V327" s="4">
        <f t="shared" si="69"/>
        <v>119190</v>
      </c>
      <c r="W327" s="4">
        <f t="shared" si="70"/>
        <v>140486</v>
      </c>
      <c r="Y327" s="5">
        <f t="shared" si="71"/>
        <v>7.4999999999999997E-3</v>
      </c>
      <c r="Z327" s="5">
        <f t="shared" si="72"/>
        <v>9.1000000000000004E-3</v>
      </c>
      <c r="AA327" s="5">
        <f t="shared" si="73"/>
        <v>1.01E-2</v>
      </c>
      <c r="AB327" s="5">
        <f t="shared" si="74"/>
        <v>1.06E-2</v>
      </c>
      <c r="AC327" s="5">
        <f t="shared" si="75"/>
        <v>1.21E-2</v>
      </c>
      <c r="AE327" s="5">
        <f t="shared" si="76"/>
        <v>1.09E-2</v>
      </c>
      <c r="AF327" s="5">
        <f t="shared" si="80"/>
        <v>9.9000000000000008E-3</v>
      </c>
      <c r="AH327" s="5">
        <f t="shared" si="77"/>
        <v>1.21E-2</v>
      </c>
      <c r="AI327" s="5">
        <f t="shared" si="65"/>
        <v>1.04E-2</v>
      </c>
      <c r="AJ327" s="5">
        <f t="shared" si="78"/>
        <v>1.7000000000000001E-3</v>
      </c>
      <c r="AL327" s="5">
        <f t="shared" si="79"/>
        <v>1.09E-2</v>
      </c>
      <c r="AM327" s="4">
        <f>ROUND(('Levy Limit Base'!AD327*AL327),0)</f>
        <v>131741</v>
      </c>
      <c r="AN327" s="4"/>
      <c r="AO327" s="18"/>
      <c r="AP327" s="5"/>
    </row>
    <row r="328" spans="1:42">
      <c r="A328" t="s">
        <v>333</v>
      </c>
      <c r="B328">
        <v>319</v>
      </c>
      <c r="C328" s="4">
        <v>1887012</v>
      </c>
      <c r="D328" s="4">
        <v>2062260</v>
      </c>
      <c r="E328" s="4">
        <v>2147433</v>
      </c>
      <c r="F328" s="4">
        <v>2240770</v>
      </c>
      <c r="G328" s="4">
        <v>2319652</v>
      </c>
      <c r="H328" s="4">
        <f>'Levy Limit Base'!U328</f>
        <v>0</v>
      </c>
      <c r="J328" s="47" t="s">
        <v>1212</v>
      </c>
      <c r="K328" s="47" t="s">
        <v>1212</v>
      </c>
      <c r="M328" s="4">
        <v>36211</v>
      </c>
      <c r="N328" s="4">
        <v>33616</v>
      </c>
      <c r="O328" s="4">
        <v>39651</v>
      </c>
      <c r="P328" s="4">
        <v>22863</v>
      </c>
      <c r="Q328" s="17">
        <v>0</v>
      </c>
      <c r="S328" s="4">
        <f t="shared" si="66"/>
        <v>36211</v>
      </c>
      <c r="T328" s="4">
        <f t="shared" si="67"/>
        <v>33616</v>
      </c>
      <c r="U328" s="4">
        <f t="shared" si="68"/>
        <v>39651</v>
      </c>
      <c r="V328" s="4">
        <f t="shared" si="69"/>
        <v>22863</v>
      </c>
      <c r="W328" s="4">
        <f t="shared" si="70"/>
        <v>0</v>
      </c>
      <c r="Y328" s="5">
        <f t="shared" si="71"/>
        <v>1.9199999999999998E-2</v>
      </c>
      <c r="Z328" s="5">
        <f t="shared" si="72"/>
        <v>1.6299999999999999E-2</v>
      </c>
      <c r="AA328" s="5">
        <f t="shared" si="73"/>
        <v>1.8499999999999999E-2</v>
      </c>
      <c r="AB328" s="5">
        <f t="shared" si="74"/>
        <v>1.0200000000000001E-2</v>
      </c>
      <c r="AC328" s="5">
        <f t="shared" si="75"/>
        <v>0</v>
      </c>
      <c r="AE328" s="5">
        <f t="shared" si="76"/>
        <v>1.4999999999999999E-2</v>
      </c>
      <c r="AF328" s="5">
        <f t="shared" si="80"/>
        <v>1.4999999999999999E-2</v>
      </c>
      <c r="AH328" s="5">
        <f t="shared" si="77"/>
        <v>1.8499999999999999E-2</v>
      </c>
      <c r="AI328" s="5">
        <f t="shared" si="65"/>
        <v>1.3299999999999999E-2</v>
      </c>
      <c r="AJ328" s="5">
        <f t="shared" si="78"/>
        <v>5.1999999999999998E-3</v>
      </c>
      <c r="AL328" s="5">
        <f t="shared" si="79"/>
        <v>1.4999999999999999E-2</v>
      </c>
      <c r="AM328" s="4">
        <f>ROUND(('Levy Limit Base'!AD328*AL328),0)</f>
        <v>34799</v>
      </c>
      <c r="AN328" s="4"/>
      <c r="AO328" s="18"/>
      <c r="AP328" s="5"/>
    </row>
    <row r="329" spans="1:42">
      <c r="A329" t="s">
        <v>334</v>
      </c>
      <c r="B329">
        <v>320</v>
      </c>
      <c r="C329" s="4">
        <v>8965783</v>
      </c>
      <c r="D329" s="4">
        <v>9722312</v>
      </c>
      <c r="E329" s="4">
        <v>10073411</v>
      </c>
      <c r="F329" s="4">
        <v>10402760</v>
      </c>
      <c r="G329" s="4">
        <v>10753166</v>
      </c>
      <c r="H329" s="4">
        <f>'Levy Limit Base'!U329</f>
        <v>11230678</v>
      </c>
      <c r="J329" s="47" t="s">
        <v>1212</v>
      </c>
      <c r="K329" s="47" t="s">
        <v>1212</v>
      </c>
      <c r="M329" s="4">
        <v>130638</v>
      </c>
      <c r="N329" s="4">
        <v>108041</v>
      </c>
      <c r="O329" s="4">
        <v>63095</v>
      </c>
      <c r="P329" s="4">
        <v>90337</v>
      </c>
      <c r="Q329" s="17">
        <v>187557</v>
      </c>
      <c r="S329" s="4">
        <f t="shared" si="66"/>
        <v>130638</v>
      </c>
      <c r="T329" s="4">
        <f t="shared" si="67"/>
        <v>108041</v>
      </c>
      <c r="U329" s="4">
        <f t="shared" si="68"/>
        <v>63095</v>
      </c>
      <c r="V329" s="4">
        <f t="shared" si="69"/>
        <v>90337</v>
      </c>
      <c r="W329" s="4">
        <f t="shared" si="70"/>
        <v>187557</v>
      </c>
      <c r="Y329" s="5">
        <f t="shared" si="71"/>
        <v>1.46E-2</v>
      </c>
      <c r="Z329" s="5">
        <f t="shared" si="72"/>
        <v>1.11E-2</v>
      </c>
      <c r="AA329" s="5">
        <f t="shared" si="73"/>
        <v>6.3E-3</v>
      </c>
      <c r="AB329" s="5">
        <f t="shared" si="74"/>
        <v>8.6999999999999994E-3</v>
      </c>
      <c r="AC329" s="5">
        <f t="shared" si="75"/>
        <v>1.7399999999999999E-2</v>
      </c>
      <c r="AE329" s="5">
        <f t="shared" si="76"/>
        <v>1.0800000000000001E-2</v>
      </c>
      <c r="AF329" s="5">
        <f t="shared" si="80"/>
        <v>8.6999999999999994E-3</v>
      </c>
      <c r="AH329" s="5">
        <f t="shared" si="77"/>
        <v>1.7399999999999999E-2</v>
      </c>
      <c r="AI329" s="5">
        <f t="shared" si="65"/>
        <v>7.4999999999999997E-3</v>
      </c>
      <c r="AJ329" s="5">
        <f t="shared" si="78"/>
        <v>9.8999999999999991E-3</v>
      </c>
      <c r="AL329" s="5">
        <f t="shared" si="79"/>
        <v>1.0800000000000001E-2</v>
      </c>
      <c r="AM329" s="4">
        <f>ROUND(('Levy Limit Base'!AD329*AL329),0)</f>
        <v>121291</v>
      </c>
      <c r="AN329" s="4"/>
      <c r="AO329" s="18"/>
      <c r="AP329" s="5"/>
    </row>
    <row r="330" spans="1:42">
      <c r="A330" t="s">
        <v>335</v>
      </c>
      <c r="B330">
        <v>321</v>
      </c>
      <c r="C330" s="4">
        <v>13232304</v>
      </c>
      <c r="D330" s="4">
        <v>14342022</v>
      </c>
      <c r="E330" s="4">
        <v>14866552</v>
      </c>
      <c r="F330" s="4">
        <v>15415087</v>
      </c>
      <c r="G330" s="4">
        <v>15893760</v>
      </c>
      <c r="H330" s="4">
        <f>'Levy Limit Base'!U330</f>
        <v>16621968</v>
      </c>
      <c r="J330" s="47" t="s">
        <v>439</v>
      </c>
      <c r="K330" s="47" t="s">
        <v>1212</v>
      </c>
      <c r="M330" s="4">
        <v>356705</v>
      </c>
      <c r="N330" s="4">
        <v>165979</v>
      </c>
      <c r="O330" s="4">
        <v>176871</v>
      </c>
      <c r="P330" s="4">
        <v>93296</v>
      </c>
      <c r="Q330" s="17">
        <v>330864</v>
      </c>
      <c r="S330" s="4">
        <f t="shared" si="66"/>
        <v>356705</v>
      </c>
      <c r="T330" s="4">
        <f t="shared" si="67"/>
        <v>165979</v>
      </c>
      <c r="U330" s="4">
        <f t="shared" si="68"/>
        <v>176871</v>
      </c>
      <c r="V330" s="4">
        <f t="shared" si="69"/>
        <v>93296</v>
      </c>
      <c r="W330" s="4">
        <f t="shared" si="70"/>
        <v>330864</v>
      </c>
      <c r="Y330" s="5">
        <f t="shared" si="71"/>
        <v>2.7E-2</v>
      </c>
      <c r="Z330" s="5">
        <f t="shared" si="72"/>
        <v>1.1599999999999999E-2</v>
      </c>
      <c r="AA330" s="5">
        <f t="shared" si="73"/>
        <v>1.1900000000000001E-2</v>
      </c>
      <c r="AB330" s="5">
        <f t="shared" si="74"/>
        <v>6.1000000000000004E-3</v>
      </c>
      <c r="AC330" s="5">
        <f t="shared" si="75"/>
        <v>2.0799999999999999E-2</v>
      </c>
      <c r="AE330" s="5">
        <f t="shared" si="76"/>
        <v>1.29E-2</v>
      </c>
      <c r="AF330" s="5">
        <f t="shared" si="80"/>
        <v>9.9000000000000008E-3</v>
      </c>
      <c r="AH330" s="5">
        <f t="shared" si="77"/>
        <v>2.0799999999999999E-2</v>
      </c>
      <c r="AI330" s="5">
        <f t="shared" ref="AI330:AI356" si="81">IF(W330&gt;0,ROUND((AC330+AA330+AB330-AH330)/2,4),ROUND((AB330+Z330+AA330-AH330)/2,4))</f>
        <v>8.9999999999999993E-3</v>
      </c>
      <c r="AJ330" s="5">
        <f t="shared" si="78"/>
        <v>1.18E-2</v>
      </c>
      <c r="AL330" s="5">
        <f t="shared" si="79"/>
        <v>1.29E-2</v>
      </c>
      <c r="AM330" s="4">
        <f>ROUND(('Levy Limit Base'!AD330*AL330),0)</f>
        <v>214423</v>
      </c>
      <c r="AN330" s="4"/>
      <c r="AO330" s="18"/>
      <c r="AP330" s="5"/>
    </row>
    <row r="331" spans="1:42">
      <c r="A331" t="s">
        <v>382</v>
      </c>
      <c r="B331">
        <v>322</v>
      </c>
      <c r="C331" s="4">
        <v>17220624</v>
      </c>
      <c r="D331" s="4">
        <v>18792264</v>
      </c>
      <c r="E331" s="4">
        <v>19853783</v>
      </c>
      <c r="F331" s="4">
        <v>20759599</v>
      </c>
      <c r="G331" s="4">
        <v>21857033</v>
      </c>
      <c r="H331" s="4">
        <f>'Levy Limit Base'!U331</f>
        <v>23171922</v>
      </c>
      <c r="J331" s="47" t="s">
        <v>439</v>
      </c>
      <c r="K331" s="47" t="s">
        <v>1212</v>
      </c>
      <c r="M331" s="4">
        <v>491285</v>
      </c>
      <c r="N331" s="4">
        <v>591712</v>
      </c>
      <c r="O331" s="4">
        <v>409471</v>
      </c>
      <c r="P331" s="4">
        <v>578444</v>
      </c>
      <c r="Q331" s="17">
        <v>768463</v>
      </c>
      <c r="S331" s="4">
        <f t="shared" ref="S331:S360" si="82">IF($J331=2013,ROUND(M331*2/3,0),IF($K331=2013,ROUND(M331*2,0),M331))</f>
        <v>491285</v>
      </c>
      <c r="T331" s="4">
        <f t="shared" ref="T331:T360" si="83">IF($J331=2014,ROUND(N331*2/3,0),IF($K331=201,ROUND(N331*2,0),N331))</f>
        <v>591712</v>
      </c>
      <c r="U331" s="4">
        <f t="shared" ref="U331:U360" si="84">IF($J331=2015,ROUND(O331*2/3,0),IF($K331=2015,ROUND(O331*2,0),O331))</f>
        <v>409471</v>
      </c>
      <c r="V331" s="4">
        <f t="shared" ref="V331:V360" si="85">IF($J331=2016,ROUND(P331*2/3,0),IF($K331=2016,ROUND(P331*2,0),P331))</f>
        <v>578444</v>
      </c>
      <c r="W331" s="4">
        <f t="shared" ref="W331:W360" si="86">IF($J331=2017,ROUND(Q331*2/3,0),IF($K331=2017,ROUND(Q331*2,0),Q331))</f>
        <v>768463</v>
      </c>
      <c r="Y331" s="5">
        <f t="shared" ref="Y331:Y360" si="87">IF(S331&gt;0,ROUND(S331/C331,4),0)</f>
        <v>2.8500000000000001E-2</v>
      </c>
      <c r="Z331" s="5">
        <f t="shared" ref="Z331:Z360" si="88">IF(T331&gt;0,ROUND(T331/D331,4),0)</f>
        <v>3.15E-2</v>
      </c>
      <c r="AA331" s="5">
        <f t="shared" ref="AA331:AA360" si="89">IF(U331&gt;0,ROUND(U331/E331,4),0)</f>
        <v>2.06E-2</v>
      </c>
      <c r="AB331" s="5">
        <f t="shared" ref="AB331:AB360" si="90">IF(V331&gt;0,ROUND(V331/F331,4),0)</f>
        <v>2.7900000000000001E-2</v>
      </c>
      <c r="AC331" s="5">
        <f t="shared" ref="AC331:AC360" si="91">IF(W331&gt;0,ROUND(W331/G331,4),0)</f>
        <v>3.5200000000000002E-2</v>
      </c>
      <c r="AE331" s="5">
        <f t="shared" ref="AE331:AE360" si="92">IF(W331&gt;0,ROUND(AVERAGEA(AA331:AC331),4),ROUND(AVERAGEA(Z331:AB331),4))</f>
        <v>2.7900000000000001E-2</v>
      </c>
      <c r="AF331" s="5">
        <f t="shared" si="80"/>
        <v>2.6700000000000002E-2</v>
      </c>
      <c r="AH331" s="5">
        <f t="shared" ref="AH331:AH360" si="93">IF(W331&gt;0,MAXA(AA331:AC331),MAXA(Z331:AB331))</f>
        <v>3.5200000000000002E-2</v>
      </c>
      <c r="AI331" s="5">
        <f t="shared" si="81"/>
        <v>2.4299999999999999E-2</v>
      </c>
      <c r="AJ331" s="5">
        <f t="shared" ref="AJ331:AJ360" si="94">(AH331-AI331)</f>
        <v>1.0900000000000003E-2</v>
      </c>
      <c r="AL331" s="5">
        <f t="shared" ref="AL331:AL360" si="95">IF(AJ331&gt;0.02,AF331,AE331)</f>
        <v>2.7900000000000001E-2</v>
      </c>
      <c r="AM331" s="4">
        <f>ROUND(('Levy Limit Base'!AD331*AL331),0)</f>
        <v>646497</v>
      </c>
      <c r="AN331" s="4"/>
      <c r="AO331" s="18"/>
      <c r="AP331" s="5"/>
    </row>
    <row r="332" spans="1:42">
      <c r="A332" t="s">
        <v>383</v>
      </c>
      <c r="B332">
        <v>323</v>
      </c>
      <c r="C332" s="4">
        <v>4334942</v>
      </c>
      <c r="D332" s="4">
        <v>4716649</v>
      </c>
      <c r="E332" s="4">
        <v>4886636</v>
      </c>
      <c r="F332" s="4">
        <v>5161511</v>
      </c>
      <c r="G332" s="4">
        <v>5398247</v>
      </c>
      <c r="H332" s="4">
        <f>'Levy Limit Base'!U332</f>
        <v>5688495</v>
      </c>
      <c r="J332" s="47" t="s">
        <v>1212</v>
      </c>
      <c r="K332" s="47" t="s">
        <v>1212</v>
      </c>
      <c r="M332" s="4">
        <v>142839</v>
      </c>
      <c r="N332" s="4">
        <v>52071</v>
      </c>
      <c r="O332" s="4">
        <v>152709</v>
      </c>
      <c r="P332" s="4">
        <v>104176</v>
      </c>
      <c r="Q332" s="17">
        <v>155292</v>
      </c>
      <c r="S332" s="4">
        <f t="shared" si="82"/>
        <v>142839</v>
      </c>
      <c r="T332" s="4">
        <f t="shared" si="83"/>
        <v>52071</v>
      </c>
      <c r="U332" s="4">
        <f t="shared" si="84"/>
        <v>152709</v>
      </c>
      <c r="V332" s="4">
        <f t="shared" si="85"/>
        <v>104176</v>
      </c>
      <c r="W332" s="4">
        <f t="shared" si="86"/>
        <v>155292</v>
      </c>
      <c r="Y332" s="5">
        <f t="shared" si="87"/>
        <v>3.3000000000000002E-2</v>
      </c>
      <c r="Z332" s="5">
        <f t="shared" si="88"/>
        <v>1.0999999999999999E-2</v>
      </c>
      <c r="AA332" s="5">
        <f t="shared" si="89"/>
        <v>3.1300000000000001E-2</v>
      </c>
      <c r="AB332" s="5">
        <f t="shared" si="90"/>
        <v>2.0199999999999999E-2</v>
      </c>
      <c r="AC332" s="5">
        <f t="shared" si="91"/>
        <v>2.8799999999999999E-2</v>
      </c>
      <c r="AE332" s="5">
        <f t="shared" si="92"/>
        <v>2.6800000000000001E-2</v>
      </c>
      <c r="AF332" s="5">
        <f t="shared" si="80"/>
        <v>0.02</v>
      </c>
      <c r="AH332" s="5">
        <f t="shared" si="93"/>
        <v>3.1300000000000001E-2</v>
      </c>
      <c r="AI332" s="5">
        <f t="shared" si="81"/>
        <v>2.4500000000000001E-2</v>
      </c>
      <c r="AJ332" s="5">
        <f t="shared" si="94"/>
        <v>6.8000000000000005E-3</v>
      </c>
      <c r="AL332" s="5">
        <f t="shared" si="95"/>
        <v>2.6800000000000001E-2</v>
      </c>
      <c r="AM332" s="4">
        <f>ROUND(('Levy Limit Base'!AD332*AL332),0)</f>
        <v>152452</v>
      </c>
      <c r="AN332" s="4"/>
      <c r="AO332" s="18"/>
      <c r="AP332" s="5"/>
    </row>
    <row r="333" spans="1:42">
      <c r="A333" t="s">
        <v>336</v>
      </c>
      <c r="B333">
        <v>324</v>
      </c>
      <c r="C333" s="4">
        <v>8556691</v>
      </c>
      <c r="D333" s="4">
        <v>9225873</v>
      </c>
      <c r="E333" s="4">
        <v>9584947</v>
      </c>
      <c r="F333" s="4">
        <v>10012852</v>
      </c>
      <c r="G333" s="4">
        <v>10549455</v>
      </c>
      <c r="H333" s="4">
        <f>'Levy Limit Base'!U333</f>
        <v>10921695</v>
      </c>
      <c r="J333" s="47" t="s">
        <v>447</v>
      </c>
      <c r="K333" s="47" t="s">
        <v>1212</v>
      </c>
      <c r="M333" s="4">
        <v>129296</v>
      </c>
      <c r="N333" s="4">
        <v>128427</v>
      </c>
      <c r="O333" s="4">
        <v>188281</v>
      </c>
      <c r="P333" s="4">
        <v>286282</v>
      </c>
      <c r="Q333" s="17">
        <v>108503</v>
      </c>
      <c r="S333" s="4">
        <f t="shared" si="82"/>
        <v>129296</v>
      </c>
      <c r="T333" s="4">
        <f t="shared" si="83"/>
        <v>128427</v>
      </c>
      <c r="U333" s="4">
        <f t="shared" si="84"/>
        <v>188281</v>
      </c>
      <c r="V333" s="4">
        <f t="shared" si="85"/>
        <v>286282</v>
      </c>
      <c r="W333" s="4">
        <f t="shared" si="86"/>
        <v>108503</v>
      </c>
      <c r="Y333" s="5">
        <f t="shared" si="87"/>
        <v>1.5100000000000001E-2</v>
      </c>
      <c r="Z333" s="5">
        <f t="shared" si="88"/>
        <v>1.3899999999999999E-2</v>
      </c>
      <c r="AA333" s="5">
        <f t="shared" si="89"/>
        <v>1.9599999999999999E-2</v>
      </c>
      <c r="AB333" s="5">
        <f t="shared" si="90"/>
        <v>2.86E-2</v>
      </c>
      <c r="AC333" s="5">
        <f t="shared" si="91"/>
        <v>1.03E-2</v>
      </c>
      <c r="AE333" s="5">
        <f t="shared" si="92"/>
        <v>1.95E-2</v>
      </c>
      <c r="AF333" s="5">
        <f t="shared" si="80"/>
        <v>1.46E-2</v>
      </c>
      <c r="AH333" s="5">
        <f t="shared" si="93"/>
        <v>2.86E-2</v>
      </c>
      <c r="AI333" s="5">
        <f t="shared" si="81"/>
        <v>1.4999999999999999E-2</v>
      </c>
      <c r="AJ333" s="5">
        <f t="shared" si="94"/>
        <v>1.3600000000000001E-2</v>
      </c>
      <c r="AL333" s="5">
        <f t="shared" si="95"/>
        <v>1.95E-2</v>
      </c>
      <c r="AM333" s="4">
        <f>ROUND(('Levy Limit Base'!AD333*AL333),0)</f>
        <v>212973</v>
      </c>
      <c r="AN333" s="4"/>
      <c r="AO333" s="18"/>
      <c r="AP333" s="5"/>
    </row>
    <row r="334" spans="1:42">
      <c r="A334" t="s">
        <v>384</v>
      </c>
      <c r="B334">
        <v>325</v>
      </c>
      <c r="C334" s="4">
        <v>60897440</v>
      </c>
      <c r="D334" s="4">
        <v>65935667</v>
      </c>
      <c r="E334" s="4">
        <v>66190302</v>
      </c>
      <c r="F334" s="4">
        <v>67898393</v>
      </c>
      <c r="G334" s="4">
        <v>69010238</v>
      </c>
      <c r="H334" s="4">
        <f>'Levy Limit Base'!U334</f>
        <v>70020189</v>
      </c>
      <c r="J334" s="47" t="s">
        <v>1212</v>
      </c>
      <c r="K334" s="47" t="s">
        <v>1212</v>
      </c>
      <c r="M334" s="4">
        <v>1551154</v>
      </c>
      <c r="N334" s="4">
        <v>941606</v>
      </c>
      <c r="O334" s="4">
        <v>1012016</v>
      </c>
      <c r="P334" s="4">
        <v>1000212</v>
      </c>
      <c r="Q334" s="17">
        <v>1489537</v>
      </c>
      <c r="S334" s="4">
        <f t="shared" si="82"/>
        <v>1551154</v>
      </c>
      <c r="T334" s="4">
        <f t="shared" si="83"/>
        <v>941606</v>
      </c>
      <c r="U334" s="4">
        <f t="shared" si="84"/>
        <v>1012016</v>
      </c>
      <c r="V334" s="4">
        <f t="shared" si="85"/>
        <v>1000212</v>
      </c>
      <c r="W334" s="4">
        <f t="shared" si="86"/>
        <v>1489537</v>
      </c>
      <c r="Y334" s="5">
        <f t="shared" si="87"/>
        <v>2.5499999999999998E-2</v>
      </c>
      <c r="Z334" s="5">
        <f t="shared" si="88"/>
        <v>1.43E-2</v>
      </c>
      <c r="AA334" s="5">
        <f t="shared" si="89"/>
        <v>1.5299999999999999E-2</v>
      </c>
      <c r="AB334" s="5">
        <f t="shared" si="90"/>
        <v>1.47E-2</v>
      </c>
      <c r="AC334" s="5">
        <f t="shared" si="91"/>
        <v>2.1600000000000001E-2</v>
      </c>
      <c r="AE334" s="5">
        <f t="shared" si="92"/>
        <v>1.72E-2</v>
      </c>
      <c r="AF334" s="5">
        <f t="shared" si="80"/>
        <v>1.4800000000000001E-2</v>
      </c>
      <c r="AH334" s="5">
        <f t="shared" si="93"/>
        <v>2.1600000000000001E-2</v>
      </c>
      <c r="AI334" s="5">
        <f t="shared" si="81"/>
        <v>1.4999999999999999E-2</v>
      </c>
      <c r="AJ334" s="5">
        <f t="shared" si="94"/>
        <v>6.6000000000000017E-3</v>
      </c>
      <c r="AL334" s="5">
        <f t="shared" si="95"/>
        <v>1.72E-2</v>
      </c>
      <c r="AM334" s="4">
        <f>ROUND(('Levy Limit Base'!AD334*AL334),0)</f>
        <v>1204347</v>
      </c>
      <c r="AN334" s="4"/>
      <c r="AO334" s="18"/>
      <c r="AP334" s="5"/>
    </row>
    <row r="335" spans="1:42">
      <c r="A335" t="s">
        <v>385</v>
      </c>
      <c r="B335">
        <v>326</v>
      </c>
      <c r="C335" s="4">
        <v>4772736</v>
      </c>
      <c r="D335" s="4">
        <v>5047007</v>
      </c>
      <c r="E335" s="4">
        <v>5199928</v>
      </c>
      <c r="F335" s="4">
        <v>5357302</v>
      </c>
      <c r="G335" s="4">
        <v>5526501</v>
      </c>
      <c r="H335" s="4">
        <f>'Levy Limit Base'!U335</f>
        <v>5716812</v>
      </c>
      <c r="J335" s="47" t="s">
        <v>1212</v>
      </c>
      <c r="K335" s="47" t="s">
        <v>1212</v>
      </c>
      <c r="M335" s="4">
        <v>17021</v>
      </c>
      <c r="N335" s="4">
        <v>26746</v>
      </c>
      <c r="O335" s="4">
        <v>27376</v>
      </c>
      <c r="P335" s="4">
        <v>33185</v>
      </c>
      <c r="Q335" s="17">
        <v>52148</v>
      </c>
      <c r="S335" s="4">
        <f t="shared" si="82"/>
        <v>17021</v>
      </c>
      <c r="T335" s="4">
        <f t="shared" si="83"/>
        <v>26746</v>
      </c>
      <c r="U335" s="4">
        <f t="shared" si="84"/>
        <v>27376</v>
      </c>
      <c r="V335" s="4">
        <f t="shared" si="85"/>
        <v>33185</v>
      </c>
      <c r="W335" s="4">
        <f t="shared" si="86"/>
        <v>52148</v>
      </c>
      <c r="Y335" s="5">
        <f t="shared" si="87"/>
        <v>3.5999999999999999E-3</v>
      </c>
      <c r="Z335" s="5">
        <f t="shared" si="88"/>
        <v>5.3E-3</v>
      </c>
      <c r="AA335" s="5">
        <f t="shared" si="89"/>
        <v>5.3E-3</v>
      </c>
      <c r="AB335" s="5">
        <f t="shared" si="90"/>
        <v>6.1999999999999998E-3</v>
      </c>
      <c r="AC335" s="5">
        <f t="shared" si="91"/>
        <v>9.4000000000000004E-3</v>
      </c>
      <c r="AE335" s="5">
        <f t="shared" si="92"/>
        <v>7.0000000000000001E-3</v>
      </c>
      <c r="AF335" s="5">
        <f t="shared" si="80"/>
        <v>5.5999999999999999E-3</v>
      </c>
      <c r="AH335" s="5">
        <f t="shared" si="93"/>
        <v>9.4000000000000004E-3</v>
      </c>
      <c r="AI335" s="5">
        <f t="shared" si="81"/>
        <v>5.7999999999999996E-3</v>
      </c>
      <c r="AJ335" s="5">
        <f t="shared" si="94"/>
        <v>3.6000000000000008E-3</v>
      </c>
      <c r="AL335" s="5">
        <f t="shared" si="95"/>
        <v>7.0000000000000001E-3</v>
      </c>
      <c r="AM335" s="4">
        <f>ROUND(('Levy Limit Base'!AD335*AL335),0)</f>
        <v>40018</v>
      </c>
      <c r="AN335" s="4"/>
      <c r="AO335" s="18"/>
      <c r="AP335" s="5"/>
    </row>
    <row r="336" spans="1:42">
      <c r="A336" t="s">
        <v>337</v>
      </c>
      <c r="B336">
        <v>327</v>
      </c>
      <c r="C336" s="4">
        <v>8595192</v>
      </c>
      <c r="D336" s="4">
        <v>9278814</v>
      </c>
      <c r="E336" s="4">
        <v>9652884</v>
      </c>
      <c r="F336" s="4">
        <v>10046689</v>
      </c>
      <c r="G336" s="4">
        <v>10421030</v>
      </c>
      <c r="H336" s="4">
        <f>'Levy Limit Base'!U336</f>
        <v>10905907</v>
      </c>
      <c r="J336" s="47" t="s">
        <v>1212</v>
      </c>
      <c r="K336" s="47" t="s">
        <v>1212</v>
      </c>
      <c r="M336" s="4">
        <v>69265</v>
      </c>
      <c r="N336" s="4">
        <v>142099</v>
      </c>
      <c r="O336" s="4">
        <v>152483</v>
      </c>
      <c r="P336" s="4">
        <v>123174</v>
      </c>
      <c r="Q336" s="17">
        <v>224351</v>
      </c>
      <c r="S336" s="4">
        <f t="shared" si="82"/>
        <v>69265</v>
      </c>
      <c r="T336" s="4">
        <f t="shared" si="83"/>
        <v>142099</v>
      </c>
      <c r="U336" s="4">
        <f t="shared" si="84"/>
        <v>152483</v>
      </c>
      <c r="V336" s="4">
        <f t="shared" si="85"/>
        <v>123174</v>
      </c>
      <c r="W336" s="4">
        <f t="shared" si="86"/>
        <v>224351</v>
      </c>
      <c r="Y336" s="5">
        <f t="shared" si="87"/>
        <v>8.0999999999999996E-3</v>
      </c>
      <c r="Z336" s="5">
        <f t="shared" si="88"/>
        <v>1.5299999999999999E-2</v>
      </c>
      <c r="AA336" s="5">
        <f t="shared" si="89"/>
        <v>1.5800000000000002E-2</v>
      </c>
      <c r="AB336" s="5">
        <f t="shared" si="90"/>
        <v>1.23E-2</v>
      </c>
      <c r="AC336" s="5">
        <f t="shared" si="91"/>
        <v>2.1499999999999998E-2</v>
      </c>
      <c r="AE336" s="5">
        <f t="shared" si="92"/>
        <v>1.6500000000000001E-2</v>
      </c>
      <c r="AF336" s="5">
        <f t="shared" si="80"/>
        <v>1.4500000000000001E-2</v>
      </c>
      <c r="AH336" s="5">
        <f t="shared" si="93"/>
        <v>2.1499999999999998E-2</v>
      </c>
      <c r="AI336" s="5">
        <f t="shared" si="81"/>
        <v>1.41E-2</v>
      </c>
      <c r="AJ336" s="5">
        <f t="shared" si="94"/>
        <v>7.3999999999999986E-3</v>
      </c>
      <c r="AL336" s="5">
        <f t="shared" si="95"/>
        <v>1.6500000000000001E-2</v>
      </c>
      <c r="AM336" s="4">
        <f>ROUND(('Levy Limit Base'!AD336*AL336),0)</f>
        <v>179947</v>
      </c>
      <c r="AN336" s="4"/>
      <c r="AO336" s="18"/>
      <c r="AP336" s="5"/>
    </row>
    <row r="337" spans="1:42">
      <c r="A337" t="s">
        <v>338</v>
      </c>
      <c r="B337">
        <v>328</v>
      </c>
      <c r="C337" s="4">
        <v>60001702</v>
      </c>
      <c r="D337" s="4">
        <v>66330436</v>
      </c>
      <c r="E337" s="4">
        <v>69793544</v>
      </c>
      <c r="F337" s="4">
        <v>73322434</v>
      </c>
      <c r="G337" s="4">
        <v>77632120</v>
      </c>
      <c r="H337" s="4">
        <f>'Levy Limit Base'!U337</f>
        <v>81268153</v>
      </c>
      <c r="J337" s="47" t="s">
        <v>457</v>
      </c>
      <c r="K337" s="47" t="s">
        <v>1212</v>
      </c>
      <c r="M337" s="4">
        <v>1449120</v>
      </c>
      <c r="N337" s="4">
        <v>1804847</v>
      </c>
      <c r="O337" s="4">
        <v>1784051</v>
      </c>
      <c r="P337" s="4">
        <v>2476625</v>
      </c>
      <c r="Q337" s="17">
        <v>1695230</v>
      </c>
      <c r="S337" s="4">
        <f t="shared" si="82"/>
        <v>1449120</v>
      </c>
      <c r="T337" s="4">
        <f t="shared" si="83"/>
        <v>1804847</v>
      </c>
      <c r="U337" s="4">
        <f t="shared" si="84"/>
        <v>1784051</v>
      </c>
      <c r="V337" s="4">
        <f t="shared" si="85"/>
        <v>2476625</v>
      </c>
      <c r="W337" s="4">
        <f t="shared" si="86"/>
        <v>1695230</v>
      </c>
      <c r="Y337" s="5">
        <f t="shared" si="87"/>
        <v>2.4199999999999999E-2</v>
      </c>
      <c r="Z337" s="5">
        <f t="shared" si="88"/>
        <v>2.7199999999999998E-2</v>
      </c>
      <c r="AA337" s="5">
        <f t="shared" si="89"/>
        <v>2.5600000000000001E-2</v>
      </c>
      <c r="AB337" s="5">
        <f t="shared" si="90"/>
        <v>3.3799999999999997E-2</v>
      </c>
      <c r="AC337" s="5">
        <f t="shared" si="91"/>
        <v>2.18E-2</v>
      </c>
      <c r="AE337" s="5">
        <f t="shared" si="92"/>
        <v>2.7099999999999999E-2</v>
      </c>
      <c r="AF337" s="5">
        <f t="shared" si="80"/>
        <v>2.4899999999999999E-2</v>
      </c>
      <c r="AH337" s="5">
        <f t="shared" si="93"/>
        <v>3.3799999999999997E-2</v>
      </c>
      <c r="AI337" s="5">
        <f t="shared" si="81"/>
        <v>2.3699999999999999E-2</v>
      </c>
      <c r="AJ337" s="5">
        <f t="shared" si="94"/>
        <v>1.0099999999999998E-2</v>
      </c>
      <c r="AL337" s="5">
        <f t="shared" si="95"/>
        <v>2.7099999999999999E-2</v>
      </c>
      <c r="AM337" s="4">
        <f>ROUND(('Levy Limit Base'!AD337*AL337),0)</f>
        <v>2202367</v>
      </c>
      <c r="AN337" s="4"/>
      <c r="AO337" s="18"/>
      <c r="AP337" s="5"/>
    </row>
    <row r="338" spans="1:42">
      <c r="A338" t="s">
        <v>339</v>
      </c>
      <c r="B338">
        <v>329</v>
      </c>
      <c r="C338" s="4">
        <v>59138974</v>
      </c>
      <c r="D338" s="4">
        <v>63571972</v>
      </c>
      <c r="E338" s="4">
        <v>66178065</v>
      </c>
      <c r="F338" s="4">
        <v>68967726</v>
      </c>
      <c r="G338" s="4">
        <v>71768059</v>
      </c>
      <c r="H338" s="4">
        <f>'Levy Limit Base'!U338</f>
        <v>74937129</v>
      </c>
      <c r="J338" s="47" t="s">
        <v>439</v>
      </c>
      <c r="K338" s="47" t="s">
        <v>1212</v>
      </c>
      <c r="M338" s="4">
        <v>642475</v>
      </c>
      <c r="N338" s="4">
        <v>1002407</v>
      </c>
      <c r="O338" s="4">
        <v>1135209</v>
      </c>
      <c r="P338" s="4">
        <v>1076140</v>
      </c>
      <c r="Q338" s="17">
        <v>1374869</v>
      </c>
      <c r="S338" s="4">
        <f t="shared" si="82"/>
        <v>642475</v>
      </c>
      <c r="T338" s="4">
        <f t="shared" si="83"/>
        <v>1002407</v>
      </c>
      <c r="U338" s="4">
        <f t="shared" si="84"/>
        <v>1135209</v>
      </c>
      <c r="V338" s="4">
        <f t="shared" si="85"/>
        <v>1076140</v>
      </c>
      <c r="W338" s="4">
        <f t="shared" si="86"/>
        <v>1374869</v>
      </c>
      <c r="Y338" s="5">
        <f t="shared" si="87"/>
        <v>1.09E-2</v>
      </c>
      <c r="Z338" s="5">
        <f t="shared" si="88"/>
        <v>1.5800000000000002E-2</v>
      </c>
      <c r="AA338" s="5">
        <f t="shared" si="89"/>
        <v>1.72E-2</v>
      </c>
      <c r="AB338" s="5">
        <f t="shared" si="90"/>
        <v>1.5599999999999999E-2</v>
      </c>
      <c r="AC338" s="5">
        <f t="shared" si="91"/>
        <v>1.9199999999999998E-2</v>
      </c>
      <c r="AE338" s="5">
        <f t="shared" si="92"/>
        <v>1.7299999999999999E-2</v>
      </c>
      <c r="AF338" s="5">
        <f t="shared" si="80"/>
        <v>1.6199999999999999E-2</v>
      </c>
      <c r="AH338" s="5">
        <f t="shared" si="93"/>
        <v>1.9199999999999998E-2</v>
      </c>
      <c r="AI338" s="5">
        <f t="shared" si="81"/>
        <v>1.6400000000000001E-2</v>
      </c>
      <c r="AJ338" s="5">
        <f t="shared" si="94"/>
        <v>2.7999999999999969E-3</v>
      </c>
      <c r="AL338" s="5">
        <f t="shared" si="95"/>
        <v>1.7299999999999999E-2</v>
      </c>
      <c r="AM338" s="4">
        <f>ROUND(('Levy Limit Base'!AD338*AL338),0)</f>
        <v>1296412</v>
      </c>
      <c r="AN338" s="4"/>
      <c r="AO338" s="18"/>
      <c r="AP338" s="5"/>
    </row>
    <row r="339" spans="1:42">
      <c r="A339" t="s">
        <v>340</v>
      </c>
      <c r="B339">
        <v>330</v>
      </c>
      <c r="C339" s="4">
        <v>51286426</v>
      </c>
      <c r="D339" s="4">
        <v>57009367</v>
      </c>
      <c r="E339" s="4">
        <v>60243961</v>
      </c>
      <c r="F339" s="4">
        <v>62655841</v>
      </c>
      <c r="G339" s="4">
        <v>64929659</v>
      </c>
      <c r="H339" s="4">
        <f>'Levy Limit Base'!U339</f>
        <v>66965306</v>
      </c>
      <c r="J339" s="47" t="s">
        <v>451</v>
      </c>
      <c r="K339" s="47" t="s">
        <v>1212</v>
      </c>
      <c r="M339" s="4">
        <v>1728677</v>
      </c>
      <c r="N339" s="4">
        <v>1808449</v>
      </c>
      <c r="O339" s="4">
        <v>901454</v>
      </c>
      <c r="P339" s="4">
        <v>707422</v>
      </c>
      <c r="Q339" s="17">
        <v>408857</v>
      </c>
      <c r="S339" s="4">
        <f t="shared" si="82"/>
        <v>1728677</v>
      </c>
      <c r="T339" s="4">
        <f t="shared" si="83"/>
        <v>1808449</v>
      </c>
      <c r="U339" s="4">
        <f t="shared" si="84"/>
        <v>901454</v>
      </c>
      <c r="V339" s="4">
        <f t="shared" si="85"/>
        <v>707422</v>
      </c>
      <c r="W339" s="4">
        <f t="shared" si="86"/>
        <v>408857</v>
      </c>
      <c r="Y339" s="5">
        <f t="shared" si="87"/>
        <v>3.3700000000000001E-2</v>
      </c>
      <c r="Z339" s="5">
        <f t="shared" si="88"/>
        <v>3.1699999999999999E-2</v>
      </c>
      <c r="AA339" s="5">
        <f t="shared" si="89"/>
        <v>1.4999999999999999E-2</v>
      </c>
      <c r="AB339" s="5">
        <f t="shared" si="90"/>
        <v>1.1299999999999999E-2</v>
      </c>
      <c r="AC339" s="5">
        <f t="shared" si="91"/>
        <v>6.3E-3</v>
      </c>
      <c r="AE339" s="5">
        <f t="shared" si="92"/>
        <v>1.09E-2</v>
      </c>
      <c r="AF339" s="5">
        <f t="shared" si="80"/>
        <v>1.09E-2</v>
      </c>
      <c r="AH339" s="5">
        <f t="shared" si="93"/>
        <v>1.4999999999999999E-2</v>
      </c>
      <c r="AI339" s="5">
        <f t="shared" si="81"/>
        <v>8.8000000000000005E-3</v>
      </c>
      <c r="AJ339" s="5">
        <f t="shared" si="94"/>
        <v>6.1999999999999989E-3</v>
      </c>
      <c r="AL339" s="5">
        <f t="shared" si="95"/>
        <v>1.09E-2</v>
      </c>
      <c r="AM339" s="4">
        <f>ROUND(('Levy Limit Base'!AD339*AL339),0)</f>
        <v>729922</v>
      </c>
      <c r="AN339" s="4"/>
      <c r="AO339" s="18"/>
      <c r="AP339" s="5"/>
    </row>
    <row r="340" spans="1:42">
      <c r="A340" t="s">
        <v>341</v>
      </c>
      <c r="B340">
        <v>331</v>
      </c>
      <c r="C340" s="4">
        <v>2958244</v>
      </c>
      <c r="D340" s="4">
        <v>3186650</v>
      </c>
      <c r="E340" s="4">
        <v>3324080</v>
      </c>
      <c r="F340" s="4">
        <v>3455387</v>
      </c>
      <c r="G340" s="4">
        <v>3587928</v>
      </c>
      <c r="H340" s="4">
        <f>'Levy Limit Base'!U340</f>
        <v>3731141</v>
      </c>
      <c r="J340" s="47" t="s">
        <v>1212</v>
      </c>
      <c r="K340" s="47" t="s">
        <v>1212</v>
      </c>
      <c r="M340" s="4">
        <v>35372</v>
      </c>
      <c r="N340" s="4">
        <v>57763</v>
      </c>
      <c r="O340" s="4">
        <v>48205</v>
      </c>
      <c r="P340" s="4">
        <v>46157</v>
      </c>
      <c r="Q340" s="17">
        <v>53515</v>
      </c>
      <c r="S340" s="4">
        <f t="shared" si="82"/>
        <v>35372</v>
      </c>
      <c r="T340" s="4">
        <f t="shared" si="83"/>
        <v>57763</v>
      </c>
      <c r="U340" s="4">
        <f t="shared" si="84"/>
        <v>48205</v>
      </c>
      <c r="V340" s="4">
        <f t="shared" si="85"/>
        <v>46157</v>
      </c>
      <c r="W340" s="4">
        <f t="shared" si="86"/>
        <v>53515</v>
      </c>
      <c r="Y340" s="5">
        <f t="shared" si="87"/>
        <v>1.2E-2</v>
      </c>
      <c r="Z340" s="5">
        <f t="shared" si="88"/>
        <v>1.8100000000000002E-2</v>
      </c>
      <c r="AA340" s="5">
        <f t="shared" si="89"/>
        <v>1.4500000000000001E-2</v>
      </c>
      <c r="AB340" s="5">
        <f t="shared" si="90"/>
        <v>1.34E-2</v>
      </c>
      <c r="AC340" s="5">
        <f t="shared" si="91"/>
        <v>1.49E-2</v>
      </c>
      <c r="AE340" s="5">
        <f t="shared" si="92"/>
        <v>1.43E-2</v>
      </c>
      <c r="AF340" s="5">
        <f t="shared" si="80"/>
        <v>1.43E-2</v>
      </c>
      <c r="AH340" s="5">
        <f t="shared" si="93"/>
        <v>1.49E-2</v>
      </c>
      <c r="AI340" s="5">
        <f t="shared" si="81"/>
        <v>1.4E-2</v>
      </c>
      <c r="AJ340" s="5">
        <f t="shared" si="94"/>
        <v>8.9999999999999976E-4</v>
      </c>
      <c r="AL340" s="5">
        <f t="shared" si="95"/>
        <v>1.43E-2</v>
      </c>
      <c r="AM340" s="4">
        <f>ROUND(('Levy Limit Base'!AD340*AL340),0)</f>
        <v>53355</v>
      </c>
      <c r="AN340" s="4"/>
      <c r="AO340" s="18"/>
      <c r="AP340" s="5"/>
    </row>
    <row r="341" spans="1:42">
      <c r="A341" t="s">
        <v>342</v>
      </c>
      <c r="B341">
        <v>332</v>
      </c>
      <c r="C341" s="4">
        <v>11726535</v>
      </c>
      <c r="D341" s="4">
        <v>12856508</v>
      </c>
      <c r="E341" s="4">
        <v>13384640</v>
      </c>
      <c r="F341" s="4">
        <v>14074442</v>
      </c>
      <c r="G341" s="4">
        <v>14897109</v>
      </c>
      <c r="H341" s="4">
        <f>'Levy Limit Base'!U341</f>
        <v>15466219</v>
      </c>
      <c r="J341" s="47" t="s">
        <v>1212</v>
      </c>
      <c r="K341" s="47" t="s">
        <v>1212</v>
      </c>
      <c r="M341" s="4">
        <v>275236</v>
      </c>
      <c r="N341" s="4">
        <v>206719</v>
      </c>
      <c r="O341" s="4">
        <v>355186</v>
      </c>
      <c r="P341" s="4">
        <v>470806</v>
      </c>
      <c r="Q341" s="17">
        <v>196682</v>
      </c>
      <c r="S341" s="4">
        <f t="shared" si="82"/>
        <v>275236</v>
      </c>
      <c r="T341" s="4">
        <f t="shared" si="83"/>
        <v>206719</v>
      </c>
      <c r="U341" s="4">
        <f t="shared" si="84"/>
        <v>355186</v>
      </c>
      <c r="V341" s="4">
        <f t="shared" si="85"/>
        <v>470806</v>
      </c>
      <c r="W341" s="4">
        <f t="shared" si="86"/>
        <v>196682</v>
      </c>
      <c r="Y341" s="5">
        <f t="shared" si="87"/>
        <v>2.35E-2</v>
      </c>
      <c r="Z341" s="5">
        <f t="shared" si="88"/>
        <v>1.61E-2</v>
      </c>
      <c r="AA341" s="5">
        <f t="shared" si="89"/>
        <v>2.6499999999999999E-2</v>
      </c>
      <c r="AB341" s="5">
        <f t="shared" si="90"/>
        <v>3.3500000000000002E-2</v>
      </c>
      <c r="AC341" s="5">
        <f t="shared" si="91"/>
        <v>1.32E-2</v>
      </c>
      <c r="AE341" s="5">
        <f t="shared" si="92"/>
        <v>2.4400000000000002E-2</v>
      </c>
      <c r="AF341" s="5">
        <f t="shared" si="80"/>
        <v>1.8599999999999998E-2</v>
      </c>
      <c r="AH341" s="5">
        <f t="shared" si="93"/>
        <v>3.3500000000000002E-2</v>
      </c>
      <c r="AI341" s="5">
        <f t="shared" si="81"/>
        <v>1.9900000000000001E-2</v>
      </c>
      <c r="AJ341" s="5">
        <f t="shared" si="94"/>
        <v>1.3600000000000001E-2</v>
      </c>
      <c r="AL341" s="5">
        <f t="shared" si="95"/>
        <v>2.4400000000000002E-2</v>
      </c>
      <c r="AM341" s="4">
        <f>ROUND(('Levy Limit Base'!AD341*AL341),0)</f>
        <v>377376</v>
      </c>
      <c r="AN341" s="4"/>
      <c r="AO341" s="18"/>
      <c r="AP341" s="5"/>
    </row>
    <row r="342" spans="1:42">
      <c r="A342" t="s">
        <v>343</v>
      </c>
      <c r="B342">
        <v>333</v>
      </c>
      <c r="C342" s="4">
        <v>53324024</v>
      </c>
      <c r="D342" s="4">
        <v>58357750</v>
      </c>
      <c r="E342" s="4">
        <v>61012902</v>
      </c>
      <c r="F342" s="4">
        <v>63465401</v>
      </c>
      <c r="G342" s="4">
        <v>66244040</v>
      </c>
      <c r="H342" s="4">
        <f>'Levy Limit Base'!U342</f>
        <v>69146363</v>
      </c>
      <c r="J342" s="47" t="s">
        <v>440</v>
      </c>
      <c r="K342" s="47" t="s">
        <v>1212</v>
      </c>
      <c r="M342" s="4">
        <v>1020267</v>
      </c>
      <c r="N342" s="4">
        <v>1196208</v>
      </c>
      <c r="O342" s="4">
        <v>927176</v>
      </c>
      <c r="P342" s="4">
        <v>1192004</v>
      </c>
      <c r="Q342" s="17">
        <v>1246222</v>
      </c>
      <c r="S342" s="4">
        <f t="shared" si="82"/>
        <v>1020267</v>
      </c>
      <c r="T342" s="4">
        <f t="shared" si="83"/>
        <v>1196208</v>
      </c>
      <c r="U342" s="4">
        <f t="shared" si="84"/>
        <v>927176</v>
      </c>
      <c r="V342" s="4">
        <f t="shared" si="85"/>
        <v>1192004</v>
      </c>
      <c r="W342" s="4">
        <f t="shared" si="86"/>
        <v>1246222</v>
      </c>
      <c r="Y342" s="5">
        <f t="shared" si="87"/>
        <v>1.9099999999999999E-2</v>
      </c>
      <c r="Z342" s="5">
        <f t="shared" si="88"/>
        <v>2.0500000000000001E-2</v>
      </c>
      <c r="AA342" s="5">
        <f t="shared" si="89"/>
        <v>1.52E-2</v>
      </c>
      <c r="AB342" s="5">
        <f t="shared" si="90"/>
        <v>1.8800000000000001E-2</v>
      </c>
      <c r="AC342" s="5">
        <f t="shared" si="91"/>
        <v>1.8800000000000001E-2</v>
      </c>
      <c r="AE342" s="5">
        <f t="shared" si="92"/>
        <v>1.7600000000000001E-2</v>
      </c>
      <c r="AF342" s="5">
        <f t="shared" si="80"/>
        <v>1.7600000000000001E-2</v>
      </c>
      <c r="AH342" s="5">
        <f t="shared" si="93"/>
        <v>1.8800000000000001E-2</v>
      </c>
      <c r="AI342" s="5">
        <f t="shared" si="81"/>
        <v>1.7000000000000001E-2</v>
      </c>
      <c r="AJ342" s="5">
        <f t="shared" si="94"/>
        <v>1.7999999999999995E-3</v>
      </c>
      <c r="AL342" s="5">
        <f t="shared" si="95"/>
        <v>1.7600000000000001E-2</v>
      </c>
      <c r="AM342" s="4">
        <f>ROUND(('Levy Limit Base'!AD342*AL342),0)</f>
        <v>1216976</v>
      </c>
      <c r="AN342" s="4"/>
      <c r="AO342" s="18"/>
      <c r="AP342" s="5"/>
    </row>
    <row r="343" spans="1:42">
      <c r="A343" t="s">
        <v>344</v>
      </c>
      <c r="B343">
        <v>334</v>
      </c>
      <c r="C343" s="4">
        <v>20108242</v>
      </c>
      <c r="D343" s="4">
        <v>21668734</v>
      </c>
      <c r="E343" s="4">
        <v>22447879</v>
      </c>
      <c r="F343" s="4">
        <v>23452692</v>
      </c>
      <c r="G343" s="4">
        <v>24378558</v>
      </c>
      <c r="H343" s="4">
        <f>'Levy Limit Base'!U343</f>
        <v>25391825</v>
      </c>
      <c r="J343" s="47" t="s">
        <v>1212</v>
      </c>
      <c r="K343" s="47" t="s">
        <v>1212</v>
      </c>
      <c r="M343" s="4">
        <v>274625</v>
      </c>
      <c r="N343" s="4">
        <v>237426</v>
      </c>
      <c r="O343" s="4">
        <v>443616</v>
      </c>
      <c r="P343" s="4">
        <v>339549</v>
      </c>
      <c r="Q343" s="17">
        <v>403803</v>
      </c>
      <c r="S343" s="4">
        <f t="shared" si="82"/>
        <v>274625</v>
      </c>
      <c r="T343" s="4">
        <f t="shared" si="83"/>
        <v>237426</v>
      </c>
      <c r="U343" s="4">
        <f t="shared" si="84"/>
        <v>443616</v>
      </c>
      <c r="V343" s="4">
        <f t="shared" si="85"/>
        <v>339549</v>
      </c>
      <c r="W343" s="4">
        <f t="shared" si="86"/>
        <v>403803</v>
      </c>
      <c r="Y343" s="5">
        <f t="shared" si="87"/>
        <v>1.37E-2</v>
      </c>
      <c r="Z343" s="5">
        <f t="shared" si="88"/>
        <v>1.0999999999999999E-2</v>
      </c>
      <c r="AA343" s="5">
        <f t="shared" si="89"/>
        <v>1.9800000000000002E-2</v>
      </c>
      <c r="AB343" s="5">
        <f t="shared" si="90"/>
        <v>1.4500000000000001E-2</v>
      </c>
      <c r="AC343" s="5">
        <f t="shared" si="91"/>
        <v>1.66E-2</v>
      </c>
      <c r="AE343" s="5">
        <f t="shared" si="92"/>
        <v>1.7000000000000001E-2</v>
      </c>
      <c r="AF343" s="5">
        <f t="shared" si="80"/>
        <v>1.4E-2</v>
      </c>
      <c r="AH343" s="5">
        <f t="shared" si="93"/>
        <v>1.9800000000000002E-2</v>
      </c>
      <c r="AI343" s="5">
        <f t="shared" si="81"/>
        <v>1.5599999999999999E-2</v>
      </c>
      <c r="AJ343" s="5">
        <f t="shared" si="94"/>
        <v>4.2000000000000023E-3</v>
      </c>
      <c r="AL343" s="5">
        <f t="shared" si="95"/>
        <v>1.7000000000000001E-2</v>
      </c>
      <c r="AM343" s="4">
        <f>ROUND(('Levy Limit Base'!AD343*AL343),0)</f>
        <v>431661</v>
      </c>
      <c r="AN343" s="4"/>
      <c r="AO343" s="18"/>
      <c r="AP343" s="5"/>
    </row>
    <row r="344" spans="1:42">
      <c r="A344" t="s">
        <v>345</v>
      </c>
      <c r="B344">
        <v>335</v>
      </c>
      <c r="C344" s="4">
        <v>46455302</v>
      </c>
      <c r="D344" s="4">
        <v>50333615</v>
      </c>
      <c r="E344" s="4">
        <v>53127070</v>
      </c>
      <c r="F344" s="4">
        <v>58617511</v>
      </c>
      <c r="G344" s="4">
        <v>62355620</v>
      </c>
      <c r="H344" s="4">
        <f>'Levy Limit Base'!U344</f>
        <v>65340733</v>
      </c>
      <c r="J344" s="47" t="s">
        <v>443</v>
      </c>
      <c r="K344" s="47" t="s">
        <v>1212</v>
      </c>
      <c r="M344" s="4">
        <v>613522</v>
      </c>
      <c r="N344" s="4">
        <v>1535114</v>
      </c>
      <c r="O344" s="4">
        <v>4162264</v>
      </c>
      <c r="P344" s="4">
        <v>2271397</v>
      </c>
      <c r="Q344" s="17">
        <v>1426222</v>
      </c>
      <c r="S344" s="4">
        <f t="shared" si="82"/>
        <v>613522</v>
      </c>
      <c r="T344" s="4">
        <f t="shared" si="83"/>
        <v>1535114</v>
      </c>
      <c r="U344" s="4">
        <f t="shared" si="84"/>
        <v>4162264</v>
      </c>
      <c r="V344" s="4">
        <f t="shared" si="85"/>
        <v>2271397</v>
      </c>
      <c r="W344" s="4">
        <f t="shared" si="86"/>
        <v>1426222</v>
      </c>
      <c r="Y344" s="5">
        <f t="shared" si="87"/>
        <v>1.32E-2</v>
      </c>
      <c r="Z344" s="5">
        <f t="shared" si="88"/>
        <v>3.0499999999999999E-2</v>
      </c>
      <c r="AA344" s="5">
        <f t="shared" si="89"/>
        <v>7.8299999999999995E-2</v>
      </c>
      <c r="AB344" s="5">
        <f t="shared" si="90"/>
        <v>3.8699999999999998E-2</v>
      </c>
      <c r="AC344" s="5">
        <f t="shared" si="91"/>
        <v>2.29E-2</v>
      </c>
      <c r="AE344" s="5">
        <f t="shared" si="92"/>
        <v>4.6600000000000003E-2</v>
      </c>
      <c r="AF344" s="5">
        <f t="shared" si="80"/>
        <v>3.0700000000000002E-2</v>
      </c>
      <c r="AH344" s="5">
        <f t="shared" si="93"/>
        <v>7.8299999999999995E-2</v>
      </c>
      <c r="AI344" s="5">
        <f t="shared" si="81"/>
        <v>3.0800000000000001E-2</v>
      </c>
      <c r="AJ344" s="5">
        <f t="shared" si="94"/>
        <v>4.7499999999999994E-2</v>
      </c>
      <c r="AL344" s="5">
        <f t="shared" si="95"/>
        <v>3.0700000000000002E-2</v>
      </c>
      <c r="AM344" s="4">
        <f>ROUND(('Levy Limit Base'!AD344*AL344),0)</f>
        <v>2005961</v>
      </c>
      <c r="AN344" s="4"/>
      <c r="AO344" s="18"/>
      <c r="AP344" s="5"/>
    </row>
    <row r="345" spans="1:42">
      <c r="A345" t="s">
        <v>346</v>
      </c>
      <c r="B345">
        <v>336</v>
      </c>
      <c r="C345" s="4">
        <v>80601512</v>
      </c>
      <c r="D345" s="4">
        <v>86083778</v>
      </c>
      <c r="E345" s="4">
        <v>88986186</v>
      </c>
      <c r="F345" s="4">
        <v>94099739</v>
      </c>
      <c r="G345" s="4">
        <v>97511090</v>
      </c>
      <c r="H345" s="4">
        <f>'Levy Limit Base'!U345</f>
        <v>102157306</v>
      </c>
      <c r="J345" s="47" t="s">
        <v>1212</v>
      </c>
      <c r="K345" s="47" t="s">
        <v>1212</v>
      </c>
      <c r="M345" s="4">
        <v>672844</v>
      </c>
      <c r="N345" s="4">
        <v>750314</v>
      </c>
      <c r="O345" s="4">
        <v>2888898</v>
      </c>
      <c r="P345" s="4">
        <v>1058858</v>
      </c>
      <c r="Q345" s="17">
        <v>2100568</v>
      </c>
      <c r="S345" s="4">
        <f t="shared" si="82"/>
        <v>672844</v>
      </c>
      <c r="T345" s="4">
        <f t="shared" si="83"/>
        <v>750314</v>
      </c>
      <c r="U345" s="4">
        <f t="shared" si="84"/>
        <v>2888898</v>
      </c>
      <c r="V345" s="4">
        <f t="shared" si="85"/>
        <v>1058858</v>
      </c>
      <c r="W345" s="4">
        <f t="shared" si="86"/>
        <v>2100568</v>
      </c>
      <c r="Y345" s="5">
        <f t="shared" si="87"/>
        <v>8.3000000000000001E-3</v>
      </c>
      <c r="Z345" s="5">
        <f t="shared" si="88"/>
        <v>8.6999999999999994E-3</v>
      </c>
      <c r="AA345" s="5">
        <f t="shared" si="89"/>
        <v>3.2500000000000001E-2</v>
      </c>
      <c r="AB345" s="5">
        <f t="shared" si="90"/>
        <v>1.1299999999999999E-2</v>
      </c>
      <c r="AC345" s="5">
        <f t="shared" si="91"/>
        <v>2.1499999999999998E-2</v>
      </c>
      <c r="AE345" s="5">
        <f t="shared" si="92"/>
        <v>2.18E-2</v>
      </c>
      <c r="AF345" s="5">
        <f t="shared" si="80"/>
        <v>1.38E-2</v>
      </c>
      <c r="AH345" s="5">
        <f t="shared" si="93"/>
        <v>3.2500000000000001E-2</v>
      </c>
      <c r="AI345" s="5">
        <f t="shared" si="81"/>
        <v>1.6400000000000001E-2</v>
      </c>
      <c r="AJ345" s="5">
        <f t="shared" si="94"/>
        <v>1.61E-2</v>
      </c>
      <c r="AL345" s="5">
        <f t="shared" si="95"/>
        <v>2.18E-2</v>
      </c>
      <c r="AM345" s="4">
        <f>ROUND(('Levy Limit Base'!AD345*AL345),0)</f>
        <v>2227029</v>
      </c>
      <c r="AN345" s="4"/>
      <c r="AO345" s="18"/>
      <c r="AP345" s="5"/>
    </row>
    <row r="346" spans="1:42">
      <c r="A346" t="s">
        <v>347</v>
      </c>
      <c r="B346">
        <v>337</v>
      </c>
      <c r="C346" s="4">
        <v>3405114</v>
      </c>
      <c r="D346" s="4">
        <v>3716168</v>
      </c>
      <c r="E346" s="4">
        <v>3870742</v>
      </c>
      <c r="F346" s="4">
        <v>4123265</v>
      </c>
      <c r="G346" s="4">
        <v>4291469</v>
      </c>
      <c r="H346" s="4">
        <f>'Levy Limit Base'!U346</f>
        <v>4530850</v>
      </c>
      <c r="J346" s="47" t="s">
        <v>1212</v>
      </c>
      <c r="K346" s="47" t="s">
        <v>1212</v>
      </c>
      <c r="M346" s="4">
        <v>69144</v>
      </c>
      <c r="N346" s="4">
        <v>61670</v>
      </c>
      <c r="O346" s="4">
        <v>155754</v>
      </c>
      <c r="P346" s="4">
        <v>65123</v>
      </c>
      <c r="Q346" s="17">
        <v>132094</v>
      </c>
      <c r="S346" s="4">
        <f t="shared" si="82"/>
        <v>69144</v>
      </c>
      <c r="T346" s="4">
        <f t="shared" si="83"/>
        <v>61670</v>
      </c>
      <c r="U346" s="4">
        <f t="shared" si="84"/>
        <v>155754</v>
      </c>
      <c r="V346" s="4">
        <f t="shared" si="85"/>
        <v>65123</v>
      </c>
      <c r="W346" s="4">
        <f t="shared" si="86"/>
        <v>132094</v>
      </c>
      <c r="Y346" s="5">
        <f t="shared" si="87"/>
        <v>2.0299999999999999E-2</v>
      </c>
      <c r="Z346" s="5">
        <f t="shared" si="88"/>
        <v>1.66E-2</v>
      </c>
      <c r="AA346" s="5">
        <f t="shared" si="89"/>
        <v>4.02E-2</v>
      </c>
      <c r="AB346" s="5">
        <f t="shared" si="90"/>
        <v>1.5800000000000002E-2</v>
      </c>
      <c r="AC346" s="5">
        <f t="shared" si="91"/>
        <v>3.0800000000000001E-2</v>
      </c>
      <c r="AE346" s="5">
        <f t="shared" si="92"/>
        <v>2.8899999999999999E-2</v>
      </c>
      <c r="AF346" s="5">
        <f t="shared" si="80"/>
        <v>2.1100000000000001E-2</v>
      </c>
      <c r="AH346" s="5">
        <f t="shared" si="93"/>
        <v>4.02E-2</v>
      </c>
      <c r="AI346" s="5">
        <f t="shared" si="81"/>
        <v>2.3300000000000001E-2</v>
      </c>
      <c r="AJ346" s="5">
        <f t="shared" si="94"/>
        <v>1.6899999999999998E-2</v>
      </c>
      <c r="AL346" s="5">
        <f t="shared" si="95"/>
        <v>2.8899999999999999E-2</v>
      </c>
      <c r="AM346" s="4">
        <f>ROUND(('Levy Limit Base'!AD346*AL346),0)</f>
        <v>130942</v>
      </c>
      <c r="AN346" s="4"/>
      <c r="AO346" s="18"/>
      <c r="AP346" s="5"/>
    </row>
    <row r="347" spans="1:42">
      <c r="A347" t="s">
        <v>348</v>
      </c>
      <c r="B347">
        <v>338</v>
      </c>
      <c r="C347" s="4">
        <v>18022454</v>
      </c>
      <c r="D347" s="4">
        <v>19681461</v>
      </c>
      <c r="E347" s="4">
        <v>20466110</v>
      </c>
      <c r="F347" s="4">
        <v>23142555</v>
      </c>
      <c r="G347" s="4">
        <v>23125376</v>
      </c>
      <c r="H347" s="4">
        <f>'Levy Limit Base'!U347</f>
        <v>23971008</v>
      </c>
      <c r="J347" s="47" t="s">
        <v>1212</v>
      </c>
      <c r="K347" s="47" t="s">
        <v>1212</v>
      </c>
      <c r="M347" s="4">
        <v>205230</v>
      </c>
      <c r="N347" s="4">
        <v>292612</v>
      </c>
      <c r="O347" s="4">
        <v>1328292</v>
      </c>
      <c r="P347" s="4">
        <v>261670</v>
      </c>
      <c r="Q347" s="17">
        <v>267498</v>
      </c>
      <c r="S347" s="4">
        <f t="shared" si="82"/>
        <v>205230</v>
      </c>
      <c r="T347" s="4">
        <f t="shared" si="83"/>
        <v>292612</v>
      </c>
      <c r="U347" s="4">
        <f t="shared" si="84"/>
        <v>1328292</v>
      </c>
      <c r="V347" s="4">
        <f t="shared" si="85"/>
        <v>261670</v>
      </c>
      <c r="W347" s="4">
        <f t="shared" si="86"/>
        <v>267498</v>
      </c>
      <c r="Y347" s="5">
        <f t="shared" si="87"/>
        <v>1.14E-2</v>
      </c>
      <c r="Z347" s="5">
        <f t="shared" si="88"/>
        <v>1.49E-2</v>
      </c>
      <c r="AA347" s="5">
        <f t="shared" si="89"/>
        <v>6.4899999999999999E-2</v>
      </c>
      <c r="AB347" s="5">
        <f t="shared" si="90"/>
        <v>1.1299999999999999E-2</v>
      </c>
      <c r="AC347" s="5">
        <f t="shared" si="91"/>
        <v>1.1599999999999999E-2</v>
      </c>
      <c r="AE347" s="5">
        <f t="shared" si="92"/>
        <v>2.93E-2</v>
      </c>
      <c r="AF347" s="5">
        <f t="shared" si="80"/>
        <v>1.26E-2</v>
      </c>
      <c r="AH347" s="5">
        <f t="shared" si="93"/>
        <v>6.4899999999999999E-2</v>
      </c>
      <c r="AI347" s="5">
        <f t="shared" si="81"/>
        <v>1.15E-2</v>
      </c>
      <c r="AJ347" s="5">
        <f t="shared" si="94"/>
        <v>5.3400000000000003E-2</v>
      </c>
      <c r="AL347" s="5">
        <f t="shared" si="95"/>
        <v>1.26E-2</v>
      </c>
      <c r="AM347" s="4">
        <f>ROUND(('Levy Limit Base'!AD347*AL347),0)</f>
        <v>302035</v>
      </c>
      <c r="AN347" s="4"/>
      <c r="AO347" s="18"/>
      <c r="AP347" s="5"/>
    </row>
    <row r="348" spans="1:42">
      <c r="A348" t="s">
        <v>349</v>
      </c>
      <c r="B348">
        <v>339</v>
      </c>
      <c r="C348" s="4">
        <v>26308511</v>
      </c>
      <c r="D348" s="4">
        <v>28457092</v>
      </c>
      <c r="E348" s="4">
        <v>29524748</v>
      </c>
      <c r="F348" s="4">
        <v>30592125</v>
      </c>
      <c r="G348" s="4">
        <v>31707201</v>
      </c>
      <c r="H348" s="4">
        <f>'Levy Limit Base'!U348</f>
        <v>32919921</v>
      </c>
      <c r="J348" s="47" t="s">
        <v>441</v>
      </c>
      <c r="K348" s="47" t="s">
        <v>1212</v>
      </c>
      <c r="M348" s="4">
        <v>361414</v>
      </c>
      <c r="N348" s="4">
        <v>356228</v>
      </c>
      <c r="O348" s="4">
        <v>329258</v>
      </c>
      <c r="P348" s="4">
        <v>350273</v>
      </c>
      <c r="Q348" s="17">
        <v>420040</v>
      </c>
      <c r="S348" s="4">
        <f t="shared" si="82"/>
        <v>361414</v>
      </c>
      <c r="T348" s="4">
        <f t="shared" si="83"/>
        <v>356228</v>
      </c>
      <c r="U348" s="4">
        <f t="shared" si="84"/>
        <v>329258</v>
      </c>
      <c r="V348" s="4">
        <f t="shared" si="85"/>
        <v>350273</v>
      </c>
      <c r="W348" s="4">
        <f t="shared" si="86"/>
        <v>420040</v>
      </c>
      <c r="Y348" s="5">
        <f t="shared" si="87"/>
        <v>1.37E-2</v>
      </c>
      <c r="Z348" s="5">
        <f t="shared" si="88"/>
        <v>1.2500000000000001E-2</v>
      </c>
      <c r="AA348" s="5">
        <f t="shared" si="89"/>
        <v>1.12E-2</v>
      </c>
      <c r="AB348" s="5">
        <f t="shared" si="90"/>
        <v>1.14E-2</v>
      </c>
      <c r="AC348" s="5">
        <f t="shared" si="91"/>
        <v>1.32E-2</v>
      </c>
      <c r="AE348" s="5">
        <f t="shared" si="92"/>
        <v>1.1900000000000001E-2</v>
      </c>
      <c r="AF348" s="5">
        <f t="shared" si="80"/>
        <v>1.17E-2</v>
      </c>
      <c r="AH348" s="5">
        <f t="shared" si="93"/>
        <v>1.32E-2</v>
      </c>
      <c r="AI348" s="5">
        <f t="shared" si="81"/>
        <v>1.1299999999999999E-2</v>
      </c>
      <c r="AJ348" s="5">
        <f t="shared" si="94"/>
        <v>1.9000000000000006E-3</v>
      </c>
      <c r="AL348" s="5">
        <f t="shared" si="95"/>
        <v>1.1900000000000001E-2</v>
      </c>
      <c r="AM348" s="4">
        <f>ROUND(('Levy Limit Base'!AD348*AL348),0)</f>
        <v>391747</v>
      </c>
      <c r="AN348" s="4"/>
      <c r="AO348" s="18"/>
      <c r="AP348" s="5"/>
    </row>
    <row r="349" spans="1:42">
      <c r="A349" t="s">
        <v>350</v>
      </c>
      <c r="B349">
        <v>340</v>
      </c>
      <c r="C349" s="4">
        <v>3929464</v>
      </c>
      <c r="D349" s="4">
        <v>4263895</v>
      </c>
      <c r="E349" s="4">
        <v>4424970</v>
      </c>
      <c r="F349" s="4">
        <v>4596358</v>
      </c>
      <c r="G349" s="4">
        <v>4768943</v>
      </c>
      <c r="H349" s="4">
        <f>'Levy Limit Base'!U349</f>
        <v>4948580</v>
      </c>
      <c r="J349" s="47" t="s">
        <v>1212</v>
      </c>
      <c r="K349" s="47" t="s">
        <v>1212</v>
      </c>
      <c r="M349" s="4">
        <v>65009</v>
      </c>
      <c r="N349" s="4">
        <v>54478</v>
      </c>
      <c r="O349" s="4">
        <v>60763</v>
      </c>
      <c r="P349" s="4">
        <v>57676</v>
      </c>
      <c r="Q349" s="17">
        <v>60413</v>
      </c>
      <c r="S349" s="4">
        <f t="shared" si="82"/>
        <v>65009</v>
      </c>
      <c r="T349" s="4">
        <f t="shared" si="83"/>
        <v>54478</v>
      </c>
      <c r="U349" s="4">
        <f t="shared" si="84"/>
        <v>60763</v>
      </c>
      <c r="V349" s="4">
        <f t="shared" si="85"/>
        <v>57676</v>
      </c>
      <c r="W349" s="4">
        <f t="shared" si="86"/>
        <v>60413</v>
      </c>
      <c r="Y349" s="5">
        <f t="shared" si="87"/>
        <v>1.6500000000000001E-2</v>
      </c>
      <c r="Z349" s="5">
        <f t="shared" si="88"/>
        <v>1.2800000000000001E-2</v>
      </c>
      <c r="AA349" s="5">
        <f t="shared" si="89"/>
        <v>1.37E-2</v>
      </c>
      <c r="AB349" s="5">
        <f t="shared" si="90"/>
        <v>1.2500000000000001E-2</v>
      </c>
      <c r="AC349" s="5">
        <f t="shared" si="91"/>
        <v>1.2699999999999999E-2</v>
      </c>
      <c r="AE349" s="5">
        <f t="shared" si="92"/>
        <v>1.2999999999999999E-2</v>
      </c>
      <c r="AF349" s="5">
        <f t="shared" si="80"/>
        <v>1.2699999999999999E-2</v>
      </c>
      <c r="AH349" s="5">
        <f t="shared" si="93"/>
        <v>1.37E-2</v>
      </c>
      <c r="AI349" s="5">
        <f t="shared" si="81"/>
        <v>1.26E-2</v>
      </c>
      <c r="AJ349" s="5">
        <f t="shared" si="94"/>
        <v>1.1000000000000003E-3</v>
      </c>
      <c r="AL349" s="5">
        <f t="shared" si="95"/>
        <v>1.2999999999999999E-2</v>
      </c>
      <c r="AM349" s="4">
        <f>ROUND(('Levy Limit Base'!AD349*AL349),0)</f>
        <v>64332</v>
      </c>
      <c r="AN349" s="4"/>
      <c r="AO349" s="18"/>
      <c r="AP349" s="5"/>
    </row>
    <row r="350" spans="1:42">
      <c r="A350" t="s">
        <v>351</v>
      </c>
      <c r="B350">
        <v>341</v>
      </c>
      <c r="C350" s="4">
        <v>12510605</v>
      </c>
      <c r="D350" s="4">
        <v>13349588</v>
      </c>
      <c r="E350" s="4">
        <v>13741523</v>
      </c>
      <c r="F350" s="4">
        <v>14164826</v>
      </c>
      <c r="G350" s="4">
        <v>14702382</v>
      </c>
      <c r="H350" s="4">
        <f>'Levy Limit Base'!U350</f>
        <v>15252778</v>
      </c>
      <c r="J350" s="47" t="s">
        <v>1212</v>
      </c>
      <c r="K350" s="47" t="s">
        <v>1212</v>
      </c>
      <c r="M350" s="4">
        <v>57656</v>
      </c>
      <c r="N350" s="4">
        <v>58195</v>
      </c>
      <c r="O350" s="4">
        <v>79765</v>
      </c>
      <c r="P350" s="4">
        <v>183435</v>
      </c>
      <c r="Q350" s="17">
        <v>182836</v>
      </c>
      <c r="S350" s="4">
        <f t="shared" si="82"/>
        <v>57656</v>
      </c>
      <c r="T350" s="4">
        <f t="shared" si="83"/>
        <v>58195</v>
      </c>
      <c r="U350" s="4">
        <f t="shared" si="84"/>
        <v>79765</v>
      </c>
      <c r="V350" s="4">
        <f t="shared" si="85"/>
        <v>183435</v>
      </c>
      <c r="W350" s="4">
        <f t="shared" si="86"/>
        <v>182836</v>
      </c>
      <c r="Y350" s="5">
        <f t="shared" si="87"/>
        <v>4.5999999999999999E-3</v>
      </c>
      <c r="Z350" s="5">
        <f t="shared" si="88"/>
        <v>4.4000000000000003E-3</v>
      </c>
      <c r="AA350" s="5">
        <f t="shared" si="89"/>
        <v>5.7999999999999996E-3</v>
      </c>
      <c r="AB350" s="5">
        <f t="shared" si="90"/>
        <v>1.2999999999999999E-2</v>
      </c>
      <c r="AC350" s="5">
        <f t="shared" si="91"/>
        <v>1.24E-2</v>
      </c>
      <c r="AE350" s="5">
        <f t="shared" si="92"/>
        <v>1.04E-2</v>
      </c>
      <c r="AF350" s="5">
        <f t="shared" si="80"/>
        <v>7.4999999999999997E-3</v>
      </c>
      <c r="AH350" s="5">
        <f t="shared" si="93"/>
        <v>1.2999999999999999E-2</v>
      </c>
      <c r="AI350" s="5">
        <f t="shared" si="81"/>
        <v>9.1000000000000004E-3</v>
      </c>
      <c r="AJ350" s="5">
        <f t="shared" si="94"/>
        <v>3.899999999999999E-3</v>
      </c>
      <c r="AL350" s="5">
        <f t="shared" si="95"/>
        <v>1.04E-2</v>
      </c>
      <c r="AM350" s="4">
        <f>ROUND(('Levy Limit Base'!AD350*AL350),0)</f>
        <v>158629</v>
      </c>
      <c r="AN350" s="4"/>
      <c r="AO350" s="18"/>
      <c r="AP350" s="5"/>
    </row>
    <row r="351" spans="1:42">
      <c r="A351" t="s">
        <v>352</v>
      </c>
      <c r="B351">
        <v>342</v>
      </c>
      <c r="C351" s="4">
        <v>57790113</v>
      </c>
      <c r="D351" s="4">
        <v>63139716</v>
      </c>
      <c r="E351" s="4">
        <v>66056442</v>
      </c>
      <c r="F351" s="4">
        <v>69555446</v>
      </c>
      <c r="G351" s="4">
        <v>73267482</v>
      </c>
      <c r="H351" s="4">
        <f>'Levy Limit Base'!U351</f>
        <v>76668444</v>
      </c>
      <c r="J351" s="47" t="s">
        <v>439</v>
      </c>
      <c r="K351" s="47" t="s">
        <v>1212</v>
      </c>
      <c r="M351" s="4">
        <v>1051292</v>
      </c>
      <c r="N351" s="4">
        <v>1338233</v>
      </c>
      <c r="O351" s="4">
        <v>1847593</v>
      </c>
      <c r="P351" s="4">
        <v>1973150</v>
      </c>
      <c r="Q351" s="17">
        <v>1569275</v>
      </c>
      <c r="S351" s="4">
        <f t="shared" si="82"/>
        <v>1051292</v>
      </c>
      <c r="T351" s="4">
        <f t="shared" si="83"/>
        <v>1338233</v>
      </c>
      <c r="U351" s="4">
        <f t="shared" si="84"/>
        <v>1847593</v>
      </c>
      <c r="V351" s="4">
        <f t="shared" si="85"/>
        <v>1973150</v>
      </c>
      <c r="W351" s="4">
        <f t="shared" si="86"/>
        <v>1569275</v>
      </c>
      <c r="Y351" s="5">
        <f t="shared" si="87"/>
        <v>1.8200000000000001E-2</v>
      </c>
      <c r="Z351" s="5">
        <f t="shared" si="88"/>
        <v>2.12E-2</v>
      </c>
      <c r="AA351" s="5">
        <f t="shared" si="89"/>
        <v>2.8000000000000001E-2</v>
      </c>
      <c r="AB351" s="5">
        <f t="shared" si="90"/>
        <v>2.8400000000000002E-2</v>
      </c>
      <c r="AC351" s="5">
        <f t="shared" si="91"/>
        <v>2.1399999999999999E-2</v>
      </c>
      <c r="AE351" s="5">
        <f t="shared" si="92"/>
        <v>2.5899999999999999E-2</v>
      </c>
      <c r="AF351" s="5">
        <f t="shared" si="80"/>
        <v>2.35E-2</v>
      </c>
      <c r="AH351" s="5">
        <f t="shared" si="93"/>
        <v>2.8400000000000002E-2</v>
      </c>
      <c r="AI351" s="5">
        <f t="shared" si="81"/>
        <v>2.47E-2</v>
      </c>
      <c r="AJ351" s="5">
        <f t="shared" si="94"/>
        <v>3.7000000000000019E-3</v>
      </c>
      <c r="AL351" s="5">
        <f t="shared" si="95"/>
        <v>2.5899999999999999E-2</v>
      </c>
      <c r="AM351" s="4">
        <f>ROUND(('Levy Limit Base'!AD351*AL351),0)</f>
        <v>1985713</v>
      </c>
      <c r="AN351" s="4"/>
      <c r="AO351" s="18"/>
      <c r="AP351" s="5"/>
    </row>
    <row r="352" spans="1:42">
      <c r="A352" t="s">
        <v>353</v>
      </c>
      <c r="B352">
        <v>343</v>
      </c>
      <c r="C352" s="4">
        <v>9023171</v>
      </c>
      <c r="D352" s="4">
        <v>9616991</v>
      </c>
      <c r="E352" s="4">
        <v>9930528</v>
      </c>
      <c r="F352" s="4">
        <v>10243614</v>
      </c>
      <c r="G352" s="4">
        <v>10607360</v>
      </c>
      <c r="H352" s="4">
        <f>'Levy Limit Base'!U352</f>
        <v>10951910</v>
      </c>
      <c r="J352" s="47" t="s">
        <v>1212</v>
      </c>
      <c r="K352" s="47" t="s">
        <v>1212</v>
      </c>
      <c r="M352" s="4">
        <v>68437</v>
      </c>
      <c r="N352" s="4">
        <v>73112</v>
      </c>
      <c r="O352" s="4">
        <v>64823</v>
      </c>
      <c r="P352" s="4">
        <v>107655</v>
      </c>
      <c r="Q352" s="17">
        <v>79366</v>
      </c>
      <c r="S352" s="4">
        <f t="shared" si="82"/>
        <v>68437</v>
      </c>
      <c r="T352" s="4">
        <f t="shared" si="83"/>
        <v>73112</v>
      </c>
      <c r="U352" s="4">
        <f t="shared" si="84"/>
        <v>64823</v>
      </c>
      <c r="V352" s="4">
        <f t="shared" si="85"/>
        <v>107655</v>
      </c>
      <c r="W352" s="4">
        <f t="shared" si="86"/>
        <v>79366</v>
      </c>
      <c r="Y352" s="5">
        <f t="shared" si="87"/>
        <v>7.6E-3</v>
      </c>
      <c r="Z352" s="5">
        <f t="shared" si="88"/>
        <v>7.6E-3</v>
      </c>
      <c r="AA352" s="5">
        <f t="shared" si="89"/>
        <v>6.4999999999999997E-3</v>
      </c>
      <c r="AB352" s="5">
        <f t="shared" si="90"/>
        <v>1.0500000000000001E-2</v>
      </c>
      <c r="AC352" s="5">
        <f t="shared" si="91"/>
        <v>7.4999999999999997E-3</v>
      </c>
      <c r="AE352" s="5">
        <f t="shared" si="92"/>
        <v>8.2000000000000007E-3</v>
      </c>
      <c r="AF352" s="5">
        <f t="shared" si="80"/>
        <v>7.1999999999999998E-3</v>
      </c>
      <c r="AH352" s="5">
        <f t="shared" si="93"/>
        <v>1.0500000000000001E-2</v>
      </c>
      <c r="AI352" s="5">
        <f t="shared" si="81"/>
        <v>7.0000000000000001E-3</v>
      </c>
      <c r="AJ352" s="5">
        <f t="shared" si="94"/>
        <v>3.5000000000000005E-3</v>
      </c>
      <c r="AL352" s="5">
        <f t="shared" si="95"/>
        <v>8.2000000000000007E-3</v>
      </c>
      <c r="AM352" s="4">
        <f>ROUND(('Levy Limit Base'!AD352*AL352),0)</f>
        <v>89806</v>
      </c>
      <c r="AN352" s="4"/>
      <c r="AO352" s="18"/>
      <c r="AP352" s="5"/>
    </row>
    <row r="353" spans="1:42">
      <c r="A353" t="s">
        <v>354</v>
      </c>
      <c r="B353">
        <v>344</v>
      </c>
      <c r="C353" s="4">
        <v>53737823</v>
      </c>
      <c r="D353" s="4">
        <v>58188845</v>
      </c>
      <c r="E353" s="4">
        <v>60341350</v>
      </c>
      <c r="F353" s="4">
        <v>62587995</v>
      </c>
      <c r="G353" s="4">
        <v>65091625</v>
      </c>
      <c r="H353" s="4">
        <f>'Levy Limit Base'!U353</f>
        <v>67623009</v>
      </c>
      <c r="J353" s="47" t="s">
        <v>440</v>
      </c>
      <c r="K353" s="47" t="s">
        <v>1212</v>
      </c>
      <c r="M353" s="4">
        <v>753264</v>
      </c>
      <c r="N353" s="4">
        <v>697784</v>
      </c>
      <c r="O353" s="4">
        <v>738112</v>
      </c>
      <c r="P353" s="4">
        <v>938930</v>
      </c>
      <c r="Q353" s="17">
        <v>904093</v>
      </c>
      <c r="S353" s="4">
        <f t="shared" si="82"/>
        <v>753264</v>
      </c>
      <c r="T353" s="4">
        <f t="shared" si="83"/>
        <v>697784</v>
      </c>
      <c r="U353" s="4">
        <f t="shared" si="84"/>
        <v>738112</v>
      </c>
      <c r="V353" s="4">
        <f t="shared" si="85"/>
        <v>938930</v>
      </c>
      <c r="W353" s="4">
        <f t="shared" si="86"/>
        <v>904093</v>
      </c>
      <c r="Y353" s="5">
        <f t="shared" si="87"/>
        <v>1.4E-2</v>
      </c>
      <c r="Z353" s="5">
        <f t="shared" si="88"/>
        <v>1.2E-2</v>
      </c>
      <c r="AA353" s="5">
        <f t="shared" si="89"/>
        <v>1.2200000000000001E-2</v>
      </c>
      <c r="AB353" s="5">
        <f t="shared" si="90"/>
        <v>1.4999999999999999E-2</v>
      </c>
      <c r="AC353" s="5">
        <f t="shared" si="91"/>
        <v>1.3899999999999999E-2</v>
      </c>
      <c r="AE353" s="5">
        <f t="shared" si="92"/>
        <v>1.37E-2</v>
      </c>
      <c r="AF353" s="5">
        <f t="shared" si="80"/>
        <v>1.2699999999999999E-2</v>
      </c>
      <c r="AH353" s="5">
        <f t="shared" si="93"/>
        <v>1.4999999999999999E-2</v>
      </c>
      <c r="AI353" s="5">
        <f t="shared" si="81"/>
        <v>1.3100000000000001E-2</v>
      </c>
      <c r="AJ353" s="5">
        <f t="shared" si="94"/>
        <v>1.8999999999999989E-3</v>
      </c>
      <c r="AL353" s="5">
        <f t="shared" si="95"/>
        <v>1.37E-2</v>
      </c>
      <c r="AM353" s="4">
        <f>ROUND(('Levy Limit Base'!AD353*AL353),0)</f>
        <v>926435</v>
      </c>
      <c r="AN353" s="4"/>
      <c r="AO353" s="18"/>
      <c r="AP353" s="5"/>
    </row>
    <row r="354" spans="1:42">
      <c r="A354" t="s">
        <v>355</v>
      </c>
      <c r="B354">
        <v>345</v>
      </c>
      <c r="C354" s="4">
        <v>1320340</v>
      </c>
      <c r="D354" s="4">
        <v>1418504</v>
      </c>
      <c r="E354" s="4">
        <v>1473013</v>
      </c>
      <c r="F354" s="4">
        <v>1535766</v>
      </c>
      <c r="G354" s="4">
        <v>1583699</v>
      </c>
      <c r="H354" s="4">
        <f>'Levy Limit Base'!U354</f>
        <v>1663243</v>
      </c>
      <c r="J354" s="47" t="s">
        <v>1212</v>
      </c>
      <c r="K354" s="47" t="s">
        <v>1212</v>
      </c>
      <c r="M354" s="4">
        <v>10168</v>
      </c>
      <c r="N354" s="4">
        <v>19046</v>
      </c>
      <c r="O354" s="4">
        <v>25927</v>
      </c>
      <c r="P354" s="4">
        <v>9539</v>
      </c>
      <c r="Q354" s="17">
        <v>39952</v>
      </c>
      <c r="S354" s="4">
        <f t="shared" si="82"/>
        <v>10168</v>
      </c>
      <c r="T354" s="4">
        <f t="shared" si="83"/>
        <v>19046</v>
      </c>
      <c r="U354" s="4">
        <f t="shared" si="84"/>
        <v>25927</v>
      </c>
      <c r="V354" s="4">
        <f t="shared" si="85"/>
        <v>9539</v>
      </c>
      <c r="W354" s="4">
        <f t="shared" si="86"/>
        <v>39952</v>
      </c>
      <c r="Y354" s="5">
        <f t="shared" si="87"/>
        <v>7.7000000000000002E-3</v>
      </c>
      <c r="Z354" s="5">
        <f t="shared" si="88"/>
        <v>1.34E-2</v>
      </c>
      <c r="AA354" s="5">
        <f t="shared" si="89"/>
        <v>1.7600000000000001E-2</v>
      </c>
      <c r="AB354" s="5">
        <f t="shared" si="90"/>
        <v>6.1999999999999998E-3</v>
      </c>
      <c r="AC354" s="5">
        <f t="shared" si="91"/>
        <v>2.52E-2</v>
      </c>
      <c r="AE354" s="5">
        <f t="shared" si="92"/>
        <v>1.6299999999999999E-2</v>
      </c>
      <c r="AF354" s="5">
        <f t="shared" si="80"/>
        <v>1.24E-2</v>
      </c>
      <c r="AH354" s="5">
        <f t="shared" si="93"/>
        <v>2.52E-2</v>
      </c>
      <c r="AI354" s="5">
        <f t="shared" si="81"/>
        <v>1.1900000000000001E-2</v>
      </c>
      <c r="AJ354" s="5">
        <f t="shared" si="94"/>
        <v>1.3299999999999999E-2</v>
      </c>
      <c r="AL354" s="5">
        <f t="shared" si="95"/>
        <v>1.6299999999999999E-2</v>
      </c>
      <c r="AM354" s="4">
        <f>ROUND(('Levy Limit Base'!AD354*AL354),0)</f>
        <v>27111</v>
      </c>
      <c r="AN354" s="4"/>
      <c r="AO354" s="18"/>
      <c r="AP354" s="5"/>
    </row>
    <row r="355" spans="1:42">
      <c r="A355" t="s">
        <v>356</v>
      </c>
      <c r="B355">
        <v>346</v>
      </c>
      <c r="C355" s="4">
        <v>17516494</v>
      </c>
      <c r="D355" s="4">
        <v>18786723</v>
      </c>
      <c r="E355" s="4">
        <v>19435531</v>
      </c>
      <c r="F355" s="4">
        <v>20120731</v>
      </c>
      <c r="G355" s="4">
        <v>20843129</v>
      </c>
      <c r="H355" s="4">
        <f>'Levy Limit Base'!U355</f>
        <v>21550994</v>
      </c>
      <c r="J355" s="47" t="s">
        <v>1212</v>
      </c>
      <c r="K355" s="47" t="s">
        <v>1212</v>
      </c>
      <c r="M355" s="4">
        <v>139145</v>
      </c>
      <c r="N355" s="4">
        <v>179140</v>
      </c>
      <c r="O355" s="4">
        <v>192132</v>
      </c>
      <c r="P355" s="4">
        <v>219379</v>
      </c>
      <c r="Q355" s="17">
        <v>186787</v>
      </c>
      <c r="S355" s="4">
        <f t="shared" si="82"/>
        <v>139145</v>
      </c>
      <c r="T355" s="4">
        <f t="shared" si="83"/>
        <v>179140</v>
      </c>
      <c r="U355" s="4">
        <f t="shared" si="84"/>
        <v>192132</v>
      </c>
      <c r="V355" s="4">
        <f t="shared" si="85"/>
        <v>219379</v>
      </c>
      <c r="W355" s="4">
        <f t="shared" si="86"/>
        <v>186787</v>
      </c>
      <c r="Y355" s="5">
        <f t="shared" si="87"/>
        <v>7.9000000000000008E-3</v>
      </c>
      <c r="Z355" s="5">
        <f t="shared" si="88"/>
        <v>9.4999999999999998E-3</v>
      </c>
      <c r="AA355" s="5">
        <f t="shared" si="89"/>
        <v>9.9000000000000008E-3</v>
      </c>
      <c r="AB355" s="5">
        <f t="shared" si="90"/>
        <v>1.09E-2</v>
      </c>
      <c r="AC355" s="5">
        <f t="shared" si="91"/>
        <v>8.9999999999999993E-3</v>
      </c>
      <c r="AE355" s="5">
        <f t="shared" si="92"/>
        <v>9.9000000000000008E-3</v>
      </c>
      <c r="AF355" s="5">
        <f t="shared" si="80"/>
        <v>9.4999999999999998E-3</v>
      </c>
      <c r="AH355" s="5">
        <f t="shared" si="93"/>
        <v>1.09E-2</v>
      </c>
      <c r="AI355" s="5">
        <f t="shared" si="81"/>
        <v>9.4999999999999998E-3</v>
      </c>
      <c r="AJ355" s="5">
        <f t="shared" si="94"/>
        <v>1.4000000000000002E-3</v>
      </c>
      <c r="AL355" s="5">
        <f t="shared" si="95"/>
        <v>9.9000000000000008E-3</v>
      </c>
      <c r="AM355" s="4">
        <f>ROUND(('Levy Limit Base'!AD355*AL355),0)</f>
        <v>213355</v>
      </c>
      <c r="AN355" s="4"/>
      <c r="AO355" s="18"/>
      <c r="AP355" s="5"/>
    </row>
    <row r="356" spans="1:42">
      <c r="A356" t="s">
        <v>357</v>
      </c>
      <c r="B356">
        <v>347</v>
      </c>
      <c r="C356" s="4">
        <v>89873366</v>
      </c>
      <c r="D356" s="4">
        <v>98385122</v>
      </c>
      <c r="E356" s="4">
        <v>103272336</v>
      </c>
      <c r="F356" s="4">
        <v>108244066</v>
      </c>
      <c r="G356" s="4">
        <v>113058815</v>
      </c>
      <c r="H356" s="4">
        <f>'Levy Limit Base'!U356</f>
        <v>120318593</v>
      </c>
      <c r="J356" s="47" t="s">
        <v>1212</v>
      </c>
      <c r="K356" s="47" t="s">
        <v>1212</v>
      </c>
      <c r="M356" s="4">
        <v>2052274</v>
      </c>
      <c r="N356" s="4">
        <v>2425276</v>
      </c>
      <c r="O356" s="4">
        <v>2389922</v>
      </c>
      <c r="P356" s="4">
        <v>2108647</v>
      </c>
      <c r="Q356" s="17">
        <v>3067125</v>
      </c>
      <c r="S356" s="4">
        <f t="shared" si="82"/>
        <v>2052274</v>
      </c>
      <c r="T356" s="4">
        <f t="shared" si="83"/>
        <v>2425276</v>
      </c>
      <c r="U356" s="4">
        <f t="shared" si="84"/>
        <v>2389922</v>
      </c>
      <c r="V356" s="4">
        <f t="shared" si="85"/>
        <v>2108647</v>
      </c>
      <c r="W356" s="4">
        <f t="shared" si="86"/>
        <v>3067125</v>
      </c>
      <c r="Y356" s="5">
        <f t="shared" si="87"/>
        <v>2.2800000000000001E-2</v>
      </c>
      <c r="Z356" s="5">
        <f t="shared" si="88"/>
        <v>2.47E-2</v>
      </c>
      <c r="AA356" s="5">
        <f t="shared" si="89"/>
        <v>2.3099999999999999E-2</v>
      </c>
      <c r="AB356" s="5">
        <f t="shared" si="90"/>
        <v>1.95E-2</v>
      </c>
      <c r="AC356" s="5">
        <f t="shared" si="91"/>
        <v>2.7099999999999999E-2</v>
      </c>
      <c r="AE356" s="5">
        <f t="shared" si="92"/>
        <v>2.3199999999999998E-2</v>
      </c>
      <c r="AF356" s="5">
        <f t="shared" si="80"/>
        <v>2.24E-2</v>
      </c>
      <c r="AH356" s="5">
        <f t="shared" si="93"/>
        <v>2.7099999999999999E-2</v>
      </c>
      <c r="AI356" s="5">
        <f t="shared" si="81"/>
        <v>2.1299999999999999E-2</v>
      </c>
      <c r="AJ356" s="5">
        <f t="shared" si="94"/>
        <v>5.7999999999999996E-3</v>
      </c>
      <c r="AL356" s="5">
        <f t="shared" si="95"/>
        <v>2.3199999999999998E-2</v>
      </c>
      <c r="AM356" s="4">
        <f>ROUND(('Levy Limit Base'!AD356*AL356),0)</f>
        <v>2791391</v>
      </c>
      <c r="AN356" s="4"/>
      <c r="AO356" s="18"/>
      <c r="AP356" s="5"/>
    </row>
    <row r="357" spans="1:42">
      <c r="A357" t="s">
        <v>358</v>
      </c>
      <c r="B357">
        <v>348</v>
      </c>
      <c r="C357" s="4">
        <v>239679557</v>
      </c>
      <c r="D357" s="4">
        <v>260880705</v>
      </c>
      <c r="E357" s="4">
        <v>271963069</v>
      </c>
      <c r="F357" s="4">
        <v>280922031</v>
      </c>
      <c r="G357" s="4">
        <v>293408601</v>
      </c>
      <c r="H357" s="4">
        <f>'Levy Limit Base'!U357</f>
        <v>307195432</v>
      </c>
      <c r="J357" s="47" t="s">
        <v>447</v>
      </c>
      <c r="K357" s="47" t="s">
        <v>1212</v>
      </c>
      <c r="M357" s="4">
        <v>4492389</v>
      </c>
      <c r="N357" s="4">
        <v>4560346</v>
      </c>
      <c r="O357" s="4">
        <v>6177865</v>
      </c>
      <c r="P357" s="4">
        <v>5463519</v>
      </c>
      <c r="Q357" s="17">
        <v>6451616</v>
      </c>
      <c r="S357" s="4">
        <f t="shared" si="82"/>
        <v>4492389</v>
      </c>
      <c r="T357" s="4">
        <f t="shared" si="83"/>
        <v>4560346</v>
      </c>
      <c r="U357" s="4">
        <f t="shared" si="84"/>
        <v>6177865</v>
      </c>
      <c r="V357" s="4">
        <f t="shared" si="85"/>
        <v>5463519</v>
      </c>
      <c r="W357" s="4">
        <f t="shared" si="86"/>
        <v>6451616</v>
      </c>
      <c r="Y357" s="5">
        <f t="shared" si="87"/>
        <v>1.8700000000000001E-2</v>
      </c>
      <c r="Z357" s="5">
        <f t="shared" si="88"/>
        <v>1.7500000000000002E-2</v>
      </c>
      <c r="AA357" s="5">
        <f t="shared" si="89"/>
        <v>2.2700000000000001E-2</v>
      </c>
      <c r="AB357" s="5">
        <f t="shared" si="90"/>
        <v>1.9400000000000001E-2</v>
      </c>
      <c r="AC357" s="5">
        <f t="shared" si="91"/>
        <v>2.1999999999999999E-2</v>
      </c>
      <c r="AE357" s="5">
        <f t="shared" si="92"/>
        <v>2.1399999999999999E-2</v>
      </c>
      <c r="AF357" s="5">
        <f t="shared" si="80"/>
        <v>1.9599999999999999E-2</v>
      </c>
      <c r="AH357" s="5">
        <f t="shared" si="93"/>
        <v>2.2700000000000001E-2</v>
      </c>
      <c r="AI357" s="5">
        <f>IF(W357&gt;0,ROUND((AC357+AA357+AB357-AH357)/2,4),ROUND((AB357+Z357+AA357-AH357)/2,4))</f>
        <v>2.07E-2</v>
      </c>
      <c r="AJ357" s="5">
        <f t="shared" si="94"/>
        <v>2.0000000000000018E-3</v>
      </c>
      <c r="AL357" s="5">
        <f t="shared" si="95"/>
        <v>2.1399999999999999E-2</v>
      </c>
      <c r="AM357" s="4">
        <f>ROUND(('Levy Limit Base'!AD357*AL357),0)</f>
        <v>6573982</v>
      </c>
      <c r="AN357" s="4"/>
      <c r="AO357" s="18"/>
      <c r="AP357" s="5"/>
    </row>
    <row r="358" spans="1:42">
      <c r="A358" t="s">
        <v>359</v>
      </c>
      <c r="B358">
        <v>349</v>
      </c>
      <c r="C358" s="4">
        <v>2122444</v>
      </c>
      <c r="D358" s="4">
        <v>2268634</v>
      </c>
      <c r="E358" s="4">
        <v>2347916</v>
      </c>
      <c r="F358" s="4">
        <v>2419324</v>
      </c>
      <c r="G358" s="4">
        <v>2496827</v>
      </c>
      <c r="H358" s="4">
        <f>'Levy Limit Base'!U358</f>
        <v>2570390</v>
      </c>
      <c r="J358" s="47" t="s">
        <v>1212</v>
      </c>
      <c r="K358" s="47" t="s">
        <v>1212</v>
      </c>
      <c r="M358" s="4">
        <v>16259</v>
      </c>
      <c r="N358" s="4">
        <v>22566</v>
      </c>
      <c r="O358" s="4">
        <v>12710</v>
      </c>
      <c r="P358" s="4">
        <v>17020</v>
      </c>
      <c r="Q358" s="17">
        <v>11143</v>
      </c>
      <c r="S358" s="4">
        <f t="shared" si="82"/>
        <v>16259</v>
      </c>
      <c r="T358" s="4">
        <f t="shared" si="83"/>
        <v>22566</v>
      </c>
      <c r="U358" s="4">
        <f t="shared" si="84"/>
        <v>12710</v>
      </c>
      <c r="V358" s="4">
        <f t="shared" si="85"/>
        <v>17020</v>
      </c>
      <c r="W358" s="4">
        <f t="shared" si="86"/>
        <v>11143</v>
      </c>
      <c r="Y358" s="5">
        <f t="shared" si="87"/>
        <v>7.7000000000000002E-3</v>
      </c>
      <c r="Z358" s="5">
        <f t="shared" si="88"/>
        <v>9.9000000000000008E-3</v>
      </c>
      <c r="AA358" s="5">
        <f t="shared" si="89"/>
        <v>5.4000000000000003E-3</v>
      </c>
      <c r="AB358" s="5">
        <f t="shared" si="90"/>
        <v>7.0000000000000001E-3</v>
      </c>
      <c r="AC358" s="5">
        <f t="shared" si="91"/>
        <v>4.4999999999999997E-3</v>
      </c>
      <c r="AE358" s="5">
        <f t="shared" si="92"/>
        <v>5.5999999999999999E-3</v>
      </c>
      <c r="AF358" s="5">
        <f t="shared" si="80"/>
        <v>5.5999999999999999E-3</v>
      </c>
      <c r="AH358" s="5">
        <f t="shared" si="93"/>
        <v>7.0000000000000001E-3</v>
      </c>
      <c r="AI358" s="5">
        <f>IF(W358&gt;0,ROUND((AC358+AA358+AB358-AH358)/2,4),ROUND((AB358+Z358+AA358-AH358)/2,4))</f>
        <v>5.0000000000000001E-3</v>
      </c>
      <c r="AJ358" s="5">
        <f t="shared" si="94"/>
        <v>2E-3</v>
      </c>
      <c r="AL358" s="5">
        <f t="shared" si="95"/>
        <v>5.5999999999999999E-3</v>
      </c>
      <c r="AM358" s="4">
        <f>ROUND(('Levy Limit Base'!AD358*AL358),0)</f>
        <v>14394</v>
      </c>
      <c r="AN358" s="4"/>
      <c r="AO358" s="18"/>
      <c r="AP358" s="5"/>
    </row>
    <row r="359" spans="1:42">
      <c r="A359" t="s">
        <v>360</v>
      </c>
      <c r="B359">
        <v>350</v>
      </c>
      <c r="C359" s="4">
        <v>24211228</v>
      </c>
      <c r="D359" s="4">
        <v>26385216</v>
      </c>
      <c r="E359" s="4">
        <v>27609043</v>
      </c>
      <c r="F359" s="4">
        <v>28715299</v>
      </c>
      <c r="G359" s="4">
        <v>29957601</v>
      </c>
      <c r="H359" s="4">
        <f>'Levy Limit Base'!U359</f>
        <v>31144397</v>
      </c>
      <c r="J359" s="47" t="s">
        <v>447</v>
      </c>
      <c r="K359" s="47" t="s">
        <v>1212</v>
      </c>
      <c r="M359" s="4">
        <v>423163</v>
      </c>
      <c r="N359" s="4">
        <v>564197</v>
      </c>
      <c r="O359" s="4">
        <v>416030</v>
      </c>
      <c r="P359" s="4">
        <v>524420</v>
      </c>
      <c r="Q359" s="17">
        <v>437856</v>
      </c>
      <c r="S359" s="4">
        <f t="shared" si="82"/>
        <v>423163</v>
      </c>
      <c r="T359" s="4">
        <f t="shared" si="83"/>
        <v>564197</v>
      </c>
      <c r="U359" s="4">
        <f t="shared" si="84"/>
        <v>416030</v>
      </c>
      <c r="V359" s="4">
        <f t="shared" si="85"/>
        <v>524420</v>
      </c>
      <c r="W359" s="4">
        <f t="shared" si="86"/>
        <v>437856</v>
      </c>
      <c r="Y359" s="5">
        <f t="shared" si="87"/>
        <v>1.7500000000000002E-2</v>
      </c>
      <c r="Z359" s="5">
        <f t="shared" si="88"/>
        <v>2.1399999999999999E-2</v>
      </c>
      <c r="AA359" s="5">
        <f t="shared" si="89"/>
        <v>1.5100000000000001E-2</v>
      </c>
      <c r="AB359" s="5">
        <f t="shared" si="90"/>
        <v>1.83E-2</v>
      </c>
      <c r="AC359" s="5">
        <f t="shared" si="91"/>
        <v>1.46E-2</v>
      </c>
      <c r="AE359" s="5">
        <f t="shared" si="92"/>
        <v>1.6E-2</v>
      </c>
      <c r="AF359" s="5">
        <f t="shared" si="80"/>
        <v>1.6E-2</v>
      </c>
      <c r="AH359" s="5">
        <f t="shared" si="93"/>
        <v>1.83E-2</v>
      </c>
      <c r="AI359" s="5">
        <f>IF(W359&gt;0,ROUND((AC359+AA359+AB359-AH359)/2,4),ROUND((AB359+Z359+AA359-AH359)/2,4))</f>
        <v>1.49E-2</v>
      </c>
      <c r="AJ359" s="5">
        <f t="shared" si="94"/>
        <v>3.4000000000000002E-3</v>
      </c>
      <c r="AL359" s="5">
        <f t="shared" si="95"/>
        <v>1.6E-2</v>
      </c>
      <c r="AM359" s="4">
        <f>ROUND(('Levy Limit Base'!AD359*AL359),0)</f>
        <v>498310</v>
      </c>
      <c r="AN359" s="4"/>
      <c r="AO359" s="18"/>
      <c r="AP359" s="5"/>
    </row>
    <row r="360" spans="1:42">
      <c r="A360" t="s">
        <v>361</v>
      </c>
      <c r="B360">
        <v>351</v>
      </c>
      <c r="C360" s="4">
        <v>40367404</v>
      </c>
      <c r="D360" s="4">
        <v>42973663</v>
      </c>
      <c r="E360" s="4">
        <v>44488112</v>
      </c>
      <c r="F360" s="4">
        <v>45808396</v>
      </c>
      <c r="G360" s="4">
        <v>47344313</v>
      </c>
      <c r="H360" s="4">
        <f>'Levy Limit Base'!U360</f>
        <v>48947364</v>
      </c>
      <c r="J360" s="47" t="s">
        <v>1212</v>
      </c>
      <c r="K360" s="47" t="s">
        <v>1212</v>
      </c>
      <c r="M360" s="4">
        <v>230171</v>
      </c>
      <c r="N360" s="4">
        <v>440107</v>
      </c>
      <c r="O360" s="4">
        <v>208081</v>
      </c>
      <c r="P360" s="4">
        <v>390707</v>
      </c>
      <c r="Q360" s="17">
        <v>419444</v>
      </c>
      <c r="S360" s="4">
        <f t="shared" si="82"/>
        <v>230171</v>
      </c>
      <c r="T360" s="4">
        <f t="shared" si="83"/>
        <v>440107</v>
      </c>
      <c r="U360" s="4">
        <f t="shared" si="84"/>
        <v>208081</v>
      </c>
      <c r="V360" s="4">
        <f t="shared" si="85"/>
        <v>390707</v>
      </c>
      <c r="W360" s="4">
        <f t="shared" si="86"/>
        <v>419444</v>
      </c>
      <c r="Y360" s="5">
        <f t="shared" si="87"/>
        <v>5.7000000000000002E-3</v>
      </c>
      <c r="Z360" s="5">
        <f t="shared" si="88"/>
        <v>1.0200000000000001E-2</v>
      </c>
      <c r="AA360" s="5">
        <f t="shared" si="89"/>
        <v>4.7000000000000002E-3</v>
      </c>
      <c r="AB360" s="5">
        <f t="shared" si="90"/>
        <v>8.5000000000000006E-3</v>
      </c>
      <c r="AC360" s="5">
        <f t="shared" si="91"/>
        <v>8.8999999999999999E-3</v>
      </c>
      <c r="AE360" s="5">
        <f t="shared" si="92"/>
        <v>7.4000000000000003E-3</v>
      </c>
      <c r="AF360" s="5">
        <f t="shared" si="80"/>
        <v>7.4000000000000003E-3</v>
      </c>
      <c r="AH360" s="5">
        <f t="shared" si="93"/>
        <v>8.8999999999999999E-3</v>
      </c>
      <c r="AI360" s="5">
        <f>IF(W360&gt;0,ROUND((AC360+AA360+AB360-AH360)/2,4),ROUND((AB360+Z360+AA360-AH360)/2,4))</f>
        <v>6.6E-3</v>
      </c>
      <c r="AJ360" s="5">
        <f t="shared" si="94"/>
        <v>2.3E-3</v>
      </c>
      <c r="AL360" s="5">
        <f t="shared" si="95"/>
        <v>7.4000000000000003E-3</v>
      </c>
      <c r="AM360" s="4">
        <f>ROUND(('Levy Limit Base'!AD360*AL360),0)</f>
        <v>362210</v>
      </c>
      <c r="AN360" s="4"/>
      <c r="AO360" s="18"/>
      <c r="AP360" s="5"/>
    </row>
    <row r="361" spans="1:42">
      <c r="S361" s="4"/>
      <c r="T361" s="4"/>
      <c r="U361" s="4"/>
      <c r="V361" s="4"/>
      <c r="W361" s="4"/>
    </row>
    <row r="362" spans="1:42">
      <c r="A362" t="s">
        <v>372</v>
      </c>
      <c r="C362" s="4">
        <f>SUM(C10:C360)</f>
        <v>12355981869</v>
      </c>
      <c r="D362" s="4">
        <f>SUM(D10:D360)</f>
        <v>13413985529</v>
      </c>
      <c r="E362" s="4">
        <f>SUM(E10:E360)</f>
        <v>13991635222</v>
      </c>
      <c r="F362" s="4">
        <f>SUM(F10:F360)</f>
        <v>14610429387</v>
      </c>
      <c r="G362" s="4">
        <f>SUM(G10:G360)</f>
        <v>15285775958</v>
      </c>
      <c r="H362" s="4"/>
      <c r="M362" s="4">
        <f>SUM(M10:M360)</f>
        <v>237487194</v>
      </c>
      <c r="N362" s="4">
        <f>SUM(N10:N360)</f>
        <v>256404448</v>
      </c>
      <c r="O362" s="4">
        <f>SUM(O10:O360)</f>
        <v>279703665</v>
      </c>
      <c r="P362" s="4">
        <f>SUM(P10:P360)</f>
        <v>316797816</v>
      </c>
      <c r="Q362" s="15">
        <f>SUM(Q10:Q360)</f>
        <v>329212604</v>
      </c>
      <c r="S362" s="4">
        <f>SUM(S10:S360)</f>
        <v>237487194</v>
      </c>
      <c r="T362" s="4">
        <f>SUM(T10:T360)</f>
        <v>256404448</v>
      </c>
      <c r="U362" s="4">
        <f>SUM(U10:U360)</f>
        <v>279703665</v>
      </c>
      <c r="V362" s="4">
        <f>SUM(V10:V360)</f>
        <v>316797816</v>
      </c>
      <c r="W362" s="4">
        <f>SUM(W10:W360)</f>
        <v>329212604</v>
      </c>
      <c r="Y362" s="5">
        <f>IF(S362&gt;0,ROUND(S362/C362,4)," ")</f>
        <v>1.9199999999999998E-2</v>
      </c>
      <c r="Z362" s="5">
        <f>IF(T362&gt;0,ROUND(T362/D362,4)," ")</f>
        <v>1.9099999999999999E-2</v>
      </c>
      <c r="AA362" s="5">
        <f>IF(U362&gt;0,ROUND(U362/E362,4)," ")</f>
        <v>0.02</v>
      </c>
      <c r="AB362" s="5">
        <f>IF(V362&gt;0,ROUND(V362/F362,4)," ")</f>
        <v>2.1700000000000001E-2</v>
      </c>
      <c r="AC362" s="5">
        <f>IF(W362&gt;0,ROUND(W362/G362,4)," ")</f>
        <v>2.1499999999999998E-2</v>
      </c>
      <c r="AE362" s="5">
        <f>IF(W362&gt;0,ROUND(AVERAGEA(AA362:AC362),4),ROUND(AVERAGEA(Z362:AB362),4))</f>
        <v>2.1100000000000001E-2</v>
      </c>
      <c r="AF362" s="5">
        <f>IF(W362&gt;0,ROUND((SUM(Z362:AC362)-MAXA(Z362:AC362))/3,4),ROUND((SUM(Z362:AB362)-MAXA(Z362:AB362))/3,4))</f>
        <v>2.0199999999999999E-2</v>
      </c>
      <c r="AH362" s="5">
        <f>IF(W362&gt;0,MAXA(AA362:AC362),MAXA(Z362:AB362))</f>
        <v>2.1700000000000001E-2</v>
      </c>
      <c r="AI362" s="5">
        <f>IF(W362&gt;0,ROUND((AC362+AA362+AB362-AH362)/2,4),ROUND((AC362+Z362+AA362-AH362)/2,4))</f>
        <v>2.0799999999999999E-2</v>
      </c>
      <c r="AJ362" s="5">
        <f>(AH362-AI362)</f>
        <v>9.0000000000000149E-4</v>
      </c>
      <c r="AK362" t="s">
        <v>370</v>
      </c>
      <c r="AL362" s="5">
        <f>IF(AJ362&gt;0.02,AF362,AE362)</f>
        <v>2.1100000000000001E-2</v>
      </c>
      <c r="AM362" s="4">
        <f>SUM(AM10:AM360)</f>
        <v>337263082</v>
      </c>
    </row>
    <row r="363" spans="1:42">
      <c r="Q363" s="15">
        <f>COUNTIF(Q10:Q360,"&gt;0")</f>
        <v>338</v>
      </c>
    </row>
    <row r="364" spans="1:42">
      <c r="C364" s="4"/>
      <c r="D364" s="4"/>
      <c r="E364" s="4"/>
      <c r="F364" s="4"/>
      <c r="G364" s="4"/>
      <c r="H364" s="4"/>
      <c r="I364" s="4"/>
    </row>
    <row r="366" spans="1:42">
      <c r="C366" s="4"/>
      <c r="D366" s="4"/>
      <c r="E366" s="4"/>
      <c r="F366" s="4"/>
      <c r="G366" s="4"/>
      <c r="H366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</sheetPr>
  <dimension ref="A1:AF364"/>
  <sheetViews>
    <sheetView workbookViewId="0">
      <pane xSplit="2" ySplit="9" topLeftCell="O333" activePane="bottomRight" state="frozen"/>
      <selection activeCell="CI10" sqref="CI10"/>
      <selection pane="topRight" activeCell="CI10" sqref="CI10"/>
      <selection pane="bottomLeft" activeCell="CI10" sqref="CI10"/>
      <selection pane="bottomRight" activeCell="AB10" sqref="AB10:AB360"/>
    </sheetView>
  </sheetViews>
  <sheetFormatPr defaultRowHeight="13.2"/>
  <cols>
    <col min="1" max="1" width="24.6640625" customWidth="1"/>
    <col min="2" max="2" width="5.6640625" customWidth="1"/>
    <col min="3" max="6" width="13.6640625" customWidth="1"/>
    <col min="7" max="7" width="2.6640625" customWidth="1"/>
    <col min="8" max="11" width="13.6640625" customWidth="1"/>
    <col min="12" max="12" width="2.6640625" customWidth="1"/>
    <col min="13" max="16" width="13.6640625" customWidth="1"/>
    <col min="17" max="17" width="2.6640625" customWidth="1"/>
    <col min="18" max="22" width="13.6640625" customWidth="1"/>
    <col min="23" max="23" width="4.44140625" customWidth="1"/>
    <col min="24" max="27" width="13.6640625" customWidth="1"/>
    <col min="28" max="28" width="13.6640625" style="13" customWidth="1"/>
    <col min="29" max="29" width="2.6640625" customWidth="1"/>
    <col min="30" max="31" width="13.88671875" bestFit="1" customWidth="1"/>
    <col min="32" max="40" width="12.6640625" customWidth="1"/>
  </cols>
  <sheetData>
    <row r="1" spans="1:32">
      <c r="A1" t="s">
        <v>364</v>
      </c>
    </row>
    <row r="2" spans="1:32">
      <c r="A2" t="s">
        <v>365</v>
      </c>
    </row>
    <row r="3" spans="1:32">
      <c r="A3" t="s">
        <v>366</v>
      </c>
    </row>
    <row r="5" spans="1:32">
      <c r="A5" t="s">
        <v>394</v>
      </c>
    </row>
    <row r="6" spans="1:32">
      <c r="X6" t="s">
        <v>370</v>
      </c>
      <c r="Y6" t="s">
        <v>370</v>
      </c>
      <c r="Z6" t="s">
        <v>370</v>
      </c>
      <c r="AA6" t="s">
        <v>370</v>
      </c>
      <c r="AB6" s="13" t="s">
        <v>370</v>
      </c>
    </row>
    <row r="7" spans="1:32">
      <c r="X7" s="31"/>
    </row>
    <row r="8" spans="1:32" ht="52.8">
      <c r="A8" t="s">
        <v>371</v>
      </c>
      <c r="B8" s="3" t="s">
        <v>363</v>
      </c>
      <c r="C8" s="41" t="s">
        <v>468</v>
      </c>
      <c r="D8" s="42" t="s">
        <v>469</v>
      </c>
      <c r="E8" s="42" t="s">
        <v>470</v>
      </c>
      <c r="F8" s="41" t="s">
        <v>471</v>
      </c>
      <c r="G8" s="3"/>
      <c r="H8" s="41" t="s">
        <v>1191</v>
      </c>
      <c r="I8" s="42" t="s">
        <v>1192</v>
      </c>
      <c r="J8" s="42" t="s">
        <v>1193</v>
      </c>
      <c r="K8" s="41" t="s">
        <v>1194</v>
      </c>
      <c r="L8" s="3"/>
      <c r="M8" s="42" t="s">
        <v>1203</v>
      </c>
      <c r="N8" s="42" t="s">
        <v>1204</v>
      </c>
      <c r="O8" s="42" t="s">
        <v>1205</v>
      </c>
      <c r="P8" s="41" t="s">
        <v>1206</v>
      </c>
      <c r="Q8" s="3"/>
      <c r="R8" s="42" t="s">
        <v>1232</v>
      </c>
      <c r="S8" s="42" t="s">
        <v>1233</v>
      </c>
      <c r="T8" s="42" t="s">
        <v>1234</v>
      </c>
      <c r="U8" s="42" t="s">
        <v>1235</v>
      </c>
      <c r="V8" s="42" t="s">
        <v>1243</v>
      </c>
      <c r="W8" s="3"/>
      <c r="X8" s="37" t="s">
        <v>472</v>
      </c>
      <c r="Y8" s="37" t="s">
        <v>1195</v>
      </c>
      <c r="Z8" s="37" t="s">
        <v>1216</v>
      </c>
      <c r="AA8" s="37" t="s">
        <v>1236</v>
      </c>
      <c r="AB8" s="42" t="s">
        <v>1237</v>
      </c>
      <c r="AC8" s="3"/>
      <c r="AD8" s="37" t="s">
        <v>1208</v>
      </c>
    </row>
    <row r="10" spans="1:32">
      <c r="A10" t="s">
        <v>23</v>
      </c>
      <c r="B10">
        <v>1</v>
      </c>
      <c r="C10" s="4">
        <v>27820086</v>
      </c>
      <c r="D10" s="4">
        <f>Overrides!X10</f>
        <v>0</v>
      </c>
      <c r="E10" s="4">
        <v>735415</v>
      </c>
      <c r="F10" s="4">
        <f>IF(C10&gt;0,C10-E10,0)</f>
        <v>27084671</v>
      </c>
      <c r="G10" s="4"/>
      <c r="H10" s="4">
        <v>28825953</v>
      </c>
      <c r="I10" s="4">
        <f>Overrides!Y10</f>
        <v>0</v>
      </c>
      <c r="J10" s="4">
        <f t="shared" ref="J10:J18" si="0">ROUND((E10*1.025)+I10,0)</f>
        <v>753800</v>
      </c>
      <c r="K10" s="4">
        <f>IF(H10&gt;0,H10-J10,0)</f>
        <v>28072153</v>
      </c>
      <c r="L10" s="4"/>
      <c r="M10" s="4">
        <v>29874826</v>
      </c>
      <c r="N10" s="4">
        <f>Overrides!Z10</f>
        <v>0</v>
      </c>
      <c r="O10" s="4">
        <f>ROUND((J10*1.025)+N10,0)</f>
        <v>772645</v>
      </c>
      <c r="P10" s="4">
        <f>IF(M10&gt;0,M10-O10,0)</f>
        <v>29102181</v>
      </c>
      <c r="Q10" s="4"/>
      <c r="R10" s="4">
        <v>31083749</v>
      </c>
      <c r="S10" s="4">
        <f>Overrides!AA10</f>
        <v>0</v>
      </c>
      <c r="T10" s="4">
        <f>ROUND((O10*1.025)+S10,0)</f>
        <v>791961</v>
      </c>
      <c r="U10" s="4">
        <f>IF(R10&gt;0,R10-T10,0)</f>
        <v>30291788</v>
      </c>
      <c r="V10" s="4">
        <f>ROUND((P10*1.025)+'New Growth'!$AL10*P10,0)</f>
        <v>30208064</v>
      </c>
      <c r="W10" s="12"/>
      <c r="X10" s="4">
        <v>43146660</v>
      </c>
      <c r="Y10" s="4">
        <v>44054528</v>
      </c>
      <c r="Z10" s="4">
        <v>46661933</v>
      </c>
      <c r="AA10" s="4">
        <v>49442810</v>
      </c>
      <c r="AB10" s="15">
        <f t="shared" ref="AB10:AB73" si="1">IF(AA10&gt;0,AA10,IF(Z10&gt;0,Z10,AA10))</f>
        <v>49442810</v>
      </c>
      <c r="AC10" s="4"/>
      <c r="AD10" s="4">
        <f>MINA(IF(U10&gt;0,U10,V10),AB10)</f>
        <v>30291788</v>
      </c>
      <c r="AE10" s="4"/>
      <c r="AF10" s="4"/>
    </row>
    <row r="11" spans="1:32">
      <c r="A11" t="s">
        <v>24</v>
      </c>
      <c r="B11">
        <v>2</v>
      </c>
      <c r="C11" s="4">
        <v>72521489</v>
      </c>
      <c r="D11" s="4">
        <f>Overrides!X11</f>
        <v>0</v>
      </c>
      <c r="E11" s="4">
        <v>8470184</v>
      </c>
      <c r="F11" s="4">
        <f t="shared" ref="F11:F74" si="2">IF(C11&gt;0,C11-E11,0)</f>
        <v>64051305</v>
      </c>
      <c r="G11" s="4"/>
      <c r="H11" s="4">
        <v>75741772</v>
      </c>
      <c r="I11" s="4">
        <f>Overrides!Y11</f>
        <v>0</v>
      </c>
      <c r="J11" s="4">
        <f t="shared" si="0"/>
        <v>8681939</v>
      </c>
      <c r="K11" s="4">
        <f t="shared" ref="K11:K74" si="3">IF(H11&gt;0,H11-J11,0)</f>
        <v>67059833</v>
      </c>
      <c r="L11" s="4"/>
      <c r="M11" s="4">
        <v>78807775</v>
      </c>
      <c r="N11" s="4">
        <f>Overrides!Z11</f>
        <v>0</v>
      </c>
      <c r="O11" s="4">
        <f t="shared" ref="O11:O74" si="4">ROUND((J11*1.025)+N11,0)</f>
        <v>8898987</v>
      </c>
      <c r="P11" s="4">
        <f t="shared" ref="P11:P74" si="5">IF(M11&gt;0,M11-O11,0)</f>
        <v>69908788</v>
      </c>
      <c r="Q11" s="4"/>
      <c r="R11" s="4">
        <v>81644435</v>
      </c>
      <c r="S11" s="4">
        <f>Overrides!AA11</f>
        <v>0</v>
      </c>
      <c r="T11" s="4">
        <f t="shared" ref="T11:T74" si="6">ROUND((O11*1.025)+S11,0)</f>
        <v>9121462</v>
      </c>
      <c r="U11" s="4">
        <f t="shared" ref="U11:U74" si="7">IF(R11&gt;0,R11-T11,0)</f>
        <v>72522973</v>
      </c>
      <c r="V11" s="4">
        <f>ROUND((P11*1.025)+'New Growth'!$AL11*P11,0)</f>
        <v>72865930</v>
      </c>
      <c r="W11" s="12"/>
      <c r="X11" s="4">
        <v>97643854</v>
      </c>
      <c r="Y11" s="4">
        <v>100854584</v>
      </c>
      <c r="Z11" s="4">
        <v>105761363</v>
      </c>
      <c r="AA11" s="4">
        <v>107704700</v>
      </c>
      <c r="AB11" s="15">
        <f t="shared" si="1"/>
        <v>107704700</v>
      </c>
      <c r="AC11" s="4"/>
      <c r="AD11" s="4">
        <f t="shared" ref="AD11:AD74" si="8">MINA(IF(U11&gt;0,U11,V11),AB11)</f>
        <v>72522973</v>
      </c>
      <c r="AE11" s="4"/>
      <c r="AF11" s="4"/>
    </row>
    <row r="12" spans="1:32">
      <c r="A12" t="s">
        <v>25</v>
      </c>
      <c r="B12">
        <v>3</v>
      </c>
      <c r="C12" s="4">
        <v>14748893</v>
      </c>
      <c r="D12" s="4">
        <f>Overrides!X12</f>
        <v>0</v>
      </c>
      <c r="E12" s="4">
        <v>0</v>
      </c>
      <c r="F12" s="4">
        <f t="shared" si="2"/>
        <v>14748893</v>
      </c>
      <c r="G12" s="4"/>
      <c r="H12" s="4">
        <v>15350126</v>
      </c>
      <c r="I12" s="4">
        <f>Overrides!Y12</f>
        <v>0</v>
      </c>
      <c r="J12" s="4">
        <f t="shared" si="0"/>
        <v>0</v>
      </c>
      <c r="K12" s="4">
        <f t="shared" si="3"/>
        <v>15350126</v>
      </c>
      <c r="L12" s="4"/>
      <c r="M12" s="4">
        <v>15936384</v>
      </c>
      <c r="N12" s="4">
        <f>Overrides!Z12</f>
        <v>0</v>
      </c>
      <c r="O12" s="4">
        <f t="shared" si="4"/>
        <v>0</v>
      </c>
      <c r="P12" s="4">
        <f t="shared" si="5"/>
        <v>15936384</v>
      </c>
      <c r="Q12" s="4"/>
      <c r="R12" s="4">
        <v>16601843</v>
      </c>
      <c r="S12" s="4">
        <f>Overrides!AA12</f>
        <v>0</v>
      </c>
      <c r="T12" s="4">
        <f t="shared" si="6"/>
        <v>0</v>
      </c>
      <c r="U12" s="4">
        <f t="shared" si="7"/>
        <v>16601843</v>
      </c>
      <c r="V12" s="4">
        <f>ROUND((P12*1.025)+'New Growth'!$AL12*P12,0)</f>
        <v>16578620</v>
      </c>
      <c r="W12" s="12"/>
      <c r="X12" s="4">
        <v>25571866</v>
      </c>
      <c r="Y12" s="4">
        <v>26560608</v>
      </c>
      <c r="Z12" s="4">
        <v>27710165</v>
      </c>
      <c r="AA12" s="4">
        <v>28815982</v>
      </c>
      <c r="AB12" s="15">
        <f t="shared" si="1"/>
        <v>28815982</v>
      </c>
      <c r="AC12" s="4"/>
      <c r="AD12" s="4">
        <f t="shared" si="8"/>
        <v>16601843</v>
      </c>
      <c r="AE12" s="4"/>
      <c r="AF12" s="4"/>
    </row>
    <row r="13" spans="1:32">
      <c r="A13" t="s">
        <v>26</v>
      </c>
      <c r="B13">
        <v>4</v>
      </c>
      <c r="C13" s="4">
        <v>9812474</v>
      </c>
      <c r="D13" s="4">
        <f>Overrides!X13</f>
        <v>0</v>
      </c>
      <c r="E13" s="4">
        <v>0</v>
      </c>
      <c r="F13" s="4">
        <f t="shared" si="2"/>
        <v>9812474</v>
      </c>
      <c r="G13" s="4"/>
      <c r="H13" s="4">
        <v>10226727</v>
      </c>
      <c r="I13" s="4">
        <f>Overrides!Y13</f>
        <v>0</v>
      </c>
      <c r="J13" s="4">
        <f t="shared" si="0"/>
        <v>0</v>
      </c>
      <c r="K13" s="4">
        <f t="shared" si="3"/>
        <v>10226727</v>
      </c>
      <c r="L13" s="4"/>
      <c r="M13" s="4">
        <v>10578747</v>
      </c>
      <c r="N13" s="4">
        <f>Overrides!Z13</f>
        <v>0</v>
      </c>
      <c r="O13" s="4">
        <f t="shared" si="4"/>
        <v>0</v>
      </c>
      <c r="P13" s="4">
        <f t="shared" si="5"/>
        <v>10578747</v>
      </c>
      <c r="Q13" s="4"/>
      <c r="R13" s="4">
        <v>10984702</v>
      </c>
      <c r="S13" s="4">
        <f>Overrides!AA13</f>
        <v>0</v>
      </c>
      <c r="T13" s="4">
        <f t="shared" si="6"/>
        <v>0</v>
      </c>
      <c r="U13" s="4">
        <f t="shared" si="7"/>
        <v>10984702</v>
      </c>
      <c r="V13" s="4">
        <f>ROUND((P13*1.025)+'New Growth'!$AL13*P13,0)</f>
        <v>10976508</v>
      </c>
      <c r="W13" s="12"/>
      <c r="X13" s="4">
        <v>11755526</v>
      </c>
      <c r="Y13" s="4">
        <v>12072058</v>
      </c>
      <c r="Z13" s="4">
        <v>12697927</v>
      </c>
      <c r="AA13" s="4">
        <v>12671033</v>
      </c>
      <c r="AB13" s="15">
        <f t="shared" si="1"/>
        <v>12671033</v>
      </c>
      <c r="AC13" s="4"/>
      <c r="AD13" s="4">
        <f t="shared" si="8"/>
        <v>10984702</v>
      </c>
      <c r="AE13" s="4"/>
      <c r="AF13" s="4"/>
    </row>
    <row r="14" spans="1:32">
      <c r="A14" t="s">
        <v>27</v>
      </c>
      <c r="B14">
        <v>5</v>
      </c>
      <c r="C14" s="4">
        <v>63784154</v>
      </c>
      <c r="D14" s="4">
        <f>Overrides!X14</f>
        <v>0</v>
      </c>
      <c r="E14" s="4">
        <v>0</v>
      </c>
      <c r="F14" s="4">
        <f t="shared" si="2"/>
        <v>63784154</v>
      </c>
      <c r="G14" s="4"/>
      <c r="H14" s="4">
        <v>65929345</v>
      </c>
      <c r="I14" s="4">
        <f>Overrides!Y14</f>
        <v>0</v>
      </c>
      <c r="J14" s="4">
        <f t="shared" si="0"/>
        <v>0</v>
      </c>
      <c r="K14" s="4">
        <f t="shared" si="3"/>
        <v>65929345</v>
      </c>
      <c r="L14" s="4"/>
      <c r="M14" s="4">
        <v>68211393</v>
      </c>
      <c r="N14" s="4">
        <f>Overrides!Z14</f>
        <v>0</v>
      </c>
      <c r="O14" s="4">
        <f t="shared" si="4"/>
        <v>0</v>
      </c>
      <c r="P14" s="4">
        <f t="shared" si="5"/>
        <v>68211393</v>
      </c>
      <c r="Q14" s="4"/>
      <c r="R14" s="4">
        <v>70533487</v>
      </c>
      <c r="S14" s="4">
        <f>Overrides!AA14</f>
        <v>0</v>
      </c>
      <c r="T14" s="4">
        <f t="shared" si="6"/>
        <v>0</v>
      </c>
      <c r="U14" s="4">
        <f t="shared" si="7"/>
        <v>70533487</v>
      </c>
      <c r="V14" s="4">
        <f>ROUND((P14*1.025)+'New Growth'!$AL14*P14,0)</f>
        <v>70523759</v>
      </c>
      <c r="W14" s="12"/>
      <c r="X14" s="4">
        <v>70319032</v>
      </c>
      <c r="Y14" s="4">
        <v>70189468</v>
      </c>
      <c r="Z14" s="4">
        <v>71584588</v>
      </c>
      <c r="AA14" s="4">
        <v>73487823</v>
      </c>
      <c r="AB14" s="15">
        <f t="shared" si="1"/>
        <v>73487823</v>
      </c>
      <c r="AC14" s="4"/>
      <c r="AD14" s="4">
        <f t="shared" si="8"/>
        <v>70533487</v>
      </c>
      <c r="AE14" s="4"/>
      <c r="AF14" s="4"/>
    </row>
    <row r="15" spans="1:32">
      <c r="A15" t="s">
        <v>28</v>
      </c>
      <c r="B15">
        <v>6</v>
      </c>
      <c r="C15" s="4">
        <v>1446267</v>
      </c>
      <c r="D15" s="4">
        <f>Overrides!X15</f>
        <v>0</v>
      </c>
      <c r="E15" s="4">
        <v>0</v>
      </c>
      <c r="F15" s="4">
        <f t="shared" si="2"/>
        <v>1446267</v>
      </c>
      <c r="G15" s="4"/>
      <c r="H15" s="4">
        <v>1493722</v>
      </c>
      <c r="I15" s="4">
        <f>Overrides!Y15</f>
        <v>0</v>
      </c>
      <c r="J15" s="4">
        <f t="shared" si="0"/>
        <v>0</v>
      </c>
      <c r="K15" s="4">
        <f t="shared" si="3"/>
        <v>1493722</v>
      </c>
      <c r="L15" s="4"/>
      <c r="M15" s="4">
        <v>1539276</v>
      </c>
      <c r="N15" s="4">
        <f>Overrides!Z15</f>
        <v>0</v>
      </c>
      <c r="O15" s="4">
        <f t="shared" si="4"/>
        <v>0</v>
      </c>
      <c r="P15" s="4">
        <f t="shared" si="5"/>
        <v>1539276</v>
      </c>
      <c r="Q15" s="4"/>
      <c r="R15" s="4">
        <v>1593842</v>
      </c>
      <c r="S15" s="4">
        <f>Overrides!AA15</f>
        <v>0</v>
      </c>
      <c r="T15" s="4">
        <f t="shared" si="6"/>
        <v>0</v>
      </c>
      <c r="U15" s="4">
        <f t="shared" si="7"/>
        <v>1593842</v>
      </c>
      <c r="V15" s="4">
        <f>ROUND((P15*1.025)+'New Growth'!$AL15*P15,0)</f>
        <v>1589918</v>
      </c>
      <c r="W15" s="12"/>
      <c r="X15" s="4">
        <v>6776003</v>
      </c>
      <c r="Y15" s="4">
        <v>6835718</v>
      </c>
      <c r="Z15" s="4">
        <v>6891924</v>
      </c>
      <c r="AA15" s="4">
        <v>6931734</v>
      </c>
      <c r="AB15" s="15">
        <f t="shared" si="1"/>
        <v>6931734</v>
      </c>
      <c r="AC15" s="4"/>
      <c r="AD15" s="4">
        <f t="shared" si="8"/>
        <v>1593842</v>
      </c>
      <c r="AE15" s="4"/>
      <c r="AF15" s="4"/>
    </row>
    <row r="16" spans="1:32">
      <c r="A16" t="s">
        <v>29</v>
      </c>
      <c r="B16">
        <v>7</v>
      </c>
      <c r="C16" s="4">
        <v>39136754</v>
      </c>
      <c r="D16" s="4">
        <f>Overrides!X16</f>
        <v>0</v>
      </c>
      <c r="E16" s="4">
        <v>0</v>
      </c>
      <c r="F16" s="4">
        <f t="shared" si="2"/>
        <v>39136754</v>
      </c>
      <c r="G16" s="4"/>
      <c r="H16" s="4">
        <v>40582205</v>
      </c>
      <c r="I16" s="4">
        <f>Overrides!Y16</f>
        <v>0</v>
      </c>
      <c r="J16" s="4">
        <f t="shared" si="0"/>
        <v>0</v>
      </c>
      <c r="K16" s="4">
        <f t="shared" si="3"/>
        <v>40582205</v>
      </c>
      <c r="L16" s="4"/>
      <c r="M16" s="4">
        <v>42109486</v>
      </c>
      <c r="N16" s="4">
        <f>Overrides!Z16</f>
        <v>0</v>
      </c>
      <c r="O16" s="4">
        <f t="shared" si="4"/>
        <v>0</v>
      </c>
      <c r="P16" s="4">
        <f t="shared" si="5"/>
        <v>42109486</v>
      </c>
      <c r="Q16" s="4"/>
      <c r="R16" s="4">
        <v>44116384</v>
      </c>
      <c r="S16" s="4">
        <f>Overrides!AA16</f>
        <v>0</v>
      </c>
      <c r="T16" s="4">
        <f t="shared" si="6"/>
        <v>0</v>
      </c>
      <c r="U16" s="4">
        <f t="shared" si="7"/>
        <v>44116384</v>
      </c>
      <c r="V16" s="4">
        <f>ROUND((P16*1.025)+'New Growth'!$AL16*P16,0)</f>
        <v>43823342</v>
      </c>
      <c r="W16" s="12"/>
      <c r="X16" s="4">
        <v>46102071</v>
      </c>
      <c r="Y16" s="4">
        <v>47929629</v>
      </c>
      <c r="Z16" s="4">
        <v>49852056</v>
      </c>
      <c r="AA16" s="4">
        <v>53748809</v>
      </c>
      <c r="AB16" s="15">
        <f t="shared" si="1"/>
        <v>53748809</v>
      </c>
      <c r="AC16" s="4"/>
      <c r="AD16" s="4">
        <f t="shared" si="8"/>
        <v>44116384</v>
      </c>
      <c r="AE16" s="4"/>
      <c r="AF16" s="4"/>
    </row>
    <row r="17" spans="1:32">
      <c r="A17" t="s">
        <v>30</v>
      </c>
      <c r="B17">
        <v>8</v>
      </c>
      <c r="C17" s="4">
        <v>44828489</v>
      </c>
      <c r="D17" s="4">
        <f>Overrides!X17</f>
        <v>0</v>
      </c>
      <c r="E17" s="4">
        <v>4307378</v>
      </c>
      <c r="F17" s="4">
        <f t="shared" si="2"/>
        <v>40521111</v>
      </c>
      <c r="G17" s="4"/>
      <c r="H17" s="4">
        <v>46573832</v>
      </c>
      <c r="I17" s="4">
        <f>Overrides!Y17</f>
        <v>0</v>
      </c>
      <c r="J17" s="4">
        <f t="shared" si="0"/>
        <v>4415062</v>
      </c>
      <c r="K17" s="4">
        <f t="shared" si="3"/>
        <v>42158770</v>
      </c>
      <c r="L17" s="4"/>
      <c r="M17" s="4">
        <v>48750452</v>
      </c>
      <c r="N17" s="4">
        <f>Overrides!Z17</f>
        <v>0</v>
      </c>
      <c r="O17" s="4">
        <f t="shared" si="4"/>
        <v>4525439</v>
      </c>
      <c r="P17" s="4">
        <f t="shared" si="5"/>
        <v>44225013</v>
      </c>
      <c r="Q17" s="4"/>
      <c r="R17" s="4">
        <v>50700146</v>
      </c>
      <c r="S17" s="4">
        <f>Overrides!AA17</f>
        <v>0</v>
      </c>
      <c r="T17" s="4">
        <f t="shared" si="6"/>
        <v>4638575</v>
      </c>
      <c r="U17" s="4">
        <f t="shared" si="7"/>
        <v>46061571</v>
      </c>
      <c r="V17" s="4">
        <f>ROUND((P17*1.025)+'New Growth'!$AL17*P17,0)</f>
        <v>46153224</v>
      </c>
      <c r="W17" s="12"/>
      <c r="X17" s="4">
        <v>54763188</v>
      </c>
      <c r="Y17" s="4">
        <v>55011658</v>
      </c>
      <c r="Z17" s="4">
        <v>55892915</v>
      </c>
      <c r="AA17" s="4">
        <v>59972558</v>
      </c>
      <c r="AB17" s="15">
        <f t="shared" si="1"/>
        <v>59972558</v>
      </c>
      <c r="AC17" s="4"/>
      <c r="AD17" s="4">
        <f t="shared" si="8"/>
        <v>46061571</v>
      </c>
      <c r="AE17" s="4"/>
      <c r="AF17" s="4"/>
    </row>
    <row r="18" spans="1:32">
      <c r="A18" t="s">
        <v>31</v>
      </c>
      <c r="B18">
        <v>9</v>
      </c>
      <c r="C18" s="4">
        <v>119797140</v>
      </c>
      <c r="D18" s="4">
        <f>Overrides!X18</f>
        <v>0</v>
      </c>
      <c r="E18" s="4">
        <v>0</v>
      </c>
      <c r="F18" s="4">
        <f t="shared" si="2"/>
        <v>119797140</v>
      </c>
      <c r="G18" s="4"/>
      <c r="H18" s="4">
        <v>124996152</v>
      </c>
      <c r="I18" s="4">
        <f>Overrides!Y18</f>
        <v>0</v>
      </c>
      <c r="J18" s="4">
        <f t="shared" si="0"/>
        <v>0</v>
      </c>
      <c r="K18" s="4">
        <f t="shared" si="3"/>
        <v>124996152</v>
      </c>
      <c r="L18" s="4"/>
      <c r="M18" s="4">
        <v>130709372</v>
      </c>
      <c r="N18" s="4">
        <f>Overrides!Z18</f>
        <v>0</v>
      </c>
      <c r="O18" s="4">
        <f t="shared" si="4"/>
        <v>0</v>
      </c>
      <c r="P18" s="4">
        <f t="shared" si="5"/>
        <v>130709372</v>
      </c>
      <c r="Q18" s="4"/>
      <c r="R18" s="4">
        <v>136417582</v>
      </c>
      <c r="S18" s="4">
        <f>Overrides!AA18</f>
        <v>0</v>
      </c>
      <c r="T18" s="4">
        <f t="shared" si="6"/>
        <v>0</v>
      </c>
      <c r="U18" s="4">
        <f t="shared" si="7"/>
        <v>136417582</v>
      </c>
      <c r="V18" s="4">
        <f>ROUND((P18*1.025)+'New Growth'!$AL18*P18,0)</f>
        <v>136499797</v>
      </c>
      <c r="W18" s="12"/>
      <c r="X18" s="4">
        <v>180748668</v>
      </c>
      <c r="Y18" s="4">
        <v>188561905</v>
      </c>
      <c r="Z18" s="4">
        <v>191632755</v>
      </c>
      <c r="AA18" s="4">
        <v>194980746</v>
      </c>
      <c r="AB18" s="15">
        <f t="shared" si="1"/>
        <v>194980746</v>
      </c>
      <c r="AC18" s="4"/>
      <c r="AD18" s="4">
        <f t="shared" si="8"/>
        <v>136417582</v>
      </c>
      <c r="AE18" s="4"/>
      <c r="AF18" s="4"/>
    </row>
    <row r="19" spans="1:32">
      <c r="A19" t="s">
        <v>32</v>
      </c>
      <c r="B19">
        <v>10</v>
      </c>
      <c r="C19" s="4">
        <v>98617161</v>
      </c>
      <c r="D19" s="4">
        <f>Overrides!X19</f>
        <v>0</v>
      </c>
      <c r="E19" s="4">
        <v>14128974</v>
      </c>
      <c r="F19" s="4">
        <f t="shared" si="2"/>
        <v>84488187</v>
      </c>
      <c r="G19" s="4"/>
      <c r="H19" s="4">
        <v>102420256</v>
      </c>
      <c r="I19" s="4">
        <f>Overrides!Y19</f>
        <v>0</v>
      </c>
      <c r="J19" s="4">
        <f>ROUND((E19*1.025)+I19,0)</f>
        <v>14482198</v>
      </c>
      <c r="K19" s="4">
        <f t="shared" si="3"/>
        <v>87938058</v>
      </c>
      <c r="L19" s="4"/>
      <c r="M19" s="4">
        <v>106050906</v>
      </c>
      <c r="N19" s="4">
        <f>Overrides!Z19</f>
        <v>0</v>
      </c>
      <c r="O19" s="4">
        <f t="shared" si="4"/>
        <v>14844253</v>
      </c>
      <c r="P19" s="4">
        <f t="shared" si="5"/>
        <v>91206653</v>
      </c>
      <c r="Q19" s="4"/>
      <c r="R19" s="4">
        <v>109965991</v>
      </c>
      <c r="S19" s="4">
        <f>Overrides!AA19</f>
        <v>0</v>
      </c>
      <c r="T19" s="4">
        <f t="shared" si="6"/>
        <v>15215359</v>
      </c>
      <c r="U19" s="4">
        <f t="shared" si="7"/>
        <v>94750632</v>
      </c>
      <c r="V19" s="4">
        <f>ROUND((P19*1.025)+'New Growth'!$AL19*P19,0)</f>
        <v>94763712</v>
      </c>
      <c r="W19" s="12"/>
      <c r="X19" s="4">
        <v>194252807</v>
      </c>
      <c r="Y19" s="4">
        <v>212847464</v>
      </c>
      <c r="Z19" s="4">
        <v>223805410</v>
      </c>
      <c r="AA19" s="4">
        <v>241663647</v>
      </c>
      <c r="AB19" s="15">
        <f t="shared" si="1"/>
        <v>241663647</v>
      </c>
      <c r="AC19" s="4"/>
      <c r="AD19" s="4">
        <f t="shared" si="8"/>
        <v>94750632</v>
      </c>
      <c r="AE19" s="4"/>
      <c r="AF19" s="4"/>
    </row>
    <row r="20" spans="1:32">
      <c r="A20" t="s">
        <v>33</v>
      </c>
      <c r="B20">
        <v>11</v>
      </c>
      <c r="C20" s="4">
        <v>10410137</v>
      </c>
      <c r="D20" s="4">
        <f>Overrides!X20</f>
        <v>0</v>
      </c>
      <c r="E20" s="4">
        <v>2190447</v>
      </c>
      <c r="F20" s="4">
        <f t="shared" si="2"/>
        <v>8219690</v>
      </c>
      <c r="G20" s="4"/>
      <c r="H20" s="4">
        <v>10754306</v>
      </c>
      <c r="I20" s="4">
        <f>Overrides!Y20</f>
        <v>0</v>
      </c>
      <c r="J20" s="4">
        <f t="shared" ref="J20:J83" si="9">ROUND((E20*1.025)+I20,0)</f>
        <v>2245208</v>
      </c>
      <c r="K20" s="4">
        <f t="shared" si="3"/>
        <v>8509098</v>
      </c>
      <c r="L20" s="4"/>
      <c r="M20" s="4">
        <v>11131299</v>
      </c>
      <c r="N20" s="4">
        <f>Overrides!Z20</f>
        <v>0</v>
      </c>
      <c r="O20" s="4">
        <f t="shared" si="4"/>
        <v>2301338</v>
      </c>
      <c r="P20" s="4">
        <f t="shared" si="5"/>
        <v>8829961</v>
      </c>
      <c r="Q20" s="4"/>
      <c r="R20" s="4">
        <v>12029260</v>
      </c>
      <c r="S20" s="4">
        <f>Overrides!AA20</f>
        <v>475656</v>
      </c>
      <c r="T20" s="4">
        <f t="shared" si="6"/>
        <v>2834527</v>
      </c>
      <c r="U20" s="4">
        <f t="shared" si="7"/>
        <v>9194733</v>
      </c>
      <c r="V20" s="4">
        <f>ROUND((P20*1.025)+'New Growth'!$AL20*P20,0)</f>
        <v>9166383</v>
      </c>
      <c r="W20" s="12"/>
      <c r="X20" s="4">
        <v>14098137</v>
      </c>
      <c r="Y20" s="4">
        <v>14146154</v>
      </c>
      <c r="Z20" s="4">
        <v>14350720</v>
      </c>
      <c r="AA20" s="4">
        <v>14948454</v>
      </c>
      <c r="AB20" s="15">
        <f t="shared" si="1"/>
        <v>14948454</v>
      </c>
      <c r="AC20" s="4"/>
      <c r="AD20" s="4">
        <f t="shared" si="8"/>
        <v>9194733</v>
      </c>
      <c r="AE20" s="4"/>
      <c r="AF20" s="4"/>
    </row>
    <row r="21" spans="1:32">
      <c r="A21" t="s">
        <v>34</v>
      </c>
      <c r="B21">
        <v>12</v>
      </c>
      <c r="C21" s="4">
        <v>5263267</v>
      </c>
      <c r="D21" s="4">
        <f>Overrides!X21</f>
        <v>0</v>
      </c>
      <c r="E21" s="4">
        <v>287388</v>
      </c>
      <c r="F21" s="4">
        <f t="shared" si="2"/>
        <v>4975879</v>
      </c>
      <c r="G21" s="4"/>
      <c r="H21" s="4">
        <v>5425757</v>
      </c>
      <c r="I21" s="4">
        <f>Overrides!Y21</f>
        <v>0</v>
      </c>
      <c r="J21" s="4">
        <f t="shared" si="9"/>
        <v>294573</v>
      </c>
      <c r="K21" s="4">
        <f t="shared" si="3"/>
        <v>5131184</v>
      </c>
      <c r="L21" s="4"/>
      <c r="M21" s="4">
        <v>5593869</v>
      </c>
      <c r="N21" s="4">
        <f>Overrides!Z21</f>
        <v>0</v>
      </c>
      <c r="O21" s="4">
        <f t="shared" si="4"/>
        <v>301937</v>
      </c>
      <c r="P21" s="4">
        <f t="shared" si="5"/>
        <v>5291932</v>
      </c>
      <c r="Q21" s="4"/>
      <c r="R21" s="4">
        <v>5780183</v>
      </c>
      <c r="S21" s="4">
        <f>Overrides!AA21</f>
        <v>0</v>
      </c>
      <c r="T21" s="4">
        <f t="shared" si="6"/>
        <v>309485</v>
      </c>
      <c r="U21" s="4">
        <f t="shared" si="7"/>
        <v>5470698</v>
      </c>
      <c r="V21" s="4">
        <f>ROUND((P21*1.025)+'New Growth'!$AL21*P21,0)</f>
        <v>5461803</v>
      </c>
      <c r="W21" s="12"/>
      <c r="X21" s="4">
        <v>6684524</v>
      </c>
      <c r="Y21" s="4">
        <v>6745278</v>
      </c>
      <c r="Z21" s="4">
        <v>6791991</v>
      </c>
      <c r="AA21" s="4">
        <v>7471143</v>
      </c>
      <c r="AB21" s="15">
        <f t="shared" si="1"/>
        <v>7471143</v>
      </c>
      <c r="AC21" s="4"/>
      <c r="AD21" s="4">
        <f t="shared" si="8"/>
        <v>5470698</v>
      </c>
      <c r="AE21" s="4"/>
      <c r="AF21" s="4"/>
    </row>
    <row r="22" spans="1:32">
      <c r="A22" t="s">
        <v>35</v>
      </c>
      <c r="B22">
        <v>13</v>
      </c>
      <c r="C22" s="4">
        <v>3371036</v>
      </c>
      <c r="D22" s="4">
        <f>Overrides!X22</f>
        <v>0</v>
      </c>
      <c r="E22" s="4">
        <v>131089</v>
      </c>
      <c r="F22" s="4">
        <f t="shared" si="2"/>
        <v>3239947</v>
      </c>
      <c r="G22" s="4"/>
      <c r="H22" s="4">
        <v>3491202</v>
      </c>
      <c r="I22" s="4">
        <f>Overrides!Y22</f>
        <v>0</v>
      </c>
      <c r="J22" s="4">
        <f t="shared" si="9"/>
        <v>134366</v>
      </c>
      <c r="K22" s="4">
        <f t="shared" si="3"/>
        <v>3356836</v>
      </c>
      <c r="L22" s="4"/>
      <c r="M22" s="4">
        <v>3788628</v>
      </c>
      <c r="N22" s="4">
        <f>Overrides!Z22</f>
        <v>120000</v>
      </c>
      <c r="O22" s="4">
        <f t="shared" si="4"/>
        <v>257725</v>
      </c>
      <c r="P22" s="4">
        <f t="shared" si="5"/>
        <v>3530903</v>
      </c>
      <c r="Q22" s="4"/>
      <c r="R22" s="4">
        <v>3939855</v>
      </c>
      <c r="S22" s="4">
        <f>Overrides!AA22</f>
        <v>0</v>
      </c>
      <c r="T22" s="4">
        <f t="shared" si="6"/>
        <v>264168</v>
      </c>
      <c r="U22" s="4">
        <f t="shared" si="7"/>
        <v>3675687</v>
      </c>
      <c r="V22" s="4">
        <f>ROUND((P22*1.025)+'New Growth'!$AL22*P22,0)</f>
        <v>3682732</v>
      </c>
      <c r="W22" s="12"/>
      <c r="X22" s="4">
        <v>5600892</v>
      </c>
      <c r="Y22" s="4">
        <v>5627865</v>
      </c>
      <c r="Z22" s="4">
        <v>6009551</v>
      </c>
      <c r="AA22" s="4">
        <v>6055685</v>
      </c>
      <c r="AB22" s="15">
        <f t="shared" si="1"/>
        <v>6055685</v>
      </c>
      <c r="AC22" s="4"/>
      <c r="AD22" s="4">
        <f t="shared" si="8"/>
        <v>3675687</v>
      </c>
      <c r="AE22" s="4"/>
      <c r="AF22" s="4"/>
    </row>
    <row r="23" spans="1:32">
      <c r="A23" t="s">
        <v>36</v>
      </c>
      <c r="B23">
        <v>14</v>
      </c>
      <c r="C23" s="4">
        <v>36554361</v>
      </c>
      <c r="D23" s="4">
        <f>Overrides!X23</f>
        <v>0</v>
      </c>
      <c r="E23" s="4">
        <v>0</v>
      </c>
      <c r="F23" s="4">
        <f t="shared" si="2"/>
        <v>36554361</v>
      </c>
      <c r="G23" s="4"/>
      <c r="H23" s="4">
        <v>38227209</v>
      </c>
      <c r="I23" s="4">
        <f>Overrides!Y23</f>
        <v>0</v>
      </c>
      <c r="J23" s="4">
        <f t="shared" si="9"/>
        <v>0</v>
      </c>
      <c r="K23" s="4">
        <f t="shared" si="3"/>
        <v>38227209</v>
      </c>
      <c r="L23" s="4"/>
      <c r="M23" s="4">
        <v>39960022</v>
      </c>
      <c r="N23" s="4">
        <f>Overrides!Z23</f>
        <v>0</v>
      </c>
      <c r="O23" s="4">
        <f t="shared" si="4"/>
        <v>0</v>
      </c>
      <c r="P23" s="4">
        <f t="shared" si="5"/>
        <v>39960022</v>
      </c>
      <c r="Q23" s="4"/>
      <c r="R23" s="4">
        <v>42081316</v>
      </c>
      <c r="S23" s="4">
        <f>Overrides!AA23</f>
        <v>0</v>
      </c>
      <c r="T23" s="4">
        <f t="shared" si="6"/>
        <v>0</v>
      </c>
      <c r="U23" s="4">
        <f t="shared" si="7"/>
        <v>42081316</v>
      </c>
      <c r="V23" s="4">
        <f>ROUND((P23*1.025)+'New Growth'!$AL23*P23,0)</f>
        <v>41882099</v>
      </c>
      <c r="W23" s="12"/>
      <c r="X23" s="4">
        <v>55607844</v>
      </c>
      <c r="Y23" s="4">
        <v>58805635</v>
      </c>
      <c r="Z23" s="4">
        <v>62290866</v>
      </c>
      <c r="AA23" s="4">
        <v>66042250</v>
      </c>
      <c r="AB23" s="15">
        <f t="shared" si="1"/>
        <v>66042250</v>
      </c>
      <c r="AC23" s="4"/>
      <c r="AD23" s="4">
        <f t="shared" si="8"/>
        <v>42081316</v>
      </c>
      <c r="AE23" s="4"/>
      <c r="AF23" s="4"/>
    </row>
    <row r="24" spans="1:32">
      <c r="A24" t="s">
        <v>37</v>
      </c>
      <c r="B24">
        <v>15</v>
      </c>
      <c r="C24" s="4">
        <v>10700883</v>
      </c>
      <c r="D24" s="4">
        <f>Overrides!X24</f>
        <v>0</v>
      </c>
      <c r="E24" s="4">
        <v>1334300</v>
      </c>
      <c r="F24" s="4">
        <f t="shared" si="2"/>
        <v>9366583</v>
      </c>
      <c r="G24" s="4"/>
      <c r="H24" s="4">
        <v>11074888</v>
      </c>
      <c r="I24" s="4">
        <f>Overrides!Y24</f>
        <v>0</v>
      </c>
      <c r="J24" s="4">
        <f t="shared" si="9"/>
        <v>1367658</v>
      </c>
      <c r="K24" s="4">
        <f t="shared" si="3"/>
        <v>9707230</v>
      </c>
      <c r="L24" s="4"/>
      <c r="M24" s="4">
        <v>11520769</v>
      </c>
      <c r="N24" s="4">
        <f>Overrides!Z24</f>
        <v>0</v>
      </c>
      <c r="O24" s="4">
        <f t="shared" si="4"/>
        <v>1401849</v>
      </c>
      <c r="P24" s="4">
        <f t="shared" si="5"/>
        <v>10118920</v>
      </c>
      <c r="Q24" s="4"/>
      <c r="R24" s="4">
        <v>11932928</v>
      </c>
      <c r="S24" s="4">
        <f>Overrides!AA24</f>
        <v>0</v>
      </c>
      <c r="T24" s="4">
        <f t="shared" si="6"/>
        <v>1436895</v>
      </c>
      <c r="U24" s="4">
        <f t="shared" si="7"/>
        <v>10496033</v>
      </c>
      <c r="V24" s="4">
        <f>ROUND((P24*1.025)+'New Growth'!$AL24*P24,0)</f>
        <v>10510522</v>
      </c>
      <c r="W24" s="12"/>
      <c r="X24" s="4">
        <v>15557061</v>
      </c>
      <c r="Y24" s="4">
        <v>15618883</v>
      </c>
      <c r="Z24" s="4">
        <v>16438109</v>
      </c>
      <c r="AA24" s="4">
        <v>17660659</v>
      </c>
      <c r="AB24" s="15">
        <f t="shared" si="1"/>
        <v>17660659</v>
      </c>
      <c r="AC24" s="4"/>
      <c r="AD24" s="4">
        <f t="shared" si="8"/>
        <v>10496033</v>
      </c>
      <c r="AE24" s="4"/>
      <c r="AF24" s="4"/>
    </row>
    <row r="25" spans="1:32">
      <c r="A25" t="s">
        <v>38</v>
      </c>
      <c r="B25">
        <v>16</v>
      </c>
      <c r="C25" s="4">
        <v>62607068</v>
      </c>
      <c r="D25" s="4">
        <f>Overrides!X25</f>
        <v>0</v>
      </c>
      <c r="E25" s="4">
        <v>0</v>
      </c>
      <c r="F25" s="4">
        <f t="shared" si="2"/>
        <v>62607068</v>
      </c>
      <c r="G25" s="4"/>
      <c r="H25" s="4">
        <v>64673256</v>
      </c>
      <c r="I25" s="4">
        <f>Overrides!Y25</f>
        <v>0</v>
      </c>
      <c r="J25" s="4">
        <f t="shared" si="9"/>
        <v>0</v>
      </c>
      <c r="K25" s="4">
        <f t="shared" si="3"/>
        <v>64673256</v>
      </c>
      <c r="L25" s="4"/>
      <c r="M25" s="4">
        <v>67582586</v>
      </c>
      <c r="N25" s="4">
        <f>Overrides!Z25</f>
        <v>0</v>
      </c>
      <c r="O25" s="4">
        <f t="shared" si="4"/>
        <v>0</v>
      </c>
      <c r="P25" s="4">
        <f t="shared" si="5"/>
        <v>67582586</v>
      </c>
      <c r="Q25" s="4"/>
      <c r="R25" s="4">
        <v>70764061</v>
      </c>
      <c r="S25" s="4">
        <f>Overrides!AA25</f>
        <v>0</v>
      </c>
      <c r="T25" s="4">
        <f t="shared" si="6"/>
        <v>0</v>
      </c>
      <c r="U25" s="4">
        <f t="shared" si="7"/>
        <v>70764061</v>
      </c>
      <c r="V25" s="4">
        <f>ROUND((P25*1.025)+'New Growth'!$AL25*P25,0)</f>
        <v>70400780</v>
      </c>
      <c r="W25" s="12"/>
      <c r="X25" s="4">
        <v>98011805</v>
      </c>
      <c r="Y25" s="4">
        <v>100746269</v>
      </c>
      <c r="Z25" s="4">
        <v>108296040</v>
      </c>
      <c r="AA25" s="4">
        <v>111985632</v>
      </c>
      <c r="AB25" s="15">
        <f t="shared" si="1"/>
        <v>111985632</v>
      </c>
      <c r="AC25" s="4"/>
      <c r="AD25" s="4">
        <f t="shared" si="8"/>
        <v>70764061</v>
      </c>
      <c r="AE25" s="4"/>
      <c r="AF25" s="4"/>
    </row>
    <row r="26" spans="1:32">
      <c r="A26" t="s">
        <v>39</v>
      </c>
      <c r="B26">
        <v>17</v>
      </c>
      <c r="C26" s="4">
        <v>37777573</v>
      </c>
      <c r="D26" s="4">
        <f>Overrides!X26</f>
        <v>0</v>
      </c>
      <c r="E26" s="4">
        <v>2458740</v>
      </c>
      <c r="F26" s="4">
        <f t="shared" si="2"/>
        <v>35318833</v>
      </c>
      <c r="G26" s="4"/>
      <c r="H26" s="4">
        <v>39586671</v>
      </c>
      <c r="I26" s="4">
        <f>Overrides!Y26</f>
        <v>0</v>
      </c>
      <c r="J26" s="4">
        <f t="shared" si="9"/>
        <v>2520209</v>
      </c>
      <c r="K26" s="4">
        <f t="shared" si="3"/>
        <v>37066462</v>
      </c>
      <c r="L26" s="4"/>
      <c r="M26" s="4">
        <v>41443605</v>
      </c>
      <c r="N26" s="4">
        <f>Overrides!Z26</f>
        <v>0</v>
      </c>
      <c r="O26" s="4">
        <f t="shared" si="4"/>
        <v>2583214</v>
      </c>
      <c r="P26" s="4">
        <f t="shared" si="5"/>
        <v>38860391</v>
      </c>
      <c r="Q26" s="4"/>
      <c r="R26" s="4">
        <v>43089839</v>
      </c>
      <c r="S26" s="4">
        <f>Overrides!AA26</f>
        <v>0</v>
      </c>
      <c r="T26" s="4">
        <f t="shared" si="6"/>
        <v>2647794</v>
      </c>
      <c r="U26" s="4">
        <f t="shared" si="7"/>
        <v>40442045</v>
      </c>
      <c r="V26" s="4">
        <f>ROUND((P26*1.025)+'New Growth'!$AL26*P26,0)</f>
        <v>40655741</v>
      </c>
      <c r="W26" s="12"/>
      <c r="X26" s="4">
        <v>47070081</v>
      </c>
      <c r="Y26" s="4">
        <v>48279590</v>
      </c>
      <c r="Z26" s="4">
        <v>50120376</v>
      </c>
      <c r="AA26" s="4">
        <v>51717405</v>
      </c>
      <c r="AB26" s="15">
        <f t="shared" si="1"/>
        <v>51717405</v>
      </c>
      <c r="AC26" s="4"/>
      <c r="AD26" s="4">
        <f t="shared" si="8"/>
        <v>40442045</v>
      </c>
      <c r="AE26" s="4"/>
      <c r="AF26" s="4"/>
    </row>
    <row r="27" spans="1:32">
      <c r="A27" t="s">
        <v>40</v>
      </c>
      <c r="B27">
        <v>18</v>
      </c>
      <c r="C27" s="4">
        <v>16806085</v>
      </c>
      <c r="D27" s="4">
        <f>Overrides!X27</f>
        <v>0</v>
      </c>
      <c r="E27" s="4">
        <v>1294609</v>
      </c>
      <c r="F27" s="4">
        <f t="shared" si="2"/>
        <v>15511476</v>
      </c>
      <c r="G27" s="4"/>
      <c r="H27" s="4">
        <v>17483680</v>
      </c>
      <c r="I27" s="4">
        <f>Overrides!Y27</f>
        <v>0</v>
      </c>
      <c r="J27" s="4">
        <f t="shared" si="9"/>
        <v>1326974</v>
      </c>
      <c r="K27" s="4">
        <f t="shared" si="3"/>
        <v>16156706</v>
      </c>
      <c r="L27" s="4"/>
      <c r="M27" s="4">
        <v>18349439</v>
      </c>
      <c r="N27" s="4">
        <f>Overrides!Z27</f>
        <v>0</v>
      </c>
      <c r="O27" s="4">
        <f t="shared" si="4"/>
        <v>1360148</v>
      </c>
      <c r="P27" s="4">
        <f t="shared" si="5"/>
        <v>16989291</v>
      </c>
      <c r="Q27" s="4"/>
      <c r="R27" s="4">
        <v>19268191</v>
      </c>
      <c r="S27" s="4">
        <f>Overrides!AA27</f>
        <v>0</v>
      </c>
      <c r="T27" s="4">
        <f t="shared" si="6"/>
        <v>1394152</v>
      </c>
      <c r="U27" s="4">
        <f t="shared" si="7"/>
        <v>17874039</v>
      </c>
      <c r="V27" s="4">
        <f>ROUND((P27*1.025)+'New Growth'!$AL27*P27,0)</f>
        <v>17811573</v>
      </c>
      <c r="W27" s="12"/>
      <c r="X27" s="4">
        <v>18888770</v>
      </c>
      <c r="Y27" s="4">
        <v>19090678</v>
      </c>
      <c r="Z27" s="4">
        <v>19505095</v>
      </c>
      <c r="AA27" s="4">
        <v>20231111</v>
      </c>
      <c r="AB27" s="15">
        <f t="shared" si="1"/>
        <v>20231111</v>
      </c>
      <c r="AC27" s="4"/>
      <c r="AD27" s="4">
        <f t="shared" si="8"/>
        <v>17874039</v>
      </c>
      <c r="AE27" s="4"/>
      <c r="AF27" s="4"/>
    </row>
    <row r="28" spans="1:32">
      <c r="A28" t="s">
        <v>41</v>
      </c>
      <c r="B28">
        <v>19</v>
      </c>
      <c r="C28" s="4">
        <v>19351784</v>
      </c>
      <c r="D28" s="4">
        <f>Overrides!X28</f>
        <v>0</v>
      </c>
      <c r="E28" s="4">
        <v>716605</v>
      </c>
      <c r="F28" s="4">
        <f t="shared" si="2"/>
        <v>18635179</v>
      </c>
      <c r="G28" s="4"/>
      <c r="H28" s="4">
        <v>20282289</v>
      </c>
      <c r="I28" s="4">
        <f>Overrides!Y28</f>
        <v>0</v>
      </c>
      <c r="J28" s="4">
        <f t="shared" si="9"/>
        <v>734520</v>
      </c>
      <c r="K28" s="4">
        <f t="shared" si="3"/>
        <v>19547769</v>
      </c>
      <c r="L28" s="4"/>
      <c r="M28" s="4">
        <v>21315781</v>
      </c>
      <c r="N28" s="4">
        <f>Overrides!Z28</f>
        <v>0</v>
      </c>
      <c r="O28" s="4">
        <f t="shared" si="4"/>
        <v>752883</v>
      </c>
      <c r="P28" s="4">
        <f t="shared" si="5"/>
        <v>20562898</v>
      </c>
      <c r="Q28" s="4"/>
      <c r="R28" s="4">
        <v>22809032</v>
      </c>
      <c r="S28" s="4">
        <f>Overrides!AA28</f>
        <v>0</v>
      </c>
      <c r="T28" s="4">
        <f t="shared" si="6"/>
        <v>771705</v>
      </c>
      <c r="U28" s="4">
        <f t="shared" si="7"/>
        <v>22037327</v>
      </c>
      <c r="V28" s="4">
        <f>ROUND((P28*1.025)+'New Growth'!$AL28*P28,0)</f>
        <v>21745265</v>
      </c>
      <c r="W28" s="12"/>
      <c r="X28" s="4">
        <v>25395260</v>
      </c>
      <c r="Y28" s="4">
        <v>26152892</v>
      </c>
      <c r="Z28" s="4">
        <v>27452990</v>
      </c>
      <c r="AA28" s="4">
        <v>28839407</v>
      </c>
      <c r="AB28" s="15">
        <f t="shared" si="1"/>
        <v>28839407</v>
      </c>
      <c r="AC28" s="4"/>
      <c r="AD28" s="4">
        <f t="shared" si="8"/>
        <v>22037327</v>
      </c>
      <c r="AE28" s="4"/>
      <c r="AF28" s="4"/>
    </row>
    <row r="29" spans="1:32">
      <c r="A29" t="s">
        <v>42</v>
      </c>
      <c r="B29">
        <v>20</v>
      </c>
      <c r="C29" s="4">
        <v>104892708</v>
      </c>
      <c r="D29" s="4">
        <f>Overrides!X29</f>
        <v>0</v>
      </c>
      <c r="E29" s="4">
        <v>0</v>
      </c>
      <c r="F29" s="4">
        <f t="shared" si="2"/>
        <v>104892708</v>
      </c>
      <c r="G29" s="4"/>
      <c r="H29" s="4">
        <v>108645163</v>
      </c>
      <c r="I29" s="4">
        <f>Overrides!Y29</f>
        <v>0</v>
      </c>
      <c r="J29" s="4">
        <f t="shared" si="9"/>
        <v>0</v>
      </c>
      <c r="K29" s="4">
        <f t="shared" si="3"/>
        <v>108645163</v>
      </c>
      <c r="L29" s="4"/>
      <c r="M29" s="4">
        <v>112771807</v>
      </c>
      <c r="N29" s="4">
        <f>Overrides!Z29</f>
        <v>0</v>
      </c>
      <c r="O29" s="4">
        <f t="shared" si="4"/>
        <v>0</v>
      </c>
      <c r="P29" s="4">
        <f t="shared" si="5"/>
        <v>112771807</v>
      </c>
      <c r="Q29" s="4"/>
      <c r="R29" s="4">
        <v>116900171</v>
      </c>
      <c r="S29" s="4">
        <f>Overrides!AA29</f>
        <v>0</v>
      </c>
      <c r="T29" s="4">
        <f t="shared" si="6"/>
        <v>0</v>
      </c>
      <c r="U29" s="4">
        <f t="shared" si="7"/>
        <v>116900171</v>
      </c>
      <c r="V29" s="4">
        <f>ROUND((P29*1.025)+'New Growth'!$AL29*P29,0)</f>
        <v>116921809</v>
      </c>
      <c r="W29" s="12"/>
      <c r="X29" s="4">
        <v>317569588</v>
      </c>
      <c r="Y29" s="4">
        <v>328572284</v>
      </c>
      <c r="Z29" s="4">
        <v>330759846</v>
      </c>
      <c r="AA29" s="4">
        <v>340307869</v>
      </c>
      <c r="AB29" s="15">
        <f t="shared" si="1"/>
        <v>340307869</v>
      </c>
      <c r="AC29" s="4"/>
      <c r="AD29" s="4">
        <f t="shared" si="8"/>
        <v>116900171</v>
      </c>
      <c r="AE29" s="4"/>
      <c r="AF29" s="4"/>
    </row>
    <row r="30" spans="1:32">
      <c r="A30" t="s">
        <v>43</v>
      </c>
      <c r="B30">
        <v>21</v>
      </c>
      <c r="C30" s="4">
        <v>6754811</v>
      </c>
      <c r="D30" s="4">
        <f>Overrides!X30</f>
        <v>0</v>
      </c>
      <c r="E30" s="4">
        <v>0</v>
      </c>
      <c r="F30" s="4">
        <f t="shared" si="2"/>
        <v>6754811</v>
      </c>
      <c r="G30" s="4"/>
      <c r="H30" s="4">
        <v>7191587</v>
      </c>
      <c r="I30" s="4">
        <f>Overrides!Y30</f>
        <v>0</v>
      </c>
      <c r="J30" s="4">
        <f t="shared" si="9"/>
        <v>0</v>
      </c>
      <c r="K30" s="4">
        <f t="shared" si="3"/>
        <v>7191587</v>
      </c>
      <c r="L30" s="4"/>
      <c r="M30" s="4">
        <v>7457332</v>
      </c>
      <c r="N30" s="4">
        <f>Overrides!Z30</f>
        <v>0</v>
      </c>
      <c r="O30" s="4">
        <f t="shared" si="4"/>
        <v>0</v>
      </c>
      <c r="P30" s="4">
        <f t="shared" si="5"/>
        <v>7457332</v>
      </c>
      <c r="Q30" s="4"/>
      <c r="R30" s="4">
        <v>7805228</v>
      </c>
      <c r="S30" s="4">
        <f>Overrides!AA30</f>
        <v>0</v>
      </c>
      <c r="T30" s="4">
        <f t="shared" si="6"/>
        <v>0</v>
      </c>
      <c r="U30" s="4">
        <f t="shared" si="7"/>
        <v>7805228</v>
      </c>
      <c r="V30" s="4">
        <f>ROUND((P30*1.025)+'New Growth'!$AL30*P30,0)</f>
        <v>7770540</v>
      </c>
      <c r="W30" s="12"/>
      <c r="X30" s="4">
        <v>9651471</v>
      </c>
      <c r="Y30" s="4">
        <v>10011998</v>
      </c>
      <c r="Z30" s="4">
        <v>10297003</v>
      </c>
      <c r="AA30" s="4">
        <v>10745625</v>
      </c>
      <c r="AB30" s="15">
        <f t="shared" si="1"/>
        <v>10745625</v>
      </c>
      <c r="AC30" s="4"/>
      <c r="AD30" s="4">
        <f t="shared" si="8"/>
        <v>7805228</v>
      </c>
      <c r="AE30" s="4"/>
      <c r="AF30" s="4"/>
    </row>
    <row r="31" spans="1:32">
      <c r="A31" t="s">
        <v>44</v>
      </c>
      <c r="B31">
        <v>22</v>
      </c>
      <c r="C31" s="4">
        <v>5238149</v>
      </c>
      <c r="D31" s="4">
        <f>Overrides!X31</f>
        <v>0</v>
      </c>
      <c r="E31" s="4">
        <v>421969</v>
      </c>
      <c r="F31" s="4">
        <f t="shared" si="2"/>
        <v>4816180</v>
      </c>
      <c r="G31" s="4"/>
      <c r="H31" s="4">
        <v>5412540</v>
      </c>
      <c r="I31" s="4">
        <f>Overrides!Y31</f>
        <v>0</v>
      </c>
      <c r="J31" s="4">
        <f t="shared" si="9"/>
        <v>432518</v>
      </c>
      <c r="K31" s="4">
        <f t="shared" si="3"/>
        <v>4980022</v>
      </c>
      <c r="L31" s="4"/>
      <c r="M31" s="4">
        <v>5586763</v>
      </c>
      <c r="N31" s="4">
        <f>Overrides!Z31</f>
        <v>0</v>
      </c>
      <c r="O31" s="4">
        <f t="shared" si="4"/>
        <v>443331</v>
      </c>
      <c r="P31" s="4">
        <f t="shared" si="5"/>
        <v>5143432</v>
      </c>
      <c r="Q31" s="4"/>
      <c r="R31" s="4">
        <v>5781022</v>
      </c>
      <c r="S31" s="4">
        <f>Overrides!AA31</f>
        <v>0</v>
      </c>
      <c r="T31" s="4">
        <f t="shared" si="6"/>
        <v>454414</v>
      </c>
      <c r="U31" s="4">
        <f t="shared" si="7"/>
        <v>5326608</v>
      </c>
      <c r="V31" s="4">
        <f>ROUND((P31*1.025)+'New Growth'!$AL31*P31,0)</f>
        <v>5318823</v>
      </c>
      <c r="W31" s="12"/>
      <c r="X31" s="4">
        <v>12508077</v>
      </c>
      <c r="Y31" s="4">
        <v>12550721</v>
      </c>
      <c r="Z31" s="4">
        <v>12535912</v>
      </c>
      <c r="AA31" s="4">
        <v>12609755</v>
      </c>
      <c r="AB31" s="15">
        <f t="shared" si="1"/>
        <v>12609755</v>
      </c>
      <c r="AC31" s="4"/>
      <c r="AD31" s="4">
        <f t="shared" si="8"/>
        <v>5326608</v>
      </c>
      <c r="AE31" s="4"/>
      <c r="AF31" s="4"/>
    </row>
    <row r="32" spans="1:32">
      <c r="A32" t="s">
        <v>45</v>
      </c>
      <c r="B32">
        <v>23</v>
      </c>
      <c r="C32" s="4">
        <v>56898024</v>
      </c>
      <c r="D32" s="4">
        <f>Overrides!X32</f>
        <v>0</v>
      </c>
      <c r="E32" s="4">
        <v>0</v>
      </c>
      <c r="F32" s="4">
        <f t="shared" si="2"/>
        <v>56898024</v>
      </c>
      <c r="G32" s="4"/>
      <c r="H32" s="4">
        <v>59955561</v>
      </c>
      <c r="I32" s="4">
        <f>Overrides!Y32</f>
        <v>0</v>
      </c>
      <c r="J32" s="4">
        <f t="shared" si="9"/>
        <v>0</v>
      </c>
      <c r="K32" s="4">
        <f t="shared" si="3"/>
        <v>59955561</v>
      </c>
      <c r="L32" s="4"/>
      <c r="M32" s="4">
        <v>63165951</v>
      </c>
      <c r="N32" s="4">
        <f>Overrides!Z32</f>
        <v>0</v>
      </c>
      <c r="O32" s="4">
        <f t="shared" si="4"/>
        <v>0</v>
      </c>
      <c r="P32" s="4">
        <f t="shared" si="5"/>
        <v>63165951</v>
      </c>
      <c r="Q32" s="4"/>
      <c r="R32" s="4">
        <v>0</v>
      </c>
      <c r="S32" s="4">
        <f>Overrides!AA32</f>
        <v>0</v>
      </c>
      <c r="T32" s="4">
        <f t="shared" si="6"/>
        <v>0</v>
      </c>
      <c r="U32" s="4">
        <f t="shared" si="7"/>
        <v>0</v>
      </c>
      <c r="V32" s="4">
        <f>ROUND((P32*1.025)+'New Growth'!$AL32*P32,0)</f>
        <v>66772727</v>
      </c>
      <c r="W32" s="12"/>
      <c r="X32" s="4">
        <v>78927298</v>
      </c>
      <c r="Y32" s="4">
        <v>79867323</v>
      </c>
      <c r="Z32" s="4">
        <v>85612371</v>
      </c>
      <c r="AA32" s="4">
        <v>0</v>
      </c>
      <c r="AB32" s="15">
        <f t="shared" si="1"/>
        <v>85612371</v>
      </c>
      <c r="AC32" s="4"/>
      <c r="AD32" s="4">
        <f t="shared" si="8"/>
        <v>66772727</v>
      </c>
      <c r="AE32" s="4"/>
      <c r="AF32" s="4"/>
    </row>
    <row r="33" spans="1:32">
      <c r="A33" t="s">
        <v>46</v>
      </c>
      <c r="B33">
        <v>24</v>
      </c>
      <c r="C33" s="4">
        <v>23301205</v>
      </c>
      <c r="D33" s="4">
        <f>Overrides!X33</f>
        <v>0</v>
      </c>
      <c r="E33" s="4">
        <v>0</v>
      </c>
      <c r="F33" s="4">
        <f t="shared" si="2"/>
        <v>23301205</v>
      </c>
      <c r="G33" s="4"/>
      <c r="H33" s="4">
        <v>24227554</v>
      </c>
      <c r="I33" s="4">
        <f>Overrides!Y33</f>
        <v>0</v>
      </c>
      <c r="J33" s="4">
        <f t="shared" si="9"/>
        <v>0</v>
      </c>
      <c r="K33" s="4">
        <f t="shared" si="3"/>
        <v>24227554</v>
      </c>
      <c r="L33" s="4"/>
      <c r="M33" s="4">
        <v>25210235</v>
      </c>
      <c r="N33" s="4">
        <f>Overrides!Z33</f>
        <v>0</v>
      </c>
      <c r="O33" s="4">
        <f t="shared" si="4"/>
        <v>0</v>
      </c>
      <c r="P33" s="4">
        <f t="shared" si="5"/>
        <v>25210235</v>
      </c>
      <c r="Q33" s="4"/>
      <c r="R33" s="4">
        <v>26333465</v>
      </c>
      <c r="S33" s="4">
        <f>Overrides!AA33</f>
        <v>0</v>
      </c>
      <c r="T33" s="4">
        <f t="shared" si="6"/>
        <v>0</v>
      </c>
      <c r="U33" s="4">
        <f t="shared" si="7"/>
        <v>26333465</v>
      </c>
      <c r="V33" s="4">
        <f>ROUND((P33*1.025)+'New Growth'!$AL33*P33,0)</f>
        <v>26258981</v>
      </c>
      <c r="W33" s="12"/>
      <c r="X33" s="4">
        <v>33666519</v>
      </c>
      <c r="Y33" s="4">
        <v>34248140</v>
      </c>
      <c r="Z33" s="4">
        <v>35049070</v>
      </c>
      <c r="AA33" s="4">
        <v>36367768</v>
      </c>
      <c r="AB33" s="15">
        <f t="shared" si="1"/>
        <v>36367768</v>
      </c>
      <c r="AC33" s="4"/>
      <c r="AD33" s="4">
        <f t="shared" si="8"/>
        <v>26333465</v>
      </c>
      <c r="AE33" s="4"/>
      <c r="AF33" s="4"/>
    </row>
    <row r="34" spans="1:32">
      <c r="A34" t="s">
        <v>47</v>
      </c>
      <c r="B34">
        <v>25</v>
      </c>
      <c r="C34" s="4">
        <v>33703797</v>
      </c>
      <c r="D34" s="4">
        <f>Overrides!X34</f>
        <v>0</v>
      </c>
      <c r="E34" s="4">
        <v>0</v>
      </c>
      <c r="F34" s="4">
        <f t="shared" si="2"/>
        <v>33703797</v>
      </c>
      <c r="G34" s="4"/>
      <c r="H34" s="4">
        <v>35170174</v>
      </c>
      <c r="I34" s="4">
        <f>Overrides!Y34</f>
        <v>0</v>
      </c>
      <c r="J34" s="4">
        <f t="shared" si="9"/>
        <v>0</v>
      </c>
      <c r="K34" s="4">
        <f t="shared" si="3"/>
        <v>35170174</v>
      </c>
      <c r="L34" s="4"/>
      <c r="M34" s="4">
        <v>36672859</v>
      </c>
      <c r="N34" s="4">
        <f>Overrides!Z34</f>
        <v>0</v>
      </c>
      <c r="O34" s="4">
        <f t="shared" si="4"/>
        <v>0</v>
      </c>
      <c r="P34" s="4">
        <f t="shared" si="5"/>
        <v>36672859</v>
      </c>
      <c r="Q34" s="4"/>
      <c r="R34" s="4">
        <v>37954471</v>
      </c>
      <c r="S34" s="4">
        <f>Overrides!AA34</f>
        <v>0</v>
      </c>
      <c r="T34" s="4">
        <f t="shared" si="6"/>
        <v>0</v>
      </c>
      <c r="U34" s="4">
        <f t="shared" si="7"/>
        <v>37954471</v>
      </c>
      <c r="V34" s="4">
        <f>ROUND((P34*1.025)+'New Growth'!$AL34*P34,0)</f>
        <v>38154443</v>
      </c>
      <c r="W34" s="12"/>
      <c r="X34" s="4">
        <v>53239504</v>
      </c>
      <c r="Y34" s="4">
        <v>55181394</v>
      </c>
      <c r="Z34" s="4">
        <v>57641901</v>
      </c>
      <c r="AA34" s="4">
        <v>59510201</v>
      </c>
      <c r="AB34" s="15">
        <f t="shared" si="1"/>
        <v>59510201</v>
      </c>
      <c r="AC34" s="4"/>
      <c r="AD34" s="4">
        <f t="shared" si="8"/>
        <v>37954471</v>
      </c>
      <c r="AE34" s="4"/>
      <c r="AF34" s="4"/>
    </row>
    <row r="35" spans="1:32">
      <c r="A35" t="s">
        <v>48</v>
      </c>
      <c r="B35">
        <v>26</v>
      </c>
      <c r="C35" s="4">
        <v>72323062</v>
      </c>
      <c r="D35" s="4">
        <f>Overrides!X35</f>
        <v>0</v>
      </c>
      <c r="E35" s="4">
        <v>7183673</v>
      </c>
      <c r="F35" s="4">
        <f t="shared" si="2"/>
        <v>65139389</v>
      </c>
      <c r="G35" s="4"/>
      <c r="H35" s="4">
        <v>79245918</v>
      </c>
      <c r="I35" s="4">
        <f>Overrides!Y35</f>
        <v>4500000</v>
      </c>
      <c r="J35" s="4">
        <f t="shared" si="9"/>
        <v>11863265</v>
      </c>
      <c r="K35" s="4">
        <f t="shared" si="3"/>
        <v>67382653</v>
      </c>
      <c r="L35" s="4"/>
      <c r="M35" s="4">
        <v>82015337</v>
      </c>
      <c r="N35" s="4">
        <f>Overrides!Z35</f>
        <v>0</v>
      </c>
      <c r="O35" s="4">
        <f t="shared" si="4"/>
        <v>12159847</v>
      </c>
      <c r="P35" s="4">
        <f t="shared" si="5"/>
        <v>69855490</v>
      </c>
      <c r="Q35" s="4"/>
      <c r="R35" s="4">
        <v>86086128</v>
      </c>
      <c r="S35" s="4">
        <f>Overrides!AA35</f>
        <v>0</v>
      </c>
      <c r="T35" s="4">
        <f t="shared" si="6"/>
        <v>12463843</v>
      </c>
      <c r="U35" s="4">
        <f t="shared" si="7"/>
        <v>73622285</v>
      </c>
      <c r="V35" s="4">
        <f>ROUND((P35*1.025)+'New Growth'!$AL35*P35,0)</f>
        <v>72768464</v>
      </c>
      <c r="W35" s="12"/>
      <c r="X35" s="4">
        <v>148193482</v>
      </c>
      <c r="Y35" s="4">
        <v>164959200</v>
      </c>
      <c r="Z35" s="4">
        <v>168505595</v>
      </c>
      <c r="AA35" s="4">
        <v>182187032</v>
      </c>
      <c r="AB35" s="15">
        <f t="shared" si="1"/>
        <v>182187032</v>
      </c>
      <c r="AC35" s="4"/>
      <c r="AD35" s="4">
        <f t="shared" si="8"/>
        <v>73622285</v>
      </c>
      <c r="AE35" s="4"/>
      <c r="AF35" s="4"/>
    </row>
    <row r="36" spans="1:32">
      <c r="A36" t="s">
        <v>49</v>
      </c>
      <c r="B36">
        <v>27</v>
      </c>
      <c r="C36" s="4">
        <v>8071495</v>
      </c>
      <c r="D36" s="4">
        <f>Overrides!X36</f>
        <v>0</v>
      </c>
      <c r="E36" s="4">
        <v>834590</v>
      </c>
      <c r="F36" s="4">
        <f t="shared" si="2"/>
        <v>7236905</v>
      </c>
      <c r="G36" s="4"/>
      <c r="H36" s="4">
        <v>8347814</v>
      </c>
      <c r="I36" s="4">
        <f>Overrides!Y36</f>
        <v>0</v>
      </c>
      <c r="J36" s="4">
        <f t="shared" si="9"/>
        <v>855455</v>
      </c>
      <c r="K36" s="4">
        <f t="shared" si="3"/>
        <v>7492359</v>
      </c>
      <c r="L36" s="4"/>
      <c r="M36" s="4">
        <v>8689219</v>
      </c>
      <c r="N36" s="4">
        <f>Overrides!Z36</f>
        <v>0</v>
      </c>
      <c r="O36" s="4">
        <f t="shared" si="4"/>
        <v>876841</v>
      </c>
      <c r="P36" s="4">
        <f t="shared" si="5"/>
        <v>7812378</v>
      </c>
      <c r="Q36" s="4"/>
      <c r="R36" s="4">
        <v>9049927</v>
      </c>
      <c r="S36" s="4">
        <f>Overrides!AA36</f>
        <v>0</v>
      </c>
      <c r="T36" s="4">
        <f t="shared" si="6"/>
        <v>898762</v>
      </c>
      <c r="U36" s="4">
        <f t="shared" si="7"/>
        <v>8151165</v>
      </c>
      <c r="V36" s="4">
        <f>ROUND((P36*1.025)+'New Growth'!$AL36*P36,0)</f>
        <v>8128779</v>
      </c>
      <c r="W36" s="12"/>
      <c r="X36" s="4">
        <v>18417790</v>
      </c>
      <c r="Y36" s="4">
        <v>18765860</v>
      </c>
      <c r="Z36" s="4">
        <v>20246955</v>
      </c>
      <c r="AA36" s="4">
        <v>21369640</v>
      </c>
      <c r="AB36" s="15">
        <f t="shared" si="1"/>
        <v>21369640</v>
      </c>
      <c r="AC36" s="4"/>
      <c r="AD36" s="4">
        <f t="shared" si="8"/>
        <v>8151165</v>
      </c>
      <c r="AE36" s="4"/>
      <c r="AF36" s="4"/>
    </row>
    <row r="37" spans="1:32">
      <c r="A37" t="s">
        <v>50</v>
      </c>
      <c r="B37">
        <v>28</v>
      </c>
      <c r="C37" s="4">
        <v>9174984</v>
      </c>
      <c r="D37" s="4">
        <f>Overrides!X37</f>
        <v>0</v>
      </c>
      <c r="E37" s="4">
        <v>18525</v>
      </c>
      <c r="F37" s="4">
        <f t="shared" si="2"/>
        <v>9156459</v>
      </c>
      <c r="G37" s="4"/>
      <c r="H37" s="4">
        <v>9933637</v>
      </c>
      <c r="I37" s="4">
        <f>Overrides!Y37</f>
        <v>0</v>
      </c>
      <c r="J37" s="4">
        <f t="shared" si="9"/>
        <v>18988</v>
      </c>
      <c r="K37" s="4">
        <f t="shared" si="3"/>
        <v>9914649</v>
      </c>
      <c r="L37" s="4"/>
      <c r="M37" s="4">
        <v>10377719</v>
      </c>
      <c r="N37" s="4">
        <f>Overrides!Z37</f>
        <v>0</v>
      </c>
      <c r="O37" s="4">
        <f t="shared" si="4"/>
        <v>19463</v>
      </c>
      <c r="P37" s="4">
        <f t="shared" si="5"/>
        <v>10358256</v>
      </c>
      <c r="Q37" s="4"/>
      <c r="R37" s="4">
        <v>11033857</v>
      </c>
      <c r="S37" s="4">
        <f>Overrides!AA37</f>
        <v>0</v>
      </c>
      <c r="T37" s="4">
        <f t="shared" si="6"/>
        <v>19950</v>
      </c>
      <c r="U37" s="4">
        <f t="shared" si="7"/>
        <v>11013907</v>
      </c>
      <c r="V37" s="4">
        <f>ROUND((P37*1.025)+'New Growth'!$AL37*P37,0)</f>
        <v>10990110</v>
      </c>
      <c r="W37" s="12"/>
      <c r="X37" s="4">
        <v>12961549</v>
      </c>
      <c r="Y37" s="4">
        <v>13950505</v>
      </c>
      <c r="Z37" s="4">
        <v>14787870</v>
      </c>
      <c r="AA37" s="4">
        <v>15088958</v>
      </c>
      <c r="AB37" s="15">
        <f t="shared" si="1"/>
        <v>15088958</v>
      </c>
      <c r="AC37" s="4"/>
      <c r="AD37" s="4">
        <f t="shared" si="8"/>
        <v>11013907</v>
      </c>
      <c r="AE37" s="4"/>
      <c r="AF37" s="4"/>
    </row>
    <row r="38" spans="1:32">
      <c r="A38" t="s">
        <v>51</v>
      </c>
      <c r="B38">
        <v>29</v>
      </c>
      <c r="C38" s="4">
        <v>3774155</v>
      </c>
      <c r="D38" s="4">
        <f>Overrides!X38</f>
        <v>0</v>
      </c>
      <c r="E38" s="4">
        <v>0</v>
      </c>
      <c r="F38" s="4">
        <f t="shared" si="2"/>
        <v>3774155</v>
      </c>
      <c r="G38" s="4"/>
      <c r="H38" s="4">
        <v>3950186</v>
      </c>
      <c r="I38" s="4">
        <f>Overrides!Y38</f>
        <v>0</v>
      </c>
      <c r="J38" s="4">
        <f t="shared" si="9"/>
        <v>0</v>
      </c>
      <c r="K38" s="4">
        <f t="shared" si="3"/>
        <v>3950186</v>
      </c>
      <c r="L38" s="4"/>
      <c r="M38" s="4">
        <v>4081615</v>
      </c>
      <c r="N38" s="4">
        <f>Overrides!Z38</f>
        <v>0</v>
      </c>
      <c r="O38" s="4">
        <f t="shared" si="4"/>
        <v>0</v>
      </c>
      <c r="P38" s="4">
        <f t="shared" si="5"/>
        <v>4081615</v>
      </c>
      <c r="Q38" s="4"/>
      <c r="R38" s="4">
        <v>4202185</v>
      </c>
      <c r="S38" s="4">
        <f>Overrides!AA38</f>
        <v>0</v>
      </c>
      <c r="T38" s="4">
        <f t="shared" si="6"/>
        <v>0</v>
      </c>
      <c r="U38" s="4">
        <f t="shared" si="7"/>
        <v>4202185</v>
      </c>
      <c r="V38" s="4">
        <f>ROUND((P38*1.025)+'New Growth'!$AL38*P38,0)</f>
        <v>4230594</v>
      </c>
      <c r="W38" s="12"/>
      <c r="X38" s="4">
        <v>5381550</v>
      </c>
      <c r="Y38" s="4">
        <v>5254353</v>
      </c>
      <c r="Z38" s="4">
        <v>5215589</v>
      </c>
      <c r="AA38" s="4">
        <v>5202666</v>
      </c>
      <c r="AB38" s="15">
        <f t="shared" si="1"/>
        <v>5202666</v>
      </c>
      <c r="AC38" s="4"/>
      <c r="AD38" s="4">
        <f t="shared" si="8"/>
        <v>4202185</v>
      </c>
      <c r="AE38" s="4"/>
      <c r="AF38" s="4"/>
    </row>
    <row r="39" spans="1:32">
      <c r="A39" t="s">
        <v>52</v>
      </c>
      <c r="B39">
        <v>30</v>
      </c>
      <c r="C39" s="4">
        <v>88212708</v>
      </c>
      <c r="D39" s="4">
        <f>Overrides!X39</f>
        <v>0</v>
      </c>
      <c r="E39" s="4">
        <v>0</v>
      </c>
      <c r="F39" s="4">
        <f t="shared" si="2"/>
        <v>88212708</v>
      </c>
      <c r="G39" s="4"/>
      <c r="H39" s="4">
        <v>91261034</v>
      </c>
      <c r="I39" s="4">
        <f>Overrides!Y39</f>
        <v>0</v>
      </c>
      <c r="J39" s="4">
        <f t="shared" si="9"/>
        <v>0</v>
      </c>
      <c r="K39" s="4">
        <f t="shared" si="3"/>
        <v>91261034</v>
      </c>
      <c r="L39" s="4"/>
      <c r="M39" s="4">
        <v>94850290</v>
      </c>
      <c r="N39" s="4">
        <f>Overrides!Z39</f>
        <v>0</v>
      </c>
      <c r="O39" s="4">
        <f t="shared" si="4"/>
        <v>0</v>
      </c>
      <c r="P39" s="4">
        <f t="shared" si="5"/>
        <v>94850290</v>
      </c>
      <c r="Q39" s="4"/>
      <c r="R39" s="4">
        <v>99407098</v>
      </c>
      <c r="S39" s="4">
        <f>Overrides!AA39</f>
        <v>0</v>
      </c>
      <c r="T39" s="4">
        <f t="shared" si="6"/>
        <v>0</v>
      </c>
      <c r="U39" s="4">
        <f t="shared" si="7"/>
        <v>99407098</v>
      </c>
      <c r="V39" s="4">
        <f>ROUND((P39*1.025)+'New Growth'!$AL39*P39,0)</f>
        <v>98701212</v>
      </c>
      <c r="W39" s="12"/>
      <c r="X39" s="4">
        <v>139777330</v>
      </c>
      <c r="Y39" s="4">
        <v>141636391</v>
      </c>
      <c r="Z39" s="4">
        <v>147815460</v>
      </c>
      <c r="AA39" s="4">
        <v>162772480</v>
      </c>
      <c r="AB39" s="15">
        <f t="shared" si="1"/>
        <v>162772480</v>
      </c>
      <c r="AC39" s="4"/>
      <c r="AD39" s="4">
        <f t="shared" si="8"/>
        <v>99407098</v>
      </c>
      <c r="AE39" s="4"/>
      <c r="AF39" s="4"/>
    </row>
    <row r="40" spans="1:32">
      <c r="A40" t="s">
        <v>53</v>
      </c>
      <c r="B40">
        <v>31</v>
      </c>
      <c r="C40" s="4">
        <v>111794698</v>
      </c>
      <c r="D40" s="4">
        <f>Overrides!X40</f>
        <v>0</v>
      </c>
      <c r="E40" s="4">
        <v>0</v>
      </c>
      <c r="F40" s="4">
        <f t="shared" si="2"/>
        <v>111794698</v>
      </c>
      <c r="G40" s="4"/>
      <c r="H40" s="4">
        <v>117139310</v>
      </c>
      <c r="I40" s="4">
        <f>Overrides!Y40</f>
        <v>0</v>
      </c>
      <c r="J40" s="4">
        <f t="shared" si="9"/>
        <v>0</v>
      </c>
      <c r="K40" s="4">
        <f t="shared" si="3"/>
        <v>117139310</v>
      </c>
      <c r="L40" s="4"/>
      <c r="M40" s="4">
        <v>123003679</v>
      </c>
      <c r="N40" s="4">
        <f>Overrides!Z40</f>
        <v>0</v>
      </c>
      <c r="O40" s="4">
        <f t="shared" si="4"/>
        <v>0</v>
      </c>
      <c r="P40" s="4">
        <f t="shared" si="5"/>
        <v>123003679</v>
      </c>
      <c r="Q40" s="4"/>
      <c r="R40" s="4">
        <v>128919297</v>
      </c>
      <c r="S40" s="4">
        <f>Overrides!AA40</f>
        <v>0</v>
      </c>
      <c r="T40" s="4">
        <f t="shared" si="6"/>
        <v>0</v>
      </c>
      <c r="U40" s="4">
        <f t="shared" si="7"/>
        <v>128919297</v>
      </c>
      <c r="V40" s="4">
        <f>ROUND((P40*1.025)+'New Growth'!$AL40*P40,0)</f>
        <v>128858654</v>
      </c>
      <c r="W40" s="12"/>
      <c r="X40" s="4">
        <v>139614460</v>
      </c>
      <c r="Y40" s="4">
        <v>144568481</v>
      </c>
      <c r="Z40" s="4">
        <v>150173077</v>
      </c>
      <c r="AA40" s="4">
        <v>159466071</v>
      </c>
      <c r="AB40" s="15">
        <f t="shared" si="1"/>
        <v>159466071</v>
      </c>
      <c r="AC40" s="4"/>
      <c r="AD40" s="4">
        <f t="shared" si="8"/>
        <v>128919297</v>
      </c>
      <c r="AE40" s="4"/>
      <c r="AF40" s="4"/>
    </row>
    <row r="41" spans="1:32">
      <c r="A41" t="s">
        <v>54</v>
      </c>
      <c r="B41">
        <v>32</v>
      </c>
      <c r="C41" s="4">
        <v>15939467</v>
      </c>
      <c r="D41" s="4">
        <f>Overrides!X41</f>
        <v>0</v>
      </c>
      <c r="E41" s="4">
        <v>0</v>
      </c>
      <c r="F41" s="4">
        <f t="shared" si="2"/>
        <v>15939467</v>
      </c>
      <c r="G41" s="4"/>
      <c r="H41" s="4">
        <v>16530730</v>
      </c>
      <c r="I41" s="4">
        <f>Overrides!Y41</f>
        <v>0</v>
      </c>
      <c r="J41" s="4">
        <f t="shared" si="9"/>
        <v>0</v>
      </c>
      <c r="K41" s="4">
        <f t="shared" si="3"/>
        <v>16530730</v>
      </c>
      <c r="L41" s="4"/>
      <c r="M41" s="4">
        <v>17202444</v>
      </c>
      <c r="N41" s="4">
        <f>Overrides!Z41</f>
        <v>0</v>
      </c>
      <c r="O41" s="4">
        <f t="shared" si="4"/>
        <v>0</v>
      </c>
      <c r="P41" s="4">
        <f t="shared" si="5"/>
        <v>17202444</v>
      </c>
      <c r="Q41" s="4"/>
      <c r="R41" s="4">
        <v>17959202</v>
      </c>
      <c r="S41" s="4">
        <f>Overrides!AA41</f>
        <v>0</v>
      </c>
      <c r="T41" s="4">
        <f t="shared" si="6"/>
        <v>0</v>
      </c>
      <c r="U41" s="4">
        <f t="shared" si="7"/>
        <v>17959202</v>
      </c>
      <c r="V41" s="4">
        <f>ROUND((P41*1.025)+'New Growth'!$AL41*P41,0)</f>
        <v>17900863</v>
      </c>
      <c r="W41" s="12"/>
      <c r="X41" s="4">
        <v>20373812</v>
      </c>
      <c r="Y41" s="4">
        <v>21313769</v>
      </c>
      <c r="Z41" s="4">
        <v>22186031</v>
      </c>
      <c r="AA41" s="4">
        <v>22911130</v>
      </c>
      <c r="AB41" s="15">
        <f t="shared" si="1"/>
        <v>22911130</v>
      </c>
      <c r="AC41" s="4"/>
      <c r="AD41" s="4">
        <f t="shared" si="8"/>
        <v>17959202</v>
      </c>
      <c r="AE41" s="4"/>
      <c r="AF41" s="4"/>
    </row>
    <row r="42" spans="1:32">
      <c r="A42" t="s">
        <v>55</v>
      </c>
      <c r="B42">
        <v>33</v>
      </c>
      <c r="C42" s="4">
        <v>2488177</v>
      </c>
      <c r="D42" s="4">
        <f>Overrides!X42</f>
        <v>0</v>
      </c>
      <c r="E42" s="4">
        <v>399881</v>
      </c>
      <c r="F42" s="4">
        <f t="shared" si="2"/>
        <v>2088296</v>
      </c>
      <c r="G42" s="4"/>
      <c r="H42" s="4">
        <v>2672611</v>
      </c>
      <c r="I42" s="4">
        <f>Overrides!Y42</f>
        <v>0</v>
      </c>
      <c r="J42" s="4">
        <f t="shared" si="9"/>
        <v>409878</v>
      </c>
      <c r="K42" s="4">
        <f t="shared" si="3"/>
        <v>2262733</v>
      </c>
      <c r="L42" s="4"/>
      <c r="M42" s="4">
        <v>2758099</v>
      </c>
      <c r="N42" s="4">
        <f>Overrides!Z42</f>
        <v>0</v>
      </c>
      <c r="O42" s="4">
        <f t="shared" si="4"/>
        <v>420125</v>
      </c>
      <c r="P42" s="4">
        <f t="shared" si="5"/>
        <v>2337974</v>
      </c>
      <c r="Q42" s="4"/>
      <c r="R42" s="4">
        <v>2858934</v>
      </c>
      <c r="S42" s="4">
        <f>Overrides!AA42</f>
        <v>0</v>
      </c>
      <c r="T42" s="4">
        <f t="shared" si="6"/>
        <v>430628</v>
      </c>
      <c r="U42" s="4">
        <f t="shared" si="7"/>
        <v>2428306</v>
      </c>
      <c r="V42" s="4">
        <f>ROUND((P42*1.025)+'New Growth'!$AL42*P42,0)</f>
        <v>2422141</v>
      </c>
      <c r="W42" s="12"/>
      <c r="X42" s="4">
        <v>4145736</v>
      </c>
      <c r="Y42" s="4">
        <v>4297717</v>
      </c>
      <c r="Z42" s="4">
        <v>4292988</v>
      </c>
      <c r="AA42" s="4">
        <v>4219613</v>
      </c>
      <c r="AB42" s="15">
        <f t="shared" si="1"/>
        <v>4219613</v>
      </c>
      <c r="AC42" s="4"/>
      <c r="AD42" s="4">
        <f t="shared" si="8"/>
        <v>2428306</v>
      </c>
      <c r="AE42" s="4"/>
      <c r="AF42" s="4"/>
    </row>
    <row r="43" spans="1:32">
      <c r="A43" t="s">
        <v>56</v>
      </c>
      <c r="B43">
        <v>34</v>
      </c>
      <c r="C43" s="4">
        <v>17641669</v>
      </c>
      <c r="D43" s="4">
        <f>Overrides!X43</f>
        <v>0</v>
      </c>
      <c r="E43" s="4">
        <v>1401000</v>
      </c>
      <c r="F43" s="4">
        <f t="shared" si="2"/>
        <v>16240669</v>
      </c>
      <c r="G43" s="4"/>
      <c r="H43" s="4">
        <v>18282010</v>
      </c>
      <c r="I43" s="4">
        <f>Overrides!Y43</f>
        <v>0</v>
      </c>
      <c r="J43" s="4">
        <f t="shared" si="9"/>
        <v>1436025</v>
      </c>
      <c r="K43" s="4">
        <f t="shared" si="3"/>
        <v>16845985</v>
      </c>
      <c r="L43" s="4"/>
      <c r="M43" s="4">
        <v>19037065</v>
      </c>
      <c r="N43" s="4">
        <f>Overrides!Z43</f>
        <v>0</v>
      </c>
      <c r="O43" s="4">
        <f t="shared" si="4"/>
        <v>1471926</v>
      </c>
      <c r="P43" s="4">
        <f t="shared" si="5"/>
        <v>17565139</v>
      </c>
      <c r="Q43" s="4"/>
      <c r="R43" s="4">
        <v>19891622</v>
      </c>
      <c r="S43" s="4">
        <f>Overrides!AA43</f>
        <v>0</v>
      </c>
      <c r="T43" s="4">
        <f t="shared" si="6"/>
        <v>1508724</v>
      </c>
      <c r="U43" s="4">
        <f t="shared" si="7"/>
        <v>18382898</v>
      </c>
      <c r="V43" s="4">
        <f>ROUND((P43*1.025)+'New Growth'!$AL43*P43,0)</f>
        <v>18306388</v>
      </c>
      <c r="W43" s="12"/>
      <c r="X43" s="4">
        <v>22470037</v>
      </c>
      <c r="Y43" s="4">
        <v>23365174</v>
      </c>
      <c r="Z43" s="4">
        <v>24037816</v>
      </c>
      <c r="AA43" s="4">
        <v>25488393</v>
      </c>
      <c r="AB43" s="15">
        <f t="shared" si="1"/>
        <v>25488393</v>
      </c>
      <c r="AC43" s="4"/>
      <c r="AD43" s="4">
        <f t="shared" si="8"/>
        <v>18382898</v>
      </c>
      <c r="AE43" s="4"/>
      <c r="AF43" s="4"/>
    </row>
    <row r="44" spans="1:32">
      <c r="A44" t="s">
        <v>57</v>
      </c>
      <c r="B44">
        <v>35</v>
      </c>
      <c r="C44" s="4">
        <v>1867957148</v>
      </c>
      <c r="D44" s="4">
        <f>Overrides!X44</f>
        <v>0</v>
      </c>
      <c r="E44" s="4">
        <v>0</v>
      </c>
      <c r="F44" s="4">
        <f t="shared" si="2"/>
        <v>1867957148</v>
      </c>
      <c r="G44" s="4"/>
      <c r="H44" s="4">
        <v>1962273860</v>
      </c>
      <c r="I44" s="4">
        <f>Overrides!Y44</f>
        <v>0</v>
      </c>
      <c r="J44" s="4">
        <f t="shared" si="9"/>
        <v>0</v>
      </c>
      <c r="K44" s="4">
        <f t="shared" si="3"/>
        <v>1962273860</v>
      </c>
      <c r="L44" s="4"/>
      <c r="M44" s="4">
        <v>2086846743</v>
      </c>
      <c r="N44" s="4">
        <f>Overrides!Z44</f>
        <v>0</v>
      </c>
      <c r="O44" s="4">
        <f t="shared" si="4"/>
        <v>0</v>
      </c>
      <c r="P44" s="4">
        <f t="shared" si="5"/>
        <v>2086846743</v>
      </c>
      <c r="Q44" s="4"/>
      <c r="R44" s="4">
        <v>2216600850</v>
      </c>
      <c r="S44" s="4">
        <f>Overrides!AA44</f>
        <v>0</v>
      </c>
      <c r="T44" s="4">
        <f t="shared" si="6"/>
        <v>0</v>
      </c>
      <c r="U44" s="4">
        <f t="shared" si="7"/>
        <v>2216600850</v>
      </c>
      <c r="V44" s="4">
        <f>ROUND((P44*1.025)+'New Growth'!$AL44*P44,0)</f>
        <v>2208718593</v>
      </c>
      <c r="W44" s="12"/>
      <c r="X44" s="4">
        <v>2768421556</v>
      </c>
      <c r="Y44" s="4">
        <v>3201177018</v>
      </c>
      <c r="Z44" s="4">
        <v>3598548661</v>
      </c>
      <c r="AA44" s="4">
        <v>3848148955</v>
      </c>
      <c r="AB44" s="15">
        <f t="shared" si="1"/>
        <v>3848148955</v>
      </c>
      <c r="AC44" s="4"/>
      <c r="AD44" s="4">
        <f t="shared" si="8"/>
        <v>2216600850</v>
      </c>
      <c r="AE44" s="4"/>
      <c r="AF44" s="4"/>
    </row>
    <row r="45" spans="1:32">
      <c r="A45" t="s">
        <v>58</v>
      </c>
      <c r="B45">
        <v>36</v>
      </c>
      <c r="C45" s="4">
        <v>40007800</v>
      </c>
      <c r="D45" s="4">
        <f>Overrides!X45</f>
        <v>0</v>
      </c>
      <c r="E45" s="4">
        <v>2246791</v>
      </c>
      <c r="F45" s="4">
        <f t="shared" si="2"/>
        <v>37761009</v>
      </c>
      <c r="G45" s="4"/>
      <c r="H45" s="4">
        <v>41659479</v>
      </c>
      <c r="I45" s="4">
        <f>Overrides!Y45</f>
        <v>0</v>
      </c>
      <c r="J45" s="4">
        <f t="shared" si="9"/>
        <v>2302961</v>
      </c>
      <c r="K45" s="4">
        <f t="shared" si="3"/>
        <v>39356518</v>
      </c>
      <c r="L45" s="4"/>
      <c r="M45" s="4">
        <v>43356666</v>
      </c>
      <c r="N45" s="4">
        <f>Overrides!Z45</f>
        <v>0</v>
      </c>
      <c r="O45" s="4">
        <f t="shared" si="4"/>
        <v>2360535</v>
      </c>
      <c r="P45" s="4">
        <f t="shared" si="5"/>
        <v>40996131</v>
      </c>
      <c r="Q45" s="4"/>
      <c r="R45" s="4">
        <v>45011685</v>
      </c>
      <c r="S45" s="4">
        <f>Overrides!AA45</f>
        <v>0</v>
      </c>
      <c r="T45" s="4">
        <f t="shared" si="6"/>
        <v>2419548</v>
      </c>
      <c r="U45" s="4">
        <f t="shared" si="7"/>
        <v>42592137</v>
      </c>
      <c r="V45" s="4">
        <f>ROUND((P45*1.025)+'New Growth'!$AL45*P45,0)</f>
        <v>42672873</v>
      </c>
      <c r="W45" s="12"/>
      <c r="X45" s="4">
        <v>102388049</v>
      </c>
      <c r="Y45" s="4">
        <v>105487855</v>
      </c>
      <c r="Z45" s="4">
        <v>109361344</v>
      </c>
      <c r="AA45" s="4">
        <v>111744081</v>
      </c>
      <c r="AB45" s="15">
        <f t="shared" si="1"/>
        <v>111744081</v>
      </c>
      <c r="AC45" s="4"/>
      <c r="AD45" s="4">
        <f t="shared" si="8"/>
        <v>42592137</v>
      </c>
      <c r="AE45" s="4"/>
      <c r="AF45" s="4"/>
    </row>
    <row r="46" spans="1:32">
      <c r="A46" t="s">
        <v>59</v>
      </c>
      <c r="B46">
        <v>37</v>
      </c>
      <c r="C46" s="4">
        <v>17823559</v>
      </c>
      <c r="D46" s="4">
        <f>Overrides!X46</f>
        <v>0</v>
      </c>
      <c r="E46" s="4">
        <v>1249303</v>
      </c>
      <c r="F46" s="4">
        <f t="shared" si="2"/>
        <v>16574256</v>
      </c>
      <c r="G46" s="4"/>
      <c r="H46" s="4">
        <v>18468545</v>
      </c>
      <c r="I46" s="4">
        <f>Overrides!Y46</f>
        <v>0</v>
      </c>
      <c r="J46" s="4">
        <f t="shared" si="9"/>
        <v>1280536</v>
      </c>
      <c r="K46" s="4">
        <f t="shared" si="3"/>
        <v>17188009</v>
      </c>
      <c r="L46" s="4"/>
      <c r="M46" s="4">
        <v>19188090</v>
      </c>
      <c r="N46" s="4">
        <f>Overrides!Z46</f>
        <v>0</v>
      </c>
      <c r="O46" s="4">
        <f t="shared" si="4"/>
        <v>1312549</v>
      </c>
      <c r="P46" s="4">
        <f t="shared" si="5"/>
        <v>17875541</v>
      </c>
      <c r="Q46" s="4"/>
      <c r="R46" s="4">
        <v>20320009</v>
      </c>
      <c r="S46" s="4">
        <f>Overrides!AA46</f>
        <v>0</v>
      </c>
      <c r="T46" s="4">
        <f t="shared" si="6"/>
        <v>1345363</v>
      </c>
      <c r="U46" s="4">
        <f t="shared" si="7"/>
        <v>18974646</v>
      </c>
      <c r="V46" s="4">
        <f>ROUND((P46*1.025)+'New Growth'!$AL46*P46,0)</f>
        <v>18554812</v>
      </c>
      <c r="W46" s="12"/>
      <c r="X46" s="4">
        <v>24424983</v>
      </c>
      <c r="Y46" s="4">
        <v>25452560</v>
      </c>
      <c r="Z46" s="4">
        <v>26349401</v>
      </c>
      <c r="AA46" s="4">
        <v>27666135</v>
      </c>
      <c r="AB46" s="15">
        <f t="shared" si="1"/>
        <v>27666135</v>
      </c>
      <c r="AC46" s="4"/>
      <c r="AD46" s="4">
        <f t="shared" si="8"/>
        <v>18974646</v>
      </c>
      <c r="AE46" s="4"/>
      <c r="AF46" s="4"/>
    </row>
    <row r="47" spans="1:32">
      <c r="A47" t="s">
        <v>60</v>
      </c>
      <c r="B47">
        <v>38</v>
      </c>
      <c r="C47" s="4">
        <v>25421100</v>
      </c>
      <c r="D47" s="4">
        <f>Overrides!X47</f>
        <v>808915</v>
      </c>
      <c r="E47" s="4">
        <v>4613023</v>
      </c>
      <c r="F47" s="4">
        <f t="shared" si="2"/>
        <v>20808077</v>
      </c>
      <c r="G47" s="4"/>
      <c r="H47" s="4">
        <v>26836376</v>
      </c>
      <c r="I47" s="4">
        <f>Overrides!Y47</f>
        <v>605129</v>
      </c>
      <c r="J47" s="4">
        <f t="shared" si="9"/>
        <v>5333478</v>
      </c>
      <c r="K47" s="4">
        <f t="shared" si="3"/>
        <v>21502898</v>
      </c>
      <c r="L47" s="4"/>
      <c r="M47" s="4">
        <v>27863809</v>
      </c>
      <c r="N47" s="4">
        <f>Overrides!Z47</f>
        <v>153000</v>
      </c>
      <c r="O47" s="4">
        <f t="shared" si="4"/>
        <v>5619815</v>
      </c>
      <c r="P47" s="4">
        <f t="shared" si="5"/>
        <v>22243994</v>
      </c>
      <c r="Q47" s="4"/>
      <c r="R47" s="4">
        <v>29022765</v>
      </c>
      <c r="S47" s="4">
        <f>Overrides!AA47</f>
        <v>197318</v>
      </c>
      <c r="T47" s="4">
        <f t="shared" si="6"/>
        <v>5957628</v>
      </c>
      <c r="U47" s="4">
        <f t="shared" si="7"/>
        <v>23065137</v>
      </c>
      <c r="V47" s="4">
        <f>ROUND((P47*1.025)+'New Growth'!$AL47*P47,0)</f>
        <v>23018085</v>
      </c>
      <c r="W47" s="12"/>
      <c r="X47" s="4">
        <v>40632456</v>
      </c>
      <c r="Y47" s="4">
        <v>41715444</v>
      </c>
      <c r="Z47" s="4">
        <v>42932293</v>
      </c>
      <c r="AA47" s="4">
        <v>44091366</v>
      </c>
      <c r="AB47" s="15">
        <f t="shared" si="1"/>
        <v>44091366</v>
      </c>
      <c r="AC47" s="4"/>
      <c r="AD47" s="4">
        <f t="shared" si="8"/>
        <v>23065137</v>
      </c>
      <c r="AE47" s="4"/>
      <c r="AF47" s="4"/>
    </row>
    <row r="48" spans="1:32">
      <c r="A48" t="s">
        <v>61</v>
      </c>
      <c r="B48">
        <v>39</v>
      </c>
      <c r="C48" s="4">
        <v>10242634</v>
      </c>
      <c r="D48" s="4">
        <f>Overrides!X48</f>
        <v>0</v>
      </c>
      <c r="E48" s="4">
        <v>910256</v>
      </c>
      <c r="F48" s="4">
        <f t="shared" si="2"/>
        <v>9332378</v>
      </c>
      <c r="G48" s="4"/>
      <c r="H48" s="4">
        <v>10747241</v>
      </c>
      <c r="I48" s="4">
        <f>Overrides!Y48</f>
        <v>0</v>
      </c>
      <c r="J48" s="4">
        <f t="shared" si="9"/>
        <v>933012</v>
      </c>
      <c r="K48" s="4">
        <f t="shared" si="3"/>
        <v>9814229</v>
      </c>
      <c r="L48" s="4"/>
      <c r="M48" s="4">
        <v>11223583</v>
      </c>
      <c r="N48" s="4">
        <f>Overrides!Z48</f>
        <v>0</v>
      </c>
      <c r="O48" s="4">
        <f t="shared" si="4"/>
        <v>956337</v>
      </c>
      <c r="P48" s="4">
        <f t="shared" si="5"/>
        <v>10267246</v>
      </c>
      <c r="Q48" s="4"/>
      <c r="R48" s="4">
        <v>11802490</v>
      </c>
      <c r="S48" s="4">
        <f>Overrides!AA48</f>
        <v>0</v>
      </c>
      <c r="T48" s="4">
        <f t="shared" si="6"/>
        <v>980245</v>
      </c>
      <c r="U48" s="4">
        <f t="shared" si="7"/>
        <v>10822245</v>
      </c>
      <c r="V48" s="4">
        <f>ROUND((P48*1.025)+'New Growth'!$AL48*P48,0)</f>
        <v>10786769</v>
      </c>
      <c r="W48" s="12"/>
      <c r="X48" s="4">
        <v>15007385</v>
      </c>
      <c r="Y48" s="4">
        <v>16205668</v>
      </c>
      <c r="Z48" s="4">
        <v>17404530</v>
      </c>
      <c r="AA48" s="4">
        <v>17819203</v>
      </c>
      <c r="AB48" s="15">
        <f t="shared" si="1"/>
        <v>17819203</v>
      </c>
      <c r="AC48" s="4"/>
      <c r="AD48" s="4">
        <f t="shared" si="8"/>
        <v>10822245</v>
      </c>
      <c r="AE48" s="4"/>
      <c r="AF48" s="4"/>
    </row>
    <row r="49" spans="1:32">
      <c r="A49" t="s">
        <v>62</v>
      </c>
      <c r="B49">
        <v>40</v>
      </c>
      <c r="C49" s="4">
        <v>80058826</v>
      </c>
      <c r="D49" s="4">
        <f>Overrides!X49</f>
        <v>0</v>
      </c>
      <c r="E49" s="4">
        <v>0</v>
      </c>
      <c r="F49" s="4">
        <f t="shared" si="2"/>
        <v>80058826</v>
      </c>
      <c r="G49" s="4"/>
      <c r="H49" s="4">
        <v>82954706</v>
      </c>
      <c r="I49" s="4">
        <f>Overrides!Y49</f>
        <v>0</v>
      </c>
      <c r="J49" s="4">
        <f t="shared" si="9"/>
        <v>0</v>
      </c>
      <c r="K49" s="4">
        <f t="shared" si="3"/>
        <v>82954706</v>
      </c>
      <c r="L49" s="4"/>
      <c r="M49" s="4">
        <v>86299839</v>
      </c>
      <c r="N49" s="4">
        <f>Overrides!Z49</f>
        <v>0</v>
      </c>
      <c r="O49" s="4">
        <f t="shared" si="4"/>
        <v>0</v>
      </c>
      <c r="P49" s="4">
        <f t="shared" si="5"/>
        <v>86299839</v>
      </c>
      <c r="Q49" s="4"/>
      <c r="R49" s="4">
        <v>89528431</v>
      </c>
      <c r="S49" s="4">
        <f>Overrides!AA49</f>
        <v>0</v>
      </c>
      <c r="T49" s="4">
        <f t="shared" si="6"/>
        <v>0</v>
      </c>
      <c r="U49" s="4">
        <f t="shared" si="7"/>
        <v>89528431</v>
      </c>
      <c r="V49" s="4">
        <f>ROUND((P49*1.025)+'New Growth'!$AL49*P49,0)</f>
        <v>89579233</v>
      </c>
      <c r="W49" s="12"/>
      <c r="X49" s="4">
        <v>140710485</v>
      </c>
      <c r="Y49" s="4">
        <v>147811664</v>
      </c>
      <c r="Z49" s="4">
        <v>156726021</v>
      </c>
      <c r="AA49" s="4">
        <v>166192023</v>
      </c>
      <c r="AB49" s="15">
        <f t="shared" si="1"/>
        <v>166192023</v>
      </c>
      <c r="AC49" s="4"/>
      <c r="AD49" s="4">
        <f t="shared" si="8"/>
        <v>89528431</v>
      </c>
      <c r="AE49" s="4"/>
      <c r="AF49" s="4"/>
    </row>
    <row r="50" spans="1:32">
      <c r="A50" t="s">
        <v>63</v>
      </c>
      <c r="B50">
        <v>41</v>
      </c>
      <c r="C50" s="4">
        <v>27622908</v>
      </c>
      <c r="D50" s="4">
        <f>Overrides!X50</f>
        <v>0</v>
      </c>
      <c r="E50" s="4">
        <v>3580002</v>
      </c>
      <c r="F50" s="4">
        <f t="shared" si="2"/>
        <v>24042906</v>
      </c>
      <c r="G50" s="4"/>
      <c r="H50" s="4">
        <v>28517123</v>
      </c>
      <c r="I50" s="4">
        <f>Overrides!Y50</f>
        <v>0</v>
      </c>
      <c r="J50" s="4">
        <f t="shared" si="9"/>
        <v>3669502</v>
      </c>
      <c r="K50" s="4">
        <f t="shared" si="3"/>
        <v>24847621</v>
      </c>
      <c r="L50" s="4"/>
      <c r="M50" s="4">
        <v>29589263</v>
      </c>
      <c r="N50" s="4">
        <f>Overrides!Z50</f>
        <v>0</v>
      </c>
      <c r="O50" s="4">
        <f t="shared" si="4"/>
        <v>3761240</v>
      </c>
      <c r="P50" s="4">
        <f t="shared" si="5"/>
        <v>25828023</v>
      </c>
      <c r="Q50" s="4"/>
      <c r="R50" s="4">
        <v>30648080</v>
      </c>
      <c r="S50" s="4">
        <f>Overrides!AA50</f>
        <v>0</v>
      </c>
      <c r="T50" s="4">
        <f t="shared" si="6"/>
        <v>3855271</v>
      </c>
      <c r="U50" s="4">
        <f t="shared" si="7"/>
        <v>26792809</v>
      </c>
      <c r="V50" s="4">
        <f>ROUND((P50*1.025)+'New Growth'!$AL50*P50,0)</f>
        <v>26778494</v>
      </c>
      <c r="W50" s="12"/>
      <c r="X50" s="4">
        <v>84493617</v>
      </c>
      <c r="Y50" s="4">
        <v>86866342</v>
      </c>
      <c r="Z50" s="4">
        <v>90478957</v>
      </c>
      <c r="AA50" s="4">
        <v>95498093</v>
      </c>
      <c r="AB50" s="15">
        <f t="shared" si="1"/>
        <v>95498093</v>
      </c>
      <c r="AC50" s="4"/>
      <c r="AD50" s="4">
        <f t="shared" si="8"/>
        <v>26792809</v>
      </c>
      <c r="AE50" s="4"/>
      <c r="AF50" s="4"/>
    </row>
    <row r="51" spans="1:32">
      <c r="A51" t="s">
        <v>64</v>
      </c>
      <c r="B51">
        <v>42</v>
      </c>
      <c r="C51" s="4">
        <v>35376523</v>
      </c>
      <c r="D51" s="4">
        <f>Overrides!X51</f>
        <v>0</v>
      </c>
      <c r="E51" s="4">
        <v>3015294</v>
      </c>
      <c r="F51" s="4">
        <f t="shared" si="2"/>
        <v>32361229</v>
      </c>
      <c r="G51" s="4"/>
      <c r="H51" s="4">
        <v>37003580</v>
      </c>
      <c r="I51" s="4">
        <f>Overrides!Y51</f>
        <v>0</v>
      </c>
      <c r="J51" s="4">
        <f t="shared" si="9"/>
        <v>3090676</v>
      </c>
      <c r="K51" s="4">
        <f t="shared" si="3"/>
        <v>33912904</v>
      </c>
      <c r="L51" s="4"/>
      <c r="M51" s="4">
        <v>38834293</v>
      </c>
      <c r="N51" s="4">
        <f>Overrides!Z51</f>
        <v>0</v>
      </c>
      <c r="O51" s="4">
        <f t="shared" si="4"/>
        <v>3167943</v>
      </c>
      <c r="P51" s="4">
        <f t="shared" si="5"/>
        <v>35666350</v>
      </c>
      <c r="Q51" s="4"/>
      <c r="R51" s="4">
        <v>40588392</v>
      </c>
      <c r="S51" s="4">
        <f>Overrides!AA51</f>
        <v>0</v>
      </c>
      <c r="T51" s="4">
        <f t="shared" si="6"/>
        <v>3247142</v>
      </c>
      <c r="U51" s="4">
        <f t="shared" si="7"/>
        <v>37341250</v>
      </c>
      <c r="V51" s="4">
        <f>ROUND((P51*1.025)+'New Growth'!$AL51*P51,0)</f>
        <v>37406868</v>
      </c>
      <c r="W51" s="12"/>
      <c r="X51" s="4">
        <v>59224862</v>
      </c>
      <c r="Y51" s="4">
        <v>62824716</v>
      </c>
      <c r="Z51" s="4">
        <v>66234687</v>
      </c>
      <c r="AA51" s="4">
        <v>71025564</v>
      </c>
      <c r="AB51" s="15">
        <f t="shared" si="1"/>
        <v>71025564</v>
      </c>
      <c r="AC51" s="4"/>
      <c r="AD51" s="4">
        <f t="shared" si="8"/>
        <v>37341250</v>
      </c>
      <c r="AE51" s="4"/>
      <c r="AF51" s="4"/>
    </row>
    <row r="52" spans="1:32">
      <c r="A52" t="s">
        <v>65</v>
      </c>
      <c r="B52">
        <v>43</v>
      </c>
      <c r="C52" s="4">
        <v>6485219</v>
      </c>
      <c r="D52" s="4">
        <f>Overrides!X52</f>
        <v>0</v>
      </c>
      <c r="E52" s="4">
        <v>0</v>
      </c>
      <c r="F52" s="4">
        <f t="shared" si="2"/>
        <v>6485219</v>
      </c>
      <c r="G52" s="4"/>
      <c r="H52" s="4">
        <v>6730522</v>
      </c>
      <c r="I52" s="4">
        <f>Overrides!Y52</f>
        <v>0</v>
      </c>
      <c r="J52" s="4">
        <f t="shared" si="9"/>
        <v>0</v>
      </c>
      <c r="K52" s="4">
        <f t="shared" si="3"/>
        <v>6730522</v>
      </c>
      <c r="L52" s="4"/>
      <c r="M52" s="4">
        <v>6992071</v>
      </c>
      <c r="N52" s="4">
        <f>Overrides!Z52</f>
        <v>0</v>
      </c>
      <c r="O52" s="4">
        <f t="shared" si="4"/>
        <v>0</v>
      </c>
      <c r="P52" s="4">
        <f t="shared" si="5"/>
        <v>6992071</v>
      </c>
      <c r="Q52" s="4"/>
      <c r="R52" s="4">
        <v>7237714</v>
      </c>
      <c r="S52" s="4">
        <f>Overrides!AA52</f>
        <v>0</v>
      </c>
      <c r="T52" s="4">
        <f t="shared" si="6"/>
        <v>0</v>
      </c>
      <c r="U52" s="4">
        <f t="shared" si="7"/>
        <v>7237714</v>
      </c>
      <c r="V52" s="4">
        <f>ROUND((P52*1.025)+'New Growth'!$AL52*P52,0)</f>
        <v>7252875</v>
      </c>
      <c r="W52" s="12"/>
      <c r="X52" s="4">
        <v>9816471</v>
      </c>
      <c r="Y52" s="4">
        <v>9865924</v>
      </c>
      <c r="Z52" s="4">
        <v>10345207</v>
      </c>
      <c r="AA52" s="4">
        <v>10445441</v>
      </c>
      <c r="AB52" s="15">
        <f t="shared" si="1"/>
        <v>10445441</v>
      </c>
      <c r="AC52" s="4"/>
      <c r="AD52" s="4">
        <f t="shared" si="8"/>
        <v>7237714</v>
      </c>
      <c r="AE52" s="4"/>
      <c r="AF52" s="4"/>
    </row>
    <row r="53" spans="1:32">
      <c r="A53" t="s">
        <v>66</v>
      </c>
      <c r="B53">
        <v>44</v>
      </c>
      <c r="C53" s="4">
        <v>121079995</v>
      </c>
      <c r="D53" s="4">
        <f>Overrides!X53</f>
        <v>0</v>
      </c>
      <c r="E53" s="4">
        <v>0</v>
      </c>
      <c r="F53" s="4">
        <f t="shared" si="2"/>
        <v>121079995</v>
      </c>
      <c r="G53" s="4"/>
      <c r="H53" s="4">
        <v>127045434</v>
      </c>
      <c r="I53" s="4">
        <f>Overrides!Y53</f>
        <v>0</v>
      </c>
      <c r="J53" s="4">
        <f t="shared" si="9"/>
        <v>0</v>
      </c>
      <c r="K53" s="4">
        <f t="shared" si="3"/>
        <v>127045434</v>
      </c>
      <c r="L53" s="4"/>
      <c r="M53" s="4">
        <v>132480953</v>
      </c>
      <c r="N53" s="4">
        <f>Overrides!Z53</f>
        <v>0</v>
      </c>
      <c r="O53" s="4">
        <f t="shared" si="4"/>
        <v>0</v>
      </c>
      <c r="P53" s="4">
        <f t="shared" si="5"/>
        <v>132480953</v>
      </c>
      <c r="Q53" s="4"/>
      <c r="R53" s="4">
        <v>137859951</v>
      </c>
      <c r="S53" s="4">
        <f>Overrides!AA53</f>
        <v>0</v>
      </c>
      <c r="T53" s="4">
        <f t="shared" si="6"/>
        <v>0</v>
      </c>
      <c r="U53" s="4">
        <f t="shared" si="7"/>
        <v>137859951</v>
      </c>
      <c r="V53" s="4">
        <f>ROUND((P53*1.025)+'New Growth'!$AL53*P53,0)</f>
        <v>138336611</v>
      </c>
      <c r="W53" s="12"/>
      <c r="X53" s="4">
        <v>136574203</v>
      </c>
      <c r="Y53" s="4">
        <v>152607598</v>
      </c>
      <c r="Z53" s="4">
        <v>167214935</v>
      </c>
      <c r="AA53" s="4">
        <v>179324520</v>
      </c>
      <c r="AB53" s="15">
        <f t="shared" si="1"/>
        <v>179324520</v>
      </c>
      <c r="AC53" s="4"/>
      <c r="AD53" s="4">
        <f t="shared" si="8"/>
        <v>137859951</v>
      </c>
      <c r="AE53" s="4"/>
      <c r="AF53" s="4"/>
    </row>
    <row r="54" spans="1:32">
      <c r="A54" t="s">
        <v>67</v>
      </c>
      <c r="B54">
        <v>45</v>
      </c>
      <c r="C54" s="4">
        <v>4621597</v>
      </c>
      <c r="D54" s="4">
        <f>Overrides!X54</f>
        <v>0</v>
      </c>
      <c r="E54" s="4">
        <v>0</v>
      </c>
      <c r="F54" s="4">
        <f t="shared" si="2"/>
        <v>4621597</v>
      </c>
      <c r="G54" s="4"/>
      <c r="H54" s="4">
        <v>4792162</v>
      </c>
      <c r="I54" s="4">
        <f>Overrides!Y54</f>
        <v>0</v>
      </c>
      <c r="J54" s="4">
        <f t="shared" si="9"/>
        <v>0</v>
      </c>
      <c r="K54" s="4">
        <f t="shared" si="3"/>
        <v>4792162</v>
      </c>
      <c r="L54" s="4"/>
      <c r="M54" s="4">
        <v>4956539</v>
      </c>
      <c r="N54" s="4">
        <f>Overrides!Z54</f>
        <v>0</v>
      </c>
      <c r="O54" s="4">
        <f t="shared" si="4"/>
        <v>0</v>
      </c>
      <c r="P54" s="4">
        <f t="shared" si="5"/>
        <v>4956539</v>
      </c>
      <c r="Q54" s="4"/>
      <c r="R54" s="4">
        <v>5191955</v>
      </c>
      <c r="S54" s="4">
        <f>Overrides!AA54</f>
        <v>0</v>
      </c>
      <c r="T54" s="4">
        <f t="shared" si="6"/>
        <v>0</v>
      </c>
      <c r="U54" s="4">
        <f t="shared" si="7"/>
        <v>5191955</v>
      </c>
      <c r="V54" s="4">
        <f>ROUND((P54*1.025)+'New Growth'!$AL54*P54,0)</f>
        <v>5152818</v>
      </c>
      <c r="W54" s="12"/>
      <c r="X54" s="4">
        <v>6197563</v>
      </c>
      <c r="Y54" s="4">
        <v>6226773</v>
      </c>
      <c r="Z54" s="4">
        <v>6395281</v>
      </c>
      <c r="AA54" s="4">
        <v>6818957</v>
      </c>
      <c r="AB54" s="15">
        <f t="shared" si="1"/>
        <v>6818957</v>
      </c>
      <c r="AC54" s="4"/>
      <c r="AD54" s="4">
        <f t="shared" si="8"/>
        <v>5191955</v>
      </c>
      <c r="AE54" s="4"/>
      <c r="AF54" s="4"/>
    </row>
    <row r="55" spans="1:32">
      <c r="A55" t="s">
        <v>68</v>
      </c>
      <c r="B55">
        <v>46</v>
      </c>
      <c r="C55" s="4">
        <v>181154338</v>
      </c>
      <c r="D55" s="4">
        <f>Overrides!X55</f>
        <v>0</v>
      </c>
      <c r="E55" s="4">
        <v>11746735</v>
      </c>
      <c r="F55" s="4">
        <f t="shared" si="2"/>
        <v>169407603</v>
      </c>
      <c r="G55" s="4"/>
      <c r="H55" s="4">
        <v>195438922</v>
      </c>
      <c r="I55" s="4">
        <f>Overrides!Y55</f>
        <v>7665000</v>
      </c>
      <c r="J55" s="4">
        <f t="shared" si="9"/>
        <v>19705403</v>
      </c>
      <c r="K55" s="4">
        <f t="shared" si="3"/>
        <v>175733519</v>
      </c>
      <c r="L55" s="4"/>
      <c r="M55" s="4">
        <v>203036515</v>
      </c>
      <c r="N55" s="4">
        <f>Overrides!Z55</f>
        <v>0</v>
      </c>
      <c r="O55" s="4">
        <f t="shared" si="4"/>
        <v>20198038</v>
      </c>
      <c r="P55" s="4">
        <f t="shared" si="5"/>
        <v>182838477</v>
      </c>
      <c r="Q55" s="4"/>
      <c r="R55" s="4">
        <v>210376535</v>
      </c>
      <c r="S55" s="4">
        <f>Overrides!AA55</f>
        <v>0</v>
      </c>
      <c r="T55" s="4">
        <f t="shared" si="6"/>
        <v>20702989</v>
      </c>
      <c r="U55" s="4">
        <f t="shared" si="7"/>
        <v>189673546</v>
      </c>
      <c r="V55" s="4">
        <f>ROUND((P55*1.025)+'New Growth'!$AL55*P55,0)</f>
        <v>189859475</v>
      </c>
      <c r="W55" s="12"/>
      <c r="X55" s="4">
        <v>449351371</v>
      </c>
      <c r="Y55" s="4">
        <v>492288214</v>
      </c>
      <c r="Z55" s="4">
        <v>541615726</v>
      </c>
      <c r="AA55" s="4">
        <v>583375695</v>
      </c>
      <c r="AB55" s="15">
        <f t="shared" si="1"/>
        <v>583375695</v>
      </c>
      <c r="AC55" s="4"/>
      <c r="AD55" s="4">
        <f t="shared" si="8"/>
        <v>189673546</v>
      </c>
      <c r="AE55" s="4"/>
      <c r="AF55" s="4"/>
    </row>
    <row r="56" spans="1:32">
      <c r="A56" t="s">
        <v>69</v>
      </c>
      <c r="B56">
        <v>47</v>
      </c>
      <c r="C56" s="4">
        <v>3386729</v>
      </c>
      <c r="D56" s="4">
        <f>Overrides!X56</f>
        <v>0</v>
      </c>
      <c r="E56" s="4">
        <v>234163</v>
      </c>
      <c r="F56" s="4">
        <f t="shared" si="2"/>
        <v>3152566</v>
      </c>
      <c r="G56" s="4"/>
      <c r="H56" s="4">
        <v>3521519</v>
      </c>
      <c r="I56" s="4">
        <f>Overrides!Y56</f>
        <v>0</v>
      </c>
      <c r="J56" s="4">
        <f t="shared" si="9"/>
        <v>240017</v>
      </c>
      <c r="K56" s="4">
        <f t="shared" si="3"/>
        <v>3281502</v>
      </c>
      <c r="L56" s="4"/>
      <c r="M56" s="4">
        <v>3669388</v>
      </c>
      <c r="N56" s="4">
        <f>Overrides!Z56</f>
        <v>0</v>
      </c>
      <c r="O56" s="4">
        <f t="shared" si="4"/>
        <v>246017</v>
      </c>
      <c r="P56" s="4">
        <f t="shared" si="5"/>
        <v>3423371</v>
      </c>
      <c r="Q56" s="4"/>
      <c r="R56" s="4">
        <v>3781466</v>
      </c>
      <c r="S56" s="4">
        <f>Overrides!AA56</f>
        <v>0</v>
      </c>
      <c r="T56" s="4">
        <f t="shared" si="6"/>
        <v>252167</v>
      </c>
      <c r="U56" s="4">
        <f t="shared" si="7"/>
        <v>3529299</v>
      </c>
      <c r="V56" s="4">
        <f>ROUND((P56*1.025)+'New Growth'!$AL56*P56,0)</f>
        <v>3554486</v>
      </c>
      <c r="W56" s="12"/>
      <c r="X56" s="4">
        <v>5204385</v>
      </c>
      <c r="Y56" s="4">
        <v>5247829</v>
      </c>
      <c r="Z56" s="4">
        <v>5194507</v>
      </c>
      <c r="AA56" s="4">
        <v>5172732</v>
      </c>
      <c r="AB56" s="15">
        <f t="shared" si="1"/>
        <v>5172732</v>
      </c>
      <c r="AC56" s="4"/>
      <c r="AD56" s="4">
        <f t="shared" si="8"/>
        <v>3529299</v>
      </c>
      <c r="AE56" s="4"/>
      <c r="AF56" s="4"/>
    </row>
    <row r="57" spans="1:32">
      <c r="A57" t="s">
        <v>70</v>
      </c>
      <c r="B57">
        <v>48</v>
      </c>
      <c r="C57" s="4">
        <v>99908178</v>
      </c>
      <c r="D57" s="4">
        <f>Overrides!X57</f>
        <v>0</v>
      </c>
      <c r="E57" s="4">
        <v>0</v>
      </c>
      <c r="F57" s="4">
        <f t="shared" si="2"/>
        <v>99908178</v>
      </c>
      <c r="G57" s="4"/>
      <c r="H57" s="4">
        <v>105612937</v>
      </c>
      <c r="I57" s="4">
        <f>Overrides!Y57</f>
        <v>0</v>
      </c>
      <c r="J57" s="4">
        <f t="shared" si="9"/>
        <v>0</v>
      </c>
      <c r="K57" s="4">
        <f t="shared" si="3"/>
        <v>105612937</v>
      </c>
      <c r="L57" s="4"/>
      <c r="M57" s="4">
        <v>111067433</v>
      </c>
      <c r="N57" s="4">
        <f>Overrides!Z57</f>
        <v>0</v>
      </c>
      <c r="O57" s="4">
        <f t="shared" si="4"/>
        <v>0</v>
      </c>
      <c r="P57" s="4">
        <f t="shared" si="5"/>
        <v>111067433</v>
      </c>
      <c r="Q57" s="4"/>
      <c r="R57" s="4">
        <v>117266931</v>
      </c>
      <c r="S57" s="4">
        <f>Overrides!AA57</f>
        <v>0</v>
      </c>
      <c r="T57" s="4">
        <f t="shared" si="6"/>
        <v>0</v>
      </c>
      <c r="U57" s="4">
        <f t="shared" si="7"/>
        <v>117266931</v>
      </c>
      <c r="V57" s="4">
        <f>ROUND((P57*1.025)+'New Growth'!$AL57*P57,0)</f>
        <v>117153928</v>
      </c>
      <c r="W57" s="12"/>
      <c r="X57" s="4">
        <v>132242718</v>
      </c>
      <c r="Y57" s="4">
        <v>138369997</v>
      </c>
      <c r="Z57" s="4">
        <v>146158186</v>
      </c>
      <c r="AA57" s="4">
        <v>156013551</v>
      </c>
      <c r="AB57" s="15">
        <f t="shared" si="1"/>
        <v>156013551</v>
      </c>
      <c r="AC57" s="4"/>
      <c r="AD57" s="4">
        <f t="shared" si="8"/>
        <v>117266931</v>
      </c>
      <c r="AE57" s="4"/>
      <c r="AF57" s="4"/>
    </row>
    <row r="58" spans="1:32">
      <c r="A58" t="s">
        <v>71</v>
      </c>
      <c r="B58">
        <v>49</v>
      </c>
      <c r="C58" s="4">
        <v>475410995</v>
      </c>
      <c r="D58" s="4">
        <f>Overrides!X58</f>
        <v>0</v>
      </c>
      <c r="E58" s="4">
        <v>0</v>
      </c>
      <c r="F58" s="4">
        <f t="shared" si="2"/>
        <v>475410995</v>
      </c>
      <c r="G58" s="4"/>
      <c r="H58" s="4">
        <v>509472549</v>
      </c>
      <c r="I58" s="4">
        <f>Overrides!Y58</f>
        <v>0</v>
      </c>
      <c r="J58" s="4">
        <f t="shared" si="9"/>
        <v>0</v>
      </c>
      <c r="K58" s="4">
        <f t="shared" si="3"/>
        <v>509472549</v>
      </c>
      <c r="L58" s="4"/>
      <c r="M58" s="4">
        <v>540959800</v>
      </c>
      <c r="N58" s="4">
        <f>Overrides!Z58</f>
        <v>0</v>
      </c>
      <c r="O58" s="4">
        <f t="shared" si="4"/>
        <v>0</v>
      </c>
      <c r="P58" s="4">
        <f t="shared" si="5"/>
        <v>540959800</v>
      </c>
      <c r="Q58" s="4"/>
      <c r="R58" s="4">
        <v>570550306</v>
      </c>
      <c r="S58" s="4">
        <f>Overrides!AA58</f>
        <v>0</v>
      </c>
      <c r="T58" s="4">
        <f t="shared" si="6"/>
        <v>0</v>
      </c>
      <c r="U58" s="4">
        <f t="shared" si="7"/>
        <v>570550306</v>
      </c>
      <c r="V58" s="4">
        <f>ROUND((P58*1.025)+'New Growth'!$AL58*P58,0)</f>
        <v>574174732</v>
      </c>
      <c r="W58" s="12"/>
      <c r="X58" s="4">
        <v>753579513</v>
      </c>
      <c r="Y58" s="4">
        <v>867001517</v>
      </c>
      <c r="Z58" s="4">
        <v>990748705</v>
      </c>
      <c r="AA58" s="4">
        <v>1090478426</v>
      </c>
      <c r="AB58" s="15">
        <f t="shared" si="1"/>
        <v>1090478426</v>
      </c>
      <c r="AC58" s="4"/>
      <c r="AD58" s="4">
        <f t="shared" si="8"/>
        <v>570550306</v>
      </c>
      <c r="AE58" s="4"/>
      <c r="AF58" s="4"/>
    </row>
    <row r="59" spans="1:32">
      <c r="A59" t="s">
        <v>72</v>
      </c>
      <c r="B59">
        <v>50</v>
      </c>
      <c r="C59" s="4">
        <v>64150473</v>
      </c>
      <c r="D59" s="4">
        <f>Overrides!X59</f>
        <v>0</v>
      </c>
      <c r="E59" s="4">
        <v>5081298</v>
      </c>
      <c r="F59" s="4">
        <f t="shared" si="2"/>
        <v>59069175</v>
      </c>
      <c r="G59" s="4"/>
      <c r="H59" s="4">
        <v>67067280</v>
      </c>
      <c r="I59" s="4">
        <f>Overrides!Y59</f>
        <v>0</v>
      </c>
      <c r="J59" s="4">
        <f t="shared" si="9"/>
        <v>5208330</v>
      </c>
      <c r="K59" s="4">
        <f t="shared" si="3"/>
        <v>61858950</v>
      </c>
      <c r="L59" s="4"/>
      <c r="M59" s="4">
        <v>70349445</v>
      </c>
      <c r="N59" s="4">
        <f>Overrides!Z59</f>
        <v>0</v>
      </c>
      <c r="O59" s="4">
        <f t="shared" si="4"/>
        <v>5338538</v>
      </c>
      <c r="P59" s="4">
        <f t="shared" si="5"/>
        <v>65010907</v>
      </c>
      <c r="Q59" s="4"/>
      <c r="R59" s="4">
        <v>73481199</v>
      </c>
      <c r="S59" s="4">
        <f>Overrides!AA59</f>
        <v>0</v>
      </c>
      <c r="T59" s="4">
        <f t="shared" si="6"/>
        <v>5472001</v>
      </c>
      <c r="U59" s="4">
        <f t="shared" si="7"/>
        <v>68009198</v>
      </c>
      <c r="V59" s="4">
        <f>ROUND((P59*1.025)+'New Growth'!$AL59*P59,0)</f>
        <v>68137932</v>
      </c>
      <c r="W59" s="12"/>
      <c r="X59" s="4">
        <v>101746788</v>
      </c>
      <c r="Y59" s="4">
        <v>108017808</v>
      </c>
      <c r="Z59" s="4">
        <v>112460122</v>
      </c>
      <c r="AA59" s="4">
        <v>118726617</v>
      </c>
      <c r="AB59" s="15">
        <f t="shared" si="1"/>
        <v>118726617</v>
      </c>
      <c r="AC59" s="4"/>
      <c r="AD59" s="4">
        <f t="shared" si="8"/>
        <v>68009198</v>
      </c>
      <c r="AE59" s="4"/>
      <c r="AF59" s="4"/>
    </row>
    <row r="60" spans="1:32">
      <c r="A60" t="s">
        <v>73</v>
      </c>
      <c r="B60">
        <v>51</v>
      </c>
      <c r="C60" s="4">
        <v>23215359</v>
      </c>
      <c r="D60" s="4">
        <f>Overrides!X60</f>
        <v>0</v>
      </c>
      <c r="E60" s="4">
        <v>3122485</v>
      </c>
      <c r="F60" s="4">
        <f t="shared" si="2"/>
        <v>20092874</v>
      </c>
      <c r="G60" s="4"/>
      <c r="H60" s="4">
        <v>24127690</v>
      </c>
      <c r="I60" s="4">
        <f>Overrides!Y60</f>
        <v>0</v>
      </c>
      <c r="J60" s="4">
        <f t="shared" si="9"/>
        <v>3200547</v>
      </c>
      <c r="K60" s="4">
        <f t="shared" si="3"/>
        <v>20927143</v>
      </c>
      <c r="L60" s="4"/>
      <c r="M60" s="4">
        <v>25003530</v>
      </c>
      <c r="N60" s="4">
        <f>Overrides!Z60</f>
        <v>0</v>
      </c>
      <c r="O60" s="4">
        <f t="shared" si="4"/>
        <v>3280561</v>
      </c>
      <c r="P60" s="4">
        <f t="shared" si="5"/>
        <v>21722969</v>
      </c>
      <c r="Q60" s="4"/>
      <c r="R60" s="4">
        <v>25902026</v>
      </c>
      <c r="S60" s="4">
        <f>Overrides!AA60</f>
        <v>0</v>
      </c>
      <c r="T60" s="4">
        <f t="shared" si="6"/>
        <v>3362575</v>
      </c>
      <c r="U60" s="4">
        <f t="shared" si="7"/>
        <v>22539451</v>
      </c>
      <c r="V60" s="4">
        <f>ROUND((P60*1.025)+'New Growth'!$AL60*P60,0)</f>
        <v>22570165</v>
      </c>
      <c r="W60" s="12"/>
      <c r="X60" s="4">
        <v>31533454</v>
      </c>
      <c r="Y60" s="4">
        <v>35898560</v>
      </c>
      <c r="Z60" s="4">
        <v>36416637</v>
      </c>
      <c r="AA60" s="4">
        <v>37020600</v>
      </c>
      <c r="AB60" s="15">
        <f t="shared" si="1"/>
        <v>37020600</v>
      </c>
      <c r="AC60" s="4"/>
      <c r="AD60" s="4">
        <f t="shared" si="8"/>
        <v>22539451</v>
      </c>
      <c r="AE60" s="4"/>
      <c r="AF60" s="4"/>
    </row>
    <row r="61" spans="1:32">
      <c r="A61" t="s">
        <v>74</v>
      </c>
      <c r="B61">
        <v>52</v>
      </c>
      <c r="C61" s="4">
        <v>21085057</v>
      </c>
      <c r="D61" s="4">
        <f>Overrides!X61</f>
        <v>0</v>
      </c>
      <c r="E61" s="4">
        <v>0</v>
      </c>
      <c r="F61" s="4">
        <f t="shared" si="2"/>
        <v>21085057</v>
      </c>
      <c r="G61" s="4"/>
      <c r="H61" s="4">
        <v>21899430</v>
      </c>
      <c r="I61" s="4">
        <f>Overrides!Y61</f>
        <v>0</v>
      </c>
      <c r="J61" s="4">
        <f t="shared" si="9"/>
        <v>0</v>
      </c>
      <c r="K61" s="4">
        <f t="shared" si="3"/>
        <v>21899430</v>
      </c>
      <c r="L61" s="4"/>
      <c r="M61" s="4">
        <v>22905353</v>
      </c>
      <c r="N61" s="4">
        <f>Overrides!Z61</f>
        <v>0</v>
      </c>
      <c r="O61" s="4">
        <f t="shared" si="4"/>
        <v>0</v>
      </c>
      <c r="P61" s="4">
        <f t="shared" si="5"/>
        <v>22905353</v>
      </c>
      <c r="Q61" s="4"/>
      <c r="R61" s="4">
        <v>23905837</v>
      </c>
      <c r="S61" s="4">
        <f>Overrides!AA61</f>
        <v>0</v>
      </c>
      <c r="T61" s="4">
        <f t="shared" si="6"/>
        <v>0</v>
      </c>
      <c r="U61" s="4">
        <f t="shared" si="7"/>
        <v>23905837</v>
      </c>
      <c r="V61" s="4">
        <f>ROUND((P61*1.025)+'New Growth'!$AL61*P61,0)</f>
        <v>23844472</v>
      </c>
      <c r="W61" s="12"/>
      <c r="X61" s="4">
        <v>28053588</v>
      </c>
      <c r="Y61" s="4">
        <v>29171972</v>
      </c>
      <c r="Z61" s="4">
        <v>30752719</v>
      </c>
      <c r="AA61" s="4">
        <v>32200332</v>
      </c>
      <c r="AB61" s="15">
        <f t="shared" si="1"/>
        <v>32200332</v>
      </c>
      <c r="AC61" s="4"/>
      <c r="AD61" s="4">
        <f t="shared" si="8"/>
        <v>23905837</v>
      </c>
      <c r="AE61" s="4"/>
      <c r="AF61" s="4"/>
    </row>
    <row r="62" spans="1:32">
      <c r="A62" t="s">
        <v>75</v>
      </c>
      <c r="B62">
        <v>53</v>
      </c>
      <c r="C62" s="4">
        <v>2579666</v>
      </c>
      <c r="D62" s="4">
        <f>Overrides!X62</f>
        <v>0</v>
      </c>
      <c r="E62" s="4">
        <v>0</v>
      </c>
      <c r="F62" s="4">
        <f t="shared" si="2"/>
        <v>2579666</v>
      </c>
      <c r="G62" s="4"/>
      <c r="H62" s="4">
        <v>2716985</v>
      </c>
      <c r="I62" s="4">
        <f>Overrides!Y62</f>
        <v>0</v>
      </c>
      <c r="J62" s="4">
        <f t="shared" si="9"/>
        <v>0</v>
      </c>
      <c r="K62" s="4">
        <f t="shared" si="3"/>
        <v>2716985</v>
      </c>
      <c r="L62" s="4"/>
      <c r="M62" s="4">
        <v>2818202</v>
      </c>
      <c r="N62" s="4">
        <f>Overrides!Z62</f>
        <v>0</v>
      </c>
      <c r="O62" s="4">
        <f t="shared" si="4"/>
        <v>0</v>
      </c>
      <c r="P62" s="4">
        <f t="shared" si="5"/>
        <v>2818202</v>
      </c>
      <c r="Q62" s="4"/>
      <c r="R62" s="4">
        <v>2977962</v>
      </c>
      <c r="S62" s="4">
        <f>Overrides!AA62</f>
        <v>0</v>
      </c>
      <c r="T62" s="4">
        <f t="shared" si="6"/>
        <v>0</v>
      </c>
      <c r="U62" s="4">
        <f t="shared" si="7"/>
        <v>2977962</v>
      </c>
      <c r="V62" s="4">
        <f>ROUND((P62*1.025)+'New Growth'!$AL62*P62,0)</f>
        <v>2956576</v>
      </c>
      <c r="W62" s="12"/>
      <c r="X62" s="4">
        <v>3149573</v>
      </c>
      <c r="Y62" s="4">
        <v>3226307</v>
      </c>
      <c r="Z62" s="4">
        <v>3404463</v>
      </c>
      <c r="AA62" s="4">
        <v>3476767</v>
      </c>
      <c r="AB62" s="15">
        <f t="shared" si="1"/>
        <v>3476767</v>
      </c>
      <c r="AC62" s="4"/>
      <c r="AD62" s="4">
        <f t="shared" si="8"/>
        <v>2977962</v>
      </c>
      <c r="AE62" s="4"/>
      <c r="AF62" s="4"/>
    </row>
    <row r="63" spans="1:32">
      <c r="A63" t="s">
        <v>76</v>
      </c>
      <c r="B63">
        <v>54</v>
      </c>
      <c r="C63" s="4">
        <v>16764566</v>
      </c>
      <c r="D63" s="4">
        <f>Overrides!X63</f>
        <v>0</v>
      </c>
      <c r="E63" s="4">
        <v>354071</v>
      </c>
      <c r="F63" s="4">
        <f t="shared" si="2"/>
        <v>16410495</v>
      </c>
      <c r="G63" s="4"/>
      <c r="H63" s="4">
        <v>17640783</v>
      </c>
      <c r="I63" s="4">
        <f>Overrides!Y63</f>
        <v>0</v>
      </c>
      <c r="J63" s="4">
        <f t="shared" si="9"/>
        <v>362923</v>
      </c>
      <c r="K63" s="4">
        <f t="shared" si="3"/>
        <v>17277860</v>
      </c>
      <c r="L63" s="4"/>
      <c r="M63" s="4">
        <v>18381247</v>
      </c>
      <c r="N63" s="4">
        <f>Overrides!Z63</f>
        <v>0</v>
      </c>
      <c r="O63" s="4">
        <f t="shared" si="4"/>
        <v>371996</v>
      </c>
      <c r="P63" s="4">
        <f t="shared" si="5"/>
        <v>18009251</v>
      </c>
      <c r="Q63" s="4"/>
      <c r="R63" s="4">
        <v>19275350</v>
      </c>
      <c r="S63" s="4">
        <f>Overrides!AA63</f>
        <v>0</v>
      </c>
      <c r="T63" s="4">
        <f t="shared" si="6"/>
        <v>381296</v>
      </c>
      <c r="U63" s="4">
        <f t="shared" si="7"/>
        <v>18894054</v>
      </c>
      <c r="V63" s="4">
        <f>ROUND((P63*1.025)+'New Growth'!$AL63*P63,0)</f>
        <v>18875496</v>
      </c>
      <c r="W63" s="12"/>
      <c r="X63" s="4">
        <v>34533589</v>
      </c>
      <c r="Y63" s="4">
        <v>35197583</v>
      </c>
      <c r="Z63" s="4">
        <v>35384928</v>
      </c>
      <c r="AA63" s="4">
        <v>38705648</v>
      </c>
      <c r="AB63" s="15">
        <f t="shared" si="1"/>
        <v>38705648</v>
      </c>
      <c r="AC63" s="4"/>
      <c r="AD63" s="4">
        <f t="shared" si="8"/>
        <v>18894054</v>
      </c>
      <c r="AE63" s="4"/>
      <c r="AF63" s="4"/>
    </row>
    <row r="64" spans="1:32">
      <c r="A64" t="s">
        <v>77</v>
      </c>
      <c r="B64">
        <v>55</v>
      </c>
      <c r="C64" s="4">
        <v>25719013</v>
      </c>
      <c r="D64" s="4">
        <f>Overrides!X64</f>
        <v>0</v>
      </c>
      <c r="E64" s="4">
        <v>2913691</v>
      </c>
      <c r="F64" s="4">
        <f t="shared" si="2"/>
        <v>22805322</v>
      </c>
      <c r="G64" s="4"/>
      <c r="H64" s="4">
        <v>26663869</v>
      </c>
      <c r="I64" s="4">
        <f>Overrides!Y64</f>
        <v>0</v>
      </c>
      <c r="J64" s="4">
        <f t="shared" si="9"/>
        <v>2986533</v>
      </c>
      <c r="K64" s="4">
        <f t="shared" si="3"/>
        <v>23677336</v>
      </c>
      <c r="L64" s="4"/>
      <c r="M64" s="4">
        <v>27855046</v>
      </c>
      <c r="N64" s="4">
        <f>Overrides!Z64</f>
        <v>0</v>
      </c>
      <c r="O64" s="4">
        <f t="shared" si="4"/>
        <v>3061196</v>
      </c>
      <c r="P64" s="4">
        <f t="shared" si="5"/>
        <v>24793850</v>
      </c>
      <c r="Q64" s="4"/>
      <c r="R64" s="4">
        <v>29050068</v>
      </c>
      <c r="S64" s="4">
        <f>Overrides!AA64</f>
        <v>0</v>
      </c>
      <c r="T64" s="4">
        <f t="shared" si="6"/>
        <v>3137726</v>
      </c>
      <c r="U64" s="4">
        <f t="shared" si="7"/>
        <v>25912342</v>
      </c>
      <c r="V64" s="4">
        <f>ROUND((P64*1.025)+'New Growth'!$AL64*P64,0)</f>
        <v>25872382</v>
      </c>
      <c r="W64" s="12"/>
      <c r="X64" s="4">
        <v>148734925</v>
      </c>
      <c r="Y64" s="4">
        <v>155082912</v>
      </c>
      <c r="Z64" s="4">
        <v>160964655</v>
      </c>
      <c r="AA64" s="4">
        <v>169178226</v>
      </c>
      <c r="AB64" s="15">
        <f t="shared" si="1"/>
        <v>169178226</v>
      </c>
      <c r="AC64" s="4"/>
      <c r="AD64" s="4">
        <f t="shared" si="8"/>
        <v>25912342</v>
      </c>
      <c r="AE64" s="4"/>
      <c r="AF64" s="4"/>
    </row>
    <row r="65" spans="1:32">
      <c r="A65" t="s">
        <v>78</v>
      </c>
      <c r="B65">
        <v>56</v>
      </c>
      <c r="C65" s="4">
        <v>82024358</v>
      </c>
      <c r="D65" s="4">
        <f>Overrides!X65</f>
        <v>0</v>
      </c>
      <c r="E65" s="4">
        <v>0</v>
      </c>
      <c r="F65" s="4">
        <f t="shared" si="2"/>
        <v>82024358</v>
      </c>
      <c r="G65" s="4"/>
      <c r="H65" s="4">
        <v>85490204</v>
      </c>
      <c r="I65" s="4">
        <f>Overrides!Y65</f>
        <v>0</v>
      </c>
      <c r="J65" s="4">
        <f t="shared" si="9"/>
        <v>0</v>
      </c>
      <c r="K65" s="4">
        <f t="shared" si="3"/>
        <v>85490204</v>
      </c>
      <c r="L65" s="4"/>
      <c r="M65" s="4">
        <v>90161406</v>
      </c>
      <c r="N65" s="4">
        <f>Overrides!Z65</f>
        <v>0</v>
      </c>
      <c r="O65" s="4">
        <f t="shared" si="4"/>
        <v>0</v>
      </c>
      <c r="P65" s="4">
        <f t="shared" si="5"/>
        <v>90161406</v>
      </c>
      <c r="Q65" s="4"/>
      <c r="R65" s="4">
        <v>93668498</v>
      </c>
      <c r="S65" s="4">
        <f>Overrides!AA65</f>
        <v>0</v>
      </c>
      <c r="T65" s="4">
        <f t="shared" si="6"/>
        <v>0</v>
      </c>
      <c r="U65" s="4">
        <f t="shared" si="7"/>
        <v>93668498</v>
      </c>
      <c r="V65" s="4">
        <f>ROUND((P65*1.025)+'New Growth'!$AL65*P65,0)</f>
        <v>94245718</v>
      </c>
      <c r="W65" s="12"/>
      <c r="X65" s="4">
        <v>116310848</v>
      </c>
      <c r="Y65" s="4">
        <v>124401325</v>
      </c>
      <c r="Z65" s="4">
        <v>131291498</v>
      </c>
      <c r="AA65" s="4">
        <v>136370734</v>
      </c>
      <c r="AB65" s="15">
        <f t="shared" si="1"/>
        <v>136370734</v>
      </c>
      <c r="AC65" s="4"/>
      <c r="AD65" s="4">
        <f t="shared" si="8"/>
        <v>93668498</v>
      </c>
      <c r="AE65" s="4"/>
      <c r="AF65" s="4"/>
    </row>
    <row r="66" spans="1:32">
      <c r="A66" t="s">
        <v>79</v>
      </c>
      <c r="B66">
        <v>57</v>
      </c>
      <c r="C66" s="4">
        <v>45869995</v>
      </c>
      <c r="D66" s="4">
        <f>Overrides!X66</f>
        <v>0</v>
      </c>
      <c r="E66" s="4">
        <v>0</v>
      </c>
      <c r="F66" s="4">
        <f t="shared" si="2"/>
        <v>45869995</v>
      </c>
      <c r="G66" s="4"/>
      <c r="H66" s="4">
        <v>48322835</v>
      </c>
      <c r="I66" s="4">
        <f>Overrides!Y66</f>
        <v>0</v>
      </c>
      <c r="J66" s="4">
        <f t="shared" si="9"/>
        <v>0</v>
      </c>
      <c r="K66" s="4">
        <f t="shared" si="3"/>
        <v>48322835</v>
      </c>
      <c r="L66" s="4"/>
      <c r="M66" s="4">
        <v>51980785</v>
      </c>
      <c r="N66" s="4">
        <f>Overrides!Z66</f>
        <v>0</v>
      </c>
      <c r="O66" s="4">
        <f t="shared" si="4"/>
        <v>0</v>
      </c>
      <c r="P66" s="4">
        <f t="shared" si="5"/>
        <v>51980785</v>
      </c>
      <c r="Q66" s="4"/>
      <c r="R66" s="4">
        <v>54878173</v>
      </c>
      <c r="S66" s="4">
        <f>Overrides!AA66</f>
        <v>0</v>
      </c>
      <c r="T66" s="4">
        <f t="shared" si="6"/>
        <v>0</v>
      </c>
      <c r="U66" s="4">
        <f t="shared" si="7"/>
        <v>54878173</v>
      </c>
      <c r="V66" s="4">
        <f>ROUND((P66*1.025)+'New Growth'!$AL66*P66,0)</f>
        <v>55338744</v>
      </c>
      <c r="W66" s="12"/>
      <c r="X66" s="4">
        <v>59984344</v>
      </c>
      <c r="Y66" s="4">
        <v>65556136</v>
      </c>
      <c r="Z66" s="4">
        <v>74527545</v>
      </c>
      <c r="AA66" s="4">
        <v>80709004</v>
      </c>
      <c r="AB66" s="15">
        <f t="shared" si="1"/>
        <v>80709004</v>
      </c>
      <c r="AC66" s="4"/>
      <c r="AD66" s="4">
        <f t="shared" si="8"/>
        <v>54878173</v>
      </c>
      <c r="AE66" s="4"/>
      <c r="AF66" s="4"/>
    </row>
    <row r="67" spans="1:32">
      <c r="A67" t="s">
        <v>80</v>
      </c>
      <c r="B67">
        <v>58</v>
      </c>
      <c r="C67" s="4">
        <v>3175294</v>
      </c>
      <c r="D67" s="4">
        <f>Overrides!X67</f>
        <v>0</v>
      </c>
      <c r="E67" s="4">
        <v>107484</v>
      </c>
      <c r="F67" s="4">
        <f t="shared" si="2"/>
        <v>3067810</v>
      </c>
      <c r="G67" s="4"/>
      <c r="H67" s="4">
        <v>3373826</v>
      </c>
      <c r="I67" s="4">
        <f>Overrides!Y67</f>
        <v>90000</v>
      </c>
      <c r="J67" s="4">
        <f t="shared" si="9"/>
        <v>200171</v>
      </c>
      <c r="K67" s="4">
        <f t="shared" si="3"/>
        <v>3173655</v>
      </c>
      <c r="L67" s="4"/>
      <c r="M67" s="4">
        <v>3489742</v>
      </c>
      <c r="N67" s="4">
        <f>Overrides!Z67</f>
        <v>0</v>
      </c>
      <c r="O67" s="4">
        <f t="shared" si="4"/>
        <v>205175</v>
      </c>
      <c r="P67" s="4">
        <f t="shared" si="5"/>
        <v>3284567</v>
      </c>
      <c r="Q67" s="4"/>
      <c r="R67" s="4">
        <v>3605741</v>
      </c>
      <c r="S67" s="4">
        <f>Overrides!AA67</f>
        <v>0</v>
      </c>
      <c r="T67" s="4">
        <f t="shared" si="6"/>
        <v>210304</v>
      </c>
      <c r="U67" s="4">
        <f t="shared" si="7"/>
        <v>3395437</v>
      </c>
      <c r="V67" s="4">
        <f>ROUND((P67*1.025)+'New Growth'!$AL67*P67,0)</f>
        <v>3396571</v>
      </c>
      <c r="W67" s="12"/>
      <c r="X67" s="4">
        <v>7388526</v>
      </c>
      <c r="Y67" s="4">
        <v>7569137</v>
      </c>
      <c r="Z67" s="4">
        <v>7608022</v>
      </c>
      <c r="AA67" s="4">
        <v>7642203</v>
      </c>
      <c r="AB67" s="15">
        <f t="shared" si="1"/>
        <v>7642203</v>
      </c>
      <c r="AC67" s="4"/>
      <c r="AD67" s="4">
        <f t="shared" si="8"/>
        <v>3395437</v>
      </c>
      <c r="AE67" s="4"/>
      <c r="AF67" s="4"/>
    </row>
    <row r="68" spans="1:32">
      <c r="A68" t="s">
        <v>81</v>
      </c>
      <c r="B68">
        <v>59</v>
      </c>
      <c r="C68" s="4">
        <v>2394909</v>
      </c>
      <c r="D68" s="4">
        <f>Overrides!X68</f>
        <v>0</v>
      </c>
      <c r="E68" s="4">
        <v>156583</v>
      </c>
      <c r="F68" s="4">
        <f t="shared" si="2"/>
        <v>2238326</v>
      </c>
      <c r="G68" s="4"/>
      <c r="H68" s="4">
        <v>2508812</v>
      </c>
      <c r="I68" s="4">
        <f>Overrides!Y68</f>
        <v>0</v>
      </c>
      <c r="J68" s="4">
        <f t="shared" si="9"/>
        <v>160498</v>
      </c>
      <c r="K68" s="4">
        <f t="shared" si="3"/>
        <v>2348314</v>
      </c>
      <c r="L68" s="4"/>
      <c r="M68" s="4">
        <v>2598016</v>
      </c>
      <c r="N68" s="4">
        <f>Overrides!Z68</f>
        <v>0</v>
      </c>
      <c r="O68" s="4">
        <f t="shared" si="4"/>
        <v>164510</v>
      </c>
      <c r="P68" s="4">
        <f t="shared" si="5"/>
        <v>2433506</v>
      </c>
      <c r="Q68" s="4"/>
      <c r="R68" s="4">
        <v>2686252</v>
      </c>
      <c r="S68" s="4">
        <f>Overrides!AA68</f>
        <v>0</v>
      </c>
      <c r="T68" s="4">
        <f t="shared" si="6"/>
        <v>168623</v>
      </c>
      <c r="U68" s="4">
        <f t="shared" si="7"/>
        <v>2517629</v>
      </c>
      <c r="V68" s="4">
        <f>ROUND((P68*1.025)+'New Growth'!$AL68*P68,0)</f>
        <v>2530846</v>
      </c>
      <c r="W68" s="12"/>
      <c r="X68" s="4">
        <v>2946071</v>
      </c>
      <c r="Y68" s="4">
        <v>2920574</v>
      </c>
      <c r="Z68" s="4">
        <v>2926688</v>
      </c>
      <c r="AA68" s="4">
        <v>2934029</v>
      </c>
      <c r="AB68" s="15">
        <f t="shared" si="1"/>
        <v>2934029</v>
      </c>
      <c r="AC68" s="4"/>
      <c r="AD68" s="4">
        <f t="shared" si="8"/>
        <v>2517629</v>
      </c>
      <c r="AE68" s="4"/>
      <c r="AF68" s="4"/>
    </row>
    <row r="69" spans="1:32">
      <c r="A69" t="s">
        <v>82</v>
      </c>
      <c r="B69">
        <v>60</v>
      </c>
      <c r="C69" s="4">
        <v>2762555</v>
      </c>
      <c r="D69" s="4">
        <f>Overrides!X69</f>
        <v>0</v>
      </c>
      <c r="E69" s="4">
        <v>0</v>
      </c>
      <c r="F69" s="4">
        <f t="shared" si="2"/>
        <v>2762555</v>
      </c>
      <c r="G69" s="4"/>
      <c r="H69" s="4">
        <v>2857402</v>
      </c>
      <c r="I69" s="4">
        <f>Overrides!Y69</f>
        <v>0</v>
      </c>
      <c r="J69" s="4">
        <f t="shared" si="9"/>
        <v>0</v>
      </c>
      <c r="K69" s="4">
        <f t="shared" si="3"/>
        <v>2857402</v>
      </c>
      <c r="L69" s="4"/>
      <c r="M69" s="4">
        <v>2952119</v>
      </c>
      <c r="N69" s="4">
        <f>Overrides!Z69</f>
        <v>0</v>
      </c>
      <c r="O69" s="4">
        <f t="shared" si="4"/>
        <v>0</v>
      </c>
      <c r="P69" s="4">
        <f t="shared" si="5"/>
        <v>2952119</v>
      </c>
      <c r="Q69" s="4"/>
      <c r="R69" s="4">
        <v>3055865</v>
      </c>
      <c r="S69" s="4">
        <f>Overrides!AA69</f>
        <v>0</v>
      </c>
      <c r="T69" s="4">
        <f t="shared" si="6"/>
        <v>0</v>
      </c>
      <c r="U69" s="4">
        <f t="shared" si="7"/>
        <v>3055865</v>
      </c>
      <c r="V69" s="4">
        <f>ROUND((P69*1.025)+'New Growth'!$AL69*P69,0)</f>
        <v>3052786</v>
      </c>
      <c r="W69" s="12"/>
      <c r="X69" s="4">
        <v>3502642</v>
      </c>
      <c r="Y69" s="4">
        <v>3653612</v>
      </c>
      <c r="Z69" s="4">
        <v>3682208</v>
      </c>
      <c r="AA69" s="4">
        <v>3757686</v>
      </c>
      <c r="AB69" s="15">
        <f t="shared" si="1"/>
        <v>3757686</v>
      </c>
      <c r="AC69" s="4"/>
      <c r="AD69" s="4">
        <f t="shared" si="8"/>
        <v>3055865</v>
      </c>
      <c r="AE69" s="4"/>
      <c r="AF69" s="4"/>
    </row>
    <row r="70" spans="1:32">
      <c r="A70" t="s">
        <v>83</v>
      </c>
      <c r="B70">
        <v>61</v>
      </c>
      <c r="C70" s="4">
        <v>78940863</v>
      </c>
      <c r="D70" s="4">
        <f>Overrides!X70</f>
        <v>0</v>
      </c>
      <c r="E70" s="4">
        <v>0</v>
      </c>
      <c r="F70" s="4">
        <f t="shared" si="2"/>
        <v>78940863</v>
      </c>
      <c r="G70" s="4"/>
      <c r="H70" s="4">
        <v>82085653</v>
      </c>
      <c r="I70" s="4">
        <f>Overrides!Y70</f>
        <v>0</v>
      </c>
      <c r="J70" s="4">
        <f t="shared" si="9"/>
        <v>0</v>
      </c>
      <c r="K70" s="4">
        <f t="shared" si="3"/>
        <v>82085653</v>
      </c>
      <c r="L70" s="4"/>
      <c r="M70" s="4">
        <v>85085256</v>
      </c>
      <c r="N70" s="4">
        <f>Overrides!Z70</f>
        <v>0</v>
      </c>
      <c r="O70" s="4">
        <f t="shared" si="4"/>
        <v>0</v>
      </c>
      <c r="P70" s="4">
        <f t="shared" si="5"/>
        <v>85085256</v>
      </c>
      <c r="Q70" s="4"/>
      <c r="R70" s="4">
        <v>88297903</v>
      </c>
      <c r="S70" s="4">
        <f>Overrides!AA70</f>
        <v>0</v>
      </c>
      <c r="T70" s="4">
        <f t="shared" si="6"/>
        <v>0</v>
      </c>
      <c r="U70" s="4">
        <f t="shared" si="7"/>
        <v>88297903</v>
      </c>
      <c r="V70" s="4">
        <f>ROUND((P70*1.025)+'New Growth'!$AL70*P70,0)</f>
        <v>88318496</v>
      </c>
      <c r="W70" s="12"/>
      <c r="X70" s="4">
        <v>91753105</v>
      </c>
      <c r="Y70" s="4">
        <v>93226020</v>
      </c>
      <c r="Z70" s="4">
        <v>93187348</v>
      </c>
      <c r="AA70" s="4">
        <v>94848959</v>
      </c>
      <c r="AB70" s="15">
        <f t="shared" si="1"/>
        <v>94848959</v>
      </c>
      <c r="AC70" s="4"/>
      <c r="AD70" s="4">
        <f t="shared" si="8"/>
        <v>88297903</v>
      </c>
      <c r="AE70" s="4"/>
      <c r="AF70" s="4"/>
    </row>
    <row r="71" spans="1:32">
      <c r="A71" t="s">
        <v>84</v>
      </c>
      <c r="B71">
        <v>62</v>
      </c>
      <c r="C71" s="4">
        <v>7505688</v>
      </c>
      <c r="D71" s="4">
        <f>Overrides!X71</f>
        <v>193000</v>
      </c>
      <c r="E71" s="4">
        <v>2538416</v>
      </c>
      <c r="F71" s="4">
        <f t="shared" si="2"/>
        <v>4967272</v>
      </c>
      <c r="G71" s="4"/>
      <c r="H71" s="4">
        <v>7780619</v>
      </c>
      <c r="I71" s="4">
        <f>Overrides!Y71</f>
        <v>0</v>
      </c>
      <c r="J71" s="4">
        <f t="shared" si="9"/>
        <v>2601876</v>
      </c>
      <c r="K71" s="4">
        <f t="shared" si="3"/>
        <v>5178743</v>
      </c>
      <c r="L71" s="4"/>
      <c r="M71" s="4">
        <v>8049987</v>
      </c>
      <c r="N71" s="4">
        <f>Overrides!Z71</f>
        <v>0</v>
      </c>
      <c r="O71" s="4">
        <f t="shared" si="4"/>
        <v>2666923</v>
      </c>
      <c r="P71" s="4">
        <f t="shared" si="5"/>
        <v>5383064</v>
      </c>
      <c r="Q71" s="4"/>
      <c r="R71" s="4">
        <v>8337828</v>
      </c>
      <c r="S71" s="4">
        <f>Overrides!AA71</f>
        <v>0</v>
      </c>
      <c r="T71" s="4">
        <f t="shared" si="6"/>
        <v>2733596</v>
      </c>
      <c r="U71" s="4">
        <f t="shared" si="7"/>
        <v>5604232</v>
      </c>
      <c r="V71" s="4">
        <f>ROUND((P71*1.025)+'New Growth'!$AL71*P71,0)</f>
        <v>5604308</v>
      </c>
      <c r="W71" s="12"/>
      <c r="X71" s="4">
        <v>77862392</v>
      </c>
      <c r="Y71" s="4">
        <v>78173921</v>
      </c>
      <c r="Z71" s="4">
        <v>78986473</v>
      </c>
      <c r="AA71" s="4">
        <v>81510400</v>
      </c>
      <c r="AB71" s="15">
        <f t="shared" si="1"/>
        <v>81510400</v>
      </c>
      <c r="AC71" s="4"/>
      <c r="AD71" s="4">
        <f t="shared" si="8"/>
        <v>5604232</v>
      </c>
      <c r="AE71" s="4"/>
      <c r="AF71" s="4"/>
    </row>
    <row r="72" spans="1:32">
      <c r="A72" t="s">
        <v>85</v>
      </c>
      <c r="B72">
        <v>63</v>
      </c>
      <c r="C72" s="4">
        <v>1680025</v>
      </c>
      <c r="D72" s="4">
        <f>Overrides!X72</f>
        <v>0</v>
      </c>
      <c r="E72" s="4">
        <v>0</v>
      </c>
      <c r="F72" s="4">
        <f t="shared" si="2"/>
        <v>1680025</v>
      </c>
      <c r="G72" s="4"/>
      <c r="H72" s="4">
        <v>1736349</v>
      </c>
      <c r="I72" s="4">
        <f>Overrides!Y72</f>
        <v>0</v>
      </c>
      <c r="J72" s="4">
        <f t="shared" si="9"/>
        <v>0</v>
      </c>
      <c r="K72" s="4">
        <f t="shared" si="3"/>
        <v>1736349</v>
      </c>
      <c r="L72" s="4"/>
      <c r="M72" s="4">
        <v>1792235</v>
      </c>
      <c r="N72" s="4">
        <f>Overrides!Z72</f>
        <v>0</v>
      </c>
      <c r="O72" s="4">
        <f t="shared" si="4"/>
        <v>0</v>
      </c>
      <c r="P72" s="4">
        <f t="shared" si="5"/>
        <v>1792235</v>
      </c>
      <c r="Q72" s="4"/>
      <c r="R72" s="4">
        <v>1868756</v>
      </c>
      <c r="S72" s="4">
        <f>Overrides!AA72</f>
        <v>0</v>
      </c>
      <c r="T72" s="4">
        <f t="shared" si="6"/>
        <v>0</v>
      </c>
      <c r="U72" s="4">
        <f t="shared" si="7"/>
        <v>1868756</v>
      </c>
      <c r="V72" s="4">
        <f>ROUND((P72*1.025)+'New Growth'!$AL72*P72,0)</f>
        <v>1856935</v>
      </c>
      <c r="W72" s="12"/>
      <c r="X72" s="4">
        <v>3024664</v>
      </c>
      <c r="Y72" s="4">
        <v>2804236</v>
      </c>
      <c r="Z72" s="4">
        <v>2858629</v>
      </c>
      <c r="AA72" s="4">
        <v>3083142</v>
      </c>
      <c r="AB72" s="15">
        <f t="shared" si="1"/>
        <v>3083142</v>
      </c>
      <c r="AC72" s="4"/>
      <c r="AD72" s="4">
        <f t="shared" si="8"/>
        <v>1868756</v>
      </c>
      <c r="AE72" s="4"/>
      <c r="AF72" s="4"/>
    </row>
    <row r="73" spans="1:32">
      <c r="A73" t="s">
        <v>86</v>
      </c>
      <c r="B73">
        <v>64</v>
      </c>
      <c r="C73" s="4">
        <v>19869665</v>
      </c>
      <c r="D73" s="4">
        <f>Overrides!X73</f>
        <v>0</v>
      </c>
      <c r="E73" s="4">
        <v>0</v>
      </c>
      <c r="F73" s="4">
        <f t="shared" si="2"/>
        <v>19869665</v>
      </c>
      <c r="G73" s="4"/>
      <c r="H73" s="4">
        <v>21835696</v>
      </c>
      <c r="I73" s="4">
        <f>Overrides!Y73</f>
        <v>1070000</v>
      </c>
      <c r="J73" s="4">
        <f t="shared" si="9"/>
        <v>1070000</v>
      </c>
      <c r="K73" s="4">
        <f t="shared" si="3"/>
        <v>20765696</v>
      </c>
      <c r="L73" s="4"/>
      <c r="M73" s="4">
        <v>22939961</v>
      </c>
      <c r="N73" s="4">
        <f>Overrides!Z73</f>
        <v>0</v>
      </c>
      <c r="O73" s="4">
        <f t="shared" si="4"/>
        <v>1096750</v>
      </c>
      <c r="P73" s="4">
        <f t="shared" si="5"/>
        <v>21843211</v>
      </c>
      <c r="Q73" s="4"/>
      <c r="R73" s="4">
        <v>25235019</v>
      </c>
      <c r="S73" s="4">
        <f>Overrides!AA73</f>
        <v>0</v>
      </c>
      <c r="T73" s="4">
        <f t="shared" si="6"/>
        <v>1124169</v>
      </c>
      <c r="U73" s="4">
        <f t="shared" si="7"/>
        <v>24110850</v>
      </c>
      <c r="V73" s="4">
        <f>ROUND((P73*1.025)+'New Growth'!$AL73*P73,0)</f>
        <v>22861105</v>
      </c>
      <c r="W73" s="12"/>
      <c r="X73" s="4">
        <v>27206219</v>
      </c>
      <c r="Y73" s="4">
        <v>28932678</v>
      </c>
      <c r="Z73" s="4">
        <v>29446995</v>
      </c>
      <c r="AA73" s="4">
        <v>32791412</v>
      </c>
      <c r="AB73" s="15">
        <f t="shared" si="1"/>
        <v>32791412</v>
      </c>
      <c r="AC73" s="4"/>
      <c r="AD73" s="4">
        <f t="shared" si="8"/>
        <v>24110850</v>
      </c>
      <c r="AE73" s="4"/>
      <c r="AF73" s="4"/>
    </row>
    <row r="74" spans="1:32">
      <c r="A74" t="s">
        <v>87</v>
      </c>
      <c r="B74">
        <v>65</v>
      </c>
      <c r="C74" s="4">
        <v>31253234</v>
      </c>
      <c r="D74" s="4">
        <f>Overrides!X74</f>
        <v>0</v>
      </c>
      <c r="E74" s="4">
        <v>2446330</v>
      </c>
      <c r="F74" s="4">
        <f t="shared" si="2"/>
        <v>28806904</v>
      </c>
      <c r="G74" s="4"/>
      <c r="H74" s="4">
        <v>32556397</v>
      </c>
      <c r="I74" s="4">
        <f>Overrides!Y74</f>
        <v>0</v>
      </c>
      <c r="J74" s="4">
        <f t="shared" si="9"/>
        <v>2507488</v>
      </c>
      <c r="K74" s="4">
        <f t="shared" si="3"/>
        <v>30048909</v>
      </c>
      <c r="L74" s="4"/>
      <c r="M74" s="4">
        <v>34122743</v>
      </c>
      <c r="N74" s="4">
        <f>Overrides!Z74</f>
        <v>0</v>
      </c>
      <c r="O74" s="4">
        <f t="shared" si="4"/>
        <v>2570175</v>
      </c>
      <c r="P74" s="4">
        <f t="shared" si="5"/>
        <v>31552568</v>
      </c>
      <c r="Q74" s="4"/>
      <c r="R74" s="4">
        <v>35688027</v>
      </c>
      <c r="S74" s="4">
        <f>Overrides!AA74</f>
        <v>0</v>
      </c>
      <c r="T74" s="4">
        <f t="shared" si="6"/>
        <v>2634429</v>
      </c>
      <c r="U74" s="4">
        <f t="shared" si="7"/>
        <v>33053598</v>
      </c>
      <c r="V74" s="4">
        <f>ROUND((P74*1.025)+'New Growth'!$AL74*P74,0)</f>
        <v>33032383</v>
      </c>
      <c r="W74" s="12"/>
      <c r="X74" s="4">
        <v>65337427</v>
      </c>
      <c r="Y74" s="4">
        <v>66890026</v>
      </c>
      <c r="Z74" s="4">
        <v>68884215</v>
      </c>
      <c r="AA74" s="4">
        <v>73195357</v>
      </c>
      <c r="AB74" s="15">
        <f t="shared" ref="AB74:AB137" si="10">IF(AA74&gt;0,AA74,IF(Z74&gt;0,Z74,AA74))</f>
        <v>73195357</v>
      </c>
      <c r="AC74" s="4"/>
      <c r="AD74" s="4">
        <f t="shared" si="8"/>
        <v>33053598</v>
      </c>
      <c r="AE74" s="4"/>
      <c r="AF74" s="4"/>
    </row>
    <row r="75" spans="1:32">
      <c r="A75" t="s">
        <v>88</v>
      </c>
      <c r="B75">
        <v>66</v>
      </c>
      <c r="C75" s="4">
        <v>3095132</v>
      </c>
      <c r="D75" s="4">
        <f>Overrides!X75</f>
        <v>0</v>
      </c>
      <c r="E75" s="4">
        <v>0</v>
      </c>
      <c r="F75" s="4">
        <f t="shared" ref="F75:F138" si="11">IF(C75&gt;0,C75-E75,0)</f>
        <v>3095132</v>
      </c>
      <c r="G75" s="4"/>
      <c r="H75" s="4">
        <v>3256677</v>
      </c>
      <c r="I75" s="4">
        <f>Overrides!Y75</f>
        <v>0</v>
      </c>
      <c r="J75" s="4">
        <f t="shared" si="9"/>
        <v>0</v>
      </c>
      <c r="K75" s="4">
        <f t="shared" ref="K75:K138" si="12">IF(H75&gt;0,H75-J75,0)</f>
        <v>3256677</v>
      </c>
      <c r="L75" s="4"/>
      <c r="M75" s="4">
        <v>3365278</v>
      </c>
      <c r="N75" s="4">
        <f>Overrides!Z75</f>
        <v>0</v>
      </c>
      <c r="O75" s="4">
        <f t="shared" ref="O75:O138" si="13">ROUND((J75*1.025)+N75,0)</f>
        <v>0</v>
      </c>
      <c r="P75" s="4">
        <f t="shared" ref="P75:P138" si="14">IF(M75&gt;0,M75-O75,0)</f>
        <v>3365278</v>
      </c>
      <c r="Q75" s="4"/>
      <c r="R75" s="4">
        <v>3473748</v>
      </c>
      <c r="S75" s="4">
        <f>Overrides!AA75</f>
        <v>0</v>
      </c>
      <c r="T75" s="4">
        <f t="shared" ref="T75:T138" si="15">ROUND((O75*1.025)+S75,0)</f>
        <v>0</v>
      </c>
      <c r="U75" s="4">
        <f t="shared" ref="U75:U138" si="16">IF(R75&gt;0,R75-T75,0)</f>
        <v>3473748</v>
      </c>
      <c r="V75" s="4">
        <f>ROUND((P75*1.025)+'New Growth'!$AL75*P75,0)</f>
        <v>3497197</v>
      </c>
      <c r="W75" s="12"/>
      <c r="X75" s="4">
        <v>4142096</v>
      </c>
      <c r="Y75" s="4">
        <v>4203063</v>
      </c>
      <c r="Z75" s="4">
        <v>4282990</v>
      </c>
      <c r="AA75" s="4">
        <v>4264371</v>
      </c>
      <c r="AB75" s="15">
        <f t="shared" si="10"/>
        <v>4264371</v>
      </c>
      <c r="AC75" s="4"/>
      <c r="AD75" s="4">
        <f t="shared" ref="AD75:AD138" si="17">MINA(IF(U75&gt;0,U75,V75),AB75)</f>
        <v>3473748</v>
      </c>
      <c r="AE75" s="4"/>
      <c r="AF75" s="4"/>
    </row>
    <row r="76" spans="1:32">
      <c r="A76" t="s">
        <v>89</v>
      </c>
      <c r="B76">
        <v>67</v>
      </c>
      <c r="C76" s="4">
        <v>75539516</v>
      </c>
      <c r="D76" s="4">
        <f>Overrides!X76</f>
        <v>0</v>
      </c>
      <c r="E76" s="4">
        <v>10945805</v>
      </c>
      <c r="F76" s="4">
        <f t="shared" si="11"/>
        <v>64593711</v>
      </c>
      <c r="G76" s="4"/>
      <c r="H76" s="4">
        <v>78712008</v>
      </c>
      <c r="I76" s="4">
        <f>Overrides!Y76</f>
        <v>0</v>
      </c>
      <c r="J76" s="4">
        <f t="shared" si="9"/>
        <v>11219450</v>
      </c>
      <c r="K76" s="4">
        <f t="shared" si="12"/>
        <v>67492558</v>
      </c>
      <c r="L76" s="4"/>
      <c r="M76" s="4">
        <v>82116773</v>
      </c>
      <c r="N76" s="4">
        <f>Overrides!Z76</f>
        <v>0</v>
      </c>
      <c r="O76" s="4">
        <f t="shared" si="13"/>
        <v>11499936</v>
      </c>
      <c r="P76" s="4">
        <f t="shared" si="14"/>
        <v>70616837</v>
      </c>
      <c r="Q76" s="4"/>
      <c r="R76" s="4">
        <v>85491022</v>
      </c>
      <c r="S76" s="4">
        <f>Overrides!AA76</f>
        <v>0</v>
      </c>
      <c r="T76" s="4">
        <f t="shared" si="15"/>
        <v>11787434</v>
      </c>
      <c r="U76" s="4">
        <f t="shared" si="16"/>
        <v>73703588</v>
      </c>
      <c r="V76" s="4">
        <f>ROUND((P76*1.025)+'New Growth'!$AL76*P76,0)</f>
        <v>73780471</v>
      </c>
      <c r="W76" s="12"/>
      <c r="X76" s="4">
        <v>135307464</v>
      </c>
      <c r="Y76" s="4">
        <v>146047232</v>
      </c>
      <c r="Z76" s="4">
        <v>149342910</v>
      </c>
      <c r="AA76" s="4">
        <v>153616265</v>
      </c>
      <c r="AB76" s="15">
        <f t="shared" si="10"/>
        <v>153616265</v>
      </c>
      <c r="AC76" s="4"/>
      <c r="AD76" s="4">
        <f t="shared" si="17"/>
        <v>73703588</v>
      </c>
      <c r="AE76" s="4"/>
      <c r="AF76" s="4"/>
    </row>
    <row r="77" spans="1:32">
      <c r="A77" t="s">
        <v>90</v>
      </c>
      <c r="B77">
        <v>68</v>
      </c>
      <c r="C77" s="4">
        <v>4254689</v>
      </c>
      <c r="D77" s="4">
        <f>Overrides!X77</f>
        <v>0</v>
      </c>
      <c r="E77" s="4">
        <v>241744</v>
      </c>
      <c r="F77" s="4">
        <f t="shared" si="11"/>
        <v>4012945</v>
      </c>
      <c r="G77" s="4"/>
      <c r="H77" s="4">
        <v>4388072</v>
      </c>
      <c r="I77" s="4">
        <f>Overrides!Y77</f>
        <v>0</v>
      </c>
      <c r="J77" s="4">
        <f t="shared" si="9"/>
        <v>247788</v>
      </c>
      <c r="K77" s="4">
        <f t="shared" si="12"/>
        <v>4140284</v>
      </c>
      <c r="L77" s="4"/>
      <c r="M77" s="4">
        <v>4643146</v>
      </c>
      <c r="N77" s="4">
        <f>Overrides!Z77</f>
        <v>0</v>
      </c>
      <c r="O77" s="4">
        <f t="shared" si="13"/>
        <v>253983</v>
      </c>
      <c r="P77" s="4">
        <f t="shared" si="14"/>
        <v>4389163</v>
      </c>
      <c r="Q77" s="4"/>
      <c r="R77" s="4">
        <v>4781522</v>
      </c>
      <c r="S77" s="4">
        <f>Overrides!AA77</f>
        <v>0</v>
      </c>
      <c r="T77" s="4">
        <f t="shared" si="15"/>
        <v>260333</v>
      </c>
      <c r="U77" s="4">
        <f t="shared" si="16"/>
        <v>4521189</v>
      </c>
      <c r="V77" s="4">
        <f>ROUND((P77*1.025)+'New Growth'!$AL77*P77,0)</f>
        <v>4544539</v>
      </c>
      <c r="W77" s="12"/>
      <c r="X77" s="4">
        <v>6147922</v>
      </c>
      <c r="Y77" s="4">
        <v>6141177</v>
      </c>
      <c r="Z77" s="4">
        <v>6506669</v>
      </c>
      <c r="AA77" s="4">
        <v>6459094</v>
      </c>
      <c r="AB77" s="15">
        <f t="shared" si="10"/>
        <v>6459094</v>
      </c>
      <c r="AC77" s="4"/>
      <c r="AD77" s="4">
        <f t="shared" si="17"/>
        <v>4521189</v>
      </c>
      <c r="AE77" s="4"/>
      <c r="AF77" s="4"/>
    </row>
    <row r="78" spans="1:32">
      <c r="A78" t="s">
        <v>91</v>
      </c>
      <c r="B78">
        <v>69</v>
      </c>
      <c r="C78" s="4">
        <v>1684674</v>
      </c>
      <c r="D78" s="4">
        <f>Overrides!X78</f>
        <v>0</v>
      </c>
      <c r="E78" s="4">
        <v>39599</v>
      </c>
      <c r="F78" s="4">
        <f t="shared" si="11"/>
        <v>1645075</v>
      </c>
      <c r="G78" s="4"/>
      <c r="H78" s="4">
        <v>1746343</v>
      </c>
      <c r="I78" s="4">
        <f>Overrides!Y78</f>
        <v>0</v>
      </c>
      <c r="J78" s="4">
        <f t="shared" si="9"/>
        <v>40589</v>
      </c>
      <c r="K78" s="4">
        <f t="shared" si="12"/>
        <v>1705754</v>
      </c>
      <c r="L78" s="4"/>
      <c r="M78" s="4">
        <v>1804668</v>
      </c>
      <c r="N78" s="4">
        <f>Overrides!Z78</f>
        <v>0</v>
      </c>
      <c r="O78" s="4">
        <f t="shared" si="13"/>
        <v>41604</v>
      </c>
      <c r="P78" s="4">
        <f t="shared" si="14"/>
        <v>1763064</v>
      </c>
      <c r="Q78" s="4"/>
      <c r="R78" s="4">
        <v>1869307</v>
      </c>
      <c r="S78" s="4">
        <f>Overrides!AA78</f>
        <v>0</v>
      </c>
      <c r="T78" s="4">
        <f t="shared" si="15"/>
        <v>42644</v>
      </c>
      <c r="U78" s="4">
        <f t="shared" si="16"/>
        <v>1826663</v>
      </c>
      <c r="V78" s="4">
        <f>ROUND((P78*1.025)+'New Growth'!$AL78*P78,0)</f>
        <v>1825653</v>
      </c>
      <c r="W78" s="12"/>
      <c r="X78" s="4">
        <v>3246620</v>
      </c>
      <c r="Y78" s="4">
        <v>3239645</v>
      </c>
      <c r="Z78" s="4">
        <v>3185452</v>
      </c>
      <c r="AA78" s="4">
        <v>3160967</v>
      </c>
      <c r="AB78" s="15">
        <f t="shared" si="10"/>
        <v>3160967</v>
      </c>
      <c r="AC78" s="4"/>
      <c r="AD78" s="4">
        <f t="shared" si="17"/>
        <v>1826663</v>
      </c>
      <c r="AE78" s="4"/>
      <c r="AF78" s="4"/>
    </row>
    <row r="79" spans="1:32">
      <c r="A79" t="s">
        <v>92</v>
      </c>
      <c r="B79">
        <v>70</v>
      </c>
      <c r="C79" s="4">
        <v>10993339</v>
      </c>
      <c r="D79" s="4">
        <f>Overrides!X79</f>
        <v>0</v>
      </c>
      <c r="E79" s="4">
        <v>0</v>
      </c>
      <c r="F79" s="4">
        <f t="shared" si="11"/>
        <v>10993339</v>
      </c>
      <c r="G79" s="4"/>
      <c r="H79" s="4">
        <v>11329558</v>
      </c>
      <c r="I79" s="4">
        <f>Overrides!Y79</f>
        <v>0</v>
      </c>
      <c r="J79" s="4">
        <f t="shared" si="9"/>
        <v>0</v>
      </c>
      <c r="K79" s="4">
        <f t="shared" si="12"/>
        <v>11329558</v>
      </c>
      <c r="L79" s="4"/>
      <c r="M79" s="4">
        <v>11666382</v>
      </c>
      <c r="N79" s="4">
        <f>Overrides!Z79</f>
        <v>0</v>
      </c>
      <c r="O79" s="4">
        <f t="shared" si="13"/>
        <v>0</v>
      </c>
      <c r="P79" s="4">
        <f t="shared" si="14"/>
        <v>11666382</v>
      </c>
      <c r="Q79" s="4"/>
      <c r="R79" s="4">
        <v>12035249</v>
      </c>
      <c r="S79" s="4">
        <f>Overrides!AA79</f>
        <v>0</v>
      </c>
      <c r="T79" s="4">
        <f t="shared" si="15"/>
        <v>0</v>
      </c>
      <c r="U79" s="4">
        <f t="shared" si="16"/>
        <v>12035249</v>
      </c>
      <c r="V79" s="4">
        <f>ROUND((P79*1.025)+'New Growth'!$AL79*P79,0)</f>
        <v>12023373</v>
      </c>
      <c r="W79" s="12"/>
      <c r="X79" s="4">
        <v>14752283</v>
      </c>
      <c r="Y79" s="4">
        <v>14886862</v>
      </c>
      <c r="Z79" s="4">
        <v>14817765</v>
      </c>
      <c r="AA79" s="4">
        <v>14877545</v>
      </c>
      <c r="AB79" s="15">
        <f t="shared" si="10"/>
        <v>14877545</v>
      </c>
      <c r="AC79" s="4"/>
      <c r="AD79" s="4">
        <f t="shared" si="17"/>
        <v>12035249</v>
      </c>
      <c r="AE79" s="4"/>
      <c r="AF79" s="4"/>
    </row>
    <row r="80" spans="1:32">
      <c r="A80" t="s">
        <v>93</v>
      </c>
      <c r="B80">
        <v>71</v>
      </c>
      <c r="C80" s="4">
        <v>67839074</v>
      </c>
      <c r="D80" s="4">
        <f>Overrides!X80</f>
        <v>0</v>
      </c>
      <c r="E80" s="4">
        <v>0</v>
      </c>
      <c r="F80" s="4">
        <f t="shared" si="11"/>
        <v>67839074</v>
      </c>
      <c r="G80" s="4"/>
      <c r="H80" s="4">
        <v>70394408</v>
      </c>
      <c r="I80" s="4">
        <f>Overrides!Y80</f>
        <v>0</v>
      </c>
      <c r="J80" s="4">
        <f t="shared" si="9"/>
        <v>0</v>
      </c>
      <c r="K80" s="4">
        <f t="shared" si="12"/>
        <v>70394408</v>
      </c>
      <c r="L80" s="4"/>
      <c r="M80" s="4">
        <v>72783734</v>
      </c>
      <c r="N80" s="4">
        <f>Overrides!Z80</f>
        <v>0</v>
      </c>
      <c r="O80" s="4">
        <f t="shared" si="13"/>
        <v>0</v>
      </c>
      <c r="P80" s="4">
        <f t="shared" si="14"/>
        <v>72783734</v>
      </c>
      <c r="Q80" s="4"/>
      <c r="R80" s="4">
        <v>75516164</v>
      </c>
      <c r="S80" s="4">
        <f>Overrides!AA80</f>
        <v>0</v>
      </c>
      <c r="T80" s="4">
        <f t="shared" si="15"/>
        <v>0</v>
      </c>
      <c r="U80" s="4">
        <f t="shared" si="16"/>
        <v>75516164</v>
      </c>
      <c r="V80" s="4">
        <f>ROUND((P80*1.025)+'New Growth'!$AL80*P80,0)</f>
        <v>75433062</v>
      </c>
      <c r="W80" s="12"/>
      <c r="X80" s="4">
        <v>101422000</v>
      </c>
      <c r="Y80" s="4">
        <v>109792510</v>
      </c>
      <c r="Z80" s="4">
        <v>113164267</v>
      </c>
      <c r="AA80" s="4">
        <v>122649928</v>
      </c>
      <c r="AB80" s="15">
        <f t="shared" si="10"/>
        <v>122649928</v>
      </c>
      <c r="AC80" s="4"/>
      <c r="AD80" s="4">
        <f t="shared" si="17"/>
        <v>75516164</v>
      </c>
      <c r="AE80" s="4"/>
      <c r="AF80" s="4"/>
    </row>
    <row r="81" spans="1:32">
      <c r="A81" t="s">
        <v>94</v>
      </c>
      <c r="B81">
        <v>72</v>
      </c>
      <c r="C81" s="4">
        <v>52724383</v>
      </c>
      <c r="D81" s="4">
        <f>Overrides!X81</f>
        <v>0</v>
      </c>
      <c r="E81" s="4">
        <v>2400214</v>
      </c>
      <c r="F81" s="4">
        <f t="shared" si="11"/>
        <v>50324169</v>
      </c>
      <c r="G81" s="4"/>
      <c r="H81" s="4">
        <v>55422338</v>
      </c>
      <c r="I81" s="4">
        <f>Overrides!Y81</f>
        <v>0</v>
      </c>
      <c r="J81" s="4">
        <f t="shared" si="9"/>
        <v>2460219</v>
      </c>
      <c r="K81" s="4">
        <f t="shared" si="12"/>
        <v>52962119</v>
      </c>
      <c r="L81" s="4"/>
      <c r="M81" s="4">
        <v>57658785</v>
      </c>
      <c r="N81" s="4">
        <f>Overrides!Z81</f>
        <v>0</v>
      </c>
      <c r="O81" s="4">
        <f t="shared" si="13"/>
        <v>2521724</v>
      </c>
      <c r="P81" s="4">
        <f t="shared" si="14"/>
        <v>55137061</v>
      </c>
      <c r="Q81" s="4"/>
      <c r="R81" s="4">
        <v>59926087</v>
      </c>
      <c r="S81" s="4">
        <f>Overrides!AA81</f>
        <v>0</v>
      </c>
      <c r="T81" s="4">
        <f t="shared" si="15"/>
        <v>2584767</v>
      </c>
      <c r="U81" s="4">
        <f t="shared" si="16"/>
        <v>57341320</v>
      </c>
      <c r="V81" s="4">
        <f>ROUND((P81*1.025)+'New Growth'!$AL81*P81,0)</f>
        <v>57585147</v>
      </c>
      <c r="W81" s="12"/>
      <c r="X81" s="4">
        <v>125269616</v>
      </c>
      <c r="Y81" s="4">
        <v>130626744</v>
      </c>
      <c r="Z81" s="4">
        <v>136288108</v>
      </c>
      <c r="AA81" s="4">
        <v>140725652</v>
      </c>
      <c r="AB81" s="15">
        <f t="shared" si="10"/>
        <v>140725652</v>
      </c>
      <c r="AC81" s="4"/>
      <c r="AD81" s="4">
        <f t="shared" si="17"/>
        <v>57341320</v>
      </c>
      <c r="AE81" s="4"/>
      <c r="AF81" s="4"/>
    </row>
    <row r="82" spans="1:32">
      <c r="A82" t="s">
        <v>95</v>
      </c>
      <c r="B82">
        <v>73</v>
      </c>
      <c r="C82" s="4">
        <v>79745732</v>
      </c>
      <c r="D82" s="4">
        <f>Overrides!X82</f>
        <v>0</v>
      </c>
      <c r="E82" s="4">
        <v>0</v>
      </c>
      <c r="F82" s="4">
        <f t="shared" si="11"/>
        <v>79745732</v>
      </c>
      <c r="G82" s="4"/>
      <c r="H82" s="4">
        <v>82788288</v>
      </c>
      <c r="I82" s="4">
        <f>Overrides!Y82</f>
        <v>0</v>
      </c>
      <c r="J82" s="4">
        <f t="shared" si="9"/>
        <v>0</v>
      </c>
      <c r="K82" s="4">
        <f t="shared" si="12"/>
        <v>82788288</v>
      </c>
      <c r="L82" s="4"/>
      <c r="M82" s="4">
        <v>86097851</v>
      </c>
      <c r="N82" s="4">
        <f>Overrides!Z82</f>
        <v>0</v>
      </c>
      <c r="O82" s="4">
        <f t="shared" si="13"/>
        <v>0</v>
      </c>
      <c r="P82" s="4">
        <f t="shared" si="14"/>
        <v>86097851</v>
      </c>
      <c r="Q82" s="4"/>
      <c r="R82" s="4">
        <v>89441008</v>
      </c>
      <c r="S82" s="4">
        <f>Overrides!AA82</f>
        <v>0</v>
      </c>
      <c r="T82" s="4">
        <f t="shared" si="15"/>
        <v>0</v>
      </c>
      <c r="U82" s="4">
        <f t="shared" si="16"/>
        <v>89441008</v>
      </c>
      <c r="V82" s="4">
        <f>ROUND((P82*1.025)+'New Growth'!$AL82*P82,0)</f>
        <v>89455667</v>
      </c>
      <c r="W82" s="12"/>
      <c r="X82" s="4">
        <v>103450825</v>
      </c>
      <c r="Y82" s="4">
        <v>108004144</v>
      </c>
      <c r="Z82" s="4">
        <v>114560323</v>
      </c>
      <c r="AA82" s="4">
        <v>120531990</v>
      </c>
      <c r="AB82" s="15">
        <f t="shared" si="10"/>
        <v>120531990</v>
      </c>
      <c r="AC82" s="4"/>
      <c r="AD82" s="4">
        <f t="shared" si="17"/>
        <v>89441008</v>
      </c>
      <c r="AE82" s="4"/>
      <c r="AF82" s="4"/>
    </row>
    <row r="83" spans="1:32">
      <c r="A83" t="s">
        <v>96</v>
      </c>
      <c r="B83">
        <v>74</v>
      </c>
      <c r="C83" s="4">
        <v>9317198</v>
      </c>
      <c r="D83" s="4">
        <f>Overrides!X83</f>
        <v>0</v>
      </c>
      <c r="E83" s="4">
        <v>939717</v>
      </c>
      <c r="F83" s="4">
        <f t="shared" si="11"/>
        <v>8377481</v>
      </c>
      <c r="G83" s="4"/>
      <c r="H83" s="4">
        <v>9656328</v>
      </c>
      <c r="I83" s="4">
        <f>Overrides!Y83</f>
        <v>0</v>
      </c>
      <c r="J83" s="4">
        <f t="shared" si="9"/>
        <v>963210</v>
      </c>
      <c r="K83" s="4">
        <f t="shared" si="12"/>
        <v>8693118</v>
      </c>
      <c r="L83" s="4"/>
      <c r="M83" s="4">
        <v>10037006</v>
      </c>
      <c r="N83" s="4">
        <f>Overrides!Z83</f>
        <v>0</v>
      </c>
      <c r="O83" s="4">
        <f t="shared" si="13"/>
        <v>987290</v>
      </c>
      <c r="P83" s="4">
        <f t="shared" si="14"/>
        <v>9049716</v>
      </c>
      <c r="Q83" s="4"/>
      <c r="R83" s="4">
        <v>10459810</v>
      </c>
      <c r="S83" s="4">
        <f>Overrides!AA83</f>
        <v>0</v>
      </c>
      <c r="T83" s="4">
        <f t="shared" si="15"/>
        <v>1011972</v>
      </c>
      <c r="U83" s="4">
        <f t="shared" si="16"/>
        <v>9447838</v>
      </c>
      <c r="V83" s="4">
        <f>ROUND((P83*1.025)+'New Growth'!$AL83*P83,0)</f>
        <v>9419849</v>
      </c>
      <c r="W83" s="12"/>
      <c r="X83" s="4">
        <v>16511060</v>
      </c>
      <c r="Y83" s="4">
        <v>16497839</v>
      </c>
      <c r="Z83" s="4">
        <v>16893406</v>
      </c>
      <c r="AA83" s="4">
        <v>17048567</v>
      </c>
      <c r="AB83" s="15">
        <f t="shared" si="10"/>
        <v>17048567</v>
      </c>
      <c r="AC83" s="4"/>
      <c r="AD83" s="4">
        <f t="shared" si="17"/>
        <v>9447838</v>
      </c>
      <c r="AE83" s="4"/>
      <c r="AF83" s="4"/>
    </row>
    <row r="84" spans="1:32">
      <c r="A84" t="s">
        <v>97</v>
      </c>
      <c r="B84">
        <v>75</v>
      </c>
      <c r="C84" s="4">
        <v>37015714</v>
      </c>
      <c r="D84" s="4">
        <f>Overrides!X84</f>
        <v>0</v>
      </c>
      <c r="E84" s="4">
        <v>5041678</v>
      </c>
      <c r="F84" s="4">
        <f t="shared" si="11"/>
        <v>31974036</v>
      </c>
      <c r="G84" s="4"/>
      <c r="H84" s="4">
        <v>38319643</v>
      </c>
      <c r="I84" s="4">
        <f>Overrides!Y84</f>
        <v>0</v>
      </c>
      <c r="J84" s="4">
        <f t="shared" ref="J84:J147" si="18">ROUND((E84*1.025)+I84,0)</f>
        <v>5167720</v>
      </c>
      <c r="K84" s="4">
        <f t="shared" si="12"/>
        <v>33151923</v>
      </c>
      <c r="L84" s="4"/>
      <c r="M84" s="4">
        <v>39684894</v>
      </c>
      <c r="N84" s="4">
        <f>Overrides!Z84</f>
        <v>0</v>
      </c>
      <c r="O84" s="4">
        <f t="shared" si="13"/>
        <v>5296913</v>
      </c>
      <c r="P84" s="4">
        <f t="shared" si="14"/>
        <v>34387981</v>
      </c>
      <c r="Q84" s="4"/>
      <c r="R84" s="4">
        <v>40989617</v>
      </c>
      <c r="S84" s="4">
        <f>Overrides!AA84</f>
        <v>0</v>
      </c>
      <c r="T84" s="4">
        <f t="shared" si="15"/>
        <v>5429336</v>
      </c>
      <c r="U84" s="4">
        <f t="shared" si="16"/>
        <v>35560281</v>
      </c>
      <c r="V84" s="4">
        <f>ROUND((P84*1.025)+'New Growth'!$AL84*P84,0)</f>
        <v>35629387</v>
      </c>
      <c r="W84" s="12"/>
      <c r="X84" s="4">
        <v>152121392</v>
      </c>
      <c r="Y84" s="4">
        <v>153447326</v>
      </c>
      <c r="Z84" s="4">
        <v>162039533</v>
      </c>
      <c r="AA84" s="4">
        <v>166743117</v>
      </c>
      <c r="AB84" s="15">
        <f t="shared" si="10"/>
        <v>166743117</v>
      </c>
      <c r="AC84" s="4"/>
      <c r="AD84" s="4">
        <f t="shared" si="17"/>
        <v>35560281</v>
      </c>
      <c r="AE84" s="4"/>
      <c r="AF84" s="4"/>
    </row>
    <row r="85" spans="1:32">
      <c r="A85" t="s">
        <v>98</v>
      </c>
      <c r="B85">
        <v>76</v>
      </c>
      <c r="C85" s="4">
        <v>14246283</v>
      </c>
      <c r="D85" s="4">
        <f>Overrides!X85</f>
        <v>0</v>
      </c>
      <c r="E85" s="4">
        <v>0</v>
      </c>
      <c r="F85" s="4">
        <f t="shared" si="11"/>
        <v>14246283</v>
      </c>
      <c r="G85" s="4"/>
      <c r="H85" s="4">
        <v>14874815</v>
      </c>
      <c r="I85" s="4">
        <f>Overrides!Y85</f>
        <v>0</v>
      </c>
      <c r="J85" s="4">
        <f t="shared" si="18"/>
        <v>0</v>
      </c>
      <c r="K85" s="4">
        <f t="shared" si="12"/>
        <v>14874815</v>
      </c>
      <c r="L85" s="4"/>
      <c r="M85" s="4">
        <v>15832896</v>
      </c>
      <c r="N85" s="4">
        <f>Overrides!Z85</f>
        <v>0</v>
      </c>
      <c r="O85" s="4">
        <f t="shared" si="13"/>
        <v>0</v>
      </c>
      <c r="P85" s="4">
        <f t="shared" si="14"/>
        <v>15832896</v>
      </c>
      <c r="Q85" s="4"/>
      <c r="R85" s="4">
        <v>16682131</v>
      </c>
      <c r="S85" s="4">
        <f>Overrides!AA85</f>
        <v>0</v>
      </c>
      <c r="T85" s="4">
        <f t="shared" si="15"/>
        <v>0</v>
      </c>
      <c r="U85" s="4">
        <f t="shared" si="16"/>
        <v>16682131</v>
      </c>
      <c r="V85" s="4">
        <f>ROUND((P85*1.025)+'New Growth'!$AL85*P85,0)</f>
        <v>16686289</v>
      </c>
      <c r="W85" s="12"/>
      <c r="X85" s="4">
        <v>20965757</v>
      </c>
      <c r="Y85" s="4">
        <v>21405648</v>
      </c>
      <c r="Z85" s="4">
        <v>22524324</v>
      </c>
      <c r="AA85" s="4">
        <v>24297390</v>
      </c>
      <c r="AB85" s="15">
        <f t="shared" si="10"/>
        <v>24297390</v>
      </c>
      <c r="AC85" s="4"/>
      <c r="AD85" s="4">
        <f t="shared" si="17"/>
        <v>16682131</v>
      </c>
      <c r="AE85" s="4"/>
      <c r="AF85" s="4"/>
    </row>
    <row r="86" spans="1:32">
      <c r="A86" t="s">
        <v>99</v>
      </c>
      <c r="B86">
        <v>77</v>
      </c>
      <c r="C86" s="4">
        <v>11903389</v>
      </c>
      <c r="D86" s="4">
        <f>Overrides!X86</f>
        <v>0</v>
      </c>
      <c r="E86" s="4">
        <v>160506</v>
      </c>
      <c r="F86" s="4">
        <f t="shared" si="11"/>
        <v>11742883</v>
      </c>
      <c r="G86" s="4"/>
      <c r="H86" s="4">
        <v>12351555</v>
      </c>
      <c r="I86" s="4">
        <f>Overrides!Y86</f>
        <v>0</v>
      </c>
      <c r="J86" s="4">
        <f t="shared" si="18"/>
        <v>164519</v>
      </c>
      <c r="K86" s="4">
        <f t="shared" si="12"/>
        <v>12187036</v>
      </c>
      <c r="L86" s="4"/>
      <c r="M86" s="4">
        <v>12769463</v>
      </c>
      <c r="N86" s="4">
        <f>Overrides!Z86</f>
        <v>0</v>
      </c>
      <c r="O86" s="4">
        <f t="shared" si="13"/>
        <v>168632</v>
      </c>
      <c r="P86" s="4">
        <f t="shared" si="14"/>
        <v>12600831</v>
      </c>
      <c r="Q86" s="4"/>
      <c r="R86" s="4">
        <v>13288266</v>
      </c>
      <c r="S86" s="4">
        <f>Overrides!AA86</f>
        <v>0</v>
      </c>
      <c r="T86" s="4">
        <f t="shared" si="15"/>
        <v>172848</v>
      </c>
      <c r="U86" s="4">
        <f t="shared" si="16"/>
        <v>13115418</v>
      </c>
      <c r="V86" s="4">
        <f>ROUND((P86*1.025)+'New Growth'!$AL86*P86,0)</f>
        <v>13073362</v>
      </c>
      <c r="W86" s="12"/>
      <c r="X86" s="4">
        <v>21920552</v>
      </c>
      <c r="Y86" s="4">
        <v>22104427</v>
      </c>
      <c r="Z86" s="4">
        <v>22845992</v>
      </c>
      <c r="AA86" s="4">
        <v>24551148</v>
      </c>
      <c r="AB86" s="15">
        <f t="shared" si="10"/>
        <v>24551148</v>
      </c>
      <c r="AC86" s="4"/>
      <c r="AD86" s="4">
        <f t="shared" si="17"/>
        <v>13115418</v>
      </c>
      <c r="AE86" s="4"/>
      <c r="AF86" s="4"/>
    </row>
    <row r="87" spans="1:32">
      <c r="A87" t="s">
        <v>100</v>
      </c>
      <c r="B87">
        <v>78</v>
      </c>
      <c r="C87" s="4">
        <v>28190679</v>
      </c>
      <c r="D87" s="4">
        <f>Overrides!X87</f>
        <v>0</v>
      </c>
      <c r="E87" s="4">
        <v>2875593</v>
      </c>
      <c r="F87" s="4">
        <f t="shared" si="11"/>
        <v>25315086</v>
      </c>
      <c r="G87" s="4"/>
      <c r="H87" s="4">
        <v>29457017</v>
      </c>
      <c r="I87" s="4">
        <f>Overrides!Y87</f>
        <v>0</v>
      </c>
      <c r="J87" s="4">
        <f t="shared" si="18"/>
        <v>2947483</v>
      </c>
      <c r="K87" s="4">
        <f t="shared" si="12"/>
        <v>26509534</v>
      </c>
      <c r="L87" s="4"/>
      <c r="M87" s="4">
        <v>30727025</v>
      </c>
      <c r="N87" s="4">
        <f>Overrides!Z87</f>
        <v>0</v>
      </c>
      <c r="O87" s="4">
        <f t="shared" si="13"/>
        <v>3021170</v>
      </c>
      <c r="P87" s="4">
        <f t="shared" si="14"/>
        <v>27705855</v>
      </c>
      <c r="Q87" s="4"/>
      <c r="R87" s="4">
        <v>32012170</v>
      </c>
      <c r="S87" s="4">
        <f>Overrides!AA87</f>
        <v>0</v>
      </c>
      <c r="T87" s="4">
        <f t="shared" si="15"/>
        <v>3096699</v>
      </c>
      <c r="U87" s="4">
        <f t="shared" si="16"/>
        <v>28915471</v>
      </c>
      <c r="V87" s="4">
        <f>ROUND((P87*1.025)+'New Growth'!$AL87*P87,0)</f>
        <v>28960930</v>
      </c>
      <c r="W87" s="12"/>
      <c r="X87" s="4">
        <v>57949107</v>
      </c>
      <c r="Y87" s="4">
        <v>59166903</v>
      </c>
      <c r="Z87" s="4">
        <v>60412976</v>
      </c>
      <c r="AA87" s="4">
        <v>62461021</v>
      </c>
      <c r="AB87" s="15">
        <f t="shared" si="10"/>
        <v>62461021</v>
      </c>
      <c r="AC87" s="4"/>
      <c r="AD87" s="4">
        <f t="shared" si="17"/>
        <v>28915471</v>
      </c>
      <c r="AE87" s="4"/>
      <c r="AF87" s="4"/>
    </row>
    <row r="88" spans="1:32">
      <c r="A88" t="s">
        <v>101</v>
      </c>
      <c r="B88">
        <v>79</v>
      </c>
      <c r="C88" s="4">
        <v>40389103</v>
      </c>
      <c r="D88" s="4">
        <f>Overrides!X88</f>
        <v>0</v>
      </c>
      <c r="E88" s="4">
        <v>0</v>
      </c>
      <c r="F88" s="4">
        <f t="shared" si="11"/>
        <v>40389103</v>
      </c>
      <c r="G88" s="4"/>
      <c r="H88" s="4">
        <v>41916775</v>
      </c>
      <c r="I88" s="4">
        <f>Overrides!Y88</f>
        <v>0</v>
      </c>
      <c r="J88" s="4">
        <f t="shared" si="18"/>
        <v>0</v>
      </c>
      <c r="K88" s="4">
        <f t="shared" si="12"/>
        <v>41916775</v>
      </c>
      <c r="L88" s="4"/>
      <c r="M88" s="4">
        <v>43644368</v>
      </c>
      <c r="N88" s="4">
        <f>Overrides!Z88</f>
        <v>0</v>
      </c>
      <c r="O88" s="4">
        <f t="shared" si="13"/>
        <v>0</v>
      </c>
      <c r="P88" s="4">
        <f t="shared" si="14"/>
        <v>43644368</v>
      </c>
      <c r="Q88" s="4"/>
      <c r="R88" s="4">
        <v>45512281</v>
      </c>
      <c r="S88" s="4">
        <f>Overrides!AA88</f>
        <v>0</v>
      </c>
      <c r="T88" s="4">
        <f t="shared" si="15"/>
        <v>0</v>
      </c>
      <c r="U88" s="4">
        <f t="shared" si="16"/>
        <v>45512281</v>
      </c>
      <c r="V88" s="4">
        <f>ROUND((P88*1.025)+'New Growth'!$AL88*P88,0)</f>
        <v>45416329</v>
      </c>
      <c r="W88" s="12"/>
      <c r="X88" s="4">
        <v>72618627</v>
      </c>
      <c r="Y88" s="4">
        <v>75605781</v>
      </c>
      <c r="Z88" s="4">
        <v>80154916</v>
      </c>
      <c r="AA88" s="4">
        <v>85484623</v>
      </c>
      <c r="AB88" s="15">
        <f t="shared" si="10"/>
        <v>85484623</v>
      </c>
      <c r="AC88" s="4"/>
      <c r="AD88" s="4">
        <f t="shared" si="17"/>
        <v>45512281</v>
      </c>
      <c r="AE88" s="4"/>
      <c r="AF88" s="4"/>
    </row>
    <row r="89" spans="1:32">
      <c r="A89" t="s">
        <v>102</v>
      </c>
      <c r="B89">
        <v>80</v>
      </c>
      <c r="C89" s="4">
        <v>8724721</v>
      </c>
      <c r="D89" s="4">
        <f>Overrides!X89</f>
        <v>410722</v>
      </c>
      <c r="E89" s="4">
        <v>410722</v>
      </c>
      <c r="F89" s="4">
        <f t="shared" si="11"/>
        <v>8313999</v>
      </c>
      <c r="G89" s="4"/>
      <c r="H89" s="4">
        <v>9049279</v>
      </c>
      <c r="I89" s="4">
        <f>Overrides!Y89</f>
        <v>0</v>
      </c>
      <c r="J89" s="4">
        <f t="shared" si="18"/>
        <v>420990</v>
      </c>
      <c r="K89" s="4">
        <f t="shared" si="12"/>
        <v>8628289</v>
      </c>
      <c r="L89" s="4"/>
      <c r="M89" s="4">
        <v>9453826</v>
      </c>
      <c r="N89" s="4">
        <f>Overrides!Z89</f>
        <v>0</v>
      </c>
      <c r="O89" s="4">
        <f t="shared" si="13"/>
        <v>431515</v>
      </c>
      <c r="P89" s="4">
        <f t="shared" si="14"/>
        <v>9022311</v>
      </c>
      <c r="Q89" s="4"/>
      <c r="R89" s="4">
        <v>9793930</v>
      </c>
      <c r="S89" s="4">
        <f>Overrides!AA89</f>
        <v>0</v>
      </c>
      <c r="T89" s="4">
        <f t="shared" si="15"/>
        <v>442303</v>
      </c>
      <c r="U89" s="4">
        <f t="shared" si="16"/>
        <v>9351627</v>
      </c>
      <c r="V89" s="4">
        <f>ROUND((P89*1.025)+'New Growth'!$AL89*P89,0)</f>
        <v>9382301</v>
      </c>
      <c r="W89" s="12"/>
      <c r="X89" s="4">
        <v>21282203</v>
      </c>
      <c r="Y89" s="4">
        <v>22004213</v>
      </c>
      <c r="Z89" s="4">
        <v>22903807</v>
      </c>
      <c r="AA89" s="4">
        <v>24112987</v>
      </c>
      <c r="AB89" s="15">
        <f t="shared" si="10"/>
        <v>24112987</v>
      </c>
      <c r="AC89" s="4"/>
      <c r="AD89" s="4">
        <f t="shared" si="17"/>
        <v>9351627</v>
      </c>
      <c r="AE89" s="4"/>
      <c r="AF89" s="4"/>
    </row>
    <row r="90" spans="1:32">
      <c r="A90" t="s">
        <v>103</v>
      </c>
      <c r="B90">
        <v>81</v>
      </c>
      <c r="C90" s="4">
        <v>7031079</v>
      </c>
      <c r="D90" s="4">
        <f>Overrides!X90</f>
        <v>200000</v>
      </c>
      <c r="E90" s="4">
        <v>930100</v>
      </c>
      <c r="F90" s="4">
        <f t="shared" si="11"/>
        <v>6100979</v>
      </c>
      <c r="G90" s="4"/>
      <c r="H90" s="4">
        <v>7297086</v>
      </c>
      <c r="I90" s="4">
        <f>Overrides!Y90</f>
        <v>0</v>
      </c>
      <c r="J90" s="4">
        <f t="shared" si="18"/>
        <v>953353</v>
      </c>
      <c r="K90" s="4">
        <f t="shared" si="12"/>
        <v>6343733</v>
      </c>
      <c r="L90" s="4"/>
      <c r="M90" s="4">
        <v>8038988</v>
      </c>
      <c r="N90" s="4">
        <f>Overrides!Z90</f>
        <v>475000</v>
      </c>
      <c r="O90" s="4">
        <f t="shared" si="13"/>
        <v>1452187</v>
      </c>
      <c r="P90" s="4">
        <f t="shared" si="14"/>
        <v>6586801</v>
      </c>
      <c r="Q90" s="4"/>
      <c r="R90" s="4">
        <v>8392642</v>
      </c>
      <c r="S90" s="4">
        <f>Overrides!AA90</f>
        <v>0</v>
      </c>
      <c r="T90" s="4">
        <f t="shared" si="15"/>
        <v>1488492</v>
      </c>
      <c r="U90" s="4">
        <f t="shared" si="16"/>
        <v>6904150</v>
      </c>
      <c r="V90" s="4">
        <f>ROUND((P90*1.025)+'New Growth'!$AL90*P90,0)</f>
        <v>6864105</v>
      </c>
      <c r="W90" s="12"/>
      <c r="X90" s="4">
        <v>11476865</v>
      </c>
      <c r="Y90" s="4">
        <v>11960262</v>
      </c>
      <c r="Z90" s="4">
        <v>12468806</v>
      </c>
      <c r="AA90" s="4">
        <v>12795581</v>
      </c>
      <c r="AB90" s="15">
        <f t="shared" si="10"/>
        <v>12795581</v>
      </c>
      <c r="AC90" s="4"/>
      <c r="AD90" s="4">
        <f t="shared" si="17"/>
        <v>6904150</v>
      </c>
      <c r="AE90" s="4"/>
      <c r="AF90" s="4"/>
    </row>
    <row r="91" spans="1:32">
      <c r="A91" t="s">
        <v>104</v>
      </c>
      <c r="B91">
        <v>82</v>
      </c>
      <c r="C91" s="4">
        <v>47190675</v>
      </c>
      <c r="D91" s="4">
        <f>Overrides!X91</f>
        <v>0</v>
      </c>
      <c r="E91" s="4">
        <v>0</v>
      </c>
      <c r="F91" s="4">
        <f t="shared" si="11"/>
        <v>47190675</v>
      </c>
      <c r="G91" s="4"/>
      <c r="H91" s="4">
        <v>49001918</v>
      </c>
      <c r="I91" s="4">
        <f>Overrides!Y91</f>
        <v>0</v>
      </c>
      <c r="J91" s="4">
        <f t="shared" si="18"/>
        <v>0</v>
      </c>
      <c r="K91" s="4">
        <f t="shared" si="12"/>
        <v>49001918</v>
      </c>
      <c r="L91" s="4"/>
      <c r="M91" s="4">
        <v>51143782</v>
      </c>
      <c r="N91" s="4">
        <f>Overrides!Z91</f>
        <v>0</v>
      </c>
      <c r="O91" s="4">
        <f t="shared" si="13"/>
        <v>0</v>
      </c>
      <c r="P91" s="4">
        <f t="shared" si="14"/>
        <v>51143782</v>
      </c>
      <c r="Q91" s="4"/>
      <c r="R91" s="4">
        <v>53293997</v>
      </c>
      <c r="S91" s="4">
        <f>Overrides!AA91</f>
        <v>0</v>
      </c>
      <c r="T91" s="4">
        <f t="shared" si="15"/>
        <v>0</v>
      </c>
      <c r="U91" s="4">
        <f t="shared" si="16"/>
        <v>53293997</v>
      </c>
      <c r="V91" s="4">
        <f>ROUND((P91*1.025)+'New Growth'!$AL91*P91,0)</f>
        <v>53245791</v>
      </c>
      <c r="W91" s="12"/>
      <c r="X91" s="4">
        <v>87660517</v>
      </c>
      <c r="Y91" s="4">
        <v>90798118</v>
      </c>
      <c r="Z91" s="4">
        <v>93692696</v>
      </c>
      <c r="AA91" s="4">
        <v>99950449</v>
      </c>
      <c r="AB91" s="15">
        <f t="shared" si="10"/>
        <v>99950449</v>
      </c>
      <c r="AC91" s="4"/>
      <c r="AD91" s="4">
        <f t="shared" si="17"/>
        <v>53293997</v>
      </c>
      <c r="AE91" s="4"/>
      <c r="AF91" s="4"/>
    </row>
    <row r="92" spans="1:32">
      <c r="A92" t="s">
        <v>374</v>
      </c>
      <c r="B92">
        <v>83</v>
      </c>
      <c r="C92" s="4">
        <v>23768544</v>
      </c>
      <c r="D92" s="4">
        <f>Overrides!X92</f>
        <v>0</v>
      </c>
      <c r="E92" s="4">
        <v>0</v>
      </c>
      <c r="F92" s="4">
        <f t="shared" si="11"/>
        <v>23768544</v>
      </c>
      <c r="G92" s="4"/>
      <c r="H92" s="4">
        <v>24584612</v>
      </c>
      <c r="I92" s="4">
        <f>Overrides!Y92</f>
        <v>0</v>
      </c>
      <c r="J92" s="4">
        <f t="shared" si="18"/>
        <v>0</v>
      </c>
      <c r="K92" s="4">
        <f t="shared" si="12"/>
        <v>24584612</v>
      </c>
      <c r="L92" s="4"/>
      <c r="M92" s="4">
        <v>25490345</v>
      </c>
      <c r="N92" s="4">
        <f>Overrides!Z92</f>
        <v>0</v>
      </c>
      <c r="O92" s="4">
        <f t="shared" si="13"/>
        <v>0</v>
      </c>
      <c r="P92" s="4">
        <f t="shared" si="14"/>
        <v>25490345</v>
      </c>
      <c r="Q92" s="4"/>
      <c r="R92" s="4">
        <v>26351353</v>
      </c>
      <c r="S92" s="4">
        <f>Overrides!AA92</f>
        <v>0</v>
      </c>
      <c r="T92" s="4">
        <f t="shared" si="15"/>
        <v>0</v>
      </c>
      <c r="U92" s="4">
        <f t="shared" si="16"/>
        <v>26351353</v>
      </c>
      <c r="V92" s="4">
        <f>ROUND((P92*1.025)+'New Growth'!$AL92*P92,0)</f>
        <v>26382507</v>
      </c>
      <c r="W92" s="12"/>
      <c r="X92" s="4">
        <v>37579378</v>
      </c>
      <c r="Y92" s="4">
        <v>37879515</v>
      </c>
      <c r="Z92" s="4">
        <v>38946704</v>
      </c>
      <c r="AA92" s="4">
        <v>40853127</v>
      </c>
      <c r="AB92" s="15">
        <f t="shared" si="10"/>
        <v>40853127</v>
      </c>
      <c r="AC92" s="4"/>
      <c r="AD92" s="4">
        <f t="shared" si="17"/>
        <v>26351353</v>
      </c>
      <c r="AE92" s="4"/>
      <c r="AF92" s="4"/>
    </row>
    <row r="93" spans="1:32">
      <c r="A93" t="s">
        <v>375</v>
      </c>
      <c r="B93">
        <v>84</v>
      </c>
      <c r="C93" s="4">
        <v>3036075</v>
      </c>
      <c r="D93" s="4">
        <f>Overrides!X93</f>
        <v>0</v>
      </c>
      <c r="E93" s="4">
        <v>0</v>
      </c>
      <c r="F93" s="4">
        <f t="shared" si="11"/>
        <v>3036075</v>
      </c>
      <c r="G93" s="4"/>
      <c r="H93" s="4">
        <v>3152603</v>
      </c>
      <c r="I93" s="4">
        <f>Overrides!Y93</f>
        <v>0</v>
      </c>
      <c r="J93" s="4">
        <f t="shared" si="18"/>
        <v>0</v>
      </c>
      <c r="K93" s="4">
        <f t="shared" si="12"/>
        <v>3152603</v>
      </c>
      <c r="L93" s="4"/>
      <c r="M93" s="4">
        <v>3411993</v>
      </c>
      <c r="N93" s="4">
        <f>Overrides!Z93</f>
        <v>0</v>
      </c>
      <c r="O93" s="4">
        <f t="shared" si="13"/>
        <v>0</v>
      </c>
      <c r="P93" s="4">
        <f t="shared" si="14"/>
        <v>3411993</v>
      </c>
      <c r="Q93" s="4"/>
      <c r="R93" s="4">
        <v>3561821</v>
      </c>
      <c r="S93" s="4">
        <f>Overrides!AA93</f>
        <v>0</v>
      </c>
      <c r="T93" s="4">
        <f t="shared" si="15"/>
        <v>0</v>
      </c>
      <c r="U93" s="4">
        <f t="shared" si="16"/>
        <v>3561821</v>
      </c>
      <c r="V93" s="4">
        <f>ROUND((P93*1.025)+'New Growth'!$AL93*P93,0)</f>
        <v>3550179</v>
      </c>
      <c r="W93" s="12"/>
      <c r="X93" s="4">
        <v>4938131</v>
      </c>
      <c r="Y93" s="4">
        <v>4970201</v>
      </c>
      <c r="Z93" s="4">
        <v>5515501</v>
      </c>
      <c r="AA93" s="4">
        <v>6015351</v>
      </c>
      <c r="AB93" s="15">
        <f t="shared" si="10"/>
        <v>6015351</v>
      </c>
      <c r="AC93" s="4"/>
      <c r="AD93" s="4">
        <f t="shared" si="17"/>
        <v>3561821</v>
      </c>
      <c r="AE93" s="4"/>
      <c r="AF93" s="4"/>
    </row>
    <row r="94" spans="1:32">
      <c r="A94" t="s">
        <v>376</v>
      </c>
      <c r="B94">
        <v>85</v>
      </c>
      <c r="C94" s="4">
        <v>36882128</v>
      </c>
      <c r="D94" s="4">
        <f>Overrides!X94</f>
        <v>0</v>
      </c>
      <c r="E94" s="4">
        <v>0</v>
      </c>
      <c r="F94" s="4">
        <f t="shared" si="11"/>
        <v>36882128</v>
      </c>
      <c r="G94" s="4"/>
      <c r="H94" s="4">
        <v>38368359</v>
      </c>
      <c r="I94" s="4">
        <f>Overrides!Y94</f>
        <v>0</v>
      </c>
      <c r="J94" s="4">
        <f t="shared" si="18"/>
        <v>0</v>
      </c>
      <c r="K94" s="4">
        <f t="shared" si="12"/>
        <v>38368359</v>
      </c>
      <c r="L94" s="4"/>
      <c r="M94" s="4">
        <v>39748268</v>
      </c>
      <c r="N94" s="4">
        <f>Overrides!Z94</f>
        <v>0</v>
      </c>
      <c r="O94" s="4">
        <f t="shared" si="13"/>
        <v>0</v>
      </c>
      <c r="P94" s="4">
        <f t="shared" si="14"/>
        <v>39748268</v>
      </c>
      <c r="Q94" s="4"/>
      <c r="R94" s="4">
        <v>41170794</v>
      </c>
      <c r="S94" s="4">
        <f>Overrides!AA94</f>
        <v>0</v>
      </c>
      <c r="T94" s="4">
        <f t="shared" si="15"/>
        <v>0</v>
      </c>
      <c r="U94" s="4">
        <f t="shared" si="16"/>
        <v>41170794</v>
      </c>
      <c r="V94" s="4">
        <f>ROUND((P94*1.025)+'New Growth'!$AL94*P94,0)</f>
        <v>41234853</v>
      </c>
      <c r="W94" s="12"/>
      <c r="X94" s="4">
        <v>45117220</v>
      </c>
      <c r="Y94" s="4">
        <v>45441507</v>
      </c>
      <c r="Z94" s="4">
        <v>46849308</v>
      </c>
      <c r="AA94" s="4">
        <v>47869989</v>
      </c>
      <c r="AB94" s="15">
        <f t="shared" si="10"/>
        <v>47869989</v>
      </c>
      <c r="AC94" s="4"/>
      <c r="AD94" s="4">
        <f t="shared" si="17"/>
        <v>41170794</v>
      </c>
      <c r="AE94" s="4"/>
      <c r="AF94" s="4"/>
    </row>
    <row r="95" spans="1:32">
      <c r="A95" t="s">
        <v>105</v>
      </c>
      <c r="B95">
        <v>86</v>
      </c>
      <c r="C95" s="4">
        <v>17475581</v>
      </c>
      <c r="D95" s="4">
        <f>Overrides!X95</f>
        <v>0</v>
      </c>
      <c r="E95" s="4">
        <v>2227348</v>
      </c>
      <c r="F95" s="4">
        <f t="shared" si="11"/>
        <v>15248233</v>
      </c>
      <c r="G95" s="4"/>
      <c r="H95" s="4">
        <v>18862815</v>
      </c>
      <c r="I95" s="4">
        <f>Overrides!Y95</f>
        <v>850000</v>
      </c>
      <c r="J95" s="4">
        <f t="shared" si="18"/>
        <v>3133032</v>
      </c>
      <c r="K95" s="4">
        <f t="shared" si="12"/>
        <v>15729783</v>
      </c>
      <c r="L95" s="4"/>
      <c r="M95" s="4">
        <v>19469543</v>
      </c>
      <c r="N95" s="4">
        <f>Overrides!Z95</f>
        <v>0</v>
      </c>
      <c r="O95" s="4">
        <f t="shared" si="13"/>
        <v>3211358</v>
      </c>
      <c r="P95" s="4">
        <f t="shared" si="14"/>
        <v>16258185</v>
      </c>
      <c r="Q95" s="4"/>
      <c r="R95" s="4">
        <v>20101081</v>
      </c>
      <c r="S95" s="4">
        <f>Overrides!AA95</f>
        <v>0</v>
      </c>
      <c r="T95" s="4">
        <f t="shared" si="15"/>
        <v>3291642</v>
      </c>
      <c r="U95" s="4">
        <f t="shared" si="16"/>
        <v>16809439</v>
      </c>
      <c r="V95" s="4">
        <f>ROUND((P95*1.025)+'New Growth'!$AL95*P95,0)</f>
        <v>16794705</v>
      </c>
      <c r="W95" s="12"/>
      <c r="X95" s="4">
        <v>66449860</v>
      </c>
      <c r="Y95" s="4">
        <v>68138430</v>
      </c>
      <c r="Z95" s="4">
        <v>69570944</v>
      </c>
      <c r="AA95" s="4">
        <v>71034231</v>
      </c>
      <c r="AB95" s="15">
        <f t="shared" si="10"/>
        <v>71034231</v>
      </c>
      <c r="AC95" s="4"/>
      <c r="AD95" s="4">
        <f t="shared" si="17"/>
        <v>16809439</v>
      </c>
      <c r="AE95" s="4"/>
      <c r="AF95" s="4"/>
    </row>
    <row r="96" spans="1:32">
      <c r="A96" t="s">
        <v>106</v>
      </c>
      <c r="B96">
        <v>87</v>
      </c>
      <c r="C96" s="4">
        <v>20127202</v>
      </c>
      <c r="D96" s="4">
        <f>Overrides!X96</f>
        <v>0</v>
      </c>
      <c r="E96" s="4">
        <v>395486</v>
      </c>
      <c r="F96" s="4">
        <f t="shared" si="11"/>
        <v>19731716</v>
      </c>
      <c r="G96" s="4"/>
      <c r="H96" s="4">
        <v>20854260</v>
      </c>
      <c r="I96" s="4">
        <f>Overrides!Y96</f>
        <v>0</v>
      </c>
      <c r="J96" s="4">
        <f t="shared" si="18"/>
        <v>405373</v>
      </c>
      <c r="K96" s="4">
        <f t="shared" si="12"/>
        <v>20448887</v>
      </c>
      <c r="L96" s="4"/>
      <c r="M96" s="4">
        <v>21702528</v>
      </c>
      <c r="N96" s="4">
        <f>Overrides!Z96</f>
        <v>0</v>
      </c>
      <c r="O96" s="4">
        <f t="shared" si="13"/>
        <v>415507</v>
      </c>
      <c r="P96" s="4">
        <f t="shared" si="14"/>
        <v>21287021</v>
      </c>
      <c r="Q96" s="4"/>
      <c r="R96" s="4">
        <v>22484346</v>
      </c>
      <c r="S96" s="4">
        <f>Overrides!AA96</f>
        <v>0</v>
      </c>
      <c r="T96" s="4">
        <f t="shared" si="15"/>
        <v>425895</v>
      </c>
      <c r="U96" s="4">
        <f t="shared" si="16"/>
        <v>22058451</v>
      </c>
      <c r="V96" s="4">
        <f>ROUND((P96*1.025)+'New Growth'!$AL96*P96,0)</f>
        <v>22091670</v>
      </c>
      <c r="W96" s="12"/>
      <c r="X96" s="4">
        <v>35737238</v>
      </c>
      <c r="Y96" s="4">
        <v>35888482</v>
      </c>
      <c r="Z96" s="4">
        <v>35899599</v>
      </c>
      <c r="AA96" s="4">
        <v>37294756</v>
      </c>
      <c r="AB96" s="15">
        <f t="shared" si="10"/>
        <v>37294756</v>
      </c>
      <c r="AC96" s="4"/>
      <c r="AD96" s="4">
        <f t="shared" si="17"/>
        <v>22058451</v>
      </c>
      <c r="AE96" s="4"/>
      <c r="AF96" s="4"/>
    </row>
    <row r="97" spans="1:32">
      <c r="A97" t="s">
        <v>107</v>
      </c>
      <c r="B97">
        <v>88</v>
      </c>
      <c r="C97" s="4">
        <v>46381975</v>
      </c>
      <c r="D97" s="4">
        <f>Overrides!X97</f>
        <v>0</v>
      </c>
      <c r="E97" s="4">
        <v>4041532</v>
      </c>
      <c r="F97" s="4">
        <f t="shared" si="11"/>
        <v>42340443</v>
      </c>
      <c r="G97" s="4"/>
      <c r="H97" s="4">
        <v>48335679</v>
      </c>
      <c r="I97" s="4">
        <f>Overrides!Y97</f>
        <v>0</v>
      </c>
      <c r="J97" s="4">
        <f t="shared" si="18"/>
        <v>4142570</v>
      </c>
      <c r="K97" s="4">
        <f t="shared" si="12"/>
        <v>44193109</v>
      </c>
      <c r="L97" s="4"/>
      <c r="M97" s="4">
        <v>50236853</v>
      </c>
      <c r="N97" s="4">
        <f>Overrides!Z97</f>
        <v>0</v>
      </c>
      <c r="O97" s="4">
        <f t="shared" si="13"/>
        <v>4246134</v>
      </c>
      <c r="P97" s="4">
        <f t="shared" si="14"/>
        <v>45990719</v>
      </c>
      <c r="Q97" s="4"/>
      <c r="R97" s="4">
        <v>52493985</v>
      </c>
      <c r="S97" s="4">
        <f>Overrides!AA97</f>
        <v>0</v>
      </c>
      <c r="T97" s="4">
        <f t="shared" si="15"/>
        <v>4352287</v>
      </c>
      <c r="U97" s="4">
        <f t="shared" si="16"/>
        <v>48141698</v>
      </c>
      <c r="V97" s="4">
        <f>ROUND((P97*1.025)+'New Growth'!$AL97*P97,0)</f>
        <v>48000513</v>
      </c>
      <c r="W97" s="12"/>
      <c r="X97" s="4">
        <v>72916957</v>
      </c>
      <c r="Y97" s="4">
        <v>78356334</v>
      </c>
      <c r="Z97" s="4">
        <v>80918095</v>
      </c>
      <c r="AA97" s="4">
        <v>84430584</v>
      </c>
      <c r="AB97" s="15">
        <f t="shared" si="10"/>
        <v>84430584</v>
      </c>
      <c r="AC97" s="4"/>
      <c r="AD97" s="4">
        <f t="shared" si="17"/>
        <v>48141698</v>
      </c>
      <c r="AE97" s="4"/>
      <c r="AF97" s="4"/>
    </row>
    <row r="98" spans="1:32">
      <c r="A98" t="s">
        <v>108</v>
      </c>
      <c r="B98">
        <v>89</v>
      </c>
      <c r="C98" s="4">
        <v>22726734</v>
      </c>
      <c r="D98" s="4">
        <f>Overrides!X98</f>
        <v>0</v>
      </c>
      <c r="E98" s="4">
        <v>4925569</v>
      </c>
      <c r="F98" s="4">
        <f t="shared" si="11"/>
        <v>17801165</v>
      </c>
      <c r="G98" s="4"/>
      <c r="H98" s="4">
        <v>23670427</v>
      </c>
      <c r="I98" s="4">
        <f>Overrides!Y98</f>
        <v>0</v>
      </c>
      <c r="J98" s="4">
        <f t="shared" si="18"/>
        <v>5048708</v>
      </c>
      <c r="K98" s="4">
        <f t="shared" si="12"/>
        <v>18621719</v>
      </c>
      <c r="L98" s="4"/>
      <c r="M98" s="4">
        <v>25494740</v>
      </c>
      <c r="N98" s="4">
        <f>Overrides!Z98</f>
        <v>820000</v>
      </c>
      <c r="O98" s="4">
        <f t="shared" si="13"/>
        <v>5994926</v>
      </c>
      <c r="P98" s="4">
        <f t="shared" si="14"/>
        <v>19499814</v>
      </c>
      <c r="Q98" s="4"/>
      <c r="R98" s="4">
        <v>26570454</v>
      </c>
      <c r="S98" s="4">
        <f>Overrides!AA98</f>
        <v>0</v>
      </c>
      <c r="T98" s="4">
        <f t="shared" si="15"/>
        <v>6144799</v>
      </c>
      <c r="U98" s="4">
        <f t="shared" si="16"/>
        <v>20425655</v>
      </c>
      <c r="V98" s="4">
        <f>ROUND((P98*1.025)+'New Growth'!$AL98*P98,0)</f>
        <v>20408505</v>
      </c>
      <c r="W98" s="12"/>
      <c r="X98" s="4">
        <v>175704816</v>
      </c>
      <c r="Y98" s="4">
        <v>181917527</v>
      </c>
      <c r="Z98" s="4">
        <v>195117953</v>
      </c>
      <c r="AA98" s="4">
        <v>206306386</v>
      </c>
      <c r="AB98" s="15">
        <f t="shared" si="10"/>
        <v>206306386</v>
      </c>
      <c r="AC98" s="4"/>
      <c r="AD98" s="4">
        <f t="shared" si="17"/>
        <v>20425655</v>
      </c>
      <c r="AE98" s="4"/>
      <c r="AF98" s="4"/>
    </row>
    <row r="99" spans="1:32">
      <c r="A99" t="s">
        <v>109</v>
      </c>
      <c r="B99">
        <v>90</v>
      </c>
      <c r="C99" s="4">
        <v>3813002</v>
      </c>
      <c r="D99" s="4">
        <f>Overrides!X99</f>
        <v>0</v>
      </c>
      <c r="E99" s="4">
        <v>0</v>
      </c>
      <c r="F99" s="4">
        <f t="shared" si="11"/>
        <v>3813002</v>
      </c>
      <c r="G99" s="4"/>
      <c r="H99" s="4">
        <v>3936179</v>
      </c>
      <c r="I99" s="4">
        <f>Overrides!Y99</f>
        <v>0</v>
      </c>
      <c r="J99" s="4">
        <f t="shared" si="18"/>
        <v>0</v>
      </c>
      <c r="K99" s="4">
        <f t="shared" si="12"/>
        <v>3936179</v>
      </c>
      <c r="L99" s="4"/>
      <c r="M99" s="4">
        <v>4075632</v>
      </c>
      <c r="N99" s="4">
        <f>Overrides!Z99</f>
        <v>0</v>
      </c>
      <c r="O99" s="4">
        <f t="shared" si="13"/>
        <v>0</v>
      </c>
      <c r="P99" s="4">
        <f t="shared" si="14"/>
        <v>4075632</v>
      </c>
      <c r="Q99" s="4"/>
      <c r="R99" s="4">
        <v>4209885</v>
      </c>
      <c r="S99" s="4">
        <f>Overrides!AA99</f>
        <v>0</v>
      </c>
      <c r="T99" s="4">
        <f t="shared" si="15"/>
        <v>0</v>
      </c>
      <c r="U99" s="4">
        <f t="shared" si="16"/>
        <v>4209885</v>
      </c>
      <c r="V99" s="4">
        <f>ROUND((P99*1.025)+'New Growth'!$AL99*P99,0)</f>
        <v>4212166</v>
      </c>
      <c r="W99" s="12"/>
      <c r="X99" s="4">
        <v>9522621</v>
      </c>
      <c r="Y99" s="4">
        <v>9600270</v>
      </c>
      <c r="Z99" s="4">
        <v>9746225</v>
      </c>
      <c r="AA99" s="4">
        <v>9871536</v>
      </c>
      <c r="AB99" s="15">
        <f t="shared" si="10"/>
        <v>9871536</v>
      </c>
      <c r="AC99" s="4"/>
      <c r="AD99" s="4">
        <f t="shared" si="17"/>
        <v>4209885</v>
      </c>
      <c r="AE99" s="4"/>
      <c r="AF99" s="4"/>
    </row>
    <row r="100" spans="1:32">
      <c r="A100" t="s">
        <v>110</v>
      </c>
      <c r="B100">
        <v>91</v>
      </c>
      <c r="C100" s="4">
        <v>8760928</v>
      </c>
      <c r="D100" s="4">
        <f>Overrides!X100</f>
        <v>0</v>
      </c>
      <c r="E100" s="4">
        <v>0</v>
      </c>
      <c r="F100" s="4">
        <f t="shared" si="11"/>
        <v>8760928</v>
      </c>
      <c r="G100" s="4"/>
      <c r="H100" s="4">
        <v>9144568</v>
      </c>
      <c r="I100" s="4">
        <f>Overrides!Y100</f>
        <v>0</v>
      </c>
      <c r="J100" s="4">
        <f t="shared" si="18"/>
        <v>0</v>
      </c>
      <c r="K100" s="4">
        <f t="shared" si="12"/>
        <v>9144568</v>
      </c>
      <c r="L100" s="4"/>
      <c r="M100" s="4">
        <v>9444803</v>
      </c>
      <c r="N100" s="4">
        <f>Overrides!Z100</f>
        <v>0</v>
      </c>
      <c r="O100" s="4">
        <f t="shared" si="13"/>
        <v>0</v>
      </c>
      <c r="P100" s="4">
        <f t="shared" si="14"/>
        <v>9444803</v>
      </c>
      <c r="Q100" s="4"/>
      <c r="R100" s="4">
        <v>9689539</v>
      </c>
      <c r="S100" s="4">
        <f>Overrides!AA100</f>
        <v>0</v>
      </c>
      <c r="T100" s="4">
        <f t="shared" si="15"/>
        <v>0</v>
      </c>
      <c r="U100" s="4">
        <f t="shared" si="16"/>
        <v>9689539</v>
      </c>
      <c r="V100" s="4">
        <f>ROUND((P100*1.025)+'New Growth'!$AL100*P100,0)</f>
        <v>9767815</v>
      </c>
      <c r="W100" s="12"/>
      <c r="X100" s="4">
        <v>16309558</v>
      </c>
      <c r="Y100" s="4">
        <v>21964239</v>
      </c>
      <c r="Z100" s="4">
        <v>22034780</v>
      </c>
      <c r="AA100" s="4">
        <v>22000562</v>
      </c>
      <c r="AB100" s="15">
        <f t="shared" si="10"/>
        <v>22000562</v>
      </c>
      <c r="AC100" s="4"/>
      <c r="AD100" s="4">
        <f t="shared" si="17"/>
        <v>9689539</v>
      </c>
      <c r="AE100" s="4"/>
      <c r="AF100" s="4"/>
    </row>
    <row r="101" spans="1:32">
      <c r="A101" t="s">
        <v>111</v>
      </c>
      <c r="B101">
        <v>92</v>
      </c>
      <c r="C101" s="4">
        <v>10753350</v>
      </c>
      <c r="D101" s="4">
        <f>Overrides!X101</f>
        <v>0</v>
      </c>
      <c r="E101" s="4">
        <v>2410848</v>
      </c>
      <c r="F101" s="4">
        <f t="shared" si="11"/>
        <v>8342502</v>
      </c>
      <c r="G101" s="4"/>
      <c r="H101" s="4">
        <v>11102697</v>
      </c>
      <c r="I101" s="4">
        <f>Overrides!Y101</f>
        <v>0</v>
      </c>
      <c r="J101" s="4">
        <f t="shared" si="18"/>
        <v>2471119</v>
      </c>
      <c r="K101" s="4">
        <f t="shared" si="12"/>
        <v>8631578</v>
      </c>
      <c r="L101" s="4"/>
      <c r="M101" s="4">
        <v>11476838</v>
      </c>
      <c r="N101" s="4">
        <f>Overrides!Z101</f>
        <v>0</v>
      </c>
      <c r="O101" s="4">
        <f t="shared" si="13"/>
        <v>2532897</v>
      </c>
      <c r="P101" s="4">
        <f t="shared" si="14"/>
        <v>8943941</v>
      </c>
      <c r="Q101" s="4"/>
      <c r="R101" s="4">
        <v>11850598</v>
      </c>
      <c r="S101" s="4">
        <f>Overrides!AA101</f>
        <v>0</v>
      </c>
      <c r="T101" s="4">
        <f t="shared" si="15"/>
        <v>2596219</v>
      </c>
      <c r="U101" s="4">
        <f t="shared" si="16"/>
        <v>9254379</v>
      </c>
      <c r="V101" s="4">
        <f>ROUND((P101*1.025)+'New Growth'!$AL101*P101,0)</f>
        <v>9256085</v>
      </c>
      <c r="W101" s="12"/>
      <c r="X101" s="4">
        <v>18689859</v>
      </c>
      <c r="Y101" s="4">
        <v>19139142</v>
      </c>
      <c r="Z101" s="4">
        <v>20432803</v>
      </c>
      <c r="AA101" s="4">
        <v>20467211</v>
      </c>
      <c r="AB101" s="15">
        <f t="shared" si="10"/>
        <v>20467211</v>
      </c>
      <c r="AC101" s="4"/>
      <c r="AD101" s="4">
        <f t="shared" si="17"/>
        <v>9254379</v>
      </c>
      <c r="AE101" s="4"/>
      <c r="AF101" s="4"/>
    </row>
    <row r="102" spans="1:32">
      <c r="A102" t="s">
        <v>112</v>
      </c>
      <c r="B102">
        <v>93</v>
      </c>
      <c r="C102" s="4">
        <v>94510401</v>
      </c>
      <c r="D102" s="4">
        <f>Overrides!X102</f>
        <v>0</v>
      </c>
      <c r="E102" s="4">
        <v>0</v>
      </c>
      <c r="F102" s="4">
        <f t="shared" si="11"/>
        <v>94510401</v>
      </c>
      <c r="G102" s="4"/>
      <c r="H102" s="4">
        <v>99542806</v>
      </c>
      <c r="I102" s="4">
        <f>Overrides!Y102</f>
        <v>0</v>
      </c>
      <c r="J102" s="4">
        <f t="shared" si="18"/>
        <v>0</v>
      </c>
      <c r="K102" s="4">
        <f t="shared" si="12"/>
        <v>99542806</v>
      </c>
      <c r="L102" s="4"/>
      <c r="M102" s="4">
        <v>104642418</v>
      </c>
      <c r="N102" s="4">
        <f>Overrides!Z102</f>
        <v>0</v>
      </c>
      <c r="O102" s="4">
        <f t="shared" si="13"/>
        <v>0</v>
      </c>
      <c r="P102" s="4">
        <f t="shared" si="14"/>
        <v>104642418</v>
      </c>
      <c r="Q102" s="4"/>
      <c r="R102" s="4">
        <v>110457822</v>
      </c>
      <c r="S102" s="4">
        <f>Overrides!AA102</f>
        <v>0</v>
      </c>
      <c r="T102" s="4">
        <f t="shared" si="15"/>
        <v>0</v>
      </c>
      <c r="U102" s="4">
        <f t="shared" si="16"/>
        <v>110457822</v>
      </c>
      <c r="V102" s="4">
        <f>ROUND((P102*1.025)+'New Growth'!$AL102*P102,0)</f>
        <v>110219859</v>
      </c>
      <c r="W102" s="12"/>
      <c r="X102" s="4">
        <v>100231480</v>
      </c>
      <c r="Y102" s="4">
        <v>107869195</v>
      </c>
      <c r="Z102" s="4">
        <v>118804613</v>
      </c>
      <c r="AA102" s="4">
        <v>133010702</v>
      </c>
      <c r="AB102" s="15">
        <f t="shared" si="10"/>
        <v>133010702</v>
      </c>
      <c r="AC102" s="4"/>
      <c r="AD102" s="4">
        <f t="shared" si="17"/>
        <v>110457822</v>
      </c>
      <c r="AE102" s="4"/>
      <c r="AF102" s="4"/>
    </row>
    <row r="103" spans="1:32">
      <c r="A103" t="s">
        <v>113</v>
      </c>
      <c r="B103">
        <v>94</v>
      </c>
      <c r="C103" s="4">
        <v>23977759</v>
      </c>
      <c r="D103" s="4">
        <f>Overrides!X103</f>
        <v>0</v>
      </c>
      <c r="E103" s="4">
        <v>0</v>
      </c>
      <c r="F103" s="4">
        <f t="shared" si="11"/>
        <v>23977759</v>
      </c>
      <c r="G103" s="4"/>
      <c r="H103" s="4">
        <v>24760441</v>
      </c>
      <c r="I103" s="4">
        <f>Overrides!Y103</f>
        <v>0</v>
      </c>
      <c r="J103" s="4">
        <f t="shared" si="18"/>
        <v>0</v>
      </c>
      <c r="K103" s="4">
        <f t="shared" si="12"/>
        <v>24760441</v>
      </c>
      <c r="L103" s="4"/>
      <c r="M103" s="4">
        <v>25653486</v>
      </c>
      <c r="N103" s="4">
        <f>Overrides!Z103</f>
        <v>0</v>
      </c>
      <c r="O103" s="4">
        <f t="shared" si="13"/>
        <v>0</v>
      </c>
      <c r="P103" s="4">
        <f t="shared" si="14"/>
        <v>25653486</v>
      </c>
      <c r="Q103" s="4"/>
      <c r="R103" s="4">
        <v>26676342</v>
      </c>
      <c r="S103" s="4">
        <f>Overrides!AA103</f>
        <v>0</v>
      </c>
      <c r="T103" s="4">
        <f t="shared" si="15"/>
        <v>0</v>
      </c>
      <c r="U103" s="4">
        <f t="shared" si="16"/>
        <v>26676342</v>
      </c>
      <c r="V103" s="4">
        <f>ROUND((P103*1.025)+'New Growth'!$AL103*P103,0)</f>
        <v>26579577</v>
      </c>
      <c r="W103" s="12"/>
      <c r="X103" s="4">
        <v>46106189</v>
      </c>
      <c r="Y103" s="4">
        <v>47323183</v>
      </c>
      <c r="Z103" s="4">
        <v>49280196</v>
      </c>
      <c r="AA103" s="4">
        <v>51177932</v>
      </c>
      <c r="AB103" s="15">
        <f t="shared" si="10"/>
        <v>51177932</v>
      </c>
      <c r="AC103" s="4"/>
      <c r="AD103" s="4">
        <f t="shared" si="17"/>
        <v>26676342</v>
      </c>
      <c r="AE103" s="4"/>
      <c r="AF103" s="4"/>
    </row>
    <row r="104" spans="1:32">
      <c r="A104" t="s">
        <v>114</v>
      </c>
      <c r="B104">
        <v>95</v>
      </c>
      <c r="C104" s="4">
        <v>86422352</v>
      </c>
      <c r="D104" s="4">
        <f>Overrides!X104</f>
        <v>0</v>
      </c>
      <c r="E104" s="4">
        <v>0</v>
      </c>
      <c r="F104" s="4">
        <f t="shared" si="11"/>
        <v>86422352</v>
      </c>
      <c r="G104" s="4"/>
      <c r="H104" s="4">
        <v>89857302</v>
      </c>
      <c r="I104" s="4">
        <f>Overrides!Y104</f>
        <v>0</v>
      </c>
      <c r="J104" s="4">
        <f t="shared" si="18"/>
        <v>0</v>
      </c>
      <c r="K104" s="4">
        <f t="shared" si="12"/>
        <v>89857302</v>
      </c>
      <c r="L104" s="4"/>
      <c r="M104" s="4">
        <v>93644049</v>
      </c>
      <c r="N104" s="4">
        <f>Overrides!Z104</f>
        <v>0</v>
      </c>
      <c r="O104" s="4">
        <f t="shared" si="13"/>
        <v>0</v>
      </c>
      <c r="P104" s="4">
        <f t="shared" si="14"/>
        <v>93644049</v>
      </c>
      <c r="Q104" s="4"/>
      <c r="R104" s="4">
        <v>97454740</v>
      </c>
      <c r="S104" s="4">
        <f>Overrides!AA104</f>
        <v>0</v>
      </c>
      <c r="T104" s="4">
        <f t="shared" si="15"/>
        <v>0</v>
      </c>
      <c r="U104" s="4">
        <f t="shared" si="16"/>
        <v>97454740</v>
      </c>
      <c r="V104" s="4">
        <f>ROUND((P104*1.025)+'New Growth'!$AL104*P104,0)</f>
        <v>97464726</v>
      </c>
      <c r="W104" s="12"/>
      <c r="X104" s="4">
        <v>129726900</v>
      </c>
      <c r="Y104" s="4">
        <v>130287910</v>
      </c>
      <c r="Z104" s="4">
        <v>131379275</v>
      </c>
      <c r="AA104" s="4">
        <v>133024607</v>
      </c>
      <c r="AB104" s="15">
        <f t="shared" si="10"/>
        <v>133024607</v>
      </c>
      <c r="AC104" s="4"/>
      <c r="AD104" s="4">
        <f t="shared" si="17"/>
        <v>97454740</v>
      </c>
      <c r="AE104" s="4"/>
      <c r="AF104" s="4"/>
    </row>
    <row r="105" spans="1:32">
      <c r="A105" t="s">
        <v>115</v>
      </c>
      <c r="B105">
        <v>96</v>
      </c>
      <c r="C105" s="4">
        <v>81395588</v>
      </c>
      <c r="D105" s="4">
        <f>Overrides!X105</f>
        <v>0</v>
      </c>
      <c r="E105" s="4">
        <v>1454817</v>
      </c>
      <c r="F105" s="4">
        <f t="shared" si="11"/>
        <v>79940771</v>
      </c>
      <c r="G105" s="4"/>
      <c r="H105" s="4">
        <v>84437885</v>
      </c>
      <c r="I105" s="4">
        <f>Overrides!Y105</f>
        <v>0</v>
      </c>
      <c r="J105" s="4">
        <f t="shared" si="18"/>
        <v>1491187</v>
      </c>
      <c r="K105" s="4">
        <f t="shared" si="12"/>
        <v>82946698</v>
      </c>
      <c r="L105" s="4"/>
      <c r="M105" s="4">
        <v>87481370</v>
      </c>
      <c r="N105" s="4">
        <f>Overrides!Z105</f>
        <v>0</v>
      </c>
      <c r="O105" s="4">
        <f t="shared" si="13"/>
        <v>1528467</v>
      </c>
      <c r="P105" s="4">
        <f t="shared" si="14"/>
        <v>85952903</v>
      </c>
      <c r="Q105" s="4"/>
      <c r="R105" s="4">
        <v>90621629</v>
      </c>
      <c r="S105" s="4">
        <f>Overrides!AA105</f>
        <v>0</v>
      </c>
      <c r="T105" s="4">
        <f t="shared" si="15"/>
        <v>1566679</v>
      </c>
      <c r="U105" s="4">
        <f t="shared" si="16"/>
        <v>89054950</v>
      </c>
      <c r="V105" s="4">
        <f>ROUND((P105*1.025)+'New Growth'!$AL105*P105,0)</f>
        <v>89098779</v>
      </c>
      <c r="W105" s="12"/>
      <c r="X105" s="4">
        <v>276137441</v>
      </c>
      <c r="Y105" s="4">
        <v>279861226</v>
      </c>
      <c r="Z105" s="4">
        <v>283002202</v>
      </c>
      <c r="AA105" s="4">
        <v>290459790</v>
      </c>
      <c r="AB105" s="15">
        <f t="shared" si="10"/>
        <v>290459790</v>
      </c>
      <c r="AC105" s="4"/>
      <c r="AD105" s="4">
        <f t="shared" si="17"/>
        <v>89054950</v>
      </c>
      <c r="AE105" s="4"/>
      <c r="AF105" s="4"/>
    </row>
    <row r="106" spans="1:32">
      <c r="A106" t="s">
        <v>116</v>
      </c>
      <c r="B106">
        <v>97</v>
      </c>
      <c r="C106" s="4">
        <v>45980026</v>
      </c>
      <c r="D106" s="4">
        <f>Overrides!X106</f>
        <v>0</v>
      </c>
      <c r="E106" s="4">
        <v>0</v>
      </c>
      <c r="F106" s="4">
        <f t="shared" si="11"/>
        <v>45980026</v>
      </c>
      <c r="G106" s="4"/>
      <c r="H106" s="4">
        <v>47650217</v>
      </c>
      <c r="I106" s="4">
        <f>Overrides!Y106</f>
        <v>0</v>
      </c>
      <c r="J106" s="4">
        <f t="shared" si="18"/>
        <v>0</v>
      </c>
      <c r="K106" s="4">
        <f t="shared" si="12"/>
        <v>47650217</v>
      </c>
      <c r="L106" s="4"/>
      <c r="M106" s="4">
        <v>49602326</v>
      </c>
      <c r="N106" s="4">
        <f>Overrides!Z106</f>
        <v>0</v>
      </c>
      <c r="O106" s="4">
        <f t="shared" si="13"/>
        <v>0</v>
      </c>
      <c r="P106" s="4">
        <f t="shared" si="14"/>
        <v>49602326</v>
      </c>
      <c r="Q106" s="4"/>
      <c r="R106" s="4">
        <v>51485090</v>
      </c>
      <c r="S106" s="4">
        <f>Overrides!AA106</f>
        <v>0</v>
      </c>
      <c r="T106" s="4">
        <f t="shared" si="15"/>
        <v>0</v>
      </c>
      <c r="U106" s="4">
        <f t="shared" si="16"/>
        <v>51485090</v>
      </c>
      <c r="V106" s="4">
        <f>ROUND((P106*1.025)+'New Growth'!$AL106*P106,0)</f>
        <v>51507055</v>
      </c>
      <c r="W106" s="12"/>
      <c r="X106" s="4">
        <v>52328377</v>
      </c>
      <c r="Y106" s="4">
        <v>53113540</v>
      </c>
      <c r="Z106" s="4">
        <v>54982521</v>
      </c>
      <c r="AA106" s="4">
        <v>59144610</v>
      </c>
      <c r="AB106" s="15">
        <f t="shared" si="10"/>
        <v>59144610</v>
      </c>
      <c r="AC106" s="4"/>
      <c r="AD106" s="4">
        <f t="shared" si="17"/>
        <v>51485090</v>
      </c>
      <c r="AE106" s="4"/>
      <c r="AF106" s="4"/>
    </row>
    <row r="107" spans="1:32">
      <c r="A107" t="s">
        <v>117</v>
      </c>
      <c r="B107">
        <v>98</v>
      </c>
      <c r="C107" s="4">
        <v>2223695</v>
      </c>
      <c r="D107" s="4">
        <f>Overrides!X107</f>
        <v>0</v>
      </c>
      <c r="E107" s="4">
        <v>243679</v>
      </c>
      <c r="F107" s="4">
        <f t="shared" si="11"/>
        <v>1980016</v>
      </c>
      <c r="G107" s="4"/>
      <c r="H107" s="4">
        <v>2290066</v>
      </c>
      <c r="I107" s="4">
        <f>Overrides!Y107</f>
        <v>0</v>
      </c>
      <c r="J107" s="4">
        <f t="shared" si="18"/>
        <v>249771</v>
      </c>
      <c r="K107" s="4">
        <f t="shared" si="12"/>
        <v>2040295</v>
      </c>
      <c r="L107" s="4"/>
      <c r="M107" s="4">
        <v>2353571</v>
      </c>
      <c r="N107" s="4">
        <f>Overrides!Z107</f>
        <v>0</v>
      </c>
      <c r="O107" s="4">
        <f t="shared" si="13"/>
        <v>256015</v>
      </c>
      <c r="P107" s="4">
        <f t="shared" si="14"/>
        <v>2097556</v>
      </c>
      <c r="Q107" s="4"/>
      <c r="R107" s="4">
        <v>0</v>
      </c>
      <c r="S107" s="4">
        <f>Overrides!AA107</f>
        <v>0</v>
      </c>
      <c r="T107" s="4">
        <f t="shared" si="15"/>
        <v>262415</v>
      </c>
      <c r="U107" s="4">
        <f t="shared" si="16"/>
        <v>0</v>
      </c>
      <c r="V107" s="4">
        <f>ROUND((P107*1.025)+'New Growth'!$AL107*P107,0)</f>
        <v>2161322</v>
      </c>
      <c r="W107" s="12"/>
      <c r="X107" s="4">
        <v>3131066</v>
      </c>
      <c r="Y107" s="4">
        <v>3128175</v>
      </c>
      <c r="Z107" s="4">
        <v>3123162</v>
      </c>
      <c r="AA107" s="4">
        <v>0</v>
      </c>
      <c r="AB107" s="15">
        <f t="shared" si="10"/>
        <v>3123162</v>
      </c>
      <c r="AC107" s="4"/>
      <c r="AD107" s="4">
        <f t="shared" si="17"/>
        <v>2161322</v>
      </c>
      <c r="AE107" s="4"/>
      <c r="AF107" s="4"/>
    </row>
    <row r="108" spans="1:32">
      <c r="A108" t="s">
        <v>118</v>
      </c>
      <c r="B108">
        <v>99</v>
      </c>
      <c r="C108" s="4">
        <v>38563873</v>
      </c>
      <c r="D108" s="4">
        <f>Overrides!X108</f>
        <v>0</v>
      </c>
      <c r="E108" s="4">
        <v>0</v>
      </c>
      <c r="F108" s="4">
        <f t="shared" si="11"/>
        <v>38563873</v>
      </c>
      <c r="G108" s="4"/>
      <c r="H108" s="4">
        <v>40615130</v>
      </c>
      <c r="I108" s="4">
        <f>Overrides!Y108</f>
        <v>0</v>
      </c>
      <c r="J108" s="4">
        <f t="shared" si="18"/>
        <v>0</v>
      </c>
      <c r="K108" s="4">
        <f t="shared" si="12"/>
        <v>40615130</v>
      </c>
      <c r="L108" s="4"/>
      <c r="M108" s="4">
        <v>42582722</v>
      </c>
      <c r="N108" s="4">
        <f>Overrides!Z108</f>
        <v>0</v>
      </c>
      <c r="O108" s="4">
        <f t="shared" si="13"/>
        <v>0</v>
      </c>
      <c r="P108" s="4">
        <f t="shared" si="14"/>
        <v>42582722</v>
      </c>
      <c r="Q108" s="4"/>
      <c r="R108" s="4">
        <v>45237199</v>
      </c>
      <c r="S108" s="4">
        <f>Overrides!AA108</f>
        <v>0</v>
      </c>
      <c r="T108" s="4">
        <f t="shared" si="15"/>
        <v>0</v>
      </c>
      <c r="U108" s="4">
        <f t="shared" si="16"/>
        <v>45237199</v>
      </c>
      <c r="V108" s="4">
        <f>ROUND((P108*1.025)+'New Growth'!$AL108*P108,0)</f>
        <v>44907739</v>
      </c>
      <c r="W108" s="12"/>
      <c r="X108" s="4">
        <v>65612368</v>
      </c>
      <c r="Y108" s="4">
        <v>69956621</v>
      </c>
      <c r="Z108" s="4">
        <v>72604541</v>
      </c>
      <c r="AA108" s="4">
        <v>77497520</v>
      </c>
      <c r="AB108" s="15">
        <f t="shared" si="10"/>
        <v>77497520</v>
      </c>
      <c r="AC108" s="4"/>
      <c r="AD108" s="4">
        <f t="shared" si="17"/>
        <v>45237199</v>
      </c>
      <c r="AE108" s="4"/>
      <c r="AF108" s="4"/>
    </row>
    <row r="109" spans="1:32">
      <c r="A109" t="s">
        <v>119</v>
      </c>
      <c r="B109">
        <v>100</v>
      </c>
      <c r="C109" s="4">
        <v>178634855</v>
      </c>
      <c r="D109" s="4">
        <f>Overrides!X109</f>
        <v>0</v>
      </c>
      <c r="E109" s="4">
        <v>9411912</v>
      </c>
      <c r="F109" s="4">
        <f t="shared" si="11"/>
        <v>169222943</v>
      </c>
      <c r="G109" s="4"/>
      <c r="H109" s="4">
        <v>185174278</v>
      </c>
      <c r="I109" s="4">
        <f>Overrides!Y109</f>
        <v>0</v>
      </c>
      <c r="J109" s="4">
        <f t="shared" si="18"/>
        <v>9647210</v>
      </c>
      <c r="K109" s="4">
        <f t="shared" si="12"/>
        <v>175527068</v>
      </c>
      <c r="L109" s="4"/>
      <c r="M109" s="4">
        <v>192958754</v>
      </c>
      <c r="N109" s="4">
        <f>Overrides!Z109</f>
        <v>0</v>
      </c>
      <c r="O109" s="4">
        <f t="shared" si="13"/>
        <v>9888390</v>
      </c>
      <c r="P109" s="4">
        <f t="shared" si="14"/>
        <v>183070364</v>
      </c>
      <c r="Q109" s="4"/>
      <c r="R109" s="4">
        <v>200985321</v>
      </c>
      <c r="S109" s="4">
        <f>Overrides!AA109</f>
        <v>0</v>
      </c>
      <c r="T109" s="4">
        <f t="shared" si="15"/>
        <v>10135600</v>
      </c>
      <c r="U109" s="4">
        <f t="shared" si="16"/>
        <v>190849721</v>
      </c>
      <c r="V109" s="4">
        <f>ROUND((P109*1.025)+'New Growth'!$AL109*P109,0)</f>
        <v>190557942</v>
      </c>
      <c r="W109" s="12"/>
      <c r="X109" s="4">
        <v>190236964</v>
      </c>
      <c r="Y109" s="4">
        <v>198625394</v>
      </c>
      <c r="Z109" s="4">
        <v>212299780</v>
      </c>
      <c r="AA109" s="4">
        <v>226333709</v>
      </c>
      <c r="AB109" s="15">
        <f t="shared" si="10"/>
        <v>226333709</v>
      </c>
      <c r="AC109" s="4"/>
      <c r="AD109" s="4">
        <f t="shared" si="17"/>
        <v>190849721</v>
      </c>
      <c r="AE109" s="4"/>
      <c r="AF109" s="4"/>
    </row>
    <row r="110" spans="1:32">
      <c r="A110" t="s">
        <v>120</v>
      </c>
      <c r="B110">
        <v>101</v>
      </c>
      <c r="C110" s="4">
        <v>61855626</v>
      </c>
      <c r="D110" s="4">
        <f>Overrides!X110</f>
        <v>0</v>
      </c>
      <c r="E110" s="4">
        <v>3131172</v>
      </c>
      <c r="F110" s="4">
        <f t="shared" si="11"/>
        <v>58724454</v>
      </c>
      <c r="G110" s="4"/>
      <c r="H110" s="4">
        <v>64222021</v>
      </c>
      <c r="I110" s="4">
        <f>Overrides!Y110</f>
        <v>0</v>
      </c>
      <c r="J110" s="4">
        <f t="shared" si="18"/>
        <v>3209451</v>
      </c>
      <c r="K110" s="4">
        <f t="shared" si="12"/>
        <v>61012570</v>
      </c>
      <c r="L110" s="4"/>
      <c r="M110" s="4">
        <v>67013107</v>
      </c>
      <c r="N110" s="4">
        <f>Overrides!Z110</f>
        <v>0</v>
      </c>
      <c r="O110" s="4">
        <f t="shared" si="13"/>
        <v>3289687</v>
      </c>
      <c r="P110" s="4">
        <f t="shared" si="14"/>
        <v>63723420</v>
      </c>
      <c r="Q110" s="4"/>
      <c r="R110" s="4">
        <v>70168037</v>
      </c>
      <c r="S110" s="4">
        <f>Overrides!AA110</f>
        <v>0</v>
      </c>
      <c r="T110" s="4">
        <f t="shared" si="15"/>
        <v>3371929</v>
      </c>
      <c r="U110" s="4">
        <f t="shared" si="16"/>
        <v>66796108</v>
      </c>
      <c r="V110" s="4">
        <f>ROUND((P110*1.025)+'New Growth'!$AL110*P110,0)</f>
        <v>66520878</v>
      </c>
      <c r="W110" s="12"/>
      <c r="X110" s="4">
        <v>110827104</v>
      </c>
      <c r="Y110" s="4">
        <v>116672448</v>
      </c>
      <c r="Z110" s="4">
        <v>121326406</v>
      </c>
      <c r="AA110" s="4">
        <v>126363660</v>
      </c>
      <c r="AB110" s="15">
        <f t="shared" si="10"/>
        <v>126363660</v>
      </c>
      <c r="AC110" s="4"/>
      <c r="AD110" s="4">
        <f t="shared" si="17"/>
        <v>66796108</v>
      </c>
      <c r="AE110" s="4"/>
      <c r="AF110" s="4"/>
    </row>
    <row r="111" spans="1:32">
      <c r="A111" t="s">
        <v>121</v>
      </c>
      <c r="B111">
        <v>102</v>
      </c>
      <c r="C111" s="4">
        <v>16889666</v>
      </c>
      <c r="D111" s="4">
        <f>Overrides!X111</f>
        <v>0</v>
      </c>
      <c r="E111" s="4">
        <v>0</v>
      </c>
      <c r="F111" s="4">
        <f t="shared" si="11"/>
        <v>16889666</v>
      </c>
      <c r="G111" s="4"/>
      <c r="H111" s="4">
        <v>17656495</v>
      </c>
      <c r="I111" s="4">
        <f>Overrides!Y111</f>
        <v>0</v>
      </c>
      <c r="J111" s="4">
        <f t="shared" si="18"/>
        <v>0</v>
      </c>
      <c r="K111" s="4">
        <f t="shared" si="12"/>
        <v>17656495</v>
      </c>
      <c r="L111" s="4"/>
      <c r="M111" s="4">
        <v>18459630</v>
      </c>
      <c r="N111" s="4">
        <f>Overrides!Z111</f>
        <v>0</v>
      </c>
      <c r="O111" s="4">
        <f t="shared" si="13"/>
        <v>0</v>
      </c>
      <c r="P111" s="4">
        <f t="shared" si="14"/>
        <v>18459630</v>
      </c>
      <c r="Q111" s="4"/>
      <c r="R111" s="4">
        <v>19501997</v>
      </c>
      <c r="S111" s="4">
        <f>Overrides!AA111</f>
        <v>0</v>
      </c>
      <c r="T111" s="4">
        <f t="shared" si="15"/>
        <v>0</v>
      </c>
      <c r="U111" s="4">
        <f t="shared" si="16"/>
        <v>19501997</v>
      </c>
      <c r="V111" s="4">
        <f>ROUND((P111*1.025)+'New Growth'!$AL111*P111,0)</f>
        <v>19365998</v>
      </c>
      <c r="W111" s="12"/>
      <c r="X111" s="4">
        <v>29412235</v>
      </c>
      <c r="Y111" s="4">
        <v>30188600</v>
      </c>
      <c r="Z111" s="4">
        <v>31470663</v>
      </c>
      <c r="AA111" s="4">
        <v>32968903</v>
      </c>
      <c r="AB111" s="15">
        <f t="shared" si="10"/>
        <v>32968903</v>
      </c>
      <c r="AC111" s="4"/>
      <c r="AD111" s="4">
        <f t="shared" si="17"/>
        <v>19501997</v>
      </c>
      <c r="AE111" s="4"/>
      <c r="AF111" s="4"/>
    </row>
    <row r="112" spans="1:32">
      <c r="A112" t="s">
        <v>122</v>
      </c>
      <c r="B112">
        <v>103</v>
      </c>
      <c r="C112" s="4">
        <v>22612309</v>
      </c>
      <c r="D112" s="4">
        <f>Overrides!X112</f>
        <v>0</v>
      </c>
      <c r="E112" s="4">
        <v>0</v>
      </c>
      <c r="F112" s="4">
        <f t="shared" si="11"/>
        <v>22612309</v>
      </c>
      <c r="G112" s="4"/>
      <c r="H112" s="4">
        <v>23528443</v>
      </c>
      <c r="I112" s="4">
        <f>Overrides!Y112</f>
        <v>0</v>
      </c>
      <c r="J112" s="4">
        <f t="shared" si="18"/>
        <v>0</v>
      </c>
      <c r="K112" s="4">
        <f t="shared" si="12"/>
        <v>23528443</v>
      </c>
      <c r="L112" s="4"/>
      <c r="M112" s="4">
        <v>24781672</v>
      </c>
      <c r="N112" s="4">
        <f>Overrides!Z112</f>
        <v>0</v>
      </c>
      <c r="O112" s="4">
        <f t="shared" si="13"/>
        <v>0</v>
      </c>
      <c r="P112" s="4">
        <f t="shared" si="14"/>
        <v>24781672</v>
      </c>
      <c r="Q112" s="4"/>
      <c r="R112" s="4">
        <v>25888215</v>
      </c>
      <c r="S112" s="4">
        <f>Overrides!AA112</f>
        <v>0</v>
      </c>
      <c r="T112" s="4">
        <f t="shared" si="15"/>
        <v>0</v>
      </c>
      <c r="U112" s="4">
        <f t="shared" si="16"/>
        <v>25888215</v>
      </c>
      <c r="V112" s="4">
        <f>ROUND((P112*1.025)+'New Growth'!$AL112*P112,0)</f>
        <v>25916673</v>
      </c>
      <c r="W112" s="12"/>
      <c r="X112" s="4">
        <v>28292168</v>
      </c>
      <c r="Y112" s="4">
        <v>28475527</v>
      </c>
      <c r="Z112" s="4">
        <v>29931190</v>
      </c>
      <c r="AA112" s="4">
        <v>31147013</v>
      </c>
      <c r="AB112" s="15">
        <f t="shared" si="10"/>
        <v>31147013</v>
      </c>
      <c r="AC112" s="4"/>
      <c r="AD112" s="4">
        <f t="shared" si="17"/>
        <v>25888215</v>
      </c>
      <c r="AE112" s="4"/>
      <c r="AF112" s="4"/>
    </row>
    <row r="113" spans="1:32">
      <c r="A113" t="s">
        <v>123</v>
      </c>
      <c r="B113">
        <v>104</v>
      </c>
      <c r="C113" s="4">
        <v>3479231</v>
      </c>
      <c r="D113" s="4">
        <f>Overrides!X113</f>
        <v>0</v>
      </c>
      <c r="E113" s="4">
        <v>986813</v>
      </c>
      <c r="F113" s="4">
        <f t="shared" si="11"/>
        <v>2492418</v>
      </c>
      <c r="G113" s="4"/>
      <c r="H113" s="4">
        <v>3697602</v>
      </c>
      <c r="I113" s="4">
        <f>Overrides!Y113</f>
        <v>120000</v>
      </c>
      <c r="J113" s="4">
        <f t="shared" si="18"/>
        <v>1131483</v>
      </c>
      <c r="K113" s="4">
        <f t="shared" si="12"/>
        <v>2566119</v>
      </c>
      <c r="L113" s="4"/>
      <c r="M113" s="4">
        <v>3814195</v>
      </c>
      <c r="N113" s="4">
        <f>Overrides!Z113</f>
        <v>0</v>
      </c>
      <c r="O113" s="4">
        <f t="shared" si="13"/>
        <v>1159770</v>
      </c>
      <c r="P113" s="4">
        <f t="shared" si="14"/>
        <v>2654425</v>
      </c>
      <c r="Q113" s="4"/>
      <c r="R113" s="4">
        <v>4048826</v>
      </c>
      <c r="S113" s="4">
        <f>Overrides!AA113</f>
        <v>110000</v>
      </c>
      <c r="T113" s="4">
        <f t="shared" si="15"/>
        <v>1298764</v>
      </c>
      <c r="U113" s="4">
        <f t="shared" si="16"/>
        <v>2750062</v>
      </c>
      <c r="V113" s="4">
        <f>ROUND((P113*1.025)+'New Growth'!$AL113*P113,0)</f>
        <v>2742817</v>
      </c>
      <c r="W113" s="12"/>
      <c r="X113" s="4">
        <v>17555403</v>
      </c>
      <c r="Y113" s="4">
        <v>17476332</v>
      </c>
      <c r="Z113" s="4">
        <v>17694243</v>
      </c>
      <c r="AA113" s="4">
        <v>18746147</v>
      </c>
      <c r="AB113" s="15">
        <f t="shared" si="10"/>
        <v>18746147</v>
      </c>
      <c r="AC113" s="4"/>
      <c r="AD113" s="4">
        <f t="shared" si="17"/>
        <v>2750062</v>
      </c>
      <c r="AE113" s="4"/>
      <c r="AF113" s="4"/>
    </row>
    <row r="114" spans="1:32">
      <c r="A114" t="s">
        <v>124</v>
      </c>
      <c r="B114">
        <v>105</v>
      </c>
      <c r="C114" s="4">
        <v>15961836</v>
      </c>
      <c r="D114" s="4">
        <f>Overrides!X114</f>
        <v>0</v>
      </c>
      <c r="E114" s="4">
        <v>1369954</v>
      </c>
      <c r="F114" s="4">
        <f t="shared" si="11"/>
        <v>14591882</v>
      </c>
      <c r="G114" s="4"/>
      <c r="H114" s="4">
        <v>16524860</v>
      </c>
      <c r="I114" s="4">
        <f>Overrides!Y114</f>
        <v>0</v>
      </c>
      <c r="J114" s="4">
        <f t="shared" si="18"/>
        <v>1404203</v>
      </c>
      <c r="K114" s="4">
        <f t="shared" si="12"/>
        <v>15120657</v>
      </c>
      <c r="L114" s="4"/>
      <c r="M114" s="4">
        <v>17183255</v>
      </c>
      <c r="N114" s="4">
        <f>Overrides!Z114</f>
        <v>0</v>
      </c>
      <c r="O114" s="4">
        <f t="shared" si="13"/>
        <v>1439308</v>
      </c>
      <c r="P114" s="4">
        <f t="shared" si="14"/>
        <v>15743947</v>
      </c>
      <c r="Q114" s="4"/>
      <c r="R114" s="4">
        <v>17932673</v>
      </c>
      <c r="S114" s="4">
        <f>Overrides!AA114</f>
        <v>0</v>
      </c>
      <c r="T114" s="4">
        <f t="shared" si="15"/>
        <v>1475291</v>
      </c>
      <c r="U114" s="4">
        <f t="shared" si="16"/>
        <v>16457382</v>
      </c>
      <c r="V114" s="4">
        <f>ROUND((P114*1.025)+'New Growth'!$AL114*P114,0)</f>
        <v>16387874</v>
      </c>
      <c r="W114" s="12"/>
      <c r="X114" s="4">
        <v>28390100</v>
      </c>
      <c r="Y114" s="4">
        <v>29437962</v>
      </c>
      <c r="Z114" s="4">
        <v>30212314</v>
      </c>
      <c r="AA114" s="4">
        <v>32026232</v>
      </c>
      <c r="AB114" s="15">
        <f t="shared" si="10"/>
        <v>32026232</v>
      </c>
      <c r="AC114" s="4"/>
      <c r="AD114" s="4">
        <f t="shared" si="17"/>
        <v>16457382</v>
      </c>
      <c r="AE114" s="4"/>
      <c r="AF114" s="4"/>
    </row>
    <row r="115" spans="1:32">
      <c r="A115" t="s">
        <v>125</v>
      </c>
      <c r="B115">
        <v>106</v>
      </c>
      <c r="C115" s="4">
        <v>2392529</v>
      </c>
      <c r="D115" s="4">
        <f>Overrides!X115</f>
        <v>0</v>
      </c>
      <c r="E115" s="4">
        <v>180423</v>
      </c>
      <c r="F115" s="4">
        <f t="shared" si="11"/>
        <v>2212106</v>
      </c>
      <c r="G115" s="4"/>
      <c r="H115" s="4">
        <v>2513285</v>
      </c>
      <c r="I115" s="4">
        <f>Overrides!Y115</f>
        <v>0</v>
      </c>
      <c r="J115" s="4">
        <f t="shared" si="18"/>
        <v>184934</v>
      </c>
      <c r="K115" s="4">
        <f t="shared" si="12"/>
        <v>2328351</v>
      </c>
      <c r="L115" s="4"/>
      <c r="M115" s="4">
        <v>2648098</v>
      </c>
      <c r="N115" s="4">
        <f>Overrides!Z115</f>
        <v>0</v>
      </c>
      <c r="O115" s="4">
        <f t="shared" si="13"/>
        <v>189557</v>
      </c>
      <c r="P115" s="4">
        <f t="shared" si="14"/>
        <v>2458541</v>
      </c>
      <c r="Q115" s="4"/>
      <c r="R115" s="4">
        <v>2747123</v>
      </c>
      <c r="S115" s="4">
        <f>Overrides!AA115</f>
        <v>0</v>
      </c>
      <c r="T115" s="4">
        <f t="shared" si="15"/>
        <v>194296</v>
      </c>
      <c r="U115" s="4">
        <f t="shared" si="16"/>
        <v>2552827</v>
      </c>
      <c r="V115" s="4">
        <f>ROUND((P115*1.025)+'New Growth'!$AL115*P115,0)</f>
        <v>2578764</v>
      </c>
      <c r="W115" s="12"/>
      <c r="X115" s="4">
        <v>3583827</v>
      </c>
      <c r="Y115" s="4">
        <v>3683415</v>
      </c>
      <c r="Z115" s="4">
        <v>3824310</v>
      </c>
      <c r="AA115" s="4">
        <v>3851560</v>
      </c>
      <c r="AB115" s="15">
        <f t="shared" si="10"/>
        <v>3851560</v>
      </c>
      <c r="AC115" s="4"/>
      <c r="AD115" s="4">
        <f t="shared" si="17"/>
        <v>2552827</v>
      </c>
      <c r="AE115" s="4"/>
      <c r="AF115" s="4"/>
    </row>
    <row r="116" spans="1:32">
      <c r="A116" t="s">
        <v>126</v>
      </c>
      <c r="B116">
        <v>107</v>
      </c>
      <c r="C116" s="4">
        <v>67991888</v>
      </c>
      <c r="D116" s="4">
        <f>Overrides!X116</f>
        <v>0</v>
      </c>
      <c r="E116" s="4">
        <v>0</v>
      </c>
      <c r="F116" s="4">
        <f t="shared" si="11"/>
        <v>67991888</v>
      </c>
      <c r="G116" s="4"/>
      <c r="H116" s="4">
        <v>70726400</v>
      </c>
      <c r="I116" s="4">
        <f>Overrides!Y116</f>
        <v>0</v>
      </c>
      <c r="J116" s="4">
        <f t="shared" si="18"/>
        <v>0</v>
      </c>
      <c r="K116" s="4">
        <f t="shared" si="12"/>
        <v>70726400</v>
      </c>
      <c r="L116" s="4"/>
      <c r="M116" s="4">
        <v>73445650</v>
      </c>
      <c r="N116" s="4">
        <f>Overrides!Z116</f>
        <v>0</v>
      </c>
      <c r="O116" s="4">
        <f t="shared" si="13"/>
        <v>0</v>
      </c>
      <c r="P116" s="4">
        <f t="shared" si="14"/>
        <v>73445650</v>
      </c>
      <c r="Q116" s="4"/>
      <c r="R116" s="4">
        <v>76265313</v>
      </c>
      <c r="S116" s="4">
        <f>Overrides!AA116</f>
        <v>0</v>
      </c>
      <c r="T116" s="4">
        <f t="shared" si="15"/>
        <v>0</v>
      </c>
      <c r="U116" s="4">
        <f t="shared" si="16"/>
        <v>76265313</v>
      </c>
      <c r="V116" s="4">
        <f>ROUND((P116*1.025)+'New Growth'!$AL116*P116,0)</f>
        <v>76310030</v>
      </c>
      <c r="W116" s="12"/>
      <c r="X116" s="4">
        <v>133196505</v>
      </c>
      <c r="Y116" s="4">
        <v>138418981</v>
      </c>
      <c r="Z116" s="4">
        <v>148262809</v>
      </c>
      <c r="AA116" s="4">
        <v>156685004</v>
      </c>
      <c r="AB116" s="15">
        <f t="shared" si="10"/>
        <v>156685004</v>
      </c>
      <c r="AC116" s="4"/>
      <c r="AD116" s="4">
        <f t="shared" si="17"/>
        <v>76265313</v>
      </c>
      <c r="AE116" s="4"/>
      <c r="AF116" s="4"/>
    </row>
    <row r="117" spans="1:32">
      <c r="A117" t="s">
        <v>127</v>
      </c>
      <c r="B117">
        <v>108</v>
      </c>
      <c r="C117" s="4">
        <v>2041414</v>
      </c>
      <c r="D117" s="4">
        <f>Overrides!X117</f>
        <v>0</v>
      </c>
      <c r="E117" s="4">
        <v>0</v>
      </c>
      <c r="F117" s="4">
        <f t="shared" si="11"/>
        <v>2041414</v>
      </c>
      <c r="G117" s="4"/>
      <c r="H117" s="4">
        <v>2104870</v>
      </c>
      <c r="I117" s="4">
        <f>Overrides!Y117</f>
        <v>0</v>
      </c>
      <c r="J117" s="4">
        <f t="shared" si="18"/>
        <v>0</v>
      </c>
      <c r="K117" s="4">
        <f t="shared" si="12"/>
        <v>2104870</v>
      </c>
      <c r="L117" s="4"/>
      <c r="M117" s="4">
        <v>2183303</v>
      </c>
      <c r="N117" s="4">
        <f>Overrides!Z117</f>
        <v>0</v>
      </c>
      <c r="O117" s="4">
        <f t="shared" si="13"/>
        <v>0</v>
      </c>
      <c r="P117" s="4">
        <f t="shared" si="14"/>
        <v>2183303</v>
      </c>
      <c r="Q117" s="4"/>
      <c r="R117" s="4">
        <v>2282872</v>
      </c>
      <c r="S117" s="4">
        <f>Overrides!AA117</f>
        <v>0</v>
      </c>
      <c r="T117" s="4">
        <f t="shared" si="15"/>
        <v>0</v>
      </c>
      <c r="U117" s="4">
        <f t="shared" si="16"/>
        <v>2282872</v>
      </c>
      <c r="V117" s="4">
        <f>ROUND((P117*1.025)+'New Growth'!$AL117*P117,0)</f>
        <v>2266269</v>
      </c>
      <c r="W117" s="12"/>
      <c r="X117" s="4">
        <v>3562080</v>
      </c>
      <c r="Y117" s="4">
        <v>3505640</v>
      </c>
      <c r="Z117" s="4">
        <v>3580625</v>
      </c>
      <c r="AA117" s="4">
        <v>3630747</v>
      </c>
      <c r="AB117" s="15">
        <f t="shared" si="10"/>
        <v>3630747</v>
      </c>
      <c r="AC117" s="4"/>
      <c r="AD117" s="4">
        <f t="shared" si="17"/>
        <v>2282872</v>
      </c>
      <c r="AE117" s="4"/>
      <c r="AF117" s="4"/>
    </row>
    <row r="118" spans="1:32">
      <c r="A118" t="s">
        <v>128</v>
      </c>
      <c r="B118">
        <v>109</v>
      </c>
      <c r="C118" s="4">
        <v>646502</v>
      </c>
      <c r="D118" s="4">
        <f>Overrides!X118</f>
        <v>0</v>
      </c>
      <c r="E118" s="4">
        <v>189286</v>
      </c>
      <c r="F118" s="4">
        <f t="shared" si="11"/>
        <v>457216</v>
      </c>
      <c r="G118" s="4"/>
      <c r="H118" s="4">
        <v>663111</v>
      </c>
      <c r="I118" s="4">
        <f>Overrides!Y118</f>
        <v>0</v>
      </c>
      <c r="J118" s="4">
        <f t="shared" si="18"/>
        <v>194018</v>
      </c>
      <c r="K118" s="4">
        <f t="shared" si="12"/>
        <v>469093</v>
      </c>
      <c r="L118" s="4"/>
      <c r="M118" s="4">
        <v>679689</v>
      </c>
      <c r="N118" s="4">
        <f>Overrides!Z118</f>
        <v>0</v>
      </c>
      <c r="O118" s="4">
        <f t="shared" si="13"/>
        <v>198868</v>
      </c>
      <c r="P118" s="4">
        <f t="shared" si="14"/>
        <v>480821</v>
      </c>
      <c r="Q118" s="4"/>
      <c r="R118" s="4">
        <v>0</v>
      </c>
      <c r="S118" s="4">
        <f>Overrides!AA118</f>
        <v>0</v>
      </c>
      <c r="T118" s="4">
        <f t="shared" si="15"/>
        <v>203840</v>
      </c>
      <c r="U118" s="4">
        <f t="shared" si="16"/>
        <v>0</v>
      </c>
      <c r="V118" s="4">
        <f>ROUND((P118*1.025)+'New Growth'!$AL118*P118,0)</f>
        <v>493851</v>
      </c>
      <c r="X118" s="4">
        <v>5808007</v>
      </c>
      <c r="Y118" s="4">
        <v>5808348</v>
      </c>
      <c r="Z118" s="4">
        <v>5773892</v>
      </c>
      <c r="AA118" s="4">
        <v>0</v>
      </c>
      <c r="AB118" s="15">
        <f t="shared" si="10"/>
        <v>5773892</v>
      </c>
      <c r="AC118" s="4"/>
      <c r="AD118" s="4">
        <f t="shared" si="17"/>
        <v>493851</v>
      </c>
      <c r="AE118" s="4"/>
      <c r="AF118" s="4"/>
    </row>
    <row r="119" spans="1:32">
      <c r="A119" t="s">
        <v>129</v>
      </c>
      <c r="B119">
        <v>110</v>
      </c>
      <c r="C119" s="4">
        <v>31834675</v>
      </c>
      <c r="D119" s="4">
        <f>Overrides!X119</f>
        <v>2000000</v>
      </c>
      <c r="E119" s="4">
        <v>2000000</v>
      </c>
      <c r="F119" s="4">
        <f t="shared" si="11"/>
        <v>29834675</v>
      </c>
      <c r="G119" s="4"/>
      <c r="H119" s="4">
        <v>33054015</v>
      </c>
      <c r="I119" s="4">
        <f>Overrides!Y119</f>
        <v>0</v>
      </c>
      <c r="J119" s="4">
        <f t="shared" si="18"/>
        <v>2050000</v>
      </c>
      <c r="K119" s="4">
        <f t="shared" si="12"/>
        <v>31004015</v>
      </c>
      <c r="L119" s="4"/>
      <c r="M119" s="4">
        <v>34426844</v>
      </c>
      <c r="N119" s="4">
        <f>Overrides!Z119</f>
        <v>0</v>
      </c>
      <c r="O119" s="4">
        <f t="shared" si="13"/>
        <v>2101250</v>
      </c>
      <c r="P119" s="4">
        <f t="shared" si="14"/>
        <v>32325594</v>
      </c>
      <c r="Q119" s="4"/>
      <c r="R119" s="4">
        <v>36005923</v>
      </c>
      <c r="S119" s="4">
        <f>Overrides!AA119</f>
        <v>0</v>
      </c>
      <c r="T119" s="4">
        <f t="shared" si="15"/>
        <v>2153781</v>
      </c>
      <c r="U119" s="4">
        <f t="shared" si="16"/>
        <v>33852142</v>
      </c>
      <c r="V119" s="4">
        <f>ROUND((P119*1.025)+'New Growth'!$AL119*P119,0)</f>
        <v>33715595</v>
      </c>
      <c r="W119" s="12"/>
      <c r="X119" s="4">
        <v>53775932</v>
      </c>
      <c r="Y119" s="4">
        <v>54812621</v>
      </c>
      <c r="Z119" s="4">
        <v>58484437</v>
      </c>
      <c r="AA119" s="4">
        <v>60819003</v>
      </c>
      <c r="AB119" s="15">
        <f t="shared" si="10"/>
        <v>60819003</v>
      </c>
      <c r="AC119" s="4"/>
      <c r="AD119" s="4">
        <f t="shared" si="17"/>
        <v>33852142</v>
      </c>
      <c r="AE119" s="4"/>
      <c r="AF119" s="4"/>
    </row>
    <row r="120" spans="1:32">
      <c r="A120" t="s">
        <v>130</v>
      </c>
      <c r="B120">
        <v>111</v>
      </c>
      <c r="C120" s="4">
        <v>10415071</v>
      </c>
      <c r="D120" s="4">
        <f>Overrides!X120</f>
        <v>363041</v>
      </c>
      <c r="E120" s="4">
        <v>1085007</v>
      </c>
      <c r="F120" s="4">
        <f t="shared" si="11"/>
        <v>9330064</v>
      </c>
      <c r="G120" s="4"/>
      <c r="H120" s="4">
        <v>10801368</v>
      </c>
      <c r="I120" s="4">
        <f>Overrides!Y120</f>
        <v>0</v>
      </c>
      <c r="J120" s="4">
        <f t="shared" si="18"/>
        <v>1112132</v>
      </c>
      <c r="K120" s="4">
        <f t="shared" si="12"/>
        <v>9689236</v>
      </c>
      <c r="L120" s="4"/>
      <c r="M120" s="4">
        <v>11215226</v>
      </c>
      <c r="N120" s="4">
        <f>Overrides!Z120</f>
        <v>0</v>
      </c>
      <c r="O120" s="4">
        <f t="shared" si="13"/>
        <v>1139935</v>
      </c>
      <c r="P120" s="4">
        <f t="shared" si="14"/>
        <v>10075291</v>
      </c>
      <c r="Q120" s="4"/>
      <c r="R120" s="4">
        <v>11619470</v>
      </c>
      <c r="S120" s="4">
        <f>Overrides!AA120</f>
        <v>-30000</v>
      </c>
      <c r="T120" s="4">
        <f t="shared" si="15"/>
        <v>1138433</v>
      </c>
      <c r="U120" s="4">
        <f t="shared" si="16"/>
        <v>10481037</v>
      </c>
      <c r="V120" s="4">
        <f>ROUND((P120*1.025)+'New Growth'!$AL120*P120,0)</f>
        <v>10473265</v>
      </c>
      <c r="W120" s="12"/>
      <c r="X120" s="4">
        <v>14218898</v>
      </c>
      <c r="Y120" s="4">
        <v>14304264</v>
      </c>
      <c r="Z120" s="4">
        <v>15489716</v>
      </c>
      <c r="AA120" s="4">
        <v>15580489</v>
      </c>
      <c r="AB120" s="15">
        <f t="shared" si="10"/>
        <v>15580489</v>
      </c>
      <c r="AC120" s="4"/>
      <c r="AD120" s="4">
        <f t="shared" si="17"/>
        <v>10481037</v>
      </c>
      <c r="AE120" s="4"/>
      <c r="AF120" s="4"/>
    </row>
    <row r="121" spans="1:32">
      <c r="A121" t="s">
        <v>131</v>
      </c>
      <c r="B121">
        <v>112</v>
      </c>
      <c r="C121" s="4">
        <v>2855584</v>
      </c>
      <c r="D121" s="4">
        <f>Overrides!X121</f>
        <v>0</v>
      </c>
      <c r="E121" s="4">
        <v>0</v>
      </c>
      <c r="F121" s="4">
        <f t="shared" si="11"/>
        <v>2855584</v>
      </c>
      <c r="G121" s="4"/>
      <c r="H121" s="4">
        <v>2958230</v>
      </c>
      <c r="I121" s="4">
        <f>Overrides!Y121</f>
        <v>0</v>
      </c>
      <c r="J121" s="4">
        <f t="shared" si="18"/>
        <v>0</v>
      </c>
      <c r="K121" s="4">
        <f t="shared" si="12"/>
        <v>2958230</v>
      </c>
      <c r="L121" s="4"/>
      <c r="M121" s="4">
        <v>3074796</v>
      </c>
      <c r="N121" s="4">
        <f>Overrides!Z121</f>
        <v>0</v>
      </c>
      <c r="O121" s="4">
        <f t="shared" si="13"/>
        <v>0</v>
      </c>
      <c r="P121" s="4">
        <f t="shared" si="14"/>
        <v>3074796</v>
      </c>
      <c r="Q121" s="4"/>
      <c r="R121" s="4">
        <v>3167565</v>
      </c>
      <c r="S121" s="4">
        <f>Overrides!AA121</f>
        <v>0</v>
      </c>
      <c r="T121" s="4">
        <f t="shared" si="15"/>
        <v>0</v>
      </c>
      <c r="U121" s="4">
        <f t="shared" si="16"/>
        <v>3167565</v>
      </c>
      <c r="V121" s="4">
        <f>ROUND((P121*1.025)+'New Growth'!$AL121*P121,0)</f>
        <v>3183029</v>
      </c>
      <c r="W121" s="12"/>
      <c r="X121" s="4">
        <v>4776474</v>
      </c>
      <c r="Y121" s="4">
        <v>4792018</v>
      </c>
      <c r="Z121" s="4">
        <v>4844210</v>
      </c>
      <c r="AA121" s="4">
        <v>4887628</v>
      </c>
      <c r="AB121" s="15">
        <f t="shared" si="10"/>
        <v>4887628</v>
      </c>
      <c r="AC121" s="4"/>
      <c r="AD121" s="4">
        <f t="shared" si="17"/>
        <v>3167565</v>
      </c>
      <c r="AE121" s="4"/>
      <c r="AF121" s="4"/>
    </row>
    <row r="122" spans="1:32">
      <c r="A122" t="s">
        <v>377</v>
      </c>
      <c r="B122">
        <v>113</v>
      </c>
      <c r="C122" s="4">
        <v>19125974</v>
      </c>
      <c r="D122" s="4">
        <f>Overrides!X122</f>
        <v>0</v>
      </c>
      <c r="E122" s="4">
        <v>0</v>
      </c>
      <c r="F122" s="4">
        <f t="shared" si="11"/>
        <v>19125974</v>
      </c>
      <c r="G122" s="4"/>
      <c r="H122" s="4">
        <v>19847630</v>
      </c>
      <c r="I122" s="4">
        <f>Overrides!Y122</f>
        <v>0</v>
      </c>
      <c r="J122" s="4">
        <f t="shared" si="18"/>
        <v>0</v>
      </c>
      <c r="K122" s="4">
        <f t="shared" si="12"/>
        <v>19847630</v>
      </c>
      <c r="L122" s="4"/>
      <c r="M122" s="4">
        <v>20877814</v>
      </c>
      <c r="N122" s="4">
        <f>Overrides!Z122</f>
        <v>0</v>
      </c>
      <c r="O122" s="4">
        <f t="shared" si="13"/>
        <v>0</v>
      </c>
      <c r="P122" s="4">
        <f t="shared" si="14"/>
        <v>20877814</v>
      </c>
      <c r="Q122" s="4"/>
      <c r="R122" s="4">
        <v>21717815</v>
      </c>
      <c r="S122" s="4">
        <f>Overrides!AA122</f>
        <v>0</v>
      </c>
      <c r="T122" s="4">
        <f t="shared" si="15"/>
        <v>0</v>
      </c>
      <c r="U122" s="4">
        <f t="shared" si="16"/>
        <v>21717815</v>
      </c>
      <c r="V122" s="4">
        <f>ROUND((P122*1.025)+'New Growth'!$AL122*P122,0)</f>
        <v>21781823</v>
      </c>
      <c r="W122" s="12"/>
      <c r="X122" s="4">
        <v>34262478</v>
      </c>
      <c r="Y122" s="4">
        <v>34655115</v>
      </c>
      <c r="Z122" s="4">
        <v>35672898</v>
      </c>
      <c r="AA122" s="4">
        <v>36005494</v>
      </c>
      <c r="AB122" s="15">
        <f t="shared" si="10"/>
        <v>36005494</v>
      </c>
      <c r="AC122" s="4"/>
      <c r="AD122" s="4">
        <f t="shared" si="17"/>
        <v>21717815</v>
      </c>
      <c r="AE122" s="4"/>
      <c r="AF122" s="4"/>
    </row>
    <row r="123" spans="1:32">
      <c r="A123" t="s">
        <v>132</v>
      </c>
      <c r="B123">
        <v>114</v>
      </c>
      <c r="C123" s="4">
        <v>29088817</v>
      </c>
      <c r="D123" s="4">
        <f>Overrides!X123</f>
        <v>0</v>
      </c>
      <c r="E123" s="4">
        <v>0</v>
      </c>
      <c r="F123" s="4">
        <f t="shared" si="11"/>
        <v>29088817</v>
      </c>
      <c r="G123" s="4"/>
      <c r="H123" s="4">
        <v>30219063</v>
      </c>
      <c r="I123" s="4">
        <f>Overrides!Y123</f>
        <v>0</v>
      </c>
      <c r="J123" s="4">
        <f t="shared" si="18"/>
        <v>0</v>
      </c>
      <c r="K123" s="4">
        <f t="shared" si="12"/>
        <v>30219063</v>
      </c>
      <c r="L123" s="4"/>
      <c r="M123" s="4">
        <v>31550523</v>
      </c>
      <c r="N123" s="4">
        <f>Overrides!Z123</f>
        <v>0</v>
      </c>
      <c r="O123" s="4">
        <f t="shared" si="13"/>
        <v>0</v>
      </c>
      <c r="P123" s="4">
        <f t="shared" si="14"/>
        <v>31550523</v>
      </c>
      <c r="Q123" s="4"/>
      <c r="R123" s="4">
        <v>0</v>
      </c>
      <c r="S123" s="4">
        <f>Overrides!AA123</f>
        <v>0</v>
      </c>
      <c r="T123" s="4">
        <f t="shared" si="15"/>
        <v>0</v>
      </c>
      <c r="U123" s="4">
        <f t="shared" si="16"/>
        <v>0</v>
      </c>
      <c r="V123" s="4">
        <f>ROUND((P123*1.025)+'New Growth'!$AL123*P123,0)</f>
        <v>32840939</v>
      </c>
      <c r="W123" s="12"/>
      <c r="X123" s="4">
        <v>33002939</v>
      </c>
      <c r="Y123" s="4">
        <v>34087998</v>
      </c>
      <c r="Z123" s="4">
        <v>34934606</v>
      </c>
      <c r="AA123" s="4">
        <v>0</v>
      </c>
      <c r="AB123" s="15">
        <f t="shared" si="10"/>
        <v>34934606</v>
      </c>
      <c r="AC123" s="4"/>
      <c r="AD123" s="4">
        <f t="shared" si="17"/>
        <v>32840939</v>
      </c>
      <c r="AE123" s="4"/>
      <c r="AF123" s="4"/>
    </row>
    <row r="124" spans="1:32">
      <c r="A124" t="s">
        <v>133</v>
      </c>
      <c r="B124">
        <v>115</v>
      </c>
      <c r="C124" s="4">
        <v>26002556</v>
      </c>
      <c r="D124" s="4">
        <f>Overrides!X124</f>
        <v>0</v>
      </c>
      <c r="E124" s="4">
        <v>2820747</v>
      </c>
      <c r="F124" s="4">
        <f t="shared" si="11"/>
        <v>23181809</v>
      </c>
      <c r="G124" s="4"/>
      <c r="H124" s="4">
        <v>27029638</v>
      </c>
      <c r="I124" s="4">
        <f>Overrides!Y124</f>
        <v>0</v>
      </c>
      <c r="J124" s="4">
        <f t="shared" si="18"/>
        <v>2891266</v>
      </c>
      <c r="K124" s="4">
        <f t="shared" si="12"/>
        <v>24138372</v>
      </c>
      <c r="L124" s="4"/>
      <c r="M124" s="4">
        <v>28151493</v>
      </c>
      <c r="N124" s="4">
        <f>Overrides!Z124</f>
        <v>0</v>
      </c>
      <c r="O124" s="4">
        <f t="shared" si="13"/>
        <v>2963548</v>
      </c>
      <c r="P124" s="4">
        <f t="shared" si="14"/>
        <v>25187945</v>
      </c>
      <c r="Q124" s="4"/>
      <c r="R124" s="4">
        <v>29360224</v>
      </c>
      <c r="S124" s="4">
        <f>Overrides!AA124</f>
        <v>0</v>
      </c>
      <c r="T124" s="4">
        <f t="shared" si="15"/>
        <v>3037637</v>
      </c>
      <c r="U124" s="4">
        <f t="shared" si="16"/>
        <v>26322587</v>
      </c>
      <c r="V124" s="4">
        <f>ROUND((P124*1.025)+'New Growth'!$AL124*P124,0)</f>
        <v>26278583</v>
      </c>
      <c r="W124" s="12"/>
      <c r="X124" s="4">
        <v>38275123</v>
      </c>
      <c r="Y124" s="4">
        <v>38675711</v>
      </c>
      <c r="Z124" s="4">
        <v>41354162</v>
      </c>
      <c r="AA124" s="4">
        <v>41703345</v>
      </c>
      <c r="AB124" s="15">
        <f t="shared" si="10"/>
        <v>41703345</v>
      </c>
      <c r="AC124" s="4"/>
      <c r="AD124" s="4">
        <f t="shared" si="17"/>
        <v>26322587</v>
      </c>
      <c r="AE124" s="4"/>
      <c r="AF124" s="4"/>
    </row>
    <row r="125" spans="1:32">
      <c r="A125" t="s">
        <v>134</v>
      </c>
      <c r="B125">
        <v>116</v>
      </c>
      <c r="C125" s="4">
        <v>12079352</v>
      </c>
      <c r="D125" s="4">
        <f>Overrides!X125</f>
        <v>0</v>
      </c>
      <c r="E125" s="4">
        <v>1938871</v>
      </c>
      <c r="F125" s="4">
        <f t="shared" si="11"/>
        <v>10140481</v>
      </c>
      <c r="G125" s="4"/>
      <c r="H125" s="4">
        <v>12498050</v>
      </c>
      <c r="I125" s="4">
        <f>Overrides!Y125</f>
        <v>0</v>
      </c>
      <c r="J125" s="4">
        <f t="shared" si="18"/>
        <v>1987343</v>
      </c>
      <c r="K125" s="4">
        <f t="shared" si="12"/>
        <v>10510707</v>
      </c>
      <c r="L125" s="4"/>
      <c r="M125" s="4">
        <v>12957902</v>
      </c>
      <c r="N125" s="4">
        <f>Overrides!Z125</f>
        <v>0</v>
      </c>
      <c r="O125" s="4">
        <f t="shared" si="13"/>
        <v>2037027</v>
      </c>
      <c r="P125" s="4">
        <f t="shared" si="14"/>
        <v>10920875</v>
      </c>
      <c r="Q125" s="4"/>
      <c r="R125" s="4">
        <v>13441118</v>
      </c>
      <c r="S125" s="4">
        <f>Overrides!AA125</f>
        <v>0</v>
      </c>
      <c r="T125" s="4">
        <f t="shared" si="15"/>
        <v>2087953</v>
      </c>
      <c r="U125" s="4">
        <f t="shared" si="16"/>
        <v>11353165</v>
      </c>
      <c r="V125" s="4">
        <f>ROUND((P125*1.025)+'New Growth'!$AL125*P125,0)</f>
        <v>11340237</v>
      </c>
      <c r="W125" s="12"/>
      <c r="X125" s="4">
        <v>20999262</v>
      </c>
      <c r="Y125" s="4">
        <v>21683227</v>
      </c>
      <c r="Z125" s="4">
        <v>23068769</v>
      </c>
      <c r="AA125" s="4">
        <v>23919333</v>
      </c>
      <c r="AB125" s="15">
        <f t="shared" si="10"/>
        <v>23919333</v>
      </c>
      <c r="AC125" s="4"/>
      <c r="AD125" s="4">
        <f t="shared" si="17"/>
        <v>11353165</v>
      </c>
      <c r="AE125" s="4"/>
      <c r="AF125" s="4"/>
    </row>
    <row r="126" spans="1:32">
      <c r="A126" t="s">
        <v>135</v>
      </c>
      <c r="B126">
        <v>117</v>
      </c>
      <c r="C126" s="4">
        <v>9359333</v>
      </c>
      <c r="D126" s="4">
        <f>Overrides!X126</f>
        <v>0</v>
      </c>
      <c r="E126" s="4">
        <v>0</v>
      </c>
      <c r="F126" s="4">
        <f t="shared" si="11"/>
        <v>9359333</v>
      </c>
      <c r="G126" s="4"/>
      <c r="H126" s="4">
        <v>9718621</v>
      </c>
      <c r="I126" s="4">
        <f>Overrides!Y126</f>
        <v>0</v>
      </c>
      <c r="J126" s="4">
        <f t="shared" si="18"/>
        <v>0</v>
      </c>
      <c r="K126" s="4">
        <f t="shared" si="12"/>
        <v>9718621</v>
      </c>
      <c r="L126" s="4"/>
      <c r="M126" s="4">
        <v>10157691</v>
      </c>
      <c r="N126" s="4">
        <f>Overrides!Z126</f>
        <v>0</v>
      </c>
      <c r="O126" s="4">
        <f t="shared" si="13"/>
        <v>0</v>
      </c>
      <c r="P126" s="4">
        <f t="shared" si="14"/>
        <v>10157691</v>
      </c>
      <c r="Q126" s="4"/>
      <c r="R126" s="4">
        <v>10576297</v>
      </c>
      <c r="S126" s="4">
        <f>Overrides!AA126</f>
        <v>0</v>
      </c>
      <c r="T126" s="4">
        <f t="shared" si="15"/>
        <v>0</v>
      </c>
      <c r="U126" s="4">
        <f t="shared" si="16"/>
        <v>10576297</v>
      </c>
      <c r="V126" s="4">
        <f>ROUND((P126*1.025)+'New Growth'!$AL126*P126,0)</f>
        <v>10579235</v>
      </c>
      <c r="W126" s="12"/>
      <c r="X126" s="4">
        <v>23197654</v>
      </c>
      <c r="Y126" s="4">
        <v>23392727</v>
      </c>
      <c r="Z126" s="4">
        <v>23711191</v>
      </c>
      <c r="AA126" s="4">
        <v>24135347</v>
      </c>
      <c r="AB126" s="15">
        <f t="shared" si="10"/>
        <v>24135347</v>
      </c>
      <c r="AC126" s="4"/>
      <c r="AD126" s="4">
        <f t="shared" si="17"/>
        <v>10576297</v>
      </c>
      <c r="AE126" s="4"/>
      <c r="AF126" s="4"/>
    </row>
    <row r="127" spans="1:32">
      <c r="A127" t="s">
        <v>136</v>
      </c>
      <c r="B127">
        <v>118</v>
      </c>
      <c r="C127" s="4">
        <v>13870030</v>
      </c>
      <c r="D127" s="4">
        <f>Overrides!X127</f>
        <v>0</v>
      </c>
      <c r="E127" s="4">
        <v>842194</v>
      </c>
      <c r="F127" s="4">
        <f t="shared" si="11"/>
        <v>13027836</v>
      </c>
      <c r="G127" s="4"/>
      <c r="H127" s="4">
        <v>14424644</v>
      </c>
      <c r="I127" s="4">
        <f>Overrides!Y127</f>
        <v>0</v>
      </c>
      <c r="J127" s="4">
        <f t="shared" si="18"/>
        <v>863249</v>
      </c>
      <c r="K127" s="4">
        <f t="shared" si="12"/>
        <v>13561395</v>
      </c>
      <c r="L127" s="4"/>
      <c r="M127" s="4">
        <v>15072182</v>
      </c>
      <c r="N127" s="4">
        <f>Overrides!Z127</f>
        <v>0</v>
      </c>
      <c r="O127" s="4">
        <f t="shared" si="13"/>
        <v>884830</v>
      </c>
      <c r="P127" s="4">
        <f t="shared" si="14"/>
        <v>14187352</v>
      </c>
      <c r="Q127" s="4"/>
      <c r="R127" s="4">
        <v>15617995</v>
      </c>
      <c r="S127" s="4">
        <f>Overrides!AA127</f>
        <v>0</v>
      </c>
      <c r="T127" s="4">
        <f t="shared" si="15"/>
        <v>906951</v>
      </c>
      <c r="U127" s="4">
        <f t="shared" si="16"/>
        <v>14711044</v>
      </c>
      <c r="V127" s="4">
        <f>ROUND((P127*1.025)+'New Growth'!$AL127*P127,0)</f>
        <v>14774708</v>
      </c>
      <c r="W127" s="12"/>
      <c r="X127" s="4">
        <v>19066319</v>
      </c>
      <c r="Y127" s="4">
        <v>19399539</v>
      </c>
      <c r="Z127" s="4">
        <v>20932541</v>
      </c>
      <c r="AA127" s="4">
        <v>22103245</v>
      </c>
      <c r="AB127" s="15">
        <f t="shared" si="10"/>
        <v>22103245</v>
      </c>
      <c r="AC127" s="4"/>
      <c r="AD127" s="4">
        <f t="shared" si="17"/>
        <v>14711044</v>
      </c>
      <c r="AE127" s="4"/>
      <c r="AF127" s="4"/>
    </row>
    <row r="128" spans="1:32">
      <c r="A128" t="s">
        <v>137</v>
      </c>
      <c r="B128">
        <v>119</v>
      </c>
      <c r="C128" s="4">
        <v>24406116</v>
      </c>
      <c r="D128" s="4">
        <f>Overrides!X128</f>
        <v>0</v>
      </c>
      <c r="E128" s="4">
        <v>6421889</v>
      </c>
      <c r="F128" s="4">
        <f t="shared" si="11"/>
        <v>17984227</v>
      </c>
      <c r="G128" s="4"/>
      <c r="H128" s="4">
        <v>25261526</v>
      </c>
      <c r="I128" s="4">
        <f>Overrides!Y128</f>
        <v>0</v>
      </c>
      <c r="J128" s="4">
        <f t="shared" si="18"/>
        <v>6582436</v>
      </c>
      <c r="K128" s="4">
        <f t="shared" si="12"/>
        <v>18679090</v>
      </c>
      <c r="L128" s="4"/>
      <c r="M128" s="4">
        <v>26219976</v>
      </c>
      <c r="N128" s="4">
        <f>Overrides!Z128</f>
        <v>0</v>
      </c>
      <c r="O128" s="4">
        <f t="shared" si="13"/>
        <v>6746997</v>
      </c>
      <c r="P128" s="4">
        <f t="shared" si="14"/>
        <v>19472979</v>
      </c>
      <c r="Q128" s="4"/>
      <c r="R128" s="4">
        <v>27198556</v>
      </c>
      <c r="S128" s="4">
        <f>Overrides!AA128</f>
        <v>0</v>
      </c>
      <c r="T128" s="4">
        <f t="shared" si="15"/>
        <v>6915672</v>
      </c>
      <c r="U128" s="4">
        <f t="shared" si="16"/>
        <v>20282884</v>
      </c>
      <c r="V128" s="4">
        <f>ROUND((P128*1.025)+'New Growth'!$AL128*P128,0)</f>
        <v>20269424</v>
      </c>
      <c r="W128" s="12"/>
      <c r="X128" s="4">
        <v>34137416</v>
      </c>
      <c r="Y128" s="4">
        <v>35872785</v>
      </c>
      <c r="Z128" s="4">
        <v>37421610</v>
      </c>
      <c r="AA128" s="4">
        <v>39458752</v>
      </c>
      <c r="AB128" s="15">
        <f t="shared" si="10"/>
        <v>39458752</v>
      </c>
      <c r="AC128" s="4"/>
      <c r="AD128" s="4">
        <f t="shared" si="17"/>
        <v>20282884</v>
      </c>
      <c r="AE128" s="4"/>
      <c r="AF128" s="4"/>
    </row>
    <row r="129" spans="1:32">
      <c r="A129" t="s">
        <v>138</v>
      </c>
      <c r="B129">
        <v>120</v>
      </c>
      <c r="C129" s="4">
        <v>9719362</v>
      </c>
      <c r="D129" s="4">
        <f>Overrides!X129</f>
        <v>0</v>
      </c>
      <c r="E129" s="4">
        <v>0</v>
      </c>
      <c r="F129" s="4">
        <f t="shared" si="11"/>
        <v>9719362</v>
      </c>
      <c r="G129" s="4"/>
      <c r="H129" s="4">
        <v>10418493</v>
      </c>
      <c r="I129" s="4">
        <f>Overrides!Y129</f>
        <v>0</v>
      </c>
      <c r="J129" s="4">
        <f t="shared" si="18"/>
        <v>0</v>
      </c>
      <c r="K129" s="4">
        <f t="shared" si="12"/>
        <v>10418493</v>
      </c>
      <c r="L129" s="4"/>
      <c r="M129" s="4">
        <v>10923139</v>
      </c>
      <c r="N129" s="4">
        <f>Overrides!Z129</f>
        <v>0</v>
      </c>
      <c r="O129" s="4">
        <f t="shared" si="13"/>
        <v>0</v>
      </c>
      <c r="P129" s="4">
        <f t="shared" si="14"/>
        <v>10923139</v>
      </c>
      <c r="Q129" s="4"/>
      <c r="R129" s="4">
        <v>11649278</v>
      </c>
      <c r="S129" s="4">
        <f>Overrides!AA129</f>
        <v>0</v>
      </c>
      <c r="T129" s="4">
        <f t="shared" si="15"/>
        <v>0</v>
      </c>
      <c r="U129" s="4">
        <f t="shared" si="16"/>
        <v>11649278</v>
      </c>
      <c r="V129" s="4">
        <f>ROUND((P129*1.025)+'New Growth'!$AL129*P129,0)</f>
        <v>11603651</v>
      </c>
      <c r="W129" s="12"/>
      <c r="X129" s="4">
        <v>13722577</v>
      </c>
      <c r="Y129" s="4">
        <v>14236207</v>
      </c>
      <c r="Z129" s="4">
        <v>14608212</v>
      </c>
      <c r="AA129" s="4">
        <v>15141466</v>
      </c>
      <c r="AB129" s="15">
        <f t="shared" si="10"/>
        <v>15141466</v>
      </c>
      <c r="AC129" s="4"/>
      <c r="AD129" s="4">
        <f t="shared" si="17"/>
        <v>11649278</v>
      </c>
      <c r="AE129" s="4"/>
      <c r="AF129" s="4"/>
    </row>
    <row r="130" spans="1:32">
      <c r="A130" t="s">
        <v>139</v>
      </c>
      <c r="B130">
        <v>121</v>
      </c>
      <c r="C130" s="4">
        <v>2056537</v>
      </c>
      <c r="D130" s="4">
        <f>Overrides!X130</f>
        <v>0</v>
      </c>
      <c r="E130" s="4">
        <v>0</v>
      </c>
      <c r="F130" s="4">
        <f t="shared" si="11"/>
        <v>2056537</v>
      </c>
      <c r="G130" s="4"/>
      <c r="H130" s="4">
        <v>2117800</v>
      </c>
      <c r="I130" s="4">
        <f>Overrides!Y130</f>
        <v>0</v>
      </c>
      <c r="J130" s="4">
        <f t="shared" si="18"/>
        <v>0</v>
      </c>
      <c r="K130" s="4">
        <f t="shared" si="12"/>
        <v>2117800</v>
      </c>
      <c r="L130" s="4"/>
      <c r="M130" s="4">
        <v>2180512</v>
      </c>
      <c r="N130" s="4">
        <f>Overrides!Z130</f>
        <v>0</v>
      </c>
      <c r="O130" s="4">
        <f t="shared" si="13"/>
        <v>0</v>
      </c>
      <c r="P130" s="4">
        <f t="shared" si="14"/>
        <v>2180512</v>
      </c>
      <c r="Q130" s="4"/>
      <c r="R130" s="4">
        <v>0</v>
      </c>
      <c r="S130" s="4">
        <f>Overrides!AA130</f>
        <v>0</v>
      </c>
      <c r="T130" s="4">
        <f t="shared" si="15"/>
        <v>0</v>
      </c>
      <c r="U130" s="4">
        <f t="shared" si="16"/>
        <v>0</v>
      </c>
      <c r="V130" s="4">
        <f>ROUND((P130*1.025)+'New Growth'!$AL130*P130,0)</f>
        <v>2243747</v>
      </c>
      <c r="W130" s="12"/>
      <c r="X130" s="4">
        <v>7350902</v>
      </c>
      <c r="Y130" s="4">
        <v>7459242</v>
      </c>
      <c r="Z130" s="4">
        <v>7589192</v>
      </c>
      <c r="AA130" s="4">
        <v>0</v>
      </c>
      <c r="AB130" s="15">
        <f t="shared" si="10"/>
        <v>7589192</v>
      </c>
      <c r="AC130" s="4"/>
      <c r="AD130" s="4">
        <f t="shared" si="17"/>
        <v>2243747</v>
      </c>
      <c r="AE130" s="4"/>
      <c r="AF130" s="4"/>
    </row>
    <row r="131" spans="1:32">
      <c r="A131" t="s">
        <v>140</v>
      </c>
      <c r="B131">
        <v>122</v>
      </c>
      <c r="C131" s="4">
        <v>35747973</v>
      </c>
      <c r="D131" s="4">
        <f>Overrides!X131</f>
        <v>0</v>
      </c>
      <c r="E131" s="4">
        <v>1826237</v>
      </c>
      <c r="F131" s="4">
        <f t="shared" si="11"/>
        <v>33921736</v>
      </c>
      <c r="G131" s="4"/>
      <c r="H131" s="4">
        <v>36980861</v>
      </c>
      <c r="I131" s="4">
        <f>Overrides!Y131</f>
        <v>0</v>
      </c>
      <c r="J131" s="4">
        <f t="shared" si="18"/>
        <v>1871893</v>
      </c>
      <c r="K131" s="4">
        <f t="shared" si="12"/>
        <v>35108968</v>
      </c>
      <c r="L131" s="4"/>
      <c r="M131" s="4">
        <v>38161303</v>
      </c>
      <c r="N131" s="4">
        <f>Overrides!Z131</f>
        <v>0</v>
      </c>
      <c r="O131" s="4">
        <f t="shared" si="13"/>
        <v>1918690</v>
      </c>
      <c r="P131" s="4">
        <f t="shared" si="14"/>
        <v>36242613</v>
      </c>
      <c r="Q131" s="4"/>
      <c r="R131" s="4">
        <v>39600831</v>
      </c>
      <c r="S131" s="4">
        <f>Overrides!AA131</f>
        <v>0</v>
      </c>
      <c r="T131" s="4">
        <f t="shared" si="15"/>
        <v>1966657</v>
      </c>
      <c r="U131" s="4">
        <f t="shared" si="16"/>
        <v>37634174</v>
      </c>
      <c r="V131" s="4">
        <f>ROUND((P131*1.025)+'New Growth'!$AL131*P131,0)</f>
        <v>37518353</v>
      </c>
      <c r="W131" s="12"/>
      <c r="X131" s="4">
        <v>59242837</v>
      </c>
      <c r="Y131" s="4">
        <v>60924250</v>
      </c>
      <c r="Z131" s="4">
        <v>63656132</v>
      </c>
      <c r="AA131" s="4">
        <v>65962371</v>
      </c>
      <c r="AB131" s="15">
        <f t="shared" si="10"/>
        <v>65962371</v>
      </c>
      <c r="AC131" s="4"/>
      <c r="AD131" s="4">
        <f t="shared" si="17"/>
        <v>37634174</v>
      </c>
      <c r="AE131" s="4"/>
      <c r="AF131" s="4"/>
    </row>
    <row r="132" spans="1:32">
      <c r="A132" t="s">
        <v>141</v>
      </c>
      <c r="B132">
        <v>123</v>
      </c>
      <c r="C132" s="4">
        <v>16689322</v>
      </c>
      <c r="D132" s="4">
        <f>Overrides!X132</f>
        <v>0</v>
      </c>
      <c r="E132" s="4">
        <v>773350</v>
      </c>
      <c r="F132" s="4">
        <f t="shared" si="11"/>
        <v>15915972</v>
      </c>
      <c r="G132" s="4"/>
      <c r="H132" s="4">
        <v>17480396</v>
      </c>
      <c r="I132" s="4">
        <f>Overrides!Y132</f>
        <v>0</v>
      </c>
      <c r="J132" s="4">
        <f t="shared" si="18"/>
        <v>792684</v>
      </c>
      <c r="K132" s="4">
        <f t="shared" si="12"/>
        <v>16687712</v>
      </c>
      <c r="L132" s="4"/>
      <c r="M132" s="4">
        <v>18390443</v>
      </c>
      <c r="N132" s="4">
        <f>Overrides!Z132</f>
        <v>0</v>
      </c>
      <c r="O132" s="4">
        <f t="shared" si="13"/>
        <v>812501</v>
      </c>
      <c r="P132" s="4">
        <f t="shared" si="14"/>
        <v>17577942</v>
      </c>
      <c r="Q132" s="4"/>
      <c r="R132" s="4">
        <v>19240837</v>
      </c>
      <c r="S132" s="4">
        <f>Overrides!AA132</f>
        <v>0</v>
      </c>
      <c r="T132" s="4">
        <f t="shared" si="15"/>
        <v>832814</v>
      </c>
      <c r="U132" s="4">
        <f t="shared" si="16"/>
        <v>18408023</v>
      </c>
      <c r="V132" s="4">
        <f>ROUND((P132*1.025)+'New Growth'!$AL132*P132,0)</f>
        <v>18451566</v>
      </c>
      <c r="W132" s="12"/>
      <c r="X132" s="4">
        <v>27624747</v>
      </c>
      <c r="Y132" s="4">
        <v>28521079</v>
      </c>
      <c r="Z132" s="4">
        <v>29791843</v>
      </c>
      <c r="AA132" s="4">
        <v>31612503</v>
      </c>
      <c r="AB132" s="15">
        <f t="shared" si="10"/>
        <v>31612503</v>
      </c>
      <c r="AC132" s="4"/>
      <c r="AD132" s="4">
        <f t="shared" si="17"/>
        <v>18408023</v>
      </c>
      <c r="AE132" s="4"/>
      <c r="AF132" s="4"/>
    </row>
    <row r="133" spans="1:32">
      <c r="A133" t="s">
        <v>142</v>
      </c>
      <c r="B133">
        <v>124</v>
      </c>
      <c r="C133" s="4">
        <v>3439606</v>
      </c>
      <c r="D133" s="4">
        <f>Overrides!X133</f>
        <v>0</v>
      </c>
      <c r="E133" s="4">
        <v>0</v>
      </c>
      <c r="F133" s="4">
        <f t="shared" si="11"/>
        <v>3439606</v>
      </c>
      <c r="G133" s="4"/>
      <c r="H133" s="4">
        <v>3569620</v>
      </c>
      <c r="I133" s="4">
        <f>Overrides!Y133</f>
        <v>0</v>
      </c>
      <c r="J133" s="4">
        <f t="shared" si="18"/>
        <v>0</v>
      </c>
      <c r="K133" s="4">
        <f t="shared" si="12"/>
        <v>3569620</v>
      </c>
      <c r="L133" s="4"/>
      <c r="M133" s="4">
        <v>3677514</v>
      </c>
      <c r="N133" s="4">
        <f>Overrides!Z133</f>
        <v>0</v>
      </c>
      <c r="O133" s="4">
        <f t="shared" si="13"/>
        <v>0</v>
      </c>
      <c r="P133" s="4">
        <f t="shared" si="14"/>
        <v>3677514</v>
      </c>
      <c r="Q133" s="4"/>
      <c r="R133" s="4">
        <v>3811640</v>
      </c>
      <c r="S133" s="4">
        <f>Overrides!AA133</f>
        <v>0</v>
      </c>
      <c r="T133" s="4">
        <f t="shared" si="15"/>
        <v>0</v>
      </c>
      <c r="U133" s="4">
        <f t="shared" si="16"/>
        <v>3811640</v>
      </c>
      <c r="V133" s="4">
        <f>ROUND((P133*1.025)+'New Growth'!$AL133*P133,0)</f>
        <v>3805124</v>
      </c>
      <c r="W133" s="12"/>
      <c r="X133" s="4">
        <v>5458185</v>
      </c>
      <c r="Y133" s="4">
        <v>5655343</v>
      </c>
      <c r="Z133" s="4">
        <v>5634282</v>
      </c>
      <c r="AA133" s="4">
        <v>5663112</v>
      </c>
      <c r="AB133" s="15">
        <f t="shared" si="10"/>
        <v>5663112</v>
      </c>
      <c r="AC133" s="4"/>
      <c r="AD133" s="4">
        <f t="shared" si="17"/>
        <v>3811640</v>
      </c>
      <c r="AE133" s="4"/>
      <c r="AF133" s="4"/>
    </row>
    <row r="134" spans="1:32">
      <c r="A134" t="s">
        <v>143</v>
      </c>
      <c r="B134">
        <v>125</v>
      </c>
      <c r="C134" s="4">
        <v>17784982</v>
      </c>
      <c r="D134" s="4">
        <f>Overrides!X134</f>
        <v>0</v>
      </c>
      <c r="E134" s="4">
        <v>3747376</v>
      </c>
      <c r="F134" s="4">
        <f t="shared" si="11"/>
        <v>14037606</v>
      </c>
      <c r="G134" s="4"/>
      <c r="H134" s="4">
        <v>18389058</v>
      </c>
      <c r="I134" s="4">
        <f>Overrides!Y134</f>
        <v>0</v>
      </c>
      <c r="J134" s="4">
        <f t="shared" si="18"/>
        <v>3841060</v>
      </c>
      <c r="K134" s="4">
        <f t="shared" si="12"/>
        <v>14547998</v>
      </c>
      <c r="L134" s="4"/>
      <c r="M134" s="4">
        <v>18982563</v>
      </c>
      <c r="N134" s="4">
        <f>Overrides!Z134</f>
        <v>0</v>
      </c>
      <c r="O134" s="4">
        <f t="shared" si="13"/>
        <v>3937087</v>
      </c>
      <c r="P134" s="4">
        <f t="shared" si="14"/>
        <v>15045476</v>
      </c>
      <c r="Q134" s="4"/>
      <c r="R134" s="4">
        <v>19615932</v>
      </c>
      <c r="S134" s="4">
        <f>Overrides!AA134</f>
        <v>0</v>
      </c>
      <c r="T134" s="4">
        <f t="shared" si="15"/>
        <v>4035514</v>
      </c>
      <c r="U134" s="4">
        <f t="shared" si="16"/>
        <v>15580418</v>
      </c>
      <c r="V134" s="4">
        <f>ROUND((P134*1.025)+'New Growth'!$AL134*P134,0)</f>
        <v>15578086</v>
      </c>
      <c r="W134" s="12"/>
      <c r="X134" s="4">
        <v>26577335</v>
      </c>
      <c r="Y134" s="4">
        <v>27035083</v>
      </c>
      <c r="Z134" s="4">
        <v>27428527</v>
      </c>
      <c r="AA134" s="4">
        <v>30422870</v>
      </c>
      <c r="AB134" s="15">
        <f t="shared" si="10"/>
        <v>30422870</v>
      </c>
      <c r="AC134" s="4"/>
      <c r="AD134" s="4">
        <f t="shared" si="17"/>
        <v>15580418</v>
      </c>
      <c r="AE134" s="4"/>
      <c r="AF134" s="4"/>
    </row>
    <row r="135" spans="1:32">
      <c r="A135" t="s">
        <v>144</v>
      </c>
      <c r="B135">
        <v>126</v>
      </c>
      <c r="C135" s="4">
        <v>38520623</v>
      </c>
      <c r="D135" s="4">
        <f>Overrides!X135</f>
        <v>0</v>
      </c>
      <c r="E135" s="4">
        <v>3622583</v>
      </c>
      <c r="F135" s="4">
        <f t="shared" si="11"/>
        <v>34898040</v>
      </c>
      <c r="G135" s="4"/>
      <c r="H135" s="4">
        <v>39950278</v>
      </c>
      <c r="I135" s="4">
        <f>Overrides!Y135</f>
        <v>0</v>
      </c>
      <c r="J135" s="4">
        <f t="shared" si="18"/>
        <v>3713148</v>
      </c>
      <c r="K135" s="4">
        <f t="shared" si="12"/>
        <v>36237130</v>
      </c>
      <c r="L135" s="4"/>
      <c r="M135" s="4">
        <v>41283806</v>
      </c>
      <c r="N135" s="4">
        <f>Overrides!Z135</f>
        <v>0</v>
      </c>
      <c r="O135" s="4">
        <f t="shared" si="13"/>
        <v>3805977</v>
      </c>
      <c r="P135" s="4">
        <f t="shared" si="14"/>
        <v>37477829</v>
      </c>
      <c r="Q135" s="4"/>
      <c r="R135" s="4">
        <v>42683458</v>
      </c>
      <c r="S135" s="4">
        <f>Overrides!AA135</f>
        <v>0</v>
      </c>
      <c r="T135" s="4">
        <f t="shared" si="15"/>
        <v>3901126</v>
      </c>
      <c r="U135" s="4">
        <f t="shared" si="16"/>
        <v>38782332</v>
      </c>
      <c r="V135" s="4">
        <f>ROUND((P135*1.025)+'New Growth'!$AL135*P135,0)</f>
        <v>38819535</v>
      </c>
      <c r="W135" s="12"/>
      <c r="X135" s="4">
        <v>117502849</v>
      </c>
      <c r="Y135" s="4">
        <v>120350245</v>
      </c>
      <c r="Z135" s="4">
        <v>124581163</v>
      </c>
      <c r="AA135" s="4">
        <v>132844521</v>
      </c>
      <c r="AB135" s="15">
        <f t="shared" si="10"/>
        <v>132844521</v>
      </c>
      <c r="AC135" s="4"/>
      <c r="AD135" s="4">
        <f t="shared" si="17"/>
        <v>38782332</v>
      </c>
      <c r="AE135" s="4"/>
      <c r="AF135" s="4"/>
    </row>
    <row r="136" spans="1:32">
      <c r="A136" t="s">
        <v>145</v>
      </c>
      <c r="B136">
        <v>127</v>
      </c>
      <c r="C136" s="4">
        <v>6346989</v>
      </c>
      <c r="D136" s="4">
        <f>Overrides!X136</f>
        <v>0</v>
      </c>
      <c r="E136" s="4">
        <v>37689</v>
      </c>
      <c r="F136" s="4">
        <f t="shared" si="11"/>
        <v>6309300</v>
      </c>
      <c r="G136" s="4"/>
      <c r="H136" s="4">
        <v>6568859</v>
      </c>
      <c r="I136" s="4">
        <f>Overrides!Y136</f>
        <v>0</v>
      </c>
      <c r="J136" s="4">
        <f t="shared" si="18"/>
        <v>38631</v>
      </c>
      <c r="K136" s="4">
        <f t="shared" si="12"/>
        <v>6530228</v>
      </c>
      <c r="L136" s="4"/>
      <c r="M136" s="4">
        <v>6816829</v>
      </c>
      <c r="N136" s="4">
        <f>Overrides!Z136</f>
        <v>0</v>
      </c>
      <c r="O136" s="4">
        <f t="shared" si="13"/>
        <v>39597</v>
      </c>
      <c r="P136" s="4">
        <f t="shared" si="14"/>
        <v>6777232</v>
      </c>
      <c r="Q136" s="4"/>
      <c r="R136" s="4">
        <v>0</v>
      </c>
      <c r="S136" s="4">
        <f>Overrides!AA136</f>
        <v>0</v>
      </c>
      <c r="T136" s="4">
        <f t="shared" si="15"/>
        <v>40587</v>
      </c>
      <c r="U136" s="4">
        <f t="shared" si="16"/>
        <v>0</v>
      </c>
      <c r="V136" s="4">
        <f>ROUND((P136*1.025)+'New Growth'!$AL136*P136,0)</f>
        <v>7044255</v>
      </c>
      <c r="W136" s="12"/>
      <c r="X136" s="4">
        <v>12585560</v>
      </c>
      <c r="Y136" s="4">
        <v>13098942</v>
      </c>
      <c r="Z136" s="4">
        <v>13217003</v>
      </c>
      <c r="AA136" s="4">
        <v>0</v>
      </c>
      <c r="AB136" s="15">
        <f t="shared" si="10"/>
        <v>13217003</v>
      </c>
      <c r="AC136" s="4"/>
      <c r="AD136" s="4">
        <f t="shared" si="17"/>
        <v>7044255</v>
      </c>
      <c r="AE136" s="4"/>
      <c r="AF136" s="4"/>
    </row>
    <row r="137" spans="1:32">
      <c r="A137" t="s">
        <v>146</v>
      </c>
      <c r="B137">
        <v>128</v>
      </c>
      <c r="C137" s="4">
        <v>90829283</v>
      </c>
      <c r="D137" s="4">
        <f>Overrides!X137</f>
        <v>0</v>
      </c>
      <c r="E137" s="4">
        <v>0</v>
      </c>
      <c r="F137" s="4">
        <f t="shared" si="11"/>
        <v>90829283</v>
      </c>
      <c r="G137" s="4"/>
      <c r="H137" s="4">
        <v>94194099</v>
      </c>
      <c r="I137" s="4">
        <f>Overrides!Y137</f>
        <v>0</v>
      </c>
      <c r="J137" s="4">
        <f t="shared" si="18"/>
        <v>0</v>
      </c>
      <c r="K137" s="4">
        <f t="shared" si="12"/>
        <v>94194099</v>
      </c>
      <c r="L137" s="4"/>
      <c r="M137" s="4">
        <v>97948608</v>
      </c>
      <c r="N137" s="4">
        <f>Overrides!Z137</f>
        <v>0</v>
      </c>
      <c r="O137" s="4">
        <f t="shared" si="13"/>
        <v>0</v>
      </c>
      <c r="P137" s="4">
        <f t="shared" si="14"/>
        <v>97948608</v>
      </c>
      <c r="Q137" s="4"/>
      <c r="R137" s="4">
        <v>101846990</v>
      </c>
      <c r="S137" s="4">
        <f>Overrides!AA137</f>
        <v>0</v>
      </c>
      <c r="T137" s="4">
        <f t="shared" si="15"/>
        <v>0</v>
      </c>
      <c r="U137" s="4">
        <f t="shared" si="16"/>
        <v>101846990</v>
      </c>
      <c r="V137" s="4">
        <f>ROUND((P137*1.025)+'New Growth'!$AL137*P137,0)</f>
        <v>101758809</v>
      </c>
      <c r="W137" s="12"/>
      <c r="X137" s="4">
        <v>132591580</v>
      </c>
      <c r="Y137" s="4">
        <v>135800981</v>
      </c>
      <c r="Z137" s="4">
        <v>143764534</v>
      </c>
      <c r="AA137" s="4">
        <v>156922535</v>
      </c>
      <c r="AB137" s="15">
        <f t="shared" si="10"/>
        <v>156922535</v>
      </c>
      <c r="AC137" s="4"/>
      <c r="AD137" s="4">
        <f t="shared" si="17"/>
        <v>101846990</v>
      </c>
      <c r="AE137" s="4"/>
      <c r="AF137" s="4"/>
    </row>
    <row r="138" spans="1:32">
      <c r="A138" t="s">
        <v>147</v>
      </c>
      <c r="B138">
        <v>129</v>
      </c>
      <c r="C138" s="4">
        <v>787923</v>
      </c>
      <c r="D138" s="4">
        <f>Overrides!X138</f>
        <v>0</v>
      </c>
      <c r="E138" s="4">
        <v>0</v>
      </c>
      <c r="F138" s="4">
        <f t="shared" si="11"/>
        <v>787923</v>
      </c>
      <c r="G138" s="4"/>
      <c r="H138" s="4">
        <v>820658</v>
      </c>
      <c r="I138" s="4">
        <f>Overrides!Y138</f>
        <v>0</v>
      </c>
      <c r="J138" s="4">
        <f t="shared" si="18"/>
        <v>0</v>
      </c>
      <c r="K138" s="4">
        <f t="shared" si="12"/>
        <v>820658</v>
      </c>
      <c r="L138" s="4"/>
      <c r="M138" s="4">
        <v>851138</v>
      </c>
      <c r="N138" s="4">
        <f>Overrides!Z138</f>
        <v>0</v>
      </c>
      <c r="O138" s="4">
        <f t="shared" si="13"/>
        <v>0</v>
      </c>
      <c r="P138" s="4">
        <f t="shared" si="14"/>
        <v>851138</v>
      </c>
      <c r="Q138" s="4"/>
      <c r="R138" s="4">
        <v>883598</v>
      </c>
      <c r="S138" s="4">
        <f>Overrides!AA138</f>
        <v>0</v>
      </c>
      <c r="T138" s="4">
        <f t="shared" si="15"/>
        <v>0</v>
      </c>
      <c r="U138" s="4">
        <f t="shared" si="16"/>
        <v>883598</v>
      </c>
      <c r="V138" s="4">
        <f>ROUND((P138*1.025)+'New Growth'!$AL138*P138,0)</f>
        <v>884247</v>
      </c>
      <c r="W138" s="12"/>
      <c r="X138" s="4">
        <v>1277766</v>
      </c>
      <c r="Y138" s="4">
        <v>1283233</v>
      </c>
      <c r="Z138" s="4">
        <v>1293525</v>
      </c>
      <c r="AA138" s="4">
        <v>1298576</v>
      </c>
      <c r="AB138" s="15">
        <f t="shared" ref="AB138:AB201" si="19">IF(AA138&gt;0,AA138,IF(Z138&gt;0,Z138,AA138))</f>
        <v>1298576</v>
      </c>
      <c r="AC138" s="4"/>
      <c r="AD138" s="4">
        <f t="shared" si="17"/>
        <v>883598</v>
      </c>
      <c r="AE138" s="4"/>
      <c r="AF138" s="4"/>
    </row>
    <row r="139" spans="1:32">
      <c r="A139" t="s">
        <v>148</v>
      </c>
      <c r="B139">
        <v>130</v>
      </c>
      <c r="C139" s="4">
        <v>2083699</v>
      </c>
      <c r="D139" s="4">
        <f>Overrides!X139</f>
        <v>0</v>
      </c>
      <c r="E139" s="4">
        <v>176225</v>
      </c>
      <c r="F139" s="4">
        <f t="shared" ref="F139:F202" si="20">IF(C139&gt;0,C139-E139,0)</f>
        <v>1907474</v>
      </c>
      <c r="G139" s="4"/>
      <c r="H139" s="4">
        <v>2187756</v>
      </c>
      <c r="I139" s="4">
        <f>Overrides!Y139</f>
        <v>0</v>
      </c>
      <c r="J139" s="4">
        <f t="shared" si="18"/>
        <v>180631</v>
      </c>
      <c r="K139" s="4">
        <f t="shared" ref="K139:K202" si="21">IF(H139&gt;0,H139-J139,0)</f>
        <v>2007125</v>
      </c>
      <c r="L139" s="4"/>
      <c r="M139" s="4">
        <v>2269611</v>
      </c>
      <c r="N139" s="4">
        <f>Overrides!Z139</f>
        <v>0</v>
      </c>
      <c r="O139" s="4">
        <f t="shared" ref="O139:O202" si="22">ROUND((J139*1.025)+N139,0)</f>
        <v>185147</v>
      </c>
      <c r="P139" s="4">
        <f t="shared" ref="P139:P202" si="23">IF(M139&gt;0,M139-O139,0)</f>
        <v>2084464</v>
      </c>
      <c r="Q139" s="4"/>
      <c r="R139" s="4">
        <v>2252102</v>
      </c>
      <c r="S139" s="4">
        <f>Overrides!AA139</f>
        <v>0</v>
      </c>
      <c r="T139" s="4">
        <f t="shared" ref="T139:T202" si="24">ROUND((O139*1.025)+S139,0)</f>
        <v>189776</v>
      </c>
      <c r="U139" s="4">
        <f t="shared" ref="U139:U202" si="25">IF(R139&gt;0,R139-T139,0)</f>
        <v>2062326</v>
      </c>
      <c r="V139" s="4">
        <f>ROUND((P139*1.025)+'New Growth'!$AL139*P139,0)</f>
        <v>2168885</v>
      </c>
      <c r="W139" s="12"/>
      <c r="X139" s="4">
        <v>2220380</v>
      </c>
      <c r="Y139" s="4">
        <v>2262974</v>
      </c>
      <c r="Z139" s="4">
        <v>2269611</v>
      </c>
      <c r="AA139" s="4">
        <v>2252102</v>
      </c>
      <c r="AB139" s="15">
        <f t="shared" si="19"/>
        <v>2252102</v>
      </c>
      <c r="AC139" s="4"/>
      <c r="AD139" s="4">
        <f t="shared" ref="AD139:AD202" si="26">MINA(IF(U139&gt;0,U139,V139),AB139)</f>
        <v>2062326</v>
      </c>
      <c r="AE139" s="4"/>
      <c r="AF139" s="4"/>
    </row>
    <row r="140" spans="1:32">
      <c r="A140" t="s">
        <v>149</v>
      </c>
      <c r="B140">
        <v>131</v>
      </c>
      <c r="C140" s="4">
        <v>68840392</v>
      </c>
      <c r="D140" s="4">
        <f>Overrides!X140</f>
        <v>0</v>
      </c>
      <c r="E140" s="4">
        <v>2951002</v>
      </c>
      <c r="F140" s="4">
        <f t="shared" si="20"/>
        <v>65889390</v>
      </c>
      <c r="G140" s="4"/>
      <c r="H140" s="4">
        <v>71739896</v>
      </c>
      <c r="I140" s="4">
        <f>Overrides!Y140</f>
        <v>0</v>
      </c>
      <c r="J140" s="4">
        <f t="shared" si="18"/>
        <v>3024777</v>
      </c>
      <c r="K140" s="4">
        <f t="shared" si="21"/>
        <v>68715119</v>
      </c>
      <c r="L140" s="4"/>
      <c r="M140" s="4">
        <v>74119692</v>
      </c>
      <c r="N140" s="4">
        <f>Overrides!Z140</f>
        <v>0</v>
      </c>
      <c r="O140" s="4">
        <f t="shared" si="22"/>
        <v>3100396</v>
      </c>
      <c r="P140" s="4">
        <f t="shared" si="23"/>
        <v>71019296</v>
      </c>
      <c r="Q140" s="4"/>
      <c r="R140" s="4">
        <v>76509213</v>
      </c>
      <c r="S140" s="4">
        <f>Overrides!AA140</f>
        <v>0</v>
      </c>
      <c r="T140" s="4">
        <f t="shared" si="24"/>
        <v>3177906</v>
      </c>
      <c r="U140" s="4">
        <f t="shared" si="25"/>
        <v>73331307</v>
      </c>
      <c r="V140" s="4">
        <f>ROUND((P140*1.025)+'New Growth'!$AL140*P140,0)</f>
        <v>73597296</v>
      </c>
      <c r="W140" s="12"/>
      <c r="X140" s="4">
        <v>147985970</v>
      </c>
      <c r="Y140" s="4">
        <v>154383855</v>
      </c>
      <c r="Z140" s="4">
        <v>161644748</v>
      </c>
      <c r="AA140" s="4">
        <v>172500507</v>
      </c>
      <c r="AB140" s="15">
        <f t="shared" si="19"/>
        <v>172500507</v>
      </c>
      <c r="AC140" s="4"/>
      <c r="AD140" s="4">
        <f t="shared" si="26"/>
        <v>73331307</v>
      </c>
      <c r="AE140" s="4"/>
      <c r="AF140" s="4"/>
    </row>
    <row r="141" spans="1:32">
      <c r="A141" t="s">
        <v>150</v>
      </c>
      <c r="B141">
        <v>132</v>
      </c>
      <c r="C141" s="4">
        <v>4136791</v>
      </c>
      <c r="D141" s="4">
        <f>Overrides!X141</f>
        <v>0</v>
      </c>
      <c r="E141" s="4">
        <v>0</v>
      </c>
      <c r="F141" s="4">
        <f t="shared" si="20"/>
        <v>4136791</v>
      </c>
      <c r="G141" s="4"/>
      <c r="H141" s="4">
        <v>4277270</v>
      </c>
      <c r="I141" s="4">
        <f>Overrides!Y141</f>
        <v>0</v>
      </c>
      <c r="J141" s="4">
        <f t="shared" si="18"/>
        <v>0</v>
      </c>
      <c r="K141" s="4">
        <f t="shared" si="21"/>
        <v>4277270</v>
      </c>
      <c r="L141" s="4"/>
      <c r="M141" s="4">
        <v>4411000</v>
      </c>
      <c r="N141" s="4">
        <f>Overrides!Z141</f>
        <v>0</v>
      </c>
      <c r="O141" s="4">
        <f t="shared" si="22"/>
        <v>0</v>
      </c>
      <c r="P141" s="4">
        <f t="shared" si="23"/>
        <v>4411000</v>
      </c>
      <c r="Q141" s="4"/>
      <c r="R141" s="4">
        <v>4600942</v>
      </c>
      <c r="S141" s="4">
        <f>Overrides!AA141</f>
        <v>0</v>
      </c>
      <c r="T141" s="4">
        <f t="shared" si="24"/>
        <v>0</v>
      </c>
      <c r="U141" s="4">
        <f t="shared" si="25"/>
        <v>4600942</v>
      </c>
      <c r="V141" s="4">
        <f>ROUND((P141*1.025)+'New Growth'!$AL141*P141,0)</f>
        <v>4570237</v>
      </c>
      <c r="W141" s="12"/>
      <c r="X141" s="4">
        <v>7522305</v>
      </c>
      <c r="Y141" s="4">
        <v>7375599</v>
      </c>
      <c r="Z141" s="4">
        <v>7405365</v>
      </c>
      <c r="AA141" s="4">
        <v>7476158</v>
      </c>
      <c r="AB141" s="15">
        <f t="shared" si="19"/>
        <v>7476158</v>
      </c>
      <c r="AC141" s="4"/>
      <c r="AD141" s="4">
        <f t="shared" si="26"/>
        <v>4600942</v>
      </c>
      <c r="AE141" s="4"/>
      <c r="AF141" s="4"/>
    </row>
    <row r="142" spans="1:32">
      <c r="A142" t="s">
        <v>151</v>
      </c>
      <c r="B142">
        <v>133</v>
      </c>
      <c r="C142" s="4">
        <v>21102435</v>
      </c>
      <c r="D142" s="4">
        <f>Overrides!X142</f>
        <v>0</v>
      </c>
      <c r="E142" s="4">
        <v>2591939</v>
      </c>
      <c r="F142" s="4">
        <f t="shared" si="20"/>
        <v>18510496</v>
      </c>
      <c r="G142" s="4"/>
      <c r="H142" s="4">
        <v>21851749</v>
      </c>
      <c r="I142" s="4">
        <f>Overrides!Y142</f>
        <v>0</v>
      </c>
      <c r="J142" s="4">
        <f t="shared" si="18"/>
        <v>2656737</v>
      </c>
      <c r="K142" s="4">
        <f t="shared" si="21"/>
        <v>19195012</v>
      </c>
      <c r="L142" s="4"/>
      <c r="M142" s="4">
        <v>22714430</v>
      </c>
      <c r="N142" s="4">
        <f>Overrides!Z142</f>
        <v>0</v>
      </c>
      <c r="O142" s="4">
        <f t="shared" si="22"/>
        <v>2723155</v>
      </c>
      <c r="P142" s="4">
        <f t="shared" si="23"/>
        <v>19991275</v>
      </c>
      <c r="Q142" s="4"/>
      <c r="R142" s="4">
        <v>23647854</v>
      </c>
      <c r="S142" s="4">
        <f>Overrides!AA142</f>
        <v>0</v>
      </c>
      <c r="T142" s="4">
        <f t="shared" si="24"/>
        <v>2791234</v>
      </c>
      <c r="U142" s="4">
        <f t="shared" si="25"/>
        <v>20856620</v>
      </c>
      <c r="V142" s="4">
        <f>ROUND((P142*1.025)+'New Growth'!$AL142*P142,0)</f>
        <v>20800922</v>
      </c>
      <c r="W142" s="12"/>
      <c r="X142" s="4">
        <v>25984707</v>
      </c>
      <c r="Y142" s="4">
        <v>27176969</v>
      </c>
      <c r="Z142" s="4">
        <v>28379941</v>
      </c>
      <c r="AA142" s="4">
        <v>30059956</v>
      </c>
      <c r="AB142" s="15">
        <f t="shared" si="19"/>
        <v>30059956</v>
      </c>
      <c r="AC142" s="4"/>
      <c r="AD142" s="4">
        <f t="shared" si="26"/>
        <v>20856620</v>
      </c>
      <c r="AE142" s="4"/>
      <c r="AF142" s="4"/>
    </row>
    <row r="143" spans="1:32">
      <c r="A143" t="s">
        <v>152</v>
      </c>
      <c r="B143">
        <v>134</v>
      </c>
      <c r="C143" s="4">
        <v>31677475</v>
      </c>
      <c r="D143" s="4">
        <f>Overrides!X143</f>
        <v>0</v>
      </c>
      <c r="E143" s="4">
        <v>0</v>
      </c>
      <c r="F143" s="4">
        <f t="shared" si="20"/>
        <v>31677475</v>
      </c>
      <c r="G143" s="4"/>
      <c r="H143" s="4">
        <v>33258322</v>
      </c>
      <c r="I143" s="4">
        <f>Overrides!Y143</f>
        <v>0</v>
      </c>
      <c r="J143" s="4">
        <f t="shared" si="18"/>
        <v>0</v>
      </c>
      <c r="K143" s="4">
        <f t="shared" si="21"/>
        <v>33258322</v>
      </c>
      <c r="L143" s="4"/>
      <c r="M143" s="4">
        <v>34780209</v>
      </c>
      <c r="N143" s="4">
        <f>Overrides!Z143</f>
        <v>0</v>
      </c>
      <c r="O143" s="4">
        <f t="shared" si="22"/>
        <v>0</v>
      </c>
      <c r="P143" s="4">
        <f t="shared" si="23"/>
        <v>34780209</v>
      </c>
      <c r="Q143" s="4"/>
      <c r="R143" s="4">
        <v>36468157</v>
      </c>
      <c r="S143" s="4">
        <f>Overrides!AA143</f>
        <v>0</v>
      </c>
      <c r="T143" s="4">
        <f t="shared" si="24"/>
        <v>0</v>
      </c>
      <c r="U143" s="4">
        <f t="shared" si="25"/>
        <v>36468157</v>
      </c>
      <c r="V143" s="4">
        <f>ROUND((P143*1.025)+'New Growth'!$AL143*P143,0)</f>
        <v>36453137</v>
      </c>
      <c r="W143" s="12"/>
      <c r="X143" s="4">
        <v>47077963</v>
      </c>
      <c r="Y143" s="4">
        <v>49411005</v>
      </c>
      <c r="Z143" s="4">
        <v>52291273</v>
      </c>
      <c r="AA143" s="4">
        <v>55218948</v>
      </c>
      <c r="AB143" s="15">
        <f t="shared" si="19"/>
        <v>55218948</v>
      </c>
      <c r="AC143" s="4"/>
      <c r="AD143" s="4">
        <f t="shared" si="26"/>
        <v>36468157</v>
      </c>
      <c r="AE143" s="4"/>
      <c r="AF143" s="4"/>
    </row>
    <row r="144" spans="1:32">
      <c r="A144" t="s">
        <v>153</v>
      </c>
      <c r="B144">
        <v>135</v>
      </c>
      <c r="C144" s="4">
        <v>4859172</v>
      </c>
      <c r="D144" s="4">
        <f>Overrides!X144</f>
        <v>0</v>
      </c>
      <c r="E144" s="4">
        <v>542294</v>
      </c>
      <c r="F144" s="4">
        <f t="shared" si="20"/>
        <v>4316878</v>
      </c>
      <c r="G144" s="4"/>
      <c r="H144" s="4">
        <v>5043332</v>
      </c>
      <c r="I144" s="4">
        <f>Overrides!Y144</f>
        <v>0</v>
      </c>
      <c r="J144" s="4">
        <f t="shared" si="18"/>
        <v>555851</v>
      </c>
      <c r="K144" s="4">
        <f t="shared" si="21"/>
        <v>4487481</v>
      </c>
      <c r="L144" s="4"/>
      <c r="M144" s="4">
        <v>5215742</v>
      </c>
      <c r="N144" s="4">
        <f>Overrides!Z144</f>
        <v>0</v>
      </c>
      <c r="O144" s="4">
        <f t="shared" si="22"/>
        <v>569747</v>
      </c>
      <c r="P144" s="4">
        <f t="shared" si="23"/>
        <v>4645995</v>
      </c>
      <c r="Q144" s="4"/>
      <c r="R144" s="4">
        <v>5391798</v>
      </c>
      <c r="S144" s="4">
        <f>Overrides!AA144</f>
        <v>0</v>
      </c>
      <c r="T144" s="4">
        <f t="shared" si="24"/>
        <v>583991</v>
      </c>
      <c r="U144" s="4">
        <f t="shared" si="25"/>
        <v>4807807</v>
      </c>
      <c r="V144" s="4">
        <f>ROUND((P144*1.025)+'New Growth'!$AL144*P144,0)</f>
        <v>4815109</v>
      </c>
      <c r="W144" s="12"/>
      <c r="X144" s="4">
        <v>7601960</v>
      </c>
      <c r="Y144" s="4">
        <v>7852992</v>
      </c>
      <c r="Z144" s="4">
        <v>7690189</v>
      </c>
      <c r="AA144" s="4">
        <v>7826360</v>
      </c>
      <c r="AB144" s="15">
        <f t="shared" si="19"/>
        <v>7826360</v>
      </c>
      <c r="AC144" s="4"/>
      <c r="AD144" s="4">
        <f t="shared" si="26"/>
        <v>4807807</v>
      </c>
      <c r="AE144" s="4"/>
      <c r="AF144" s="4"/>
    </row>
    <row r="145" spans="1:32">
      <c r="A145" t="s">
        <v>154</v>
      </c>
      <c r="B145">
        <v>136</v>
      </c>
      <c r="C145" s="4">
        <v>38290200</v>
      </c>
      <c r="D145" s="4">
        <f>Overrides!X145</f>
        <v>0</v>
      </c>
      <c r="E145" s="4">
        <v>3971950</v>
      </c>
      <c r="F145" s="4">
        <f t="shared" si="20"/>
        <v>34318250</v>
      </c>
      <c r="G145" s="4"/>
      <c r="H145" s="4">
        <v>40108801</v>
      </c>
      <c r="I145" s="4">
        <f>Overrides!Y145</f>
        <v>0</v>
      </c>
      <c r="J145" s="4">
        <f t="shared" si="18"/>
        <v>4071249</v>
      </c>
      <c r="K145" s="4">
        <f t="shared" si="21"/>
        <v>36037552</v>
      </c>
      <c r="L145" s="4"/>
      <c r="M145" s="4">
        <v>41868589</v>
      </c>
      <c r="N145" s="4">
        <f>Overrides!Z145</f>
        <v>0</v>
      </c>
      <c r="O145" s="4">
        <f t="shared" si="22"/>
        <v>4173030</v>
      </c>
      <c r="P145" s="4">
        <f t="shared" si="23"/>
        <v>37695559</v>
      </c>
      <c r="Q145" s="4"/>
      <c r="R145" s="4">
        <v>43871193</v>
      </c>
      <c r="S145" s="4">
        <f>Overrides!AA145</f>
        <v>0</v>
      </c>
      <c r="T145" s="4">
        <f t="shared" si="24"/>
        <v>4277356</v>
      </c>
      <c r="U145" s="4">
        <f t="shared" si="25"/>
        <v>39593837</v>
      </c>
      <c r="V145" s="4">
        <f>ROUND((P145*1.025)+'New Growth'!$AL145*P145,0)</f>
        <v>39523794</v>
      </c>
      <c r="W145" s="12"/>
      <c r="X145" s="4">
        <v>52344563</v>
      </c>
      <c r="Y145" s="4">
        <v>56884875</v>
      </c>
      <c r="Z145" s="4">
        <v>59944326</v>
      </c>
      <c r="AA145" s="4">
        <v>62231926</v>
      </c>
      <c r="AB145" s="15">
        <f t="shared" si="19"/>
        <v>62231926</v>
      </c>
      <c r="AC145" s="4"/>
      <c r="AD145" s="4">
        <f t="shared" si="26"/>
        <v>39593837</v>
      </c>
      <c r="AE145" s="4"/>
      <c r="AF145" s="4"/>
    </row>
    <row r="146" spans="1:32">
      <c r="A146" t="s">
        <v>155</v>
      </c>
      <c r="B146">
        <v>137</v>
      </c>
      <c r="C146" s="4">
        <v>51236193</v>
      </c>
      <c r="D146" s="4">
        <f>Overrides!X146</f>
        <v>0</v>
      </c>
      <c r="E146" s="4">
        <v>0</v>
      </c>
      <c r="F146" s="4">
        <f t="shared" si="20"/>
        <v>51236193</v>
      </c>
      <c r="G146" s="4"/>
      <c r="H146" s="4">
        <v>51422961</v>
      </c>
      <c r="I146" s="4">
        <f>Overrides!Y146</f>
        <v>0</v>
      </c>
      <c r="J146" s="4">
        <f t="shared" si="18"/>
        <v>0</v>
      </c>
      <c r="K146" s="4">
        <f t="shared" si="21"/>
        <v>51422961</v>
      </c>
      <c r="L146" s="4"/>
      <c r="M146" s="4">
        <v>52231403</v>
      </c>
      <c r="N146" s="4">
        <f>Overrides!Z146</f>
        <v>0</v>
      </c>
      <c r="O146" s="4">
        <f t="shared" si="22"/>
        <v>0</v>
      </c>
      <c r="P146" s="4">
        <f t="shared" si="23"/>
        <v>52231403</v>
      </c>
      <c r="Q146" s="4"/>
      <c r="R146" s="4">
        <v>0</v>
      </c>
      <c r="S146" s="4">
        <f>Overrides!AA146</f>
        <v>0</v>
      </c>
      <c r="T146" s="4">
        <f t="shared" si="24"/>
        <v>0</v>
      </c>
      <c r="U146" s="4">
        <f t="shared" si="25"/>
        <v>0</v>
      </c>
      <c r="V146" s="4">
        <f>ROUND((P146*1.025)+'New Growth'!$AL146*P146,0)</f>
        <v>53939370</v>
      </c>
      <c r="W146" s="12"/>
      <c r="X146" s="4">
        <v>51236193</v>
      </c>
      <c r="Y146" s="4">
        <v>51422961</v>
      </c>
      <c r="Z146" s="4">
        <v>52231403</v>
      </c>
      <c r="AA146" s="4">
        <v>0</v>
      </c>
      <c r="AB146" s="15">
        <f t="shared" si="19"/>
        <v>52231403</v>
      </c>
      <c r="AC146" s="4"/>
      <c r="AD146" s="4">
        <f t="shared" si="26"/>
        <v>52231403</v>
      </c>
      <c r="AE146" s="4"/>
      <c r="AF146" s="4"/>
    </row>
    <row r="147" spans="1:32">
      <c r="A147" t="s">
        <v>156</v>
      </c>
      <c r="B147">
        <v>138</v>
      </c>
      <c r="C147" s="4">
        <v>12375923</v>
      </c>
      <c r="D147" s="4">
        <f>Overrides!X147</f>
        <v>0</v>
      </c>
      <c r="E147" s="4">
        <v>0</v>
      </c>
      <c r="F147" s="4">
        <f t="shared" si="20"/>
        <v>12375923</v>
      </c>
      <c r="G147" s="4"/>
      <c r="H147" s="4">
        <v>12802790</v>
      </c>
      <c r="I147" s="4">
        <f>Overrides!Y147</f>
        <v>0</v>
      </c>
      <c r="J147" s="4">
        <f t="shared" si="18"/>
        <v>0</v>
      </c>
      <c r="K147" s="4">
        <f t="shared" si="21"/>
        <v>12802790</v>
      </c>
      <c r="L147" s="4"/>
      <c r="M147" s="4">
        <v>13345855</v>
      </c>
      <c r="N147" s="4">
        <f>Overrides!Z147</f>
        <v>0</v>
      </c>
      <c r="O147" s="4">
        <f t="shared" si="22"/>
        <v>0</v>
      </c>
      <c r="P147" s="4">
        <f t="shared" si="23"/>
        <v>13345855</v>
      </c>
      <c r="Q147" s="4"/>
      <c r="R147" s="4">
        <v>13802052</v>
      </c>
      <c r="S147" s="4">
        <f>Overrides!AA147</f>
        <v>0</v>
      </c>
      <c r="T147" s="4">
        <f t="shared" si="24"/>
        <v>0</v>
      </c>
      <c r="U147" s="4">
        <f t="shared" si="25"/>
        <v>13802052</v>
      </c>
      <c r="V147" s="4">
        <f>ROUND((P147*1.025)+'New Growth'!$AL147*P147,0)</f>
        <v>13838317</v>
      </c>
      <c r="W147" s="12"/>
      <c r="X147" s="4">
        <v>16216401</v>
      </c>
      <c r="Y147" s="4">
        <v>16866739</v>
      </c>
      <c r="Z147" s="4">
        <v>17204495</v>
      </c>
      <c r="AA147" s="4">
        <v>18102081</v>
      </c>
      <c r="AB147" s="15">
        <f t="shared" si="19"/>
        <v>18102081</v>
      </c>
      <c r="AC147" s="4"/>
      <c r="AD147" s="4">
        <f t="shared" si="26"/>
        <v>13802052</v>
      </c>
      <c r="AE147" s="4"/>
      <c r="AF147" s="4"/>
    </row>
    <row r="148" spans="1:32">
      <c r="A148" t="s">
        <v>157</v>
      </c>
      <c r="B148">
        <v>139</v>
      </c>
      <c r="C148" s="4">
        <v>51588956</v>
      </c>
      <c r="D148" s="4">
        <f>Overrides!X148</f>
        <v>0</v>
      </c>
      <c r="E148" s="4">
        <v>5876559</v>
      </c>
      <c r="F148" s="4">
        <f t="shared" si="20"/>
        <v>45712397</v>
      </c>
      <c r="G148" s="4"/>
      <c r="H148" s="4">
        <v>54420823</v>
      </c>
      <c r="I148" s="4">
        <f>Overrides!Y148</f>
        <v>0</v>
      </c>
      <c r="J148" s="4">
        <f t="shared" ref="J148:J211" si="27">ROUND((E148*1.025)+I148,0)</f>
        <v>6023473</v>
      </c>
      <c r="K148" s="4">
        <f t="shared" si="21"/>
        <v>48397350</v>
      </c>
      <c r="L148" s="4"/>
      <c r="M148" s="4">
        <v>57916854</v>
      </c>
      <c r="N148" s="4">
        <f>Overrides!Z148</f>
        <v>0</v>
      </c>
      <c r="O148" s="4">
        <f t="shared" si="22"/>
        <v>6174060</v>
      </c>
      <c r="P148" s="4">
        <f t="shared" si="23"/>
        <v>51742794</v>
      </c>
      <c r="Q148" s="4"/>
      <c r="R148" s="4">
        <v>60654433</v>
      </c>
      <c r="S148" s="4">
        <f>Overrides!AA148</f>
        <v>-1500000</v>
      </c>
      <c r="T148" s="4">
        <f t="shared" si="24"/>
        <v>4828412</v>
      </c>
      <c r="U148" s="4">
        <f t="shared" si="25"/>
        <v>55826021</v>
      </c>
      <c r="V148" s="4">
        <f>ROUND((P148*1.025)+'New Growth'!$AL148*P148,0)</f>
        <v>55307873</v>
      </c>
      <c r="W148" s="12"/>
      <c r="X148" s="4">
        <v>75057458</v>
      </c>
      <c r="Y148" s="4">
        <v>81244345</v>
      </c>
      <c r="Z148" s="4">
        <v>86590762</v>
      </c>
      <c r="AA148" s="4">
        <v>93074914</v>
      </c>
      <c r="AB148" s="15">
        <f t="shared" si="19"/>
        <v>93074914</v>
      </c>
      <c r="AC148" s="4"/>
      <c r="AD148" s="4">
        <f t="shared" si="26"/>
        <v>55826021</v>
      </c>
      <c r="AE148" s="4"/>
      <c r="AF148" s="4"/>
    </row>
    <row r="149" spans="1:32">
      <c r="A149" t="s">
        <v>158</v>
      </c>
      <c r="B149">
        <v>140</v>
      </c>
      <c r="C149" s="4">
        <v>6026187</v>
      </c>
      <c r="D149" s="4">
        <f>Overrides!X149</f>
        <v>0</v>
      </c>
      <c r="E149" s="4">
        <v>0</v>
      </c>
      <c r="F149" s="4">
        <f t="shared" si="20"/>
        <v>6026187</v>
      </c>
      <c r="G149" s="4"/>
      <c r="H149" s="4">
        <v>6267018</v>
      </c>
      <c r="I149" s="4">
        <f>Overrides!Y149</f>
        <v>0</v>
      </c>
      <c r="J149" s="4">
        <f t="shared" si="27"/>
        <v>0</v>
      </c>
      <c r="K149" s="4">
        <f t="shared" si="21"/>
        <v>6267018</v>
      </c>
      <c r="L149" s="4"/>
      <c r="M149" s="4">
        <v>6518127</v>
      </c>
      <c r="N149" s="4">
        <f>Overrides!Z149</f>
        <v>0</v>
      </c>
      <c r="O149" s="4">
        <f t="shared" si="22"/>
        <v>0</v>
      </c>
      <c r="P149" s="4">
        <f t="shared" si="23"/>
        <v>6518127</v>
      </c>
      <c r="Q149" s="4"/>
      <c r="R149" s="4">
        <v>6774154</v>
      </c>
      <c r="S149" s="4">
        <f>Overrides!AA149</f>
        <v>0</v>
      </c>
      <c r="T149" s="4">
        <f t="shared" si="24"/>
        <v>0</v>
      </c>
      <c r="U149" s="4">
        <f t="shared" si="25"/>
        <v>6774154</v>
      </c>
      <c r="V149" s="4">
        <f>ROUND((P149*1.025)+'New Growth'!$AL149*P149,0)</f>
        <v>6777548</v>
      </c>
      <c r="W149" s="12"/>
      <c r="X149" s="4">
        <v>10260628</v>
      </c>
      <c r="Y149" s="4">
        <v>9889077</v>
      </c>
      <c r="Z149" s="4">
        <v>11141002</v>
      </c>
      <c r="AA149" s="4">
        <v>11191311</v>
      </c>
      <c r="AB149" s="15">
        <f t="shared" si="19"/>
        <v>11191311</v>
      </c>
      <c r="AC149" s="4"/>
      <c r="AD149" s="4">
        <f t="shared" si="26"/>
        <v>6774154</v>
      </c>
      <c r="AE149" s="4"/>
      <c r="AF149" s="4"/>
    </row>
    <row r="150" spans="1:32">
      <c r="A150" t="s">
        <v>159</v>
      </c>
      <c r="B150">
        <v>141</v>
      </c>
      <c r="C150" s="4">
        <v>41955423</v>
      </c>
      <c r="D150" s="4">
        <f>Overrides!X150</f>
        <v>0</v>
      </c>
      <c r="E150" s="4">
        <v>0</v>
      </c>
      <c r="F150" s="4">
        <f t="shared" si="20"/>
        <v>41955423</v>
      </c>
      <c r="G150" s="4"/>
      <c r="H150" s="4">
        <v>43753564</v>
      </c>
      <c r="I150" s="4">
        <f>Overrides!Y150</f>
        <v>0</v>
      </c>
      <c r="J150" s="4">
        <f t="shared" si="27"/>
        <v>0</v>
      </c>
      <c r="K150" s="4">
        <f t="shared" si="21"/>
        <v>43753564</v>
      </c>
      <c r="L150" s="4"/>
      <c r="M150" s="4">
        <v>45896901</v>
      </c>
      <c r="N150" s="4">
        <f>Overrides!Z150</f>
        <v>0</v>
      </c>
      <c r="O150" s="4">
        <f t="shared" si="22"/>
        <v>0</v>
      </c>
      <c r="P150" s="4">
        <f t="shared" si="23"/>
        <v>45896901</v>
      </c>
      <c r="Q150" s="4"/>
      <c r="R150" s="4">
        <v>47803174</v>
      </c>
      <c r="S150" s="4">
        <f>Overrides!AA150</f>
        <v>0</v>
      </c>
      <c r="T150" s="4">
        <f t="shared" si="24"/>
        <v>0</v>
      </c>
      <c r="U150" s="4">
        <f t="shared" si="25"/>
        <v>47803174</v>
      </c>
      <c r="V150" s="4">
        <f>ROUND((P150*1.025)+'New Growth'!$AL150*P150,0)</f>
        <v>47939313</v>
      </c>
      <c r="W150" s="12"/>
      <c r="X150" s="4">
        <v>54146300</v>
      </c>
      <c r="Y150" s="4">
        <v>57186433</v>
      </c>
      <c r="Z150" s="4">
        <v>61105218</v>
      </c>
      <c r="AA150" s="4">
        <v>64412933</v>
      </c>
      <c r="AB150" s="15">
        <f t="shared" si="19"/>
        <v>64412933</v>
      </c>
      <c r="AC150" s="4"/>
      <c r="AD150" s="4">
        <f t="shared" si="26"/>
        <v>47803174</v>
      </c>
      <c r="AE150" s="4"/>
      <c r="AF150" s="4"/>
    </row>
    <row r="151" spans="1:32">
      <c r="A151" t="s">
        <v>160</v>
      </c>
      <c r="B151">
        <v>142</v>
      </c>
      <c r="C151" s="4">
        <v>25520418</v>
      </c>
      <c r="D151" s="4">
        <f>Overrides!X151</f>
        <v>0</v>
      </c>
      <c r="E151" s="4">
        <v>0</v>
      </c>
      <c r="F151" s="4">
        <f t="shared" si="20"/>
        <v>25520418</v>
      </c>
      <c r="G151" s="4"/>
      <c r="H151" s="4">
        <v>26286223</v>
      </c>
      <c r="I151" s="4">
        <f>Overrides!Y151</f>
        <v>0</v>
      </c>
      <c r="J151" s="4">
        <f t="shared" si="27"/>
        <v>0</v>
      </c>
      <c r="K151" s="4">
        <f t="shared" si="21"/>
        <v>26286223</v>
      </c>
      <c r="L151" s="4"/>
      <c r="M151" s="4">
        <v>27146406</v>
      </c>
      <c r="N151" s="4">
        <f>Overrides!Z151</f>
        <v>0</v>
      </c>
      <c r="O151" s="4">
        <f t="shared" si="22"/>
        <v>0</v>
      </c>
      <c r="P151" s="4">
        <f t="shared" si="23"/>
        <v>27146406</v>
      </c>
      <c r="Q151" s="4"/>
      <c r="R151" s="4">
        <v>28040403</v>
      </c>
      <c r="S151" s="4">
        <f>Overrides!AA151</f>
        <v>0</v>
      </c>
      <c r="T151" s="4">
        <f t="shared" si="24"/>
        <v>0</v>
      </c>
      <c r="U151" s="4">
        <f t="shared" si="25"/>
        <v>28040403</v>
      </c>
      <c r="V151" s="4">
        <f>ROUND((P151*1.025)+'New Growth'!$AL151*P151,0)</f>
        <v>28012376</v>
      </c>
      <c r="W151" s="12"/>
      <c r="X151" s="4">
        <v>46594844</v>
      </c>
      <c r="Y151" s="4">
        <v>49585338</v>
      </c>
      <c r="Z151" s="4">
        <v>50206281</v>
      </c>
      <c r="AA151" s="4">
        <v>52943615</v>
      </c>
      <c r="AB151" s="15">
        <f t="shared" si="19"/>
        <v>52943615</v>
      </c>
      <c r="AC151" s="4"/>
      <c r="AD151" s="4">
        <f t="shared" si="26"/>
        <v>28040403</v>
      </c>
      <c r="AE151" s="4"/>
      <c r="AF151" s="4"/>
    </row>
    <row r="152" spans="1:32">
      <c r="A152" t="s">
        <v>161</v>
      </c>
      <c r="B152">
        <v>143</v>
      </c>
      <c r="C152" s="4">
        <v>3147251</v>
      </c>
      <c r="D152" s="4">
        <f>Overrides!X152</f>
        <v>0</v>
      </c>
      <c r="E152" s="4">
        <v>122750</v>
      </c>
      <c r="F152" s="4">
        <f t="shared" si="20"/>
        <v>3024501</v>
      </c>
      <c r="G152" s="4"/>
      <c r="H152" s="4">
        <v>3239040</v>
      </c>
      <c r="I152" s="4">
        <f>Overrides!Y152</f>
        <v>0</v>
      </c>
      <c r="J152" s="4">
        <f t="shared" si="27"/>
        <v>125819</v>
      </c>
      <c r="K152" s="4">
        <f t="shared" si="21"/>
        <v>3113221</v>
      </c>
      <c r="L152" s="4"/>
      <c r="M152" s="4">
        <v>3357459</v>
      </c>
      <c r="N152" s="4">
        <f>Overrides!Z152</f>
        <v>0</v>
      </c>
      <c r="O152" s="4">
        <f t="shared" si="22"/>
        <v>128964</v>
      </c>
      <c r="P152" s="4">
        <f t="shared" si="23"/>
        <v>3228495</v>
      </c>
      <c r="Q152" s="4"/>
      <c r="R152" s="4">
        <v>3456309</v>
      </c>
      <c r="S152" s="4">
        <f>Overrides!AA152</f>
        <v>0</v>
      </c>
      <c r="T152" s="4">
        <f t="shared" si="24"/>
        <v>132188</v>
      </c>
      <c r="U152" s="4">
        <f t="shared" si="25"/>
        <v>3324121</v>
      </c>
      <c r="V152" s="4">
        <f>ROUND((P152*1.025)+'New Growth'!$AL152*P152,0)</f>
        <v>3331807</v>
      </c>
      <c r="W152" s="12"/>
      <c r="X152" s="4">
        <v>4768733</v>
      </c>
      <c r="Y152" s="4">
        <v>4743670</v>
      </c>
      <c r="Z152" s="4">
        <v>4765666</v>
      </c>
      <c r="AA152" s="4">
        <v>4775308</v>
      </c>
      <c r="AB152" s="15">
        <f t="shared" si="19"/>
        <v>4775308</v>
      </c>
      <c r="AC152" s="4"/>
      <c r="AD152" s="4">
        <f t="shared" si="26"/>
        <v>3324121</v>
      </c>
      <c r="AE152" s="4"/>
      <c r="AF152" s="4"/>
    </row>
    <row r="153" spans="1:32">
      <c r="A153" t="s">
        <v>162</v>
      </c>
      <c r="B153">
        <v>144</v>
      </c>
      <c r="C153" s="4">
        <v>31410826</v>
      </c>
      <c r="D153" s="4">
        <f>Overrides!X153</f>
        <v>0</v>
      </c>
      <c r="E153" s="4">
        <v>1686930</v>
      </c>
      <c r="F153" s="4">
        <f t="shared" si="20"/>
        <v>29723896</v>
      </c>
      <c r="G153" s="4"/>
      <c r="H153" s="4">
        <v>35462674</v>
      </c>
      <c r="I153" s="4">
        <f>Overrides!Y153</f>
        <v>2900000</v>
      </c>
      <c r="J153" s="4">
        <f t="shared" si="27"/>
        <v>4629103</v>
      </c>
      <c r="K153" s="4">
        <f t="shared" si="21"/>
        <v>30833571</v>
      </c>
      <c r="L153" s="4"/>
      <c r="M153" s="4">
        <v>36896086</v>
      </c>
      <c r="N153" s="4">
        <f>Overrides!Z153</f>
        <v>0</v>
      </c>
      <c r="O153" s="4">
        <f t="shared" si="22"/>
        <v>4744831</v>
      </c>
      <c r="P153" s="4">
        <f t="shared" si="23"/>
        <v>32151255</v>
      </c>
      <c r="Q153" s="4"/>
      <c r="R153" s="4">
        <v>38120352</v>
      </c>
      <c r="S153" s="4">
        <f>Overrides!AA153</f>
        <v>0</v>
      </c>
      <c r="T153" s="4">
        <f t="shared" si="24"/>
        <v>4863452</v>
      </c>
      <c r="U153" s="4">
        <f t="shared" si="25"/>
        <v>33256900</v>
      </c>
      <c r="V153" s="4">
        <f>ROUND((P153*1.025)+'New Growth'!$AL153*P153,0)</f>
        <v>33376218</v>
      </c>
      <c r="W153" s="12"/>
      <c r="X153" s="4">
        <v>61797969</v>
      </c>
      <c r="Y153" s="4">
        <v>62986148</v>
      </c>
      <c r="Z153" s="4">
        <v>68168899</v>
      </c>
      <c r="AA153" s="4">
        <v>70215529</v>
      </c>
      <c r="AB153" s="15">
        <f t="shared" si="19"/>
        <v>70215529</v>
      </c>
      <c r="AC153" s="4"/>
      <c r="AD153" s="4">
        <f t="shared" si="26"/>
        <v>33256900</v>
      </c>
      <c r="AE153" s="4"/>
      <c r="AF153" s="4"/>
    </row>
    <row r="154" spans="1:32">
      <c r="A154" t="s">
        <v>163</v>
      </c>
      <c r="B154">
        <v>145</v>
      </c>
      <c r="C154" s="4">
        <v>27848315</v>
      </c>
      <c r="D154" s="4">
        <f>Overrides!X154</f>
        <v>0</v>
      </c>
      <c r="E154" s="4">
        <v>2403169</v>
      </c>
      <c r="F154" s="4">
        <f t="shared" si="20"/>
        <v>25445146</v>
      </c>
      <c r="G154" s="4"/>
      <c r="H154" s="4">
        <v>29125974</v>
      </c>
      <c r="I154" s="4">
        <f>Overrides!Y154</f>
        <v>0</v>
      </c>
      <c r="J154" s="4">
        <f t="shared" si="27"/>
        <v>2463248</v>
      </c>
      <c r="K154" s="4">
        <f t="shared" si="21"/>
        <v>26662726</v>
      </c>
      <c r="L154" s="4"/>
      <c r="M154" s="4">
        <v>30485612</v>
      </c>
      <c r="N154" s="4">
        <f>Overrides!Z154</f>
        <v>0</v>
      </c>
      <c r="O154" s="4">
        <f t="shared" si="22"/>
        <v>2524829</v>
      </c>
      <c r="P154" s="4">
        <f t="shared" si="23"/>
        <v>27960783</v>
      </c>
      <c r="Q154" s="4"/>
      <c r="R154" s="4">
        <v>32374414</v>
      </c>
      <c r="S154" s="4">
        <f>Overrides!AA154</f>
        <v>0</v>
      </c>
      <c r="T154" s="4">
        <f t="shared" si="24"/>
        <v>2587950</v>
      </c>
      <c r="U154" s="4">
        <f t="shared" si="25"/>
        <v>29786464</v>
      </c>
      <c r="V154" s="4">
        <f>ROUND((P154*1.025)+'New Growth'!$AL154*P154,0)</f>
        <v>29470665</v>
      </c>
      <c r="W154" s="12"/>
      <c r="X154" s="4">
        <v>41374791</v>
      </c>
      <c r="Y154" s="4">
        <v>42170640</v>
      </c>
      <c r="Z154" s="4">
        <v>46480882</v>
      </c>
      <c r="AA154" s="4">
        <v>49146154</v>
      </c>
      <c r="AB154" s="15">
        <f t="shared" si="19"/>
        <v>49146154</v>
      </c>
      <c r="AC154" s="4"/>
      <c r="AD154" s="4">
        <f t="shared" si="26"/>
        <v>29786464</v>
      </c>
      <c r="AE154" s="4"/>
      <c r="AF154" s="4"/>
    </row>
    <row r="155" spans="1:32">
      <c r="A155" t="s">
        <v>164</v>
      </c>
      <c r="B155">
        <v>146</v>
      </c>
      <c r="C155" s="4">
        <v>19390290</v>
      </c>
      <c r="D155" s="4">
        <f>Overrides!X155</f>
        <v>0</v>
      </c>
      <c r="E155" s="4">
        <v>3509343</v>
      </c>
      <c r="F155" s="4">
        <f t="shared" si="20"/>
        <v>15880947</v>
      </c>
      <c r="G155" s="4"/>
      <c r="H155" s="4">
        <v>20215073</v>
      </c>
      <c r="I155" s="4">
        <f>Overrides!Y155</f>
        <v>0</v>
      </c>
      <c r="J155" s="4">
        <f t="shared" si="27"/>
        <v>3597077</v>
      </c>
      <c r="K155" s="4">
        <f t="shared" si="21"/>
        <v>16617996</v>
      </c>
      <c r="L155" s="4"/>
      <c r="M155" s="4">
        <v>20945384</v>
      </c>
      <c r="N155" s="4">
        <f>Overrides!Z155</f>
        <v>0</v>
      </c>
      <c r="O155" s="4">
        <f t="shared" si="22"/>
        <v>3687004</v>
      </c>
      <c r="P155" s="4">
        <f t="shared" si="23"/>
        <v>17258380</v>
      </c>
      <c r="Q155" s="4"/>
      <c r="R155" s="4">
        <v>21785037</v>
      </c>
      <c r="S155" s="4">
        <f>Overrides!AA155</f>
        <v>0</v>
      </c>
      <c r="T155" s="4">
        <f t="shared" si="24"/>
        <v>3779179</v>
      </c>
      <c r="U155" s="4">
        <f t="shared" si="25"/>
        <v>18005858</v>
      </c>
      <c r="V155" s="4">
        <f>ROUND((P155*1.025)+'New Growth'!$AL155*P155,0)</f>
        <v>17995313</v>
      </c>
      <c r="W155" s="12"/>
      <c r="X155" s="4">
        <v>35263973</v>
      </c>
      <c r="Y155" s="4">
        <v>36980825</v>
      </c>
      <c r="Z155" s="4">
        <v>39099231</v>
      </c>
      <c r="AA155" s="4">
        <v>41158108</v>
      </c>
      <c r="AB155" s="15">
        <f t="shared" si="19"/>
        <v>41158108</v>
      </c>
      <c r="AC155" s="4"/>
      <c r="AD155" s="4">
        <f t="shared" si="26"/>
        <v>18005858</v>
      </c>
      <c r="AE155" s="4"/>
      <c r="AF155" s="4"/>
    </row>
    <row r="156" spans="1:32">
      <c r="A156" t="s">
        <v>165</v>
      </c>
      <c r="B156">
        <v>147</v>
      </c>
      <c r="C156" s="4">
        <v>15183786</v>
      </c>
      <c r="D156" s="4">
        <f>Overrides!X156</f>
        <v>0</v>
      </c>
      <c r="E156" s="4">
        <v>3279213</v>
      </c>
      <c r="F156" s="4">
        <f t="shared" si="20"/>
        <v>11904573</v>
      </c>
      <c r="G156" s="4"/>
      <c r="H156" s="4">
        <v>15756435</v>
      </c>
      <c r="I156" s="4">
        <f>Overrides!Y156</f>
        <v>0</v>
      </c>
      <c r="J156" s="4">
        <f t="shared" si="27"/>
        <v>3361193</v>
      </c>
      <c r="K156" s="4">
        <f t="shared" si="21"/>
        <v>12395242</v>
      </c>
      <c r="L156" s="4"/>
      <c r="M156" s="4">
        <v>16471398</v>
      </c>
      <c r="N156" s="4">
        <f>Overrides!Z156</f>
        <v>0</v>
      </c>
      <c r="O156" s="4">
        <f t="shared" si="22"/>
        <v>3445223</v>
      </c>
      <c r="P156" s="4">
        <f t="shared" si="23"/>
        <v>13026175</v>
      </c>
      <c r="Q156" s="4"/>
      <c r="R156" s="4">
        <v>17054549</v>
      </c>
      <c r="S156" s="4">
        <f>Overrides!AA156</f>
        <v>0</v>
      </c>
      <c r="T156" s="4">
        <f t="shared" si="24"/>
        <v>3531354</v>
      </c>
      <c r="U156" s="4">
        <f t="shared" si="25"/>
        <v>13523195</v>
      </c>
      <c r="V156" s="4">
        <f>ROUND((P156*1.025)+'New Growth'!$AL156*P156,0)</f>
        <v>13591511</v>
      </c>
      <c r="W156" s="12"/>
      <c r="X156" s="4">
        <v>20712826</v>
      </c>
      <c r="Y156" s="4">
        <v>21031874</v>
      </c>
      <c r="Z156" s="4">
        <v>21733882</v>
      </c>
      <c r="AA156" s="4">
        <v>22401992</v>
      </c>
      <c r="AB156" s="15">
        <f t="shared" si="19"/>
        <v>22401992</v>
      </c>
      <c r="AC156" s="4"/>
      <c r="AD156" s="4">
        <f t="shared" si="26"/>
        <v>13523195</v>
      </c>
      <c r="AE156" s="4"/>
      <c r="AF156" s="4"/>
    </row>
    <row r="157" spans="1:32">
      <c r="A157" t="s">
        <v>166</v>
      </c>
      <c r="B157">
        <v>148</v>
      </c>
      <c r="C157" s="4">
        <v>7573102</v>
      </c>
      <c r="D157" s="4">
        <f>Overrides!X157</f>
        <v>0</v>
      </c>
      <c r="E157" s="4">
        <v>0</v>
      </c>
      <c r="F157" s="4">
        <f t="shared" si="20"/>
        <v>7573102</v>
      </c>
      <c r="G157" s="4"/>
      <c r="H157" s="4">
        <v>7823529</v>
      </c>
      <c r="I157" s="4">
        <f>Overrides!Y157</f>
        <v>0</v>
      </c>
      <c r="J157" s="4">
        <f t="shared" si="27"/>
        <v>0</v>
      </c>
      <c r="K157" s="4">
        <f t="shared" si="21"/>
        <v>7823529</v>
      </c>
      <c r="L157" s="4"/>
      <c r="M157" s="4">
        <v>8079420</v>
      </c>
      <c r="N157" s="4">
        <f>Overrides!Z157</f>
        <v>0</v>
      </c>
      <c r="O157" s="4">
        <f t="shared" si="22"/>
        <v>0</v>
      </c>
      <c r="P157" s="4">
        <f t="shared" si="23"/>
        <v>8079420</v>
      </c>
      <c r="Q157" s="4"/>
      <c r="R157" s="4">
        <v>8343686</v>
      </c>
      <c r="S157" s="4">
        <f>Overrides!AA157</f>
        <v>0</v>
      </c>
      <c r="T157" s="4">
        <f t="shared" si="24"/>
        <v>0</v>
      </c>
      <c r="U157" s="4">
        <f t="shared" si="25"/>
        <v>8343686</v>
      </c>
      <c r="V157" s="4">
        <f>ROUND((P157*1.025)+'New Growth'!$AL157*P157,0)</f>
        <v>8344425</v>
      </c>
      <c r="W157" s="12"/>
      <c r="X157" s="4">
        <v>10069783</v>
      </c>
      <c r="Y157" s="4">
        <v>9933652</v>
      </c>
      <c r="Z157" s="4">
        <v>9696616</v>
      </c>
      <c r="AA157" s="4">
        <v>9793293</v>
      </c>
      <c r="AB157" s="15">
        <f t="shared" si="19"/>
        <v>9793293</v>
      </c>
      <c r="AC157" s="4"/>
      <c r="AD157" s="4">
        <f t="shared" si="26"/>
        <v>8343686</v>
      </c>
      <c r="AE157" s="4"/>
      <c r="AF157" s="4"/>
    </row>
    <row r="158" spans="1:32">
      <c r="A158" t="s">
        <v>167</v>
      </c>
      <c r="B158">
        <v>149</v>
      </c>
      <c r="C158" s="4">
        <v>60555260</v>
      </c>
      <c r="D158" s="4">
        <f>Overrides!X158</f>
        <v>0</v>
      </c>
      <c r="E158" s="4">
        <v>0</v>
      </c>
      <c r="F158" s="4">
        <f t="shared" si="20"/>
        <v>60555260</v>
      </c>
      <c r="G158" s="4"/>
      <c r="H158" s="4">
        <v>63711774</v>
      </c>
      <c r="I158" s="4">
        <f>Overrides!Y158</f>
        <v>0</v>
      </c>
      <c r="J158" s="4">
        <f t="shared" si="27"/>
        <v>0</v>
      </c>
      <c r="K158" s="4">
        <f t="shared" si="21"/>
        <v>63711774</v>
      </c>
      <c r="L158" s="4"/>
      <c r="M158" s="4">
        <v>67210871</v>
      </c>
      <c r="N158" s="4">
        <f>Overrides!Z158</f>
        <v>0</v>
      </c>
      <c r="O158" s="4">
        <f t="shared" si="22"/>
        <v>0</v>
      </c>
      <c r="P158" s="4">
        <f t="shared" si="23"/>
        <v>67210871</v>
      </c>
      <c r="Q158" s="4"/>
      <c r="R158" s="4">
        <v>70661377</v>
      </c>
      <c r="S158" s="4">
        <f>Overrides!AA158</f>
        <v>0</v>
      </c>
      <c r="T158" s="4">
        <f t="shared" si="24"/>
        <v>0</v>
      </c>
      <c r="U158" s="4">
        <f t="shared" si="25"/>
        <v>70661377</v>
      </c>
      <c r="V158" s="4">
        <f>ROUND((P158*1.025)+'New Growth'!$AL158*P158,0)</f>
        <v>70746163</v>
      </c>
      <c r="W158" s="12"/>
      <c r="X158" s="4">
        <v>77883714</v>
      </c>
      <c r="Y158" s="4">
        <v>79798358</v>
      </c>
      <c r="Z158" s="4">
        <v>85037909</v>
      </c>
      <c r="AA158" s="4">
        <v>95192366</v>
      </c>
      <c r="AB158" s="15">
        <f t="shared" si="19"/>
        <v>95192366</v>
      </c>
      <c r="AC158" s="4"/>
      <c r="AD158" s="4">
        <f t="shared" si="26"/>
        <v>70661377</v>
      </c>
      <c r="AE158" s="4"/>
      <c r="AF158" s="4"/>
    </row>
    <row r="159" spans="1:32">
      <c r="A159" t="s">
        <v>168</v>
      </c>
      <c r="B159">
        <v>150</v>
      </c>
      <c r="C159" s="4">
        <v>13746354</v>
      </c>
      <c r="D159" s="4">
        <f>Overrides!X159</f>
        <v>0</v>
      </c>
      <c r="E159" s="4">
        <v>347969</v>
      </c>
      <c r="F159" s="4">
        <f t="shared" si="20"/>
        <v>13398385</v>
      </c>
      <c r="G159" s="4"/>
      <c r="H159" s="4">
        <v>14271846</v>
      </c>
      <c r="I159" s="4">
        <f>Overrides!Y159</f>
        <v>0</v>
      </c>
      <c r="J159" s="4">
        <f t="shared" si="27"/>
        <v>356668</v>
      </c>
      <c r="K159" s="4">
        <f t="shared" si="21"/>
        <v>13915178</v>
      </c>
      <c r="L159" s="4"/>
      <c r="M159" s="4">
        <v>14783465</v>
      </c>
      <c r="N159" s="4">
        <f>Overrides!Z159</f>
        <v>0</v>
      </c>
      <c r="O159" s="4">
        <f t="shared" si="22"/>
        <v>365585</v>
      </c>
      <c r="P159" s="4">
        <f t="shared" si="23"/>
        <v>14417880</v>
      </c>
      <c r="Q159" s="4"/>
      <c r="R159" s="4">
        <v>15362384</v>
      </c>
      <c r="S159" s="4">
        <f>Overrides!AA159</f>
        <v>0</v>
      </c>
      <c r="T159" s="4">
        <f t="shared" si="24"/>
        <v>374725</v>
      </c>
      <c r="U159" s="4">
        <f t="shared" si="25"/>
        <v>14987659</v>
      </c>
      <c r="V159" s="4">
        <f>ROUND((P159*1.025)+'New Growth'!$AL159*P159,0)</f>
        <v>14965759</v>
      </c>
      <c r="W159" s="12"/>
      <c r="X159" s="4">
        <v>22730987</v>
      </c>
      <c r="Y159" s="4">
        <v>22809462</v>
      </c>
      <c r="Z159" s="4">
        <v>22817987</v>
      </c>
      <c r="AA159" s="4">
        <v>23134899</v>
      </c>
      <c r="AB159" s="15">
        <f t="shared" si="19"/>
        <v>23134899</v>
      </c>
      <c r="AC159" s="4"/>
      <c r="AD159" s="4">
        <f t="shared" si="26"/>
        <v>14987659</v>
      </c>
      <c r="AE159" s="4"/>
      <c r="AF159" s="4"/>
    </row>
    <row r="160" spans="1:32">
      <c r="A160" t="s">
        <v>169</v>
      </c>
      <c r="B160">
        <v>151</v>
      </c>
      <c r="C160" s="4">
        <v>12449284</v>
      </c>
      <c r="D160" s="4">
        <f>Overrides!X160</f>
        <v>0</v>
      </c>
      <c r="E160" s="4">
        <v>0</v>
      </c>
      <c r="F160" s="4">
        <f t="shared" si="20"/>
        <v>12449284</v>
      </c>
      <c r="G160" s="4"/>
      <c r="H160" s="4">
        <v>12980784</v>
      </c>
      <c r="I160" s="4">
        <f>Overrides!Y160</f>
        <v>0</v>
      </c>
      <c r="J160" s="4">
        <f t="shared" si="27"/>
        <v>0</v>
      </c>
      <c r="K160" s="4">
        <f t="shared" si="21"/>
        <v>12980784</v>
      </c>
      <c r="L160" s="4"/>
      <c r="M160" s="4">
        <v>13469075</v>
      </c>
      <c r="N160" s="4">
        <f>Overrides!Z160</f>
        <v>0</v>
      </c>
      <c r="O160" s="4">
        <f t="shared" si="22"/>
        <v>0</v>
      </c>
      <c r="P160" s="4">
        <f t="shared" si="23"/>
        <v>13469075</v>
      </c>
      <c r="Q160" s="4"/>
      <c r="R160" s="4">
        <v>14001857</v>
      </c>
      <c r="S160" s="4">
        <f>Overrides!AA160</f>
        <v>0</v>
      </c>
      <c r="T160" s="4">
        <f t="shared" si="24"/>
        <v>0</v>
      </c>
      <c r="U160" s="4">
        <f t="shared" si="25"/>
        <v>14001857</v>
      </c>
      <c r="V160" s="4">
        <f>ROUND((P160*1.025)+'New Growth'!$AL160*P160,0)</f>
        <v>14007838</v>
      </c>
      <c r="W160" s="12"/>
      <c r="X160" s="4">
        <v>22204494</v>
      </c>
      <c r="Y160" s="4">
        <v>22489304</v>
      </c>
      <c r="Z160" s="4">
        <v>22814229</v>
      </c>
      <c r="AA160" s="4">
        <v>23108299</v>
      </c>
      <c r="AB160" s="15">
        <f t="shared" si="19"/>
        <v>23108299</v>
      </c>
      <c r="AC160" s="4"/>
      <c r="AD160" s="4">
        <f t="shared" si="26"/>
        <v>14001857</v>
      </c>
      <c r="AE160" s="4"/>
      <c r="AF160" s="4"/>
    </row>
    <row r="161" spans="1:32">
      <c r="A161" t="s">
        <v>170</v>
      </c>
      <c r="B161">
        <v>152</v>
      </c>
      <c r="C161" s="4">
        <v>14994894</v>
      </c>
      <c r="D161" s="4">
        <f>Overrides!X161</f>
        <v>0</v>
      </c>
      <c r="E161" s="4">
        <v>0</v>
      </c>
      <c r="F161" s="4">
        <f t="shared" si="20"/>
        <v>14994894</v>
      </c>
      <c r="G161" s="4"/>
      <c r="H161" s="4">
        <v>15532903</v>
      </c>
      <c r="I161" s="4">
        <f>Overrides!Y161</f>
        <v>0</v>
      </c>
      <c r="J161" s="4">
        <f t="shared" si="27"/>
        <v>0</v>
      </c>
      <c r="K161" s="4">
        <f t="shared" si="21"/>
        <v>15532903</v>
      </c>
      <c r="L161" s="4"/>
      <c r="M161" s="4">
        <v>16072857</v>
      </c>
      <c r="N161" s="4">
        <f>Overrides!Z161</f>
        <v>0</v>
      </c>
      <c r="O161" s="4">
        <f t="shared" si="22"/>
        <v>0</v>
      </c>
      <c r="P161" s="4">
        <f t="shared" si="23"/>
        <v>16072857</v>
      </c>
      <c r="Q161" s="4"/>
      <c r="R161" s="4">
        <v>16892223</v>
      </c>
      <c r="S161" s="4">
        <f>Overrides!AA161</f>
        <v>0</v>
      </c>
      <c r="T161" s="4">
        <f t="shared" si="24"/>
        <v>0</v>
      </c>
      <c r="U161" s="4">
        <f t="shared" si="25"/>
        <v>16892223</v>
      </c>
      <c r="V161" s="4">
        <f>ROUND((P161*1.025)+'New Growth'!$AL161*P161,0)</f>
        <v>16725415</v>
      </c>
      <c r="W161" s="12"/>
      <c r="X161" s="4">
        <v>27701291</v>
      </c>
      <c r="Y161" s="4">
        <v>28471874</v>
      </c>
      <c r="Z161" s="4">
        <v>29042851</v>
      </c>
      <c r="AA161" s="4">
        <v>30007314</v>
      </c>
      <c r="AB161" s="15">
        <f t="shared" si="19"/>
        <v>30007314</v>
      </c>
      <c r="AC161" s="4"/>
      <c r="AD161" s="4">
        <f t="shared" si="26"/>
        <v>16892223</v>
      </c>
      <c r="AE161" s="4"/>
      <c r="AF161" s="4"/>
    </row>
    <row r="162" spans="1:32">
      <c r="A162" t="s">
        <v>171</v>
      </c>
      <c r="B162">
        <v>153</v>
      </c>
      <c r="C162" s="4">
        <v>65231774</v>
      </c>
      <c r="D162" s="4">
        <f>Overrides!X162</f>
        <v>0</v>
      </c>
      <c r="E162" s="4">
        <v>0</v>
      </c>
      <c r="F162" s="4">
        <f t="shared" si="20"/>
        <v>65231774</v>
      </c>
      <c r="G162" s="4"/>
      <c r="H162" s="4">
        <v>68087327</v>
      </c>
      <c r="I162" s="4">
        <f>Overrides!Y162</f>
        <v>0</v>
      </c>
      <c r="J162" s="4">
        <f t="shared" si="27"/>
        <v>0</v>
      </c>
      <c r="K162" s="4">
        <f t="shared" si="21"/>
        <v>68087327</v>
      </c>
      <c r="L162" s="4"/>
      <c r="M162" s="4">
        <v>71007742</v>
      </c>
      <c r="N162" s="4">
        <f>Overrides!Z162</f>
        <v>0</v>
      </c>
      <c r="O162" s="4">
        <f t="shared" si="22"/>
        <v>0</v>
      </c>
      <c r="P162" s="4">
        <f t="shared" si="23"/>
        <v>71007742</v>
      </c>
      <c r="Q162" s="4"/>
      <c r="R162" s="4">
        <v>74049153</v>
      </c>
      <c r="S162" s="4">
        <f>Overrides!AA162</f>
        <v>0</v>
      </c>
      <c r="T162" s="4">
        <f t="shared" si="24"/>
        <v>0</v>
      </c>
      <c r="U162" s="4">
        <f t="shared" si="25"/>
        <v>74049153</v>
      </c>
      <c r="V162" s="4">
        <f>ROUND((P162*1.025)+'New Growth'!$AL162*P162,0)</f>
        <v>74075276</v>
      </c>
      <c r="W162" s="12"/>
      <c r="X162" s="4">
        <v>77168599</v>
      </c>
      <c r="Y162" s="4">
        <v>80238695</v>
      </c>
      <c r="Z162" s="4">
        <v>83338166</v>
      </c>
      <c r="AA162" s="4">
        <v>88997751</v>
      </c>
      <c r="AB162" s="15">
        <f t="shared" si="19"/>
        <v>88997751</v>
      </c>
      <c r="AC162" s="4"/>
      <c r="AD162" s="4">
        <f t="shared" si="26"/>
        <v>74049153</v>
      </c>
      <c r="AE162" s="4"/>
      <c r="AF162" s="4"/>
    </row>
    <row r="163" spans="1:32">
      <c r="A163" t="s">
        <v>172</v>
      </c>
      <c r="B163">
        <v>154</v>
      </c>
      <c r="C163" s="4">
        <v>4641421</v>
      </c>
      <c r="D163" s="4">
        <f>Overrides!X163</f>
        <v>0</v>
      </c>
      <c r="E163" s="4">
        <v>266255</v>
      </c>
      <c r="F163" s="4">
        <f t="shared" si="20"/>
        <v>4375166</v>
      </c>
      <c r="G163" s="4"/>
      <c r="H163" s="4">
        <v>4795452</v>
      </c>
      <c r="I163" s="4">
        <f>Overrides!Y163</f>
        <v>0</v>
      </c>
      <c r="J163" s="4">
        <f t="shared" si="27"/>
        <v>272911</v>
      </c>
      <c r="K163" s="4">
        <f t="shared" si="21"/>
        <v>4522541</v>
      </c>
      <c r="L163" s="4"/>
      <c r="M163" s="4">
        <v>4976972</v>
      </c>
      <c r="N163" s="4">
        <f>Overrides!Z163</f>
        <v>0</v>
      </c>
      <c r="O163" s="4">
        <f t="shared" si="22"/>
        <v>279734</v>
      </c>
      <c r="P163" s="4">
        <f t="shared" si="23"/>
        <v>4697238</v>
      </c>
      <c r="Q163" s="4"/>
      <c r="R163" s="4">
        <v>5162859</v>
      </c>
      <c r="S163" s="4">
        <f>Overrides!AA163</f>
        <v>0</v>
      </c>
      <c r="T163" s="4">
        <f t="shared" si="24"/>
        <v>286727</v>
      </c>
      <c r="U163" s="4">
        <f t="shared" si="25"/>
        <v>4876132</v>
      </c>
      <c r="V163" s="4">
        <f>ROUND((P163*1.025)+'New Growth'!$AL163*P163,0)</f>
        <v>4870096</v>
      </c>
      <c r="W163" s="12"/>
      <c r="X163" s="4">
        <v>6252595</v>
      </c>
      <c r="Y163" s="4">
        <v>6289287</v>
      </c>
      <c r="Z163" s="4">
        <v>6348693</v>
      </c>
      <c r="AA163" s="4">
        <v>6312745</v>
      </c>
      <c r="AB163" s="15">
        <f t="shared" si="19"/>
        <v>6312745</v>
      </c>
      <c r="AC163" s="4"/>
      <c r="AD163" s="4">
        <f t="shared" si="26"/>
        <v>4876132</v>
      </c>
      <c r="AE163" s="4"/>
      <c r="AF163" s="4"/>
    </row>
    <row r="164" spans="1:32">
      <c r="A164" t="s">
        <v>173</v>
      </c>
      <c r="B164">
        <v>155</v>
      </c>
      <c r="C164" s="4">
        <v>148286733</v>
      </c>
      <c r="D164" s="4">
        <f>Overrides!X164</f>
        <v>0</v>
      </c>
      <c r="E164" s="4">
        <v>19184848</v>
      </c>
      <c r="F164" s="4">
        <f t="shared" si="20"/>
        <v>129101885</v>
      </c>
      <c r="G164" s="4"/>
      <c r="H164" s="4">
        <v>154769048</v>
      </c>
      <c r="I164" s="4">
        <f>Overrides!Y164</f>
        <v>0</v>
      </c>
      <c r="J164" s="4">
        <f t="shared" si="27"/>
        <v>19664469</v>
      </c>
      <c r="K164" s="4">
        <f t="shared" si="21"/>
        <v>135104579</v>
      </c>
      <c r="L164" s="4"/>
      <c r="M164" s="4">
        <v>161960336</v>
      </c>
      <c r="N164" s="4">
        <f>Overrides!Z164</f>
        <v>0</v>
      </c>
      <c r="O164" s="4">
        <f t="shared" si="22"/>
        <v>20156081</v>
      </c>
      <c r="P164" s="4">
        <f t="shared" si="23"/>
        <v>141804255</v>
      </c>
      <c r="Q164" s="4"/>
      <c r="R164" s="4">
        <v>169366479</v>
      </c>
      <c r="S164" s="4">
        <f>Overrides!AA164</f>
        <v>0</v>
      </c>
      <c r="T164" s="4">
        <f t="shared" si="24"/>
        <v>20659983</v>
      </c>
      <c r="U164" s="4">
        <f t="shared" si="25"/>
        <v>148706496</v>
      </c>
      <c r="V164" s="4">
        <f>ROUND((P164*1.025)+'New Growth'!$AL164*P164,0)</f>
        <v>148610859</v>
      </c>
      <c r="W164" s="12"/>
      <c r="X164" s="4">
        <v>233990377</v>
      </c>
      <c r="Y164" s="4">
        <v>251213692</v>
      </c>
      <c r="Z164" s="4">
        <v>264736415</v>
      </c>
      <c r="AA164" s="4">
        <v>280682514</v>
      </c>
      <c r="AB164" s="15">
        <f t="shared" si="19"/>
        <v>280682514</v>
      </c>
      <c r="AC164" s="4"/>
      <c r="AD164" s="4">
        <f t="shared" si="26"/>
        <v>148706496</v>
      </c>
      <c r="AE164" s="4"/>
      <c r="AF164" s="4"/>
    </row>
    <row r="165" spans="1:32">
      <c r="A165" t="s">
        <v>174</v>
      </c>
      <c r="B165">
        <v>156</v>
      </c>
      <c r="C165" s="4">
        <v>1672733</v>
      </c>
      <c r="D165" s="4">
        <f>Overrides!X165</f>
        <v>0</v>
      </c>
      <c r="E165" s="4">
        <v>0</v>
      </c>
      <c r="F165" s="4">
        <f t="shared" si="20"/>
        <v>1672733</v>
      </c>
      <c r="G165" s="4"/>
      <c r="H165" s="4">
        <v>1721853</v>
      </c>
      <c r="I165" s="4">
        <f>Overrides!Y165</f>
        <v>0</v>
      </c>
      <c r="J165" s="4">
        <f t="shared" si="27"/>
        <v>0</v>
      </c>
      <c r="K165" s="4">
        <f t="shared" si="21"/>
        <v>1721853</v>
      </c>
      <c r="L165" s="4"/>
      <c r="M165" s="4">
        <v>1771804</v>
      </c>
      <c r="N165" s="4">
        <f>Overrides!Z165</f>
        <v>0</v>
      </c>
      <c r="O165" s="4">
        <f t="shared" si="22"/>
        <v>0</v>
      </c>
      <c r="P165" s="4">
        <f t="shared" si="23"/>
        <v>1771804</v>
      </c>
      <c r="Q165" s="4"/>
      <c r="R165" s="4">
        <v>1820724</v>
      </c>
      <c r="S165" s="4">
        <f>Overrides!AA165</f>
        <v>0</v>
      </c>
      <c r="T165" s="4">
        <f t="shared" si="24"/>
        <v>0</v>
      </c>
      <c r="U165" s="4">
        <f t="shared" si="25"/>
        <v>1820724</v>
      </c>
      <c r="V165" s="4">
        <f>ROUND((P165*1.025)+'New Growth'!$AL165*P165,0)</f>
        <v>1822655</v>
      </c>
      <c r="W165" s="12"/>
      <c r="X165" s="4">
        <v>2098369</v>
      </c>
      <c r="Y165" s="4">
        <v>2095064</v>
      </c>
      <c r="Z165" s="4">
        <v>2156410</v>
      </c>
      <c r="AA165" s="4">
        <v>2161923</v>
      </c>
      <c r="AB165" s="15">
        <f t="shared" si="19"/>
        <v>2161923</v>
      </c>
      <c r="AC165" s="4"/>
      <c r="AD165" s="4">
        <f t="shared" si="26"/>
        <v>1820724</v>
      </c>
      <c r="AE165" s="4"/>
      <c r="AF165" s="4"/>
    </row>
    <row r="166" spans="1:32">
      <c r="A166" t="s">
        <v>175</v>
      </c>
      <c r="B166">
        <v>157</v>
      </c>
      <c r="C166" s="4">
        <v>24966534</v>
      </c>
      <c r="D166" s="4">
        <f>Overrides!X166</f>
        <v>0</v>
      </c>
      <c r="E166" s="4">
        <v>2893393</v>
      </c>
      <c r="F166" s="4">
        <f t="shared" si="20"/>
        <v>22073141</v>
      </c>
      <c r="G166" s="4"/>
      <c r="H166" s="4">
        <v>25877970</v>
      </c>
      <c r="I166" s="4">
        <f>Overrides!Y166</f>
        <v>0</v>
      </c>
      <c r="J166" s="4">
        <f t="shared" si="27"/>
        <v>2965728</v>
      </c>
      <c r="K166" s="4">
        <f t="shared" si="21"/>
        <v>22912242</v>
      </c>
      <c r="L166" s="4"/>
      <c r="M166" s="4">
        <v>26863854</v>
      </c>
      <c r="N166" s="4">
        <f>Overrides!Z166</f>
        <v>0</v>
      </c>
      <c r="O166" s="4">
        <f t="shared" si="22"/>
        <v>3039871</v>
      </c>
      <c r="P166" s="4">
        <f t="shared" si="23"/>
        <v>23823983</v>
      </c>
      <c r="Q166" s="4"/>
      <c r="R166" s="4">
        <v>27696403</v>
      </c>
      <c r="S166" s="4">
        <f>Overrides!AA166</f>
        <v>0</v>
      </c>
      <c r="T166" s="4">
        <f t="shared" si="24"/>
        <v>3115868</v>
      </c>
      <c r="U166" s="4">
        <f t="shared" si="25"/>
        <v>24580535</v>
      </c>
      <c r="V166" s="4">
        <f>ROUND((P166*1.025)+'New Growth'!$AL166*P166,0)</f>
        <v>24693558</v>
      </c>
      <c r="W166" s="12"/>
      <c r="X166" s="4">
        <v>46551431</v>
      </c>
      <c r="Y166" s="4">
        <v>49333342</v>
      </c>
      <c r="Z166" s="4">
        <v>51046046</v>
      </c>
      <c r="AA166" s="4">
        <v>52911449</v>
      </c>
      <c r="AB166" s="15">
        <f t="shared" si="19"/>
        <v>52911449</v>
      </c>
      <c r="AC166" s="4"/>
      <c r="AD166" s="4">
        <f t="shared" si="26"/>
        <v>24580535</v>
      </c>
      <c r="AE166" s="4"/>
      <c r="AF166" s="4"/>
    </row>
    <row r="167" spans="1:32">
      <c r="A167" t="s">
        <v>176</v>
      </c>
      <c r="B167">
        <v>158</v>
      </c>
      <c r="C167" s="4">
        <v>28490305</v>
      </c>
      <c r="D167" s="4">
        <f>Overrides!X167</f>
        <v>0</v>
      </c>
      <c r="E167" s="4">
        <v>1931099</v>
      </c>
      <c r="F167" s="4">
        <f t="shared" si="20"/>
        <v>26559206</v>
      </c>
      <c r="G167" s="4"/>
      <c r="H167" s="4">
        <v>30451785</v>
      </c>
      <c r="I167" s="4">
        <f>Overrides!Y167</f>
        <v>0</v>
      </c>
      <c r="J167" s="4">
        <f t="shared" si="27"/>
        <v>1979376</v>
      </c>
      <c r="K167" s="4">
        <f t="shared" si="21"/>
        <v>28472409</v>
      </c>
      <c r="L167" s="4"/>
      <c r="M167" s="4">
        <v>33314865</v>
      </c>
      <c r="N167" s="4">
        <f>Overrides!Z167</f>
        <v>0</v>
      </c>
      <c r="O167" s="4">
        <f t="shared" si="22"/>
        <v>2028860</v>
      </c>
      <c r="P167" s="4">
        <f t="shared" si="23"/>
        <v>31286005</v>
      </c>
      <c r="Q167" s="4"/>
      <c r="R167" s="4">
        <v>35349968</v>
      </c>
      <c r="S167" s="4">
        <f>Overrides!AA167</f>
        <v>0</v>
      </c>
      <c r="T167" s="4">
        <f t="shared" si="24"/>
        <v>2079582</v>
      </c>
      <c r="U167" s="4">
        <f t="shared" si="25"/>
        <v>33270386</v>
      </c>
      <c r="V167" s="4">
        <f>ROUND((P167*1.025)+'New Growth'!$AL167*P167,0)</f>
        <v>33181937</v>
      </c>
      <c r="W167" s="12"/>
      <c r="X167" s="4">
        <v>37114041</v>
      </c>
      <c r="Y167" s="4">
        <v>40634170</v>
      </c>
      <c r="Z167" s="4">
        <v>42693005</v>
      </c>
      <c r="AA167" s="4">
        <v>45175919</v>
      </c>
      <c r="AB167" s="15">
        <f t="shared" si="19"/>
        <v>45175919</v>
      </c>
      <c r="AC167" s="4"/>
      <c r="AD167" s="4">
        <f t="shared" si="26"/>
        <v>33270386</v>
      </c>
      <c r="AE167" s="4"/>
      <c r="AF167" s="4"/>
    </row>
    <row r="168" spans="1:32">
      <c r="A168" t="s">
        <v>177</v>
      </c>
      <c r="B168">
        <v>159</v>
      </c>
      <c r="C168" s="4">
        <v>42898689</v>
      </c>
      <c r="D168" s="4">
        <f>Overrides!X168</f>
        <v>0</v>
      </c>
      <c r="E168" s="4">
        <v>5117513</v>
      </c>
      <c r="F168" s="4">
        <f t="shared" si="20"/>
        <v>37781176</v>
      </c>
      <c r="G168" s="4"/>
      <c r="H168" s="4">
        <v>44199454</v>
      </c>
      <c r="I168" s="4">
        <f>Overrides!Y168</f>
        <v>0</v>
      </c>
      <c r="J168" s="4">
        <f t="shared" si="27"/>
        <v>5245451</v>
      </c>
      <c r="K168" s="4">
        <f t="shared" si="21"/>
        <v>38954003</v>
      </c>
      <c r="L168" s="4"/>
      <c r="M168" s="4">
        <v>45484156</v>
      </c>
      <c r="N168" s="4">
        <f>Overrides!Z168</f>
        <v>0</v>
      </c>
      <c r="O168" s="4">
        <f t="shared" si="22"/>
        <v>5376587</v>
      </c>
      <c r="P168" s="4">
        <f t="shared" si="23"/>
        <v>40107569</v>
      </c>
      <c r="Q168" s="4"/>
      <c r="R168" s="4">
        <v>46851176</v>
      </c>
      <c r="S168" s="4">
        <f>Overrides!AA168</f>
        <v>0</v>
      </c>
      <c r="T168" s="4">
        <f t="shared" si="24"/>
        <v>5511002</v>
      </c>
      <c r="U168" s="4">
        <f t="shared" si="25"/>
        <v>41340174</v>
      </c>
      <c r="V168" s="4">
        <f>ROUND((P168*1.025)+'New Growth'!$AL168*P168,0)</f>
        <v>41326839</v>
      </c>
      <c r="W168" s="12"/>
      <c r="X168" s="4">
        <v>48941698</v>
      </c>
      <c r="Y168" s="4">
        <v>49133267</v>
      </c>
      <c r="Z168" s="4">
        <v>52240601</v>
      </c>
      <c r="AA168" s="4">
        <v>52114950</v>
      </c>
      <c r="AB168" s="15">
        <f t="shared" si="19"/>
        <v>52114950</v>
      </c>
      <c r="AC168" s="4"/>
      <c r="AD168" s="4">
        <f t="shared" si="26"/>
        <v>41340174</v>
      </c>
      <c r="AE168" s="4"/>
      <c r="AF168" s="4"/>
    </row>
    <row r="169" spans="1:32">
      <c r="A169" t="s">
        <v>178</v>
      </c>
      <c r="B169">
        <v>160</v>
      </c>
      <c r="C169" s="4">
        <v>128838969</v>
      </c>
      <c r="D169" s="4">
        <f>Overrides!X169</f>
        <v>0</v>
      </c>
      <c r="E169" s="4">
        <v>0</v>
      </c>
      <c r="F169" s="4">
        <f t="shared" si="20"/>
        <v>128838969</v>
      </c>
      <c r="G169" s="4"/>
      <c r="H169" s="4">
        <v>134307160</v>
      </c>
      <c r="I169" s="4">
        <f>Overrides!Y169</f>
        <v>0</v>
      </c>
      <c r="J169" s="4">
        <f t="shared" si="27"/>
        <v>0</v>
      </c>
      <c r="K169" s="4">
        <f t="shared" si="21"/>
        <v>134307160</v>
      </c>
      <c r="L169" s="4"/>
      <c r="M169" s="4">
        <v>140808634</v>
      </c>
      <c r="N169" s="4">
        <f>Overrides!Z169</f>
        <v>0</v>
      </c>
      <c r="O169" s="4">
        <f t="shared" si="22"/>
        <v>0</v>
      </c>
      <c r="P169" s="4">
        <f t="shared" si="23"/>
        <v>140808634</v>
      </c>
      <c r="Q169" s="4"/>
      <c r="R169" s="4">
        <v>146747545</v>
      </c>
      <c r="S169" s="4">
        <f>Overrides!AA169</f>
        <v>0</v>
      </c>
      <c r="T169" s="4">
        <f t="shared" si="24"/>
        <v>0</v>
      </c>
      <c r="U169" s="4">
        <f t="shared" si="25"/>
        <v>146747545</v>
      </c>
      <c r="V169" s="4">
        <f>ROUND((P169*1.025)+'New Growth'!$AL169*P169,0)</f>
        <v>147046456</v>
      </c>
      <c r="W169" s="12"/>
      <c r="X169" s="4">
        <v>158307795</v>
      </c>
      <c r="Y169" s="4">
        <v>167098225</v>
      </c>
      <c r="Z169" s="4">
        <v>177257131</v>
      </c>
      <c r="AA169" s="4">
        <v>191605030</v>
      </c>
      <c r="AB169" s="15">
        <f t="shared" si="19"/>
        <v>191605030</v>
      </c>
      <c r="AC169" s="4"/>
      <c r="AD169" s="4">
        <f t="shared" si="26"/>
        <v>146747545</v>
      </c>
      <c r="AE169" s="4"/>
      <c r="AF169" s="4"/>
    </row>
    <row r="170" spans="1:32">
      <c r="A170" t="s">
        <v>179</v>
      </c>
      <c r="B170">
        <v>161</v>
      </c>
      <c r="C170" s="4">
        <v>35290482</v>
      </c>
      <c r="D170" s="4">
        <f>Overrides!X170</f>
        <v>0</v>
      </c>
      <c r="E170" s="4">
        <v>0</v>
      </c>
      <c r="F170" s="4">
        <f t="shared" si="20"/>
        <v>35290482</v>
      </c>
      <c r="G170" s="4"/>
      <c r="H170" s="4">
        <v>36551239</v>
      </c>
      <c r="I170" s="4">
        <f>Overrides!Y170</f>
        <v>0</v>
      </c>
      <c r="J170" s="4">
        <f t="shared" si="27"/>
        <v>0</v>
      </c>
      <c r="K170" s="4">
        <f t="shared" si="21"/>
        <v>36551239</v>
      </c>
      <c r="L170" s="4"/>
      <c r="M170" s="4">
        <v>37886042</v>
      </c>
      <c r="N170" s="4">
        <f>Overrides!Z170</f>
        <v>0</v>
      </c>
      <c r="O170" s="4">
        <f t="shared" si="22"/>
        <v>0</v>
      </c>
      <c r="P170" s="4">
        <f t="shared" si="23"/>
        <v>37886042</v>
      </c>
      <c r="Q170" s="4"/>
      <c r="R170" s="4">
        <v>39450650</v>
      </c>
      <c r="S170" s="4">
        <f>Overrides!AA170</f>
        <v>0</v>
      </c>
      <c r="T170" s="4">
        <f t="shared" si="24"/>
        <v>0</v>
      </c>
      <c r="U170" s="4">
        <f t="shared" si="25"/>
        <v>39450650</v>
      </c>
      <c r="V170" s="4">
        <f>ROUND((P170*1.025)+'New Growth'!$AL170*P170,0)</f>
        <v>39318134</v>
      </c>
      <c r="W170" s="12"/>
      <c r="X170" s="4">
        <v>48087837</v>
      </c>
      <c r="Y170" s="4">
        <v>48893230</v>
      </c>
      <c r="Z170" s="4">
        <v>49711343</v>
      </c>
      <c r="AA170" s="4">
        <v>50743173</v>
      </c>
      <c r="AB170" s="15">
        <f t="shared" si="19"/>
        <v>50743173</v>
      </c>
      <c r="AC170" s="4"/>
      <c r="AD170" s="4">
        <f t="shared" si="26"/>
        <v>39450650</v>
      </c>
      <c r="AE170" s="4"/>
      <c r="AF170" s="4"/>
    </row>
    <row r="171" spans="1:32">
      <c r="A171" t="s">
        <v>180</v>
      </c>
      <c r="B171">
        <v>162</v>
      </c>
      <c r="C171" s="4">
        <v>20173974</v>
      </c>
      <c r="D171" s="4">
        <f>Overrides!X171</f>
        <v>0</v>
      </c>
      <c r="E171" s="4">
        <v>1160161</v>
      </c>
      <c r="F171" s="4">
        <f t="shared" si="20"/>
        <v>19013813</v>
      </c>
      <c r="G171" s="4"/>
      <c r="H171" s="4">
        <v>21039179</v>
      </c>
      <c r="I171" s="4">
        <f>Overrides!Y171</f>
        <v>0</v>
      </c>
      <c r="J171" s="4">
        <f t="shared" si="27"/>
        <v>1189165</v>
      </c>
      <c r="K171" s="4">
        <f t="shared" si="21"/>
        <v>19850014</v>
      </c>
      <c r="L171" s="4"/>
      <c r="M171" s="4">
        <v>22054802</v>
      </c>
      <c r="N171" s="4">
        <f>Overrides!Z171</f>
        <v>0</v>
      </c>
      <c r="O171" s="4">
        <f t="shared" si="22"/>
        <v>1218894</v>
      </c>
      <c r="P171" s="4">
        <f t="shared" si="23"/>
        <v>20835908</v>
      </c>
      <c r="Q171" s="4"/>
      <c r="R171" s="4">
        <v>23087668</v>
      </c>
      <c r="S171" s="4">
        <f>Overrides!AA171</f>
        <v>0</v>
      </c>
      <c r="T171" s="4">
        <f t="shared" si="24"/>
        <v>1249366</v>
      </c>
      <c r="U171" s="4">
        <f t="shared" si="25"/>
        <v>21838302</v>
      </c>
      <c r="V171" s="4">
        <f>ROUND((P171*1.025)+'New Growth'!$AL171*P171,0)</f>
        <v>21819363</v>
      </c>
      <c r="W171" s="12"/>
      <c r="X171" s="4">
        <v>28662538</v>
      </c>
      <c r="Y171" s="4">
        <v>29990108</v>
      </c>
      <c r="Z171" s="4">
        <v>30993142</v>
      </c>
      <c r="AA171" s="4">
        <v>32801456</v>
      </c>
      <c r="AB171" s="15">
        <f t="shared" si="19"/>
        <v>32801456</v>
      </c>
      <c r="AC171" s="4"/>
      <c r="AD171" s="4">
        <f t="shared" si="26"/>
        <v>21838302</v>
      </c>
      <c r="AE171" s="4"/>
      <c r="AF171" s="4"/>
    </row>
    <row r="172" spans="1:32">
      <c r="A172" t="s">
        <v>181</v>
      </c>
      <c r="B172">
        <v>163</v>
      </c>
      <c r="C172" s="4">
        <v>112048550</v>
      </c>
      <c r="D172" s="4">
        <f>Overrides!X172</f>
        <v>0</v>
      </c>
      <c r="E172" s="4">
        <v>0</v>
      </c>
      <c r="F172" s="4">
        <f t="shared" si="20"/>
        <v>112048550</v>
      </c>
      <c r="G172" s="4"/>
      <c r="H172" s="4">
        <v>117194784</v>
      </c>
      <c r="I172" s="4">
        <f>Overrides!Y172</f>
        <v>0</v>
      </c>
      <c r="J172" s="4">
        <f t="shared" si="27"/>
        <v>0</v>
      </c>
      <c r="K172" s="4">
        <f t="shared" si="21"/>
        <v>117194784</v>
      </c>
      <c r="L172" s="4"/>
      <c r="M172" s="4">
        <v>121530630</v>
      </c>
      <c r="N172" s="4">
        <f>Overrides!Z172</f>
        <v>0</v>
      </c>
      <c r="O172" s="4">
        <f t="shared" si="22"/>
        <v>0</v>
      </c>
      <c r="P172" s="4">
        <f t="shared" si="23"/>
        <v>121530630</v>
      </c>
      <c r="Q172" s="4"/>
      <c r="R172" s="4">
        <v>0</v>
      </c>
      <c r="S172" s="4">
        <f>Overrides!AA172</f>
        <v>0</v>
      </c>
      <c r="T172" s="4">
        <f t="shared" si="24"/>
        <v>0</v>
      </c>
      <c r="U172" s="4">
        <f t="shared" si="25"/>
        <v>0</v>
      </c>
      <c r="V172" s="4">
        <f>ROUND((P172*1.025)+'New Growth'!$AL172*P172,0)</f>
        <v>126379702</v>
      </c>
      <c r="W172" s="12"/>
      <c r="X172" s="4">
        <v>145939818</v>
      </c>
      <c r="Y172" s="4">
        <v>159914029</v>
      </c>
      <c r="Z172" s="4">
        <v>173312593</v>
      </c>
      <c r="AA172" s="4">
        <v>0</v>
      </c>
      <c r="AB172" s="15">
        <f t="shared" si="19"/>
        <v>173312593</v>
      </c>
      <c r="AC172" s="4"/>
      <c r="AD172" s="4">
        <f t="shared" si="26"/>
        <v>126379702</v>
      </c>
      <c r="AE172" s="4"/>
      <c r="AF172" s="4"/>
    </row>
    <row r="173" spans="1:32">
      <c r="A173" t="s">
        <v>182</v>
      </c>
      <c r="B173">
        <v>164</v>
      </c>
      <c r="C173" s="4">
        <v>36175368</v>
      </c>
      <c r="D173" s="4">
        <f>Overrides!X173</f>
        <v>0</v>
      </c>
      <c r="E173" s="4">
        <v>5187056</v>
      </c>
      <c r="F173" s="4">
        <f t="shared" si="20"/>
        <v>30988312</v>
      </c>
      <c r="G173" s="4"/>
      <c r="H173" s="4">
        <v>38199521</v>
      </c>
      <c r="I173" s="4">
        <f>Overrides!Y173</f>
        <v>0</v>
      </c>
      <c r="J173" s="4">
        <f t="shared" si="27"/>
        <v>5316732</v>
      </c>
      <c r="K173" s="4">
        <f t="shared" si="21"/>
        <v>32882789</v>
      </c>
      <c r="L173" s="4"/>
      <c r="M173" s="4">
        <v>39753350</v>
      </c>
      <c r="N173" s="4">
        <f>Overrides!Z173</f>
        <v>0</v>
      </c>
      <c r="O173" s="4">
        <f t="shared" si="22"/>
        <v>5449650</v>
      </c>
      <c r="P173" s="4">
        <f t="shared" si="23"/>
        <v>34303700</v>
      </c>
      <c r="Q173" s="4"/>
      <c r="R173" s="4">
        <v>41182957</v>
      </c>
      <c r="S173" s="4">
        <f>Overrides!AA173</f>
        <v>0</v>
      </c>
      <c r="T173" s="4">
        <f t="shared" si="24"/>
        <v>5585891</v>
      </c>
      <c r="U173" s="4">
        <f t="shared" si="25"/>
        <v>35597066</v>
      </c>
      <c r="V173" s="4">
        <f>ROUND((P173*1.025)+'New Growth'!$AL173*P173,0)</f>
        <v>35926265</v>
      </c>
      <c r="W173" s="12"/>
      <c r="X173" s="4">
        <v>65580645</v>
      </c>
      <c r="Y173" s="4">
        <v>68457942</v>
      </c>
      <c r="Z173" s="4">
        <v>74715690</v>
      </c>
      <c r="AA173" s="4">
        <v>76915473</v>
      </c>
      <c r="AB173" s="15">
        <f t="shared" si="19"/>
        <v>76915473</v>
      </c>
      <c r="AC173" s="4"/>
      <c r="AD173" s="4">
        <f t="shared" si="26"/>
        <v>35597066</v>
      </c>
      <c r="AE173" s="4"/>
      <c r="AF173" s="4"/>
    </row>
    <row r="174" spans="1:32">
      <c r="A174" t="s">
        <v>183</v>
      </c>
      <c r="B174">
        <v>165</v>
      </c>
      <c r="C174" s="4">
        <v>75893339</v>
      </c>
      <c r="D174" s="4">
        <f>Overrides!X174</f>
        <v>0</v>
      </c>
      <c r="E174" s="4">
        <v>0</v>
      </c>
      <c r="F174" s="4">
        <f t="shared" si="20"/>
        <v>75893339</v>
      </c>
      <c r="G174" s="4"/>
      <c r="H174" s="4">
        <v>79071792</v>
      </c>
      <c r="I174" s="4">
        <f>Overrides!Y174</f>
        <v>0</v>
      </c>
      <c r="J174" s="4">
        <f t="shared" si="27"/>
        <v>0</v>
      </c>
      <c r="K174" s="4">
        <f t="shared" si="21"/>
        <v>79071792</v>
      </c>
      <c r="L174" s="4"/>
      <c r="M174" s="4">
        <v>83008386</v>
      </c>
      <c r="N174" s="4">
        <f>Overrides!Z174</f>
        <v>0</v>
      </c>
      <c r="O174" s="4">
        <f t="shared" si="22"/>
        <v>0</v>
      </c>
      <c r="P174" s="4">
        <f t="shared" si="23"/>
        <v>83008386</v>
      </c>
      <c r="Q174" s="4"/>
      <c r="R174" s="4">
        <v>86826081</v>
      </c>
      <c r="S174" s="4">
        <f>Overrides!AA174</f>
        <v>0</v>
      </c>
      <c r="T174" s="4">
        <f t="shared" si="24"/>
        <v>0</v>
      </c>
      <c r="U174" s="4">
        <f t="shared" si="25"/>
        <v>86826081</v>
      </c>
      <c r="V174" s="4">
        <f>ROUND((P174*1.025)+'New Growth'!$AL174*P174,0)</f>
        <v>86818471</v>
      </c>
      <c r="W174" s="12"/>
      <c r="X174" s="4">
        <v>134455031</v>
      </c>
      <c r="Y174" s="4">
        <v>145787515</v>
      </c>
      <c r="Z174" s="4">
        <v>164697229</v>
      </c>
      <c r="AA174" s="4">
        <v>173855946</v>
      </c>
      <c r="AB174" s="15">
        <f t="shared" si="19"/>
        <v>173855946</v>
      </c>
      <c r="AC174" s="4"/>
      <c r="AD174" s="4">
        <f t="shared" si="26"/>
        <v>86826081</v>
      </c>
      <c r="AE174" s="4"/>
      <c r="AF174" s="4"/>
    </row>
    <row r="175" spans="1:32">
      <c r="A175" t="s">
        <v>184</v>
      </c>
      <c r="B175">
        <v>166</v>
      </c>
      <c r="C175" s="4">
        <v>20645545</v>
      </c>
      <c r="D175" s="4">
        <f>Overrides!X175</f>
        <v>0</v>
      </c>
      <c r="E175" s="4">
        <v>2162919</v>
      </c>
      <c r="F175" s="4">
        <f t="shared" si="20"/>
        <v>18482626</v>
      </c>
      <c r="G175" s="4"/>
      <c r="H175" s="4">
        <v>21962468</v>
      </c>
      <c r="I175" s="4">
        <f>Overrides!Y175</f>
        <v>492792</v>
      </c>
      <c r="J175" s="4">
        <f t="shared" si="27"/>
        <v>2709784</v>
      </c>
      <c r="K175" s="4">
        <f t="shared" si="21"/>
        <v>19252684</v>
      </c>
      <c r="L175" s="4"/>
      <c r="M175" s="4">
        <v>22866037</v>
      </c>
      <c r="N175" s="4">
        <f>Overrides!Z175</f>
        <v>0</v>
      </c>
      <c r="O175" s="4">
        <f t="shared" si="22"/>
        <v>2777529</v>
      </c>
      <c r="P175" s="4">
        <f t="shared" si="23"/>
        <v>20088508</v>
      </c>
      <c r="Q175" s="4"/>
      <c r="R175" s="4">
        <v>23714112</v>
      </c>
      <c r="S175" s="4">
        <f>Overrides!AA175</f>
        <v>0</v>
      </c>
      <c r="T175" s="4">
        <f t="shared" si="24"/>
        <v>2846967</v>
      </c>
      <c r="U175" s="4">
        <f t="shared" si="25"/>
        <v>20867145</v>
      </c>
      <c r="V175" s="4">
        <f>ROUND((P175*1.025)+'New Growth'!$AL175*P175,0)</f>
        <v>20918163</v>
      </c>
      <c r="W175" s="12"/>
      <c r="X175" s="4">
        <v>54459890</v>
      </c>
      <c r="Y175" s="4">
        <v>56141390</v>
      </c>
      <c r="Z175" s="4">
        <v>58856311</v>
      </c>
      <c r="AA175" s="4">
        <v>59925100</v>
      </c>
      <c r="AB175" s="15">
        <f t="shared" si="19"/>
        <v>59925100</v>
      </c>
      <c r="AC175" s="4"/>
      <c r="AD175" s="4">
        <f t="shared" si="26"/>
        <v>20867145</v>
      </c>
      <c r="AE175" s="4"/>
      <c r="AF175" s="4"/>
    </row>
    <row r="176" spans="1:32">
      <c r="A176" t="s">
        <v>185</v>
      </c>
      <c r="B176">
        <v>167</v>
      </c>
      <c r="C176" s="4">
        <v>52738491</v>
      </c>
      <c r="D176" s="4">
        <f>Overrides!X176</f>
        <v>0</v>
      </c>
      <c r="E176" s="4">
        <v>2187897</v>
      </c>
      <c r="F176" s="4">
        <f t="shared" si="20"/>
        <v>50550594</v>
      </c>
      <c r="G176" s="4"/>
      <c r="H176" s="4">
        <v>55239819</v>
      </c>
      <c r="I176" s="4">
        <f>Overrides!Y176</f>
        <v>0</v>
      </c>
      <c r="J176" s="4">
        <f t="shared" si="27"/>
        <v>2242594</v>
      </c>
      <c r="K176" s="4">
        <f t="shared" si="21"/>
        <v>52997225</v>
      </c>
      <c r="L176" s="4"/>
      <c r="M176" s="4">
        <v>57775644</v>
      </c>
      <c r="N176" s="4">
        <f>Overrides!Z176</f>
        <v>0</v>
      </c>
      <c r="O176" s="4">
        <f t="shared" si="22"/>
        <v>2298659</v>
      </c>
      <c r="P176" s="4">
        <f t="shared" si="23"/>
        <v>55476985</v>
      </c>
      <c r="Q176" s="4"/>
      <c r="R176" s="4">
        <v>60178592</v>
      </c>
      <c r="S176" s="4">
        <f>Overrides!AA176</f>
        <v>0</v>
      </c>
      <c r="T176" s="4">
        <f t="shared" si="24"/>
        <v>2356125</v>
      </c>
      <c r="U176" s="4">
        <f t="shared" si="25"/>
        <v>57822467</v>
      </c>
      <c r="V176" s="4">
        <f>ROUND((P176*1.025)+'New Growth'!$AL176*P176,0)</f>
        <v>58017831</v>
      </c>
      <c r="W176" s="12"/>
      <c r="X176" s="4">
        <v>79448343</v>
      </c>
      <c r="Y176" s="4">
        <v>83211110</v>
      </c>
      <c r="Z176" s="4">
        <v>89248389</v>
      </c>
      <c r="AA176" s="4">
        <v>91550702</v>
      </c>
      <c r="AB176" s="15">
        <f t="shared" si="19"/>
        <v>91550702</v>
      </c>
      <c r="AC176" s="4"/>
      <c r="AD176" s="4">
        <f t="shared" si="26"/>
        <v>57822467</v>
      </c>
      <c r="AE176" s="4"/>
      <c r="AF176" s="4"/>
    </row>
    <row r="177" spans="1:32">
      <c r="A177" t="s">
        <v>186</v>
      </c>
      <c r="B177">
        <v>168</v>
      </c>
      <c r="C177" s="4">
        <v>54101450</v>
      </c>
      <c r="D177" s="4">
        <f>Overrides!X177</f>
        <v>0</v>
      </c>
      <c r="E177" s="4">
        <v>6137643</v>
      </c>
      <c r="F177" s="4">
        <f t="shared" si="20"/>
        <v>47963807</v>
      </c>
      <c r="G177" s="4"/>
      <c r="H177" s="4">
        <v>55875187</v>
      </c>
      <c r="I177" s="4">
        <f>Overrides!Y177</f>
        <v>0</v>
      </c>
      <c r="J177" s="4">
        <f t="shared" si="27"/>
        <v>6291084</v>
      </c>
      <c r="K177" s="4">
        <f t="shared" si="21"/>
        <v>49584103</v>
      </c>
      <c r="L177" s="4"/>
      <c r="M177" s="4">
        <v>57779806</v>
      </c>
      <c r="N177" s="4">
        <f>Overrides!Z177</f>
        <v>0</v>
      </c>
      <c r="O177" s="4">
        <f t="shared" si="22"/>
        <v>6448361</v>
      </c>
      <c r="P177" s="4">
        <f t="shared" si="23"/>
        <v>51331445</v>
      </c>
      <c r="Q177" s="4"/>
      <c r="R177" s="4">
        <v>59592925</v>
      </c>
      <c r="S177" s="4">
        <f>Overrides!AA177</f>
        <v>0</v>
      </c>
      <c r="T177" s="4">
        <f t="shared" si="24"/>
        <v>6609570</v>
      </c>
      <c r="U177" s="4">
        <f t="shared" si="25"/>
        <v>52983355</v>
      </c>
      <c r="V177" s="4">
        <f>ROUND((P177*1.025)+'New Growth'!$AL177*P177,0)</f>
        <v>53061315</v>
      </c>
      <c r="W177" s="12"/>
      <c r="X177" s="4">
        <v>133157066</v>
      </c>
      <c r="Y177" s="4">
        <v>138148468</v>
      </c>
      <c r="Z177" s="4">
        <v>145206490</v>
      </c>
      <c r="AA177" s="4">
        <v>150443392</v>
      </c>
      <c r="AB177" s="15">
        <f t="shared" si="19"/>
        <v>150443392</v>
      </c>
      <c r="AC177" s="4"/>
      <c r="AD177" s="4">
        <f t="shared" si="26"/>
        <v>52983355</v>
      </c>
      <c r="AE177" s="4"/>
      <c r="AF177" s="4"/>
    </row>
    <row r="178" spans="1:32">
      <c r="A178" t="s">
        <v>187</v>
      </c>
      <c r="B178">
        <v>169</v>
      </c>
      <c r="C178" s="4">
        <v>15918649</v>
      </c>
      <c r="D178" s="4">
        <f>Overrides!X178</f>
        <v>0</v>
      </c>
      <c r="E178" s="4">
        <v>1539448</v>
      </c>
      <c r="F178" s="4">
        <f t="shared" si="20"/>
        <v>14379201</v>
      </c>
      <c r="G178" s="4"/>
      <c r="H178" s="4">
        <v>16462562</v>
      </c>
      <c r="I178" s="4">
        <f>Overrides!Y178</f>
        <v>0</v>
      </c>
      <c r="J178" s="4">
        <f t="shared" si="27"/>
        <v>1577934</v>
      </c>
      <c r="K178" s="4">
        <f t="shared" si="21"/>
        <v>14884628</v>
      </c>
      <c r="L178" s="4"/>
      <c r="M178" s="4">
        <v>17050970</v>
      </c>
      <c r="N178" s="4">
        <f>Overrides!Z178</f>
        <v>0</v>
      </c>
      <c r="O178" s="4">
        <f t="shared" si="22"/>
        <v>1617382</v>
      </c>
      <c r="P178" s="4">
        <f t="shared" si="23"/>
        <v>15433588</v>
      </c>
      <c r="Q178" s="4"/>
      <c r="R178" s="4">
        <v>17691386</v>
      </c>
      <c r="S178" s="4">
        <f>Overrides!AA178</f>
        <v>0</v>
      </c>
      <c r="T178" s="4">
        <f t="shared" si="24"/>
        <v>1657817</v>
      </c>
      <c r="U178" s="4">
        <f t="shared" si="25"/>
        <v>16033569</v>
      </c>
      <c r="V178" s="4">
        <f>ROUND((P178*1.025)+'New Growth'!$AL178*P178,0)</f>
        <v>16004631</v>
      </c>
      <c r="W178" s="12"/>
      <c r="X178" s="4">
        <v>37071513</v>
      </c>
      <c r="Y178" s="4">
        <v>37640401</v>
      </c>
      <c r="Z178" s="4">
        <v>38510656</v>
      </c>
      <c r="AA178" s="4">
        <v>39439162</v>
      </c>
      <c r="AB178" s="15">
        <f t="shared" si="19"/>
        <v>39439162</v>
      </c>
      <c r="AC178" s="4"/>
      <c r="AD178" s="4">
        <f t="shared" si="26"/>
        <v>16033569</v>
      </c>
      <c r="AE178" s="4"/>
      <c r="AF178" s="4"/>
    </row>
    <row r="179" spans="1:32">
      <c r="A179" t="s">
        <v>188</v>
      </c>
      <c r="B179">
        <v>170</v>
      </c>
      <c r="C179" s="4">
        <v>113153270</v>
      </c>
      <c r="D179" s="4">
        <f>Overrides!X179</f>
        <v>0</v>
      </c>
      <c r="E179" s="4">
        <v>0</v>
      </c>
      <c r="F179" s="4">
        <f t="shared" si="20"/>
        <v>113153270</v>
      </c>
      <c r="G179" s="4"/>
      <c r="H179" s="4">
        <v>119963736</v>
      </c>
      <c r="I179" s="4">
        <f>Overrides!Y179</f>
        <v>0</v>
      </c>
      <c r="J179" s="4">
        <f t="shared" si="27"/>
        <v>0</v>
      </c>
      <c r="K179" s="4">
        <f t="shared" si="21"/>
        <v>119963736</v>
      </c>
      <c r="L179" s="4"/>
      <c r="M179" s="4">
        <v>124710450</v>
      </c>
      <c r="N179" s="4">
        <f>Overrides!Z179</f>
        <v>0</v>
      </c>
      <c r="O179" s="4">
        <f t="shared" si="22"/>
        <v>0</v>
      </c>
      <c r="P179" s="4">
        <f t="shared" si="23"/>
        <v>124710450</v>
      </c>
      <c r="Q179" s="4"/>
      <c r="R179" s="4">
        <v>131259954</v>
      </c>
      <c r="S179" s="4">
        <f>Overrides!AA179</f>
        <v>0</v>
      </c>
      <c r="T179" s="4">
        <f t="shared" si="24"/>
        <v>0</v>
      </c>
      <c r="U179" s="4">
        <f t="shared" si="25"/>
        <v>131259954</v>
      </c>
      <c r="V179" s="4">
        <f>ROUND((P179*1.025)+'New Growth'!$AL179*P179,0)</f>
        <v>131407401</v>
      </c>
      <c r="W179" s="12"/>
      <c r="X179" s="4">
        <v>113153270</v>
      </c>
      <c r="Y179" s="4">
        <v>121763573</v>
      </c>
      <c r="Z179" s="4">
        <v>124710450</v>
      </c>
      <c r="AA179" s="4">
        <v>134766478</v>
      </c>
      <c r="AB179" s="15">
        <f t="shared" si="19"/>
        <v>134766478</v>
      </c>
      <c r="AC179" s="4"/>
      <c r="AD179" s="4">
        <f t="shared" si="26"/>
        <v>131259954</v>
      </c>
      <c r="AE179" s="4"/>
      <c r="AF179" s="4"/>
    </row>
    <row r="180" spans="1:32">
      <c r="A180" t="s">
        <v>189</v>
      </c>
      <c r="B180">
        <v>171</v>
      </c>
      <c r="C180" s="4">
        <v>54334533</v>
      </c>
      <c r="D180" s="4">
        <f>Overrides!X180</f>
        <v>0</v>
      </c>
      <c r="E180" s="4">
        <v>2319387</v>
      </c>
      <c r="F180" s="4">
        <f t="shared" si="20"/>
        <v>52015146</v>
      </c>
      <c r="G180" s="4"/>
      <c r="H180" s="4">
        <v>56370561</v>
      </c>
      <c r="I180" s="4">
        <f>Overrides!Y180</f>
        <v>0</v>
      </c>
      <c r="J180" s="4">
        <f t="shared" si="27"/>
        <v>2377372</v>
      </c>
      <c r="K180" s="4">
        <f t="shared" si="21"/>
        <v>53993189</v>
      </c>
      <c r="L180" s="4"/>
      <c r="M180" s="4">
        <v>58529796</v>
      </c>
      <c r="N180" s="4">
        <f>Overrides!Z180</f>
        <v>0</v>
      </c>
      <c r="O180" s="4">
        <f t="shared" si="22"/>
        <v>2436806</v>
      </c>
      <c r="P180" s="4">
        <f t="shared" si="23"/>
        <v>56092990</v>
      </c>
      <c r="Q180" s="4"/>
      <c r="R180" s="4">
        <v>60683624</v>
      </c>
      <c r="S180" s="4">
        <f>Overrides!AA180</f>
        <v>0</v>
      </c>
      <c r="T180" s="4">
        <f t="shared" si="24"/>
        <v>2497726</v>
      </c>
      <c r="U180" s="4">
        <f t="shared" si="25"/>
        <v>58185898</v>
      </c>
      <c r="V180" s="4">
        <f>ROUND((P180*1.025)+'New Growth'!$AL180*P180,0)</f>
        <v>58224524</v>
      </c>
      <c r="W180" s="12"/>
      <c r="X180" s="4">
        <v>107971763</v>
      </c>
      <c r="Y180" s="4">
        <v>109481629</v>
      </c>
      <c r="Z180" s="4">
        <v>114386569</v>
      </c>
      <c r="AA180" s="4">
        <v>121257669</v>
      </c>
      <c r="AB180" s="15">
        <f t="shared" si="19"/>
        <v>121257669</v>
      </c>
      <c r="AC180" s="4"/>
      <c r="AD180" s="4">
        <f t="shared" si="26"/>
        <v>58185898</v>
      </c>
      <c r="AE180" s="4"/>
      <c r="AF180" s="4"/>
    </row>
    <row r="181" spans="1:32">
      <c r="A181" t="s">
        <v>190</v>
      </c>
      <c r="B181">
        <v>172</v>
      </c>
      <c r="C181" s="4">
        <v>40709631</v>
      </c>
      <c r="D181" s="4">
        <f>Overrides!X181</f>
        <v>0</v>
      </c>
      <c r="E181" s="4">
        <v>0</v>
      </c>
      <c r="F181" s="4">
        <f t="shared" si="20"/>
        <v>40709631</v>
      </c>
      <c r="G181" s="4"/>
      <c r="H181" s="4">
        <v>42467181</v>
      </c>
      <c r="I181" s="4">
        <f>Overrides!Y181</f>
        <v>0</v>
      </c>
      <c r="J181" s="4">
        <f t="shared" si="27"/>
        <v>0</v>
      </c>
      <c r="K181" s="4">
        <f t="shared" si="21"/>
        <v>42467181</v>
      </c>
      <c r="L181" s="4"/>
      <c r="M181" s="4">
        <v>44267702</v>
      </c>
      <c r="N181" s="4">
        <f>Overrides!Z181</f>
        <v>0</v>
      </c>
      <c r="O181" s="4">
        <f t="shared" si="22"/>
        <v>0</v>
      </c>
      <c r="P181" s="4">
        <f t="shared" si="23"/>
        <v>44267702</v>
      </c>
      <c r="Q181" s="4"/>
      <c r="R181" s="4">
        <v>46068055</v>
      </c>
      <c r="S181" s="4">
        <f>Overrides!AA181</f>
        <v>0</v>
      </c>
      <c r="T181" s="4">
        <f t="shared" si="24"/>
        <v>0</v>
      </c>
      <c r="U181" s="4">
        <f t="shared" si="25"/>
        <v>46068055</v>
      </c>
      <c r="V181" s="4">
        <f>ROUND((P181*1.025)+'New Growth'!$AL181*P181,0)</f>
        <v>46131372</v>
      </c>
      <c r="W181" s="12"/>
      <c r="X181" s="4">
        <v>114457103</v>
      </c>
      <c r="Y181" s="4">
        <v>119147661</v>
      </c>
      <c r="Z181" s="4">
        <v>124092825</v>
      </c>
      <c r="AA181" s="4">
        <v>129676625</v>
      </c>
      <c r="AB181" s="15">
        <f t="shared" si="19"/>
        <v>129676625</v>
      </c>
      <c r="AC181" s="4"/>
      <c r="AD181" s="4">
        <f t="shared" si="26"/>
        <v>46068055</v>
      </c>
      <c r="AE181" s="4"/>
      <c r="AF181" s="4"/>
    </row>
    <row r="182" spans="1:32">
      <c r="A182" t="s">
        <v>191</v>
      </c>
      <c r="B182">
        <v>173</v>
      </c>
      <c r="C182" s="4">
        <v>18895317</v>
      </c>
      <c r="D182" s="4">
        <f>Overrides!X182</f>
        <v>0</v>
      </c>
      <c r="E182" s="4">
        <v>1779364</v>
      </c>
      <c r="F182" s="4">
        <f t="shared" si="20"/>
        <v>17115953</v>
      </c>
      <c r="G182" s="4"/>
      <c r="H182" s="4">
        <v>19661156</v>
      </c>
      <c r="I182" s="4">
        <f>Overrides!Y182</f>
        <v>0</v>
      </c>
      <c r="J182" s="4">
        <f t="shared" si="27"/>
        <v>1823848</v>
      </c>
      <c r="K182" s="4">
        <f t="shared" si="21"/>
        <v>17837308</v>
      </c>
      <c r="L182" s="4"/>
      <c r="M182" s="4">
        <v>20400470</v>
      </c>
      <c r="N182" s="4">
        <f>Overrides!Z182</f>
        <v>0</v>
      </c>
      <c r="O182" s="4">
        <f t="shared" si="22"/>
        <v>1869444</v>
      </c>
      <c r="P182" s="4">
        <f t="shared" si="23"/>
        <v>18531026</v>
      </c>
      <c r="Q182" s="4"/>
      <c r="R182" s="4">
        <v>21161059</v>
      </c>
      <c r="S182" s="4">
        <f>Overrides!AA182</f>
        <v>0</v>
      </c>
      <c r="T182" s="4">
        <f t="shared" si="24"/>
        <v>1916180</v>
      </c>
      <c r="U182" s="4">
        <f t="shared" si="25"/>
        <v>19244879</v>
      </c>
      <c r="V182" s="4">
        <f>ROUND((P182*1.025)+'New Growth'!$AL182*P182,0)</f>
        <v>19257442</v>
      </c>
      <c r="W182" s="12"/>
      <c r="X182" s="4">
        <v>38837347</v>
      </c>
      <c r="Y182" s="4">
        <v>39537509</v>
      </c>
      <c r="Z182" s="4">
        <v>41320333</v>
      </c>
      <c r="AA182" s="4">
        <v>42952470</v>
      </c>
      <c r="AB182" s="15">
        <f t="shared" si="19"/>
        <v>42952470</v>
      </c>
      <c r="AC182" s="4"/>
      <c r="AD182" s="4">
        <f t="shared" si="26"/>
        <v>19244879</v>
      </c>
      <c r="AE182" s="4"/>
      <c r="AF182" s="4"/>
    </row>
    <row r="183" spans="1:32">
      <c r="A183" t="s">
        <v>192</v>
      </c>
      <c r="B183">
        <v>174</v>
      </c>
      <c r="C183" s="4">
        <v>24969301</v>
      </c>
      <c r="D183" s="4">
        <f>Overrides!X183</f>
        <v>0</v>
      </c>
      <c r="E183" s="4">
        <v>1277767</v>
      </c>
      <c r="F183" s="4">
        <f t="shared" si="20"/>
        <v>23691534</v>
      </c>
      <c r="G183" s="4"/>
      <c r="H183" s="4">
        <v>26022310</v>
      </c>
      <c r="I183" s="4">
        <f>Overrides!Y183</f>
        <v>0</v>
      </c>
      <c r="J183" s="4">
        <f t="shared" si="27"/>
        <v>1309711</v>
      </c>
      <c r="K183" s="4">
        <f t="shared" si="21"/>
        <v>24712599</v>
      </c>
      <c r="L183" s="4"/>
      <c r="M183" s="4">
        <v>26953501</v>
      </c>
      <c r="N183" s="4">
        <f>Overrides!Z183</f>
        <v>0</v>
      </c>
      <c r="O183" s="4">
        <f t="shared" si="22"/>
        <v>1342454</v>
      </c>
      <c r="P183" s="4">
        <f t="shared" si="23"/>
        <v>25611047</v>
      </c>
      <c r="Q183" s="4"/>
      <c r="R183" s="4">
        <v>28058307</v>
      </c>
      <c r="S183" s="4">
        <f>Overrides!AA183</f>
        <v>0</v>
      </c>
      <c r="T183" s="4">
        <f t="shared" si="24"/>
        <v>1376015</v>
      </c>
      <c r="U183" s="4">
        <f t="shared" si="25"/>
        <v>26682292</v>
      </c>
      <c r="V183" s="4">
        <f>ROUND((P183*1.025)+'New Growth'!$AL183*P183,0)</f>
        <v>26645733</v>
      </c>
      <c r="W183" s="12"/>
      <c r="X183" s="4">
        <v>29339208</v>
      </c>
      <c r="Y183" s="4">
        <v>31886725</v>
      </c>
      <c r="Z183" s="4">
        <v>31991378</v>
      </c>
      <c r="AA183" s="4">
        <v>32227815</v>
      </c>
      <c r="AB183" s="15">
        <f t="shared" si="19"/>
        <v>32227815</v>
      </c>
      <c r="AC183" s="4"/>
      <c r="AD183" s="4">
        <f t="shared" si="26"/>
        <v>26682292</v>
      </c>
      <c r="AE183" s="4"/>
      <c r="AF183" s="4"/>
    </row>
    <row r="184" spans="1:32">
      <c r="A184" t="s">
        <v>193</v>
      </c>
      <c r="B184">
        <v>175</v>
      </c>
      <c r="C184" s="4">
        <v>35595080</v>
      </c>
      <c r="D184" s="4">
        <f>Overrides!X184</f>
        <v>0</v>
      </c>
      <c r="E184" s="4">
        <v>6809258</v>
      </c>
      <c r="F184" s="4">
        <f t="shared" si="20"/>
        <v>28785822</v>
      </c>
      <c r="G184" s="4"/>
      <c r="H184" s="4">
        <v>36864093</v>
      </c>
      <c r="I184" s="4">
        <f>Overrides!Y184</f>
        <v>0</v>
      </c>
      <c r="J184" s="4">
        <f t="shared" si="27"/>
        <v>6979489</v>
      </c>
      <c r="K184" s="4">
        <f t="shared" si="21"/>
        <v>29884604</v>
      </c>
      <c r="L184" s="4"/>
      <c r="M184" s="4">
        <v>38219322</v>
      </c>
      <c r="N184" s="4">
        <f>Overrides!Z184</f>
        <v>0</v>
      </c>
      <c r="O184" s="4">
        <f t="shared" si="22"/>
        <v>7153976</v>
      </c>
      <c r="P184" s="4">
        <f t="shared" si="23"/>
        <v>31065346</v>
      </c>
      <c r="Q184" s="4"/>
      <c r="R184" s="4">
        <v>39559733</v>
      </c>
      <c r="S184" s="4">
        <f>Overrides!AA184</f>
        <v>0</v>
      </c>
      <c r="T184" s="4">
        <f t="shared" si="24"/>
        <v>7332825</v>
      </c>
      <c r="U184" s="4">
        <f t="shared" si="25"/>
        <v>32226908</v>
      </c>
      <c r="V184" s="4">
        <f>ROUND((P184*1.025)+'New Growth'!$AL184*P184,0)</f>
        <v>32258255</v>
      </c>
      <c r="W184" s="12"/>
      <c r="X184" s="4">
        <v>59726236</v>
      </c>
      <c r="Y184" s="4">
        <v>62130364</v>
      </c>
      <c r="Z184" s="4">
        <v>63238004</v>
      </c>
      <c r="AA184" s="4">
        <v>64566181</v>
      </c>
      <c r="AB184" s="15">
        <f t="shared" si="19"/>
        <v>64566181</v>
      </c>
      <c r="AC184" s="4"/>
      <c r="AD184" s="4">
        <f t="shared" si="26"/>
        <v>32226908</v>
      </c>
      <c r="AE184" s="4"/>
      <c r="AF184" s="4"/>
    </row>
    <row r="185" spans="1:32">
      <c r="A185" t="s">
        <v>194</v>
      </c>
      <c r="B185">
        <v>176</v>
      </c>
      <c r="C185" s="4">
        <v>96504325</v>
      </c>
      <c r="D185" s="4">
        <f>Overrides!X185</f>
        <v>0</v>
      </c>
      <c r="E185" s="4">
        <v>0</v>
      </c>
      <c r="F185" s="4">
        <f t="shared" si="20"/>
        <v>96504325</v>
      </c>
      <c r="G185" s="4"/>
      <c r="H185" s="4">
        <v>100854325</v>
      </c>
      <c r="I185" s="4">
        <f>Overrides!Y185</f>
        <v>0</v>
      </c>
      <c r="J185" s="4">
        <f t="shared" si="27"/>
        <v>0</v>
      </c>
      <c r="K185" s="4">
        <f t="shared" si="21"/>
        <v>100854325</v>
      </c>
      <c r="L185" s="4"/>
      <c r="M185" s="4">
        <v>105140200</v>
      </c>
      <c r="N185" s="4">
        <f>Overrides!Z185</f>
        <v>0</v>
      </c>
      <c r="O185" s="4">
        <f t="shared" si="22"/>
        <v>0</v>
      </c>
      <c r="P185" s="4">
        <f t="shared" si="23"/>
        <v>105140200</v>
      </c>
      <c r="Q185" s="4"/>
      <c r="R185" s="4">
        <v>109528185</v>
      </c>
      <c r="S185" s="4">
        <f>Overrides!AA185</f>
        <v>0</v>
      </c>
      <c r="T185" s="4">
        <f t="shared" si="24"/>
        <v>0</v>
      </c>
      <c r="U185" s="4">
        <f t="shared" si="25"/>
        <v>109528185</v>
      </c>
      <c r="V185" s="4">
        <f>ROUND((P185*1.025)+'New Growth'!$AL185*P185,0)</f>
        <v>109671743</v>
      </c>
      <c r="W185" s="12"/>
      <c r="X185" s="4">
        <v>185312438</v>
      </c>
      <c r="Y185" s="4">
        <v>202164232</v>
      </c>
      <c r="Z185" s="4">
        <v>224624386</v>
      </c>
      <c r="AA185" s="4">
        <v>242334021</v>
      </c>
      <c r="AB185" s="15">
        <f t="shared" si="19"/>
        <v>242334021</v>
      </c>
      <c r="AC185" s="4"/>
      <c r="AD185" s="4">
        <f t="shared" si="26"/>
        <v>109528185</v>
      </c>
      <c r="AE185" s="4"/>
      <c r="AF185" s="4"/>
    </row>
    <row r="186" spans="1:32">
      <c r="A186" t="s">
        <v>195</v>
      </c>
      <c r="B186">
        <v>177</v>
      </c>
      <c r="C186" s="4">
        <v>30055012</v>
      </c>
      <c r="D186" s="4">
        <f>Overrides!X186</f>
        <v>0</v>
      </c>
      <c r="E186" s="4">
        <v>2349364</v>
      </c>
      <c r="F186" s="4">
        <f t="shared" si="20"/>
        <v>27705648</v>
      </c>
      <c r="G186" s="4"/>
      <c r="H186" s="4">
        <v>31323049</v>
      </c>
      <c r="I186" s="4">
        <f>Overrides!Y186</f>
        <v>0</v>
      </c>
      <c r="J186" s="4">
        <f t="shared" si="27"/>
        <v>2408098</v>
      </c>
      <c r="K186" s="4">
        <f t="shared" si="21"/>
        <v>28914951</v>
      </c>
      <c r="L186" s="4"/>
      <c r="M186" s="4">
        <v>32590819</v>
      </c>
      <c r="N186" s="4">
        <f>Overrides!Z186</f>
        <v>0</v>
      </c>
      <c r="O186" s="4">
        <f t="shared" si="22"/>
        <v>2468300</v>
      </c>
      <c r="P186" s="4">
        <f t="shared" si="23"/>
        <v>30122519</v>
      </c>
      <c r="Q186" s="4"/>
      <c r="R186" s="4">
        <v>34087272</v>
      </c>
      <c r="S186" s="4">
        <f>Overrides!AA186</f>
        <v>0</v>
      </c>
      <c r="T186" s="4">
        <f t="shared" si="24"/>
        <v>2530008</v>
      </c>
      <c r="U186" s="4">
        <f t="shared" si="25"/>
        <v>31557264</v>
      </c>
      <c r="V186" s="4">
        <f>ROUND((P186*1.025)+'New Growth'!$AL186*P186,0)</f>
        <v>31456947</v>
      </c>
      <c r="W186" s="12"/>
      <c r="X186" s="4">
        <v>43243823</v>
      </c>
      <c r="Y186" s="4">
        <v>45202926</v>
      </c>
      <c r="Z186" s="4">
        <v>47185431</v>
      </c>
      <c r="AA186" s="4">
        <v>49765414</v>
      </c>
      <c r="AB186" s="15">
        <f t="shared" si="19"/>
        <v>49765414</v>
      </c>
      <c r="AC186" s="4"/>
      <c r="AD186" s="4">
        <f t="shared" si="26"/>
        <v>31557264</v>
      </c>
      <c r="AE186" s="4"/>
      <c r="AF186" s="4"/>
    </row>
    <row r="187" spans="1:32">
      <c r="A187" t="s">
        <v>196</v>
      </c>
      <c r="B187">
        <v>178</v>
      </c>
      <c r="C187" s="4">
        <v>49487204</v>
      </c>
      <c r="D187" s="4">
        <f>Overrides!X187</f>
        <v>0</v>
      </c>
      <c r="E187" s="4">
        <v>0</v>
      </c>
      <c r="F187" s="4">
        <f t="shared" si="20"/>
        <v>49487204</v>
      </c>
      <c r="G187" s="4"/>
      <c r="H187" s="4">
        <v>51414034</v>
      </c>
      <c r="I187" s="4">
        <f>Overrides!Y187</f>
        <v>0</v>
      </c>
      <c r="J187" s="4">
        <f t="shared" si="27"/>
        <v>0</v>
      </c>
      <c r="K187" s="4">
        <f t="shared" si="21"/>
        <v>51414034</v>
      </c>
      <c r="L187" s="4"/>
      <c r="M187" s="4">
        <v>53426783</v>
      </c>
      <c r="N187" s="4">
        <f>Overrides!Z187</f>
        <v>0</v>
      </c>
      <c r="O187" s="4">
        <f t="shared" si="22"/>
        <v>0</v>
      </c>
      <c r="P187" s="4">
        <f t="shared" si="23"/>
        <v>53426783</v>
      </c>
      <c r="Q187" s="4"/>
      <c r="R187" s="4">
        <v>55368833</v>
      </c>
      <c r="S187" s="4">
        <f>Overrides!AA187</f>
        <v>0</v>
      </c>
      <c r="T187" s="4">
        <f t="shared" si="24"/>
        <v>0</v>
      </c>
      <c r="U187" s="4">
        <f t="shared" si="25"/>
        <v>55368833</v>
      </c>
      <c r="V187" s="4">
        <f>ROUND((P187*1.025)+'New Growth'!$AL187*P187,0)</f>
        <v>55462343</v>
      </c>
      <c r="W187" s="12"/>
      <c r="X187" s="4">
        <v>96707168</v>
      </c>
      <c r="Y187" s="4">
        <v>105229246</v>
      </c>
      <c r="Z187" s="4">
        <v>113711053</v>
      </c>
      <c r="AA187" s="4">
        <v>121947644</v>
      </c>
      <c r="AB187" s="15">
        <f t="shared" si="19"/>
        <v>121947644</v>
      </c>
      <c r="AC187" s="4"/>
      <c r="AD187" s="4">
        <f t="shared" si="26"/>
        <v>55368833</v>
      </c>
      <c r="AE187" s="4"/>
      <c r="AF187" s="4"/>
    </row>
    <row r="188" spans="1:32">
      <c r="A188" t="s">
        <v>197</v>
      </c>
      <c r="B188">
        <v>179</v>
      </c>
      <c r="C188" s="4">
        <v>11539765</v>
      </c>
      <c r="D188" s="4">
        <f>Overrides!X188</f>
        <v>0</v>
      </c>
      <c r="E188" s="4">
        <v>1321690</v>
      </c>
      <c r="F188" s="4">
        <f t="shared" si="20"/>
        <v>10218075</v>
      </c>
      <c r="G188" s="4"/>
      <c r="H188" s="4">
        <v>13239922</v>
      </c>
      <c r="I188" s="4">
        <f>Overrides!Y188</f>
        <v>1133827</v>
      </c>
      <c r="J188" s="4">
        <f t="shared" si="27"/>
        <v>2488559</v>
      </c>
      <c r="K188" s="4">
        <f t="shared" si="21"/>
        <v>10751363</v>
      </c>
      <c r="L188" s="4"/>
      <c r="M188" s="4">
        <v>13753336</v>
      </c>
      <c r="N188" s="4">
        <f>Overrides!Z188</f>
        <v>0</v>
      </c>
      <c r="O188" s="4">
        <f t="shared" si="22"/>
        <v>2550773</v>
      </c>
      <c r="P188" s="4">
        <f t="shared" si="23"/>
        <v>11202563</v>
      </c>
      <c r="Q188" s="4"/>
      <c r="R188" s="4">
        <v>14477901</v>
      </c>
      <c r="S188" s="4">
        <f>Overrides!AA188</f>
        <v>0</v>
      </c>
      <c r="T188" s="4">
        <f t="shared" si="24"/>
        <v>2614542</v>
      </c>
      <c r="U188" s="4">
        <f t="shared" si="25"/>
        <v>11863359</v>
      </c>
      <c r="V188" s="4">
        <f>ROUND((P188*1.025)+'New Growth'!$AL188*P188,0)</f>
        <v>11775014</v>
      </c>
      <c r="W188" s="12"/>
      <c r="X188" s="4">
        <v>20118806</v>
      </c>
      <c r="Y188" s="4">
        <v>21095433</v>
      </c>
      <c r="Z188" s="4">
        <v>21231509</v>
      </c>
      <c r="AA188" s="4">
        <v>22651387</v>
      </c>
      <c r="AB188" s="15">
        <f t="shared" si="19"/>
        <v>22651387</v>
      </c>
      <c r="AC188" s="4"/>
      <c r="AD188" s="4">
        <f t="shared" si="26"/>
        <v>11863359</v>
      </c>
      <c r="AE188" s="4"/>
      <c r="AF188" s="4"/>
    </row>
    <row r="189" spans="1:32">
      <c r="A189" t="s">
        <v>198</v>
      </c>
      <c r="B189">
        <v>180</v>
      </c>
      <c r="C189" s="4">
        <v>10765429</v>
      </c>
      <c r="D189" s="4">
        <f>Overrides!X189</f>
        <v>0</v>
      </c>
      <c r="E189" s="4">
        <v>1673989</v>
      </c>
      <c r="F189" s="4">
        <f t="shared" si="20"/>
        <v>9091440</v>
      </c>
      <c r="G189" s="4"/>
      <c r="H189" s="4">
        <v>11187782</v>
      </c>
      <c r="I189" s="4">
        <f>Overrides!Y189</f>
        <v>0</v>
      </c>
      <c r="J189" s="4">
        <f t="shared" si="27"/>
        <v>1715839</v>
      </c>
      <c r="K189" s="4">
        <f t="shared" si="21"/>
        <v>9471943</v>
      </c>
      <c r="L189" s="4"/>
      <c r="M189" s="4">
        <v>11767675</v>
      </c>
      <c r="N189" s="4">
        <f>Overrides!Z189</f>
        <v>100000</v>
      </c>
      <c r="O189" s="4">
        <f t="shared" si="22"/>
        <v>1858735</v>
      </c>
      <c r="P189" s="4">
        <f t="shared" si="23"/>
        <v>9908940</v>
      </c>
      <c r="Q189" s="4"/>
      <c r="R189" s="4">
        <v>12282175</v>
      </c>
      <c r="S189" s="4">
        <f>Overrides!AA189</f>
        <v>0</v>
      </c>
      <c r="T189" s="4">
        <f t="shared" si="24"/>
        <v>1905203</v>
      </c>
      <c r="U189" s="4">
        <f t="shared" si="25"/>
        <v>10376972</v>
      </c>
      <c r="V189" s="4">
        <f>ROUND((P189*1.025)+'New Growth'!$AL189*P189,0)</f>
        <v>10355833</v>
      </c>
      <c r="W189" s="12"/>
      <c r="X189" s="4">
        <v>16890795</v>
      </c>
      <c r="Y189" s="4">
        <v>17728676</v>
      </c>
      <c r="Z189" s="4">
        <v>18416148</v>
      </c>
      <c r="AA189" s="4">
        <v>19815109</v>
      </c>
      <c r="AB189" s="15">
        <f t="shared" si="19"/>
        <v>19815109</v>
      </c>
      <c r="AC189" s="4"/>
      <c r="AD189" s="4">
        <f t="shared" si="26"/>
        <v>10376972</v>
      </c>
      <c r="AE189" s="4"/>
      <c r="AF189" s="4"/>
    </row>
    <row r="190" spans="1:32">
      <c r="A190" t="s">
        <v>199</v>
      </c>
      <c r="B190">
        <v>181</v>
      </c>
      <c r="C190" s="4">
        <v>77798956</v>
      </c>
      <c r="D190" s="4">
        <f>Overrides!X190</f>
        <v>0</v>
      </c>
      <c r="E190" s="4">
        <v>0</v>
      </c>
      <c r="F190" s="4">
        <f t="shared" si="20"/>
        <v>77798956</v>
      </c>
      <c r="G190" s="4"/>
      <c r="H190" s="4">
        <v>80592982</v>
      </c>
      <c r="I190" s="4">
        <f>Overrides!Y190</f>
        <v>0</v>
      </c>
      <c r="J190" s="4">
        <f t="shared" si="27"/>
        <v>0</v>
      </c>
      <c r="K190" s="4">
        <f t="shared" si="21"/>
        <v>80592982</v>
      </c>
      <c r="L190" s="4"/>
      <c r="M190" s="4">
        <v>83578045</v>
      </c>
      <c r="N190" s="4">
        <f>Overrides!Z190</f>
        <v>0</v>
      </c>
      <c r="O190" s="4">
        <f t="shared" si="22"/>
        <v>0</v>
      </c>
      <c r="P190" s="4">
        <f t="shared" si="23"/>
        <v>83578045</v>
      </c>
      <c r="Q190" s="4"/>
      <c r="R190" s="4">
        <v>86698275</v>
      </c>
      <c r="S190" s="4">
        <f>Overrides!AA190</f>
        <v>0</v>
      </c>
      <c r="T190" s="4">
        <f t="shared" si="24"/>
        <v>0</v>
      </c>
      <c r="U190" s="4">
        <f t="shared" si="25"/>
        <v>86698275</v>
      </c>
      <c r="V190" s="4">
        <f>ROUND((P190*1.025)+'New Growth'!$AL190*P190,0)</f>
        <v>86645359</v>
      </c>
      <c r="W190" s="12"/>
      <c r="X190" s="4">
        <v>115724347</v>
      </c>
      <c r="Y190" s="4">
        <v>120116484</v>
      </c>
      <c r="Z190" s="4">
        <v>125867962</v>
      </c>
      <c r="AA190" s="4">
        <v>133238109</v>
      </c>
      <c r="AB190" s="15">
        <f t="shared" si="19"/>
        <v>133238109</v>
      </c>
      <c r="AC190" s="4"/>
      <c r="AD190" s="4">
        <f t="shared" si="26"/>
        <v>86698275</v>
      </c>
      <c r="AE190" s="4"/>
      <c r="AF190" s="4"/>
    </row>
    <row r="191" spans="1:32">
      <c r="A191" t="s">
        <v>200</v>
      </c>
      <c r="B191">
        <v>182</v>
      </c>
      <c r="C191" s="4">
        <v>35585189</v>
      </c>
      <c r="D191" s="4">
        <f>Overrides!X191</f>
        <v>0</v>
      </c>
      <c r="E191" s="4">
        <v>0</v>
      </c>
      <c r="F191" s="4">
        <f t="shared" si="20"/>
        <v>35585189</v>
      </c>
      <c r="G191" s="4"/>
      <c r="H191" s="4">
        <v>37002975</v>
      </c>
      <c r="I191" s="4">
        <f>Overrides!Y191</f>
        <v>0</v>
      </c>
      <c r="J191" s="4">
        <f t="shared" si="27"/>
        <v>0</v>
      </c>
      <c r="K191" s="4">
        <f t="shared" si="21"/>
        <v>37002975</v>
      </c>
      <c r="L191" s="4"/>
      <c r="M191" s="4">
        <v>38749307</v>
      </c>
      <c r="N191" s="4">
        <f>Overrides!Z191</f>
        <v>0</v>
      </c>
      <c r="O191" s="4">
        <f t="shared" si="22"/>
        <v>0</v>
      </c>
      <c r="P191" s="4">
        <f t="shared" si="23"/>
        <v>38749307</v>
      </c>
      <c r="Q191" s="4"/>
      <c r="R191" s="4">
        <v>40482738</v>
      </c>
      <c r="S191" s="4">
        <f>Overrides!AA191</f>
        <v>0</v>
      </c>
      <c r="T191" s="4">
        <f t="shared" si="24"/>
        <v>0</v>
      </c>
      <c r="U191" s="4">
        <f t="shared" si="25"/>
        <v>40482738</v>
      </c>
      <c r="V191" s="4">
        <f>ROUND((P191*1.025)+'New Growth'!$AL191*P191,0)</f>
        <v>40450402</v>
      </c>
      <c r="W191" s="12"/>
      <c r="X191" s="4">
        <v>55995469</v>
      </c>
      <c r="Y191" s="4">
        <v>57550834</v>
      </c>
      <c r="Z191" s="4">
        <v>60778368</v>
      </c>
      <c r="AA191" s="4">
        <v>64168792</v>
      </c>
      <c r="AB191" s="15">
        <f t="shared" si="19"/>
        <v>64168792</v>
      </c>
      <c r="AC191" s="4"/>
      <c r="AD191" s="4">
        <f t="shared" si="26"/>
        <v>40482738</v>
      </c>
      <c r="AE191" s="4"/>
      <c r="AF191" s="4"/>
    </row>
    <row r="192" spans="1:32">
      <c r="A192" t="s">
        <v>201</v>
      </c>
      <c r="B192">
        <v>183</v>
      </c>
      <c r="C192" s="4">
        <v>1260822</v>
      </c>
      <c r="D192" s="4">
        <f>Overrides!X192</f>
        <v>0</v>
      </c>
      <c r="E192" s="4">
        <v>0</v>
      </c>
      <c r="F192" s="4">
        <f t="shared" si="20"/>
        <v>1260822</v>
      </c>
      <c r="G192" s="4"/>
      <c r="H192" s="4">
        <v>1300881</v>
      </c>
      <c r="I192" s="4">
        <f>Overrides!Y192</f>
        <v>0</v>
      </c>
      <c r="J192" s="4">
        <f t="shared" si="27"/>
        <v>0</v>
      </c>
      <c r="K192" s="4">
        <f t="shared" si="21"/>
        <v>1300881</v>
      </c>
      <c r="L192" s="4"/>
      <c r="M192" s="4">
        <v>1341436</v>
      </c>
      <c r="N192" s="4">
        <f>Overrides!Z192</f>
        <v>0</v>
      </c>
      <c r="O192" s="4">
        <f t="shared" si="22"/>
        <v>0</v>
      </c>
      <c r="P192" s="4">
        <f t="shared" si="23"/>
        <v>1341436</v>
      </c>
      <c r="Q192" s="4"/>
      <c r="R192" s="4">
        <v>1378983</v>
      </c>
      <c r="S192" s="4">
        <f>Overrides!AA192</f>
        <v>0</v>
      </c>
      <c r="T192" s="4">
        <f t="shared" si="24"/>
        <v>0</v>
      </c>
      <c r="U192" s="4">
        <f t="shared" si="25"/>
        <v>1378983</v>
      </c>
      <c r="V192" s="4">
        <f>ROUND((P192*1.025)+'New Growth'!$AL192*P192,0)</f>
        <v>1382082</v>
      </c>
      <c r="W192" s="12"/>
      <c r="X192" s="4">
        <v>1637131</v>
      </c>
      <c r="Y192" s="4">
        <v>1637377</v>
      </c>
      <c r="Z192" s="4">
        <v>1656167</v>
      </c>
      <c r="AA192" s="4">
        <v>1668853</v>
      </c>
      <c r="AB192" s="15">
        <f t="shared" si="19"/>
        <v>1668853</v>
      </c>
      <c r="AC192" s="4"/>
      <c r="AD192" s="4">
        <f t="shared" si="26"/>
        <v>1378983</v>
      </c>
      <c r="AE192" s="4"/>
      <c r="AF192" s="4"/>
    </row>
    <row r="193" spans="1:32">
      <c r="A193" t="s">
        <v>202</v>
      </c>
      <c r="B193">
        <v>184</v>
      </c>
      <c r="C193" s="4">
        <v>22615837</v>
      </c>
      <c r="D193" s="4">
        <f>Overrides!X193</f>
        <v>0</v>
      </c>
      <c r="E193" s="4">
        <v>918388</v>
      </c>
      <c r="F193" s="4">
        <f t="shared" si="20"/>
        <v>21697449</v>
      </c>
      <c r="G193" s="4"/>
      <c r="H193" s="4">
        <v>23701049</v>
      </c>
      <c r="I193" s="4">
        <f>Overrides!Y193</f>
        <v>0</v>
      </c>
      <c r="J193" s="4">
        <f t="shared" si="27"/>
        <v>941348</v>
      </c>
      <c r="K193" s="4">
        <f t="shared" si="21"/>
        <v>22759701</v>
      </c>
      <c r="L193" s="4"/>
      <c r="M193" s="4">
        <v>25455836</v>
      </c>
      <c r="N193" s="4">
        <f>Overrides!Z193</f>
        <v>690000</v>
      </c>
      <c r="O193" s="4">
        <f t="shared" si="22"/>
        <v>1654882</v>
      </c>
      <c r="P193" s="4">
        <f t="shared" si="23"/>
        <v>23800954</v>
      </c>
      <c r="Q193" s="4"/>
      <c r="R193" s="4">
        <v>26764835</v>
      </c>
      <c r="S193" s="4">
        <f>Overrides!AA193</f>
        <v>0</v>
      </c>
      <c r="T193" s="4">
        <f t="shared" si="24"/>
        <v>1696254</v>
      </c>
      <c r="U193" s="4">
        <f t="shared" si="25"/>
        <v>25068581</v>
      </c>
      <c r="V193" s="4">
        <f>ROUND((P193*1.025)+'New Growth'!$AL193*P193,0)</f>
        <v>24974341</v>
      </c>
      <c r="W193" s="12"/>
      <c r="X193" s="4">
        <v>42541180</v>
      </c>
      <c r="Y193" s="4">
        <v>44489316</v>
      </c>
      <c r="Z193" s="4">
        <v>46790851</v>
      </c>
      <c r="AA193" s="4">
        <v>49512015</v>
      </c>
      <c r="AB193" s="15">
        <f t="shared" si="19"/>
        <v>49512015</v>
      </c>
      <c r="AC193" s="4"/>
      <c r="AD193" s="4">
        <f t="shared" si="26"/>
        <v>25068581</v>
      </c>
      <c r="AE193" s="4"/>
      <c r="AF193" s="4"/>
    </row>
    <row r="194" spans="1:32">
      <c r="A194" t="s">
        <v>203</v>
      </c>
      <c r="B194">
        <v>185</v>
      </c>
      <c r="C194" s="4">
        <v>60593474</v>
      </c>
      <c r="D194" s="4">
        <f>Overrides!X194</f>
        <v>0</v>
      </c>
      <c r="E194" s="4">
        <v>0</v>
      </c>
      <c r="F194" s="4">
        <f t="shared" si="20"/>
        <v>60593474</v>
      </c>
      <c r="G194" s="4"/>
      <c r="H194" s="4">
        <v>62894398</v>
      </c>
      <c r="I194" s="4">
        <f>Overrides!Y194</f>
        <v>0</v>
      </c>
      <c r="J194" s="4">
        <f t="shared" si="27"/>
        <v>0</v>
      </c>
      <c r="K194" s="4">
        <f t="shared" si="21"/>
        <v>62894398</v>
      </c>
      <c r="L194" s="4"/>
      <c r="M194" s="4">
        <v>65383458</v>
      </c>
      <c r="N194" s="4">
        <f>Overrides!Z194</f>
        <v>0</v>
      </c>
      <c r="O194" s="4">
        <f t="shared" si="22"/>
        <v>0</v>
      </c>
      <c r="P194" s="4">
        <f t="shared" si="23"/>
        <v>65383458</v>
      </c>
      <c r="Q194" s="4"/>
      <c r="R194" s="4">
        <v>67893461</v>
      </c>
      <c r="S194" s="4">
        <f>Overrides!AA194</f>
        <v>0</v>
      </c>
      <c r="T194" s="4">
        <f t="shared" si="24"/>
        <v>0</v>
      </c>
      <c r="U194" s="4">
        <f t="shared" si="25"/>
        <v>67893461</v>
      </c>
      <c r="V194" s="4">
        <f>ROUND((P194*1.025)+'New Growth'!$AL194*P194,0)</f>
        <v>67907259</v>
      </c>
      <c r="W194" s="12"/>
      <c r="X194" s="4">
        <v>71816218</v>
      </c>
      <c r="Y194" s="4">
        <v>75190904</v>
      </c>
      <c r="Z194" s="4">
        <v>78423728</v>
      </c>
      <c r="AA194" s="4">
        <v>82156678</v>
      </c>
      <c r="AB194" s="15">
        <f t="shared" si="19"/>
        <v>82156678</v>
      </c>
      <c r="AC194" s="4"/>
      <c r="AD194" s="4">
        <f t="shared" si="26"/>
        <v>67893461</v>
      </c>
      <c r="AE194" s="4"/>
      <c r="AF194" s="4"/>
    </row>
    <row r="195" spans="1:32">
      <c r="A195" t="s">
        <v>204</v>
      </c>
      <c r="B195">
        <v>186</v>
      </c>
      <c r="C195" s="4">
        <v>20747347</v>
      </c>
      <c r="D195" s="4">
        <f>Overrides!X195</f>
        <v>0</v>
      </c>
      <c r="E195" s="4">
        <v>0</v>
      </c>
      <c r="F195" s="4">
        <f t="shared" si="20"/>
        <v>20747347</v>
      </c>
      <c r="G195" s="4"/>
      <c r="H195" s="4">
        <v>21667181</v>
      </c>
      <c r="I195" s="4">
        <f>Overrides!Y195</f>
        <v>0</v>
      </c>
      <c r="J195" s="4">
        <f t="shared" si="27"/>
        <v>0</v>
      </c>
      <c r="K195" s="4">
        <f t="shared" si="21"/>
        <v>21667181</v>
      </c>
      <c r="L195" s="4"/>
      <c r="M195" s="4">
        <v>22934431</v>
      </c>
      <c r="N195" s="4">
        <f>Overrides!Z195</f>
        <v>0</v>
      </c>
      <c r="O195" s="4">
        <f t="shared" si="22"/>
        <v>0</v>
      </c>
      <c r="P195" s="4">
        <f t="shared" si="23"/>
        <v>22934431</v>
      </c>
      <c r="Q195" s="4"/>
      <c r="R195" s="4">
        <v>24012723</v>
      </c>
      <c r="S195" s="4">
        <f>Overrides!AA195</f>
        <v>0</v>
      </c>
      <c r="T195" s="4">
        <f t="shared" si="24"/>
        <v>0</v>
      </c>
      <c r="U195" s="4">
        <f t="shared" si="25"/>
        <v>24012723</v>
      </c>
      <c r="V195" s="4">
        <f>ROUND((P195*1.025)+'New Growth'!$AL195*P195,0)</f>
        <v>24078859</v>
      </c>
      <c r="W195" s="12"/>
      <c r="X195" s="4">
        <v>33926199</v>
      </c>
      <c r="Y195" s="4">
        <v>34891436</v>
      </c>
      <c r="Z195" s="4">
        <v>36661750</v>
      </c>
      <c r="AA195" s="4">
        <v>38917318</v>
      </c>
      <c r="AB195" s="15">
        <f t="shared" si="19"/>
        <v>38917318</v>
      </c>
      <c r="AC195" s="4"/>
      <c r="AD195" s="4">
        <f t="shared" si="26"/>
        <v>24012723</v>
      </c>
      <c r="AE195" s="4"/>
      <c r="AF195" s="4"/>
    </row>
    <row r="196" spans="1:32">
      <c r="A196" t="s">
        <v>205</v>
      </c>
      <c r="B196">
        <v>187</v>
      </c>
      <c r="C196" s="4">
        <v>17112343</v>
      </c>
      <c r="D196" s="4">
        <f>Overrides!X196</f>
        <v>0</v>
      </c>
      <c r="E196" s="4">
        <v>2643379</v>
      </c>
      <c r="F196" s="4">
        <f t="shared" si="20"/>
        <v>14468964</v>
      </c>
      <c r="G196" s="4"/>
      <c r="H196" s="4">
        <v>17837913</v>
      </c>
      <c r="I196" s="4">
        <f>Overrides!Y196</f>
        <v>0</v>
      </c>
      <c r="J196" s="4">
        <f t="shared" si="27"/>
        <v>2709463</v>
      </c>
      <c r="K196" s="4">
        <f t="shared" si="21"/>
        <v>15128450</v>
      </c>
      <c r="L196" s="4"/>
      <c r="M196" s="4">
        <v>18751220</v>
      </c>
      <c r="N196" s="4">
        <f>Overrides!Z196</f>
        <v>0</v>
      </c>
      <c r="O196" s="4">
        <f t="shared" si="22"/>
        <v>2777200</v>
      </c>
      <c r="P196" s="4">
        <f t="shared" si="23"/>
        <v>15974020</v>
      </c>
      <c r="Q196" s="4"/>
      <c r="R196" s="4">
        <v>19685399</v>
      </c>
      <c r="S196" s="4">
        <f>Overrides!AA196</f>
        <v>0</v>
      </c>
      <c r="T196" s="4">
        <f t="shared" si="24"/>
        <v>2846630</v>
      </c>
      <c r="U196" s="4">
        <f t="shared" si="25"/>
        <v>16838769</v>
      </c>
      <c r="V196" s="4">
        <f>ROUND((P196*1.025)+'New Growth'!$AL196*P196,0)</f>
        <v>16803072</v>
      </c>
      <c r="W196" s="12"/>
      <c r="X196" s="4">
        <v>26237857</v>
      </c>
      <c r="Y196" s="4">
        <v>26649122</v>
      </c>
      <c r="Z196" s="4">
        <v>27192458</v>
      </c>
      <c r="AA196" s="4">
        <v>29019483</v>
      </c>
      <c r="AB196" s="15">
        <f t="shared" si="19"/>
        <v>29019483</v>
      </c>
      <c r="AC196" s="4"/>
      <c r="AD196" s="4">
        <f t="shared" si="26"/>
        <v>16838769</v>
      </c>
      <c r="AE196" s="4"/>
      <c r="AF196" s="4"/>
    </row>
    <row r="197" spans="1:32">
      <c r="A197" t="s">
        <v>206</v>
      </c>
      <c r="B197">
        <v>188</v>
      </c>
      <c r="C197" s="4">
        <v>4211865</v>
      </c>
      <c r="D197" s="4">
        <f>Overrides!X197</f>
        <v>0</v>
      </c>
      <c r="E197" s="4">
        <v>0</v>
      </c>
      <c r="F197" s="4">
        <f t="shared" si="20"/>
        <v>4211865</v>
      </c>
      <c r="G197" s="4"/>
      <c r="H197" s="4">
        <v>4347770</v>
      </c>
      <c r="I197" s="4">
        <f>Overrides!Y197</f>
        <v>0</v>
      </c>
      <c r="J197" s="4">
        <f t="shared" si="27"/>
        <v>0</v>
      </c>
      <c r="K197" s="4">
        <f t="shared" si="21"/>
        <v>4347770</v>
      </c>
      <c r="L197" s="4"/>
      <c r="M197" s="4">
        <v>4521859</v>
      </c>
      <c r="N197" s="4">
        <f>Overrides!Z197</f>
        <v>0</v>
      </c>
      <c r="O197" s="4">
        <f t="shared" si="22"/>
        <v>0</v>
      </c>
      <c r="P197" s="4">
        <f t="shared" si="23"/>
        <v>4521859</v>
      </c>
      <c r="Q197" s="4"/>
      <c r="R197" s="4">
        <v>4659119</v>
      </c>
      <c r="S197" s="4">
        <f>Overrides!AA197</f>
        <v>0</v>
      </c>
      <c r="T197" s="4">
        <f t="shared" si="24"/>
        <v>0</v>
      </c>
      <c r="U197" s="4">
        <f t="shared" si="25"/>
        <v>4659119</v>
      </c>
      <c r="V197" s="4">
        <f>ROUND((P197*1.025)+'New Growth'!$AL197*P197,0)</f>
        <v>4676507</v>
      </c>
      <c r="W197" s="12"/>
      <c r="X197" s="4">
        <v>6307266</v>
      </c>
      <c r="Y197" s="4">
        <v>6744781</v>
      </c>
      <c r="Z197" s="4">
        <v>7051317</v>
      </c>
      <c r="AA197" s="4">
        <v>7363178</v>
      </c>
      <c r="AB197" s="15">
        <f t="shared" si="19"/>
        <v>7363178</v>
      </c>
      <c r="AC197" s="4"/>
      <c r="AD197" s="4">
        <f t="shared" si="26"/>
        <v>4659119</v>
      </c>
      <c r="AE197" s="4"/>
      <c r="AF197" s="4"/>
    </row>
    <row r="198" spans="1:32">
      <c r="A198" t="s">
        <v>207</v>
      </c>
      <c r="B198">
        <v>189</v>
      </c>
      <c r="C198" s="4">
        <v>66249931</v>
      </c>
      <c r="D198" s="4">
        <f>Overrides!X198</f>
        <v>0</v>
      </c>
      <c r="E198" s="4">
        <v>11694818</v>
      </c>
      <c r="F198" s="4">
        <f t="shared" si="20"/>
        <v>54555113</v>
      </c>
      <c r="G198" s="4"/>
      <c r="H198" s="4">
        <v>68642668</v>
      </c>
      <c r="I198" s="4">
        <f>Overrides!Y198</f>
        <v>0</v>
      </c>
      <c r="J198" s="4">
        <f t="shared" si="27"/>
        <v>11987188</v>
      </c>
      <c r="K198" s="4">
        <f t="shared" si="21"/>
        <v>56655480</v>
      </c>
      <c r="L198" s="4"/>
      <c r="M198" s="4">
        <v>71043581</v>
      </c>
      <c r="N198" s="4">
        <f>Overrides!Z198</f>
        <v>0</v>
      </c>
      <c r="O198" s="4">
        <f t="shared" si="22"/>
        <v>12286868</v>
      </c>
      <c r="P198" s="4">
        <f t="shared" si="23"/>
        <v>58756713</v>
      </c>
      <c r="Q198" s="4"/>
      <c r="R198" s="4">
        <v>76769831</v>
      </c>
      <c r="S198" s="4">
        <f>Overrides!AA198</f>
        <v>3137264</v>
      </c>
      <c r="T198" s="4">
        <f t="shared" si="24"/>
        <v>15731304</v>
      </c>
      <c r="U198" s="4">
        <f t="shared" si="25"/>
        <v>61038527</v>
      </c>
      <c r="V198" s="4">
        <f>ROUND((P198*1.025)+'New Growth'!$AL198*P198,0)</f>
        <v>60995344</v>
      </c>
      <c r="W198" s="12"/>
      <c r="X198" s="4">
        <v>119367419</v>
      </c>
      <c r="Y198" s="4">
        <v>128714104</v>
      </c>
      <c r="Z198" s="4">
        <v>133289068</v>
      </c>
      <c r="AA198" s="4">
        <v>140751111</v>
      </c>
      <c r="AB198" s="15">
        <f t="shared" si="19"/>
        <v>140751111</v>
      </c>
      <c r="AC198" s="4"/>
      <c r="AD198" s="4">
        <f t="shared" si="26"/>
        <v>61038527</v>
      </c>
      <c r="AE198" s="4"/>
      <c r="AF198" s="4"/>
    </row>
    <row r="199" spans="1:32">
      <c r="A199" t="s">
        <v>208</v>
      </c>
      <c r="B199">
        <v>190</v>
      </c>
      <c r="C199" s="4">
        <v>581932</v>
      </c>
      <c r="D199" s="4">
        <f>Overrides!X199</f>
        <v>0</v>
      </c>
      <c r="E199" s="4">
        <v>0</v>
      </c>
      <c r="F199" s="4">
        <f t="shared" si="20"/>
        <v>581932</v>
      </c>
      <c r="G199" s="4"/>
      <c r="H199" s="4">
        <v>598056</v>
      </c>
      <c r="I199" s="4">
        <f>Overrides!Y199</f>
        <v>0</v>
      </c>
      <c r="J199" s="4">
        <f t="shared" si="27"/>
        <v>0</v>
      </c>
      <c r="K199" s="4">
        <f t="shared" si="21"/>
        <v>598056</v>
      </c>
      <c r="L199" s="4"/>
      <c r="M199" s="4">
        <v>613522</v>
      </c>
      <c r="N199" s="4">
        <f>Overrides!Z199</f>
        <v>0</v>
      </c>
      <c r="O199" s="4">
        <f t="shared" si="22"/>
        <v>0</v>
      </c>
      <c r="P199" s="4">
        <f t="shared" si="23"/>
        <v>613522</v>
      </c>
      <c r="Q199" s="4"/>
      <c r="R199" s="4">
        <v>0</v>
      </c>
      <c r="S199" s="4">
        <f>Overrides!AA199</f>
        <v>0</v>
      </c>
      <c r="T199" s="4">
        <f t="shared" si="24"/>
        <v>0</v>
      </c>
      <c r="U199" s="4">
        <f t="shared" si="25"/>
        <v>0</v>
      </c>
      <c r="V199" s="4">
        <f>ROUND((P199*1.025)+'New Growth'!$AL199*P199,0)</f>
        <v>631805</v>
      </c>
      <c r="W199" s="12"/>
      <c r="X199" s="4">
        <v>647750</v>
      </c>
      <c r="Y199" s="4">
        <v>646200</v>
      </c>
      <c r="Z199" s="4">
        <v>645140</v>
      </c>
      <c r="AA199" s="4">
        <v>0</v>
      </c>
      <c r="AB199" s="15">
        <f t="shared" si="19"/>
        <v>645140</v>
      </c>
      <c r="AC199" s="4"/>
      <c r="AD199" s="4">
        <f t="shared" si="26"/>
        <v>631805</v>
      </c>
      <c r="AE199" s="4"/>
      <c r="AF199" s="4"/>
    </row>
    <row r="200" spans="1:32">
      <c r="A200" t="s">
        <v>209</v>
      </c>
      <c r="B200">
        <v>191</v>
      </c>
      <c r="C200" s="4">
        <v>11739088</v>
      </c>
      <c r="D200" s="4">
        <f>Overrides!X200</f>
        <v>0</v>
      </c>
      <c r="E200" s="4">
        <v>108469</v>
      </c>
      <c r="F200" s="4">
        <f t="shared" si="20"/>
        <v>11630619</v>
      </c>
      <c r="G200" s="4"/>
      <c r="H200" s="4">
        <v>12195053</v>
      </c>
      <c r="I200" s="4">
        <f>Overrides!Y200</f>
        <v>0</v>
      </c>
      <c r="J200" s="4">
        <f t="shared" si="27"/>
        <v>111181</v>
      </c>
      <c r="K200" s="4">
        <f t="shared" si="21"/>
        <v>12083872</v>
      </c>
      <c r="L200" s="4"/>
      <c r="M200" s="4">
        <v>12622955</v>
      </c>
      <c r="N200" s="4">
        <f>Overrides!Z200</f>
        <v>0</v>
      </c>
      <c r="O200" s="4">
        <f t="shared" si="22"/>
        <v>113961</v>
      </c>
      <c r="P200" s="4">
        <f t="shared" si="23"/>
        <v>12508994</v>
      </c>
      <c r="Q200" s="4"/>
      <c r="R200" s="4">
        <v>13144423</v>
      </c>
      <c r="S200" s="4">
        <f>Overrides!AA200</f>
        <v>0</v>
      </c>
      <c r="T200" s="4">
        <f t="shared" si="24"/>
        <v>116810</v>
      </c>
      <c r="U200" s="4">
        <f t="shared" si="25"/>
        <v>13027613</v>
      </c>
      <c r="V200" s="4">
        <f>ROUND((P200*1.025)+'New Growth'!$AL200*P200,0)</f>
        <v>12991841</v>
      </c>
      <c r="W200" s="12"/>
      <c r="X200" s="4">
        <v>18180910</v>
      </c>
      <c r="Y200" s="4">
        <v>18330635</v>
      </c>
      <c r="Z200" s="4">
        <v>18583456</v>
      </c>
      <c r="AA200" s="4">
        <v>19340883</v>
      </c>
      <c r="AB200" s="15">
        <f t="shared" si="19"/>
        <v>19340883</v>
      </c>
      <c r="AC200" s="4"/>
      <c r="AD200" s="4">
        <f t="shared" si="26"/>
        <v>13027613</v>
      </c>
      <c r="AE200" s="4"/>
      <c r="AF200" s="4"/>
    </row>
    <row r="201" spans="1:32">
      <c r="A201" t="s">
        <v>210</v>
      </c>
      <c r="B201">
        <v>192</v>
      </c>
      <c r="C201" s="4">
        <v>14144902</v>
      </c>
      <c r="D201" s="4">
        <f>Overrides!X201</f>
        <v>0</v>
      </c>
      <c r="E201" s="4">
        <v>124846</v>
      </c>
      <c r="F201" s="4">
        <f t="shared" si="20"/>
        <v>14020056</v>
      </c>
      <c r="G201" s="4"/>
      <c r="H201" s="4">
        <v>14642844</v>
      </c>
      <c r="I201" s="4">
        <f>Overrides!Y201</f>
        <v>0</v>
      </c>
      <c r="J201" s="4">
        <f t="shared" si="27"/>
        <v>127967</v>
      </c>
      <c r="K201" s="4">
        <f t="shared" si="21"/>
        <v>14514877</v>
      </c>
      <c r="L201" s="4"/>
      <c r="M201" s="4">
        <v>15274313</v>
      </c>
      <c r="N201" s="4">
        <f>Overrides!Z201</f>
        <v>0</v>
      </c>
      <c r="O201" s="4">
        <f t="shared" si="22"/>
        <v>131166</v>
      </c>
      <c r="P201" s="4">
        <f t="shared" si="23"/>
        <v>15143147</v>
      </c>
      <c r="Q201" s="4"/>
      <c r="R201" s="4">
        <v>16267561</v>
      </c>
      <c r="S201" s="4">
        <f>Overrides!AA201</f>
        <v>0</v>
      </c>
      <c r="T201" s="4">
        <f t="shared" si="24"/>
        <v>134445</v>
      </c>
      <c r="U201" s="4">
        <f t="shared" si="25"/>
        <v>16133116</v>
      </c>
      <c r="V201" s="4">
        <f>ROUND((P201*1.025)+'New Growth'!$AL201*P201,0)</f>
        <v>15707986</v>
      </c>
      <c r="W201" s="12"/>
      <c r="X201" s="4">
        <v>18929576</v>
      </c>
      <c r="Y201" s="4">
        <v>18910340</v>
      </c>
      <c r="Z201" s="4">
        <v>20656526</v>
      </c>
      <c r="AA201" s="4">
        <v>21241036</v>
      </c>
      <c r="AB201" s="15">
        <f t="shared" si="19"/>
        <v>21241036</v>
      </c>
      <c r="AC201" s="4"/>
      <c r="AD201" s="4">
        <f t="shared" si="26"/>
        <v>16133116</v>
      </c>
      <c r="AE201" s="4"/>
      <c r="AF201" s="4"/>
    </row>
    <row r="202" spans="1:32">
      <c r="A202" t="s">
        <v>211</v>
      </c>
      <c r="B202">
        <v>193</v>
      </c>
      <c r="C202" s="4">
        <v>3050882</v>
      </c>
      <c r="D202" s="4">
        <f>Overrides!X202</f>
        <v>0</v>
      </c>
      <c r="E202" s="4">
        <v>356608</v>
      </c>
      <c r="F202" s="4">
        <f t="shared" si="20"/>
        <v>2694274</v>
      </c>
      <c r="G202" s="4"/>
      <c r="H202" s="4">
        <v>3150464</v>
      </c>
      <c r="I202" s="4">
        <f>Overrides!Y202</f>
        <v>0</v>
      </c>
      <c r="J202" s="4">
        <f t="shared" si="27"/>
        <v>365523</v>
      </c>
      <c r="K202" s="4">
        <f t="shared" si="21"/>
        <v>2784941</v>
      </c>
      <c r="L202" s="4"/>
      <c r="M202" s="4">
        <v>3748597</v>
      </c>
      <c r="N202" s="4">
        <f>Overrides!Z202</f>
        <v>500000</v>
      </c>
      <c r="O202" s="4">
        <f t="shared" si="22"/>
        <v>874661</v>
      </c>
      <c r="P202" s="4">
        <f t="shared" si="23"/>
        <v>2873936</v>
      </c>
      <c r="Q202" s="4"/>
      <c r="R202" s="4">
        <v>3875505</v>
      </c>
      <c r="S202" s="4">
        <f>Overrides!AA202</f>
        <v>0</v>
      </c>
      <c r="T202" s="4">
        <f t="shared" si="24"/>
        <v>896528</v>
      </c>
      <c r="U202" s="4">
        <f t="shared" si="25"/>
        <v>2978977</v>
      </c>
      <c r="V202" s="4">
        <f>ROUND((P202*1.025)+'New Growth'!$AL202*P202,0)</f>
        <v>2971937</v>
      </c>
      <c r="W202" s="12"/>
      <c r="X202" s="4">
        <v>12560496</v>
      </c>
      <c r="Y202" s="4">
        <v>12606835</v>
      </c>
      <c r="Z202" s="4">
        <v>12606135</v>
      </c>
      <c r="AA202" s="4">
        <v>12725403</v>
      </c>
      <c r="AB202" s="15">
        <f t="shared" ref="AB202:AB265" si="28">IF(AA202&gt;0,AA202,IF(Z202&gt;0,Z202,AA202))</f>
        <v>12725403</v>
      </c>
      <c r="AC202" s="4"/>
      <c r="AD202" s="4">
        <f t="shared" si="26"/>
        <v>2978977</v>
      </c>
      <c r="AE202" s="4"/>
      <c r="AF202" s="4"/>
    </row>
    <row r="203" spans="1:32">
      <c r="A203" t="s">
        <v>212</v>
      </c>
      <c r="B203">
        <v>194</v>
      </c>
      <c r="C203" s="4">
        <v>1499033</v>
      </c>
      <c r="D203" s="4">
        <f>Overrides!X203</f>
        <v>0</v>
      </c>
      <c r="E203" s="4">
        <v>0</v>
      </c>
      <c r="F203" s="4">
        <f t="shared" ref="F203:F266" si="29">IF(C203&gt;0,C203-E203,0)</f>
        <v>1499033</v>
      </c>
      <c r="G203" s="4"/>
      <c r="H203" s="4">
        <v>1564838</v>
      </c>
      <c r="I203" s="4">
        <f>Overrides!Y203</f>
        <v>0</v>
      </c>
      <c r="J203" s="4">
        <f t="shared" si="27"/>
        <v>0</v>
      </c>
      <c r="K203" s="4">
        <f t="shared" ref="K203:K266" si="30">IF(H203&gt;0,H203-J203,0)</f>
        <v>1564838</v>
      </c>
      <c r="L203" s="4"/>
      <c r="M203" s="4">
        <v>1613435</v>
      </c>
      <c r="N203" s="4">
        <f>Overrides!Z203</f>
        <v>0</v>
      </c>
      <c r="O203" s="4">
        <f t="shared" ref="O203:O266" si="31">ROUND((J203*1.025)+N203,0)</f>
        <v>0</v>
      </c>
      <c r="P203" s="4">
        <f t="shared" ref="P203:P266" si="32">IF(M203&gt;0,M203-O203,0)</f>
        <v>1613435</v>
      </c>
      <c r="Q203" s="4"/>
      <c r="R203" s="4">
        <v>1659121</v>
      </c>
      <c r="S203" s="4">
        <f>Overrides!AA203</f>
        <v>0</v>
      </c>
      <c r="T203" s="4">
        <f t="shared" ref="T203:T266" si="33">ROUND((O203*1.025)+S203,0)</f>
        <v>0</v>
      </c>
      <c r="U203" s="4">
        <f t="shared" ref="U203:U266" si="34">IF(R203&gt;0,R203-T203,0)</f>
        <v>1659121</v>
      </c>
      <c r="V203" s="4">
        <f>ROUND((P203*1.025)+'New Growth'!$AL203*P203,0)</f>
        <v>1668937</v>
      </c>
      <c r="W203" s="12"/>
      <c r="X203" s="4">
        <v>2654672</v>
      </c>
      <c r="Y203" s="4">
        <v>2647500</v>
      </c>
      <c r="Z203" s="4">
        <v>2640177</v>
      </c>
      <c r="AA203" s="4">
        <v>2698101</v>
      </c>
      <c r="AB203" s="15">
        <f t="shared" si="28"/>
        <v>2698101</v>
      </c>
      <c r="AC203" s="4"/>
      <c r="AD203" s="4">
        <f t="shared" ref="AD203:AD266" si="35">MINA(IF(U203&gt;0,U203,V203),AB203)</f>
        <v>1659121</v>
      </c>
      <c r="AE203" s="4"/>
      <c r="AF203" s="4"/>
    </row>
    <row r="204" spans="1:32">
      <c r="A204" t="s">
        <v>378</v>
      </c>
      <c r="B204">
        <v>195</v>
      </c>
      <c r="C204" s="4">
        <v>529526</v>
      </c>
      <c r="D204" s="4">
        <f>Overrides!X204</f>
        <v>0</v>
      </c>
      <c r="E204" s="4">
        <v>128010</v>
      </c>
      <c r="F204" s="4">
        <f t="shared" si="29"/>
        <v>401516</v>
      </c>
      <c r="G204" s="4"/>
      <c r="H204" s="4">
        <v>546655</v>
      </c>
      <c r="I204" s="4">
        <f>Overrides!Y204</f>
        <v>0</v>
      </c>
      <c r="J204" s="4">
        <f t="shared" si="27"/>
        <v>131210</v>
      </c>
      <c r="K204" s="4">
        <f t="shared" si="30"/>
        <v>415445</v>
      </c>
      <c r="L204" s="4"/>
      <c r="M204" s="4">
        <v>565053</v>
      </c>
      <c r="N204" s="4">
        <f>Overrides!Z204</f>
        <v>0</v>
      </c>
      <c r="O204" s="4">
        <f t="shared" si="31"/>
        <v>134490</v>
      </c>
      <c r="P204" s="4">
        <f t="shared" si="32"/>
        <v>430563</v>
      </c>
      <c r="Q204" s="4"/>
      <c r="R204" s="4">
        <v>583238</v>
      </c>
      <c r="S204" s="4">
        <f>Overrides!AA204</f>
        <v>0</v>
      </c>
      <c r="T204" s="4">
        <f t="shared" si="33"/>
        <v>137852</v>
      </c>
      <c r="U204" s="4">
        <f t="shared" si="34"/>
        <v>445386</v>
      </c>
      <c r="V204" s="4">
        <f>ROUND((P204*1.025)+'New Growth'!$AL204*P204,0)</f>
        <v>445719</v>
      </c>
      <c r="W204" s="12"/>
      <c r="X204" s="4">
        <v>2107208</v>
      </c>
      <c r="Y204" s="4">
        <v>2080791</v>
      </c>
      <c r="Z204" s="4">
        <v>2134213</v>
      </c>
      <c r="AA204" s="4">
        <v>2200012</v>
      </c>
      <c r="AB204" s="15">
        <f t="shared" si="28"/>
        <v>2200012</v>
      </c>
      <c r="AC204" s="4"/>
      <c r="AD204" s="4">
        <f t="shared" si="35"/>
        <v>445386</v>
      </c>
      <c r="AE204" s="4"/>
      <c r="AF204" s="4"/>
    </row>
    <row r="205" spans="1:32">
      <c r="A205" t="s">
        <v>213</v>
      </c>
      <c r="B205">
        <v>196</v>
      </c>
      <c r="C205" s="4">
        <v>7560060</v>
      </c>
      <c r="D205" s="4">
        <f>Overrides!X205</f>
        <v>0</v>
      </c>
      <c r="E205" s="4">
        <v>464994</v>
      </c>
      <c r="F205" s="4">
        <f t="shared" si="29"/>
        <v>7095066</v>
      </c>
      <c r="G205" s="4"/>
      <c r="H205" s="4">
        <v>7798299</v>
      </c>
      <c r="I205" s="4">
        <f>Overrides!Y205</f>
        <v>0</v>
      </c>
      <c r="J205" s="4">
        <f t="shared" si="27"/>
        <v>476619</v>
      </c>
      <c r="K205" s="4">
        <f t="shared" si="30"/>
        <v>7321680</v>
      </c>
      <c r="L205" s="4"/>
      <c r="M205" s="4">
        <v>8037750</v>
      </c>
      <c r="N205" s="4">
        <f>Overrides!Z205</f>
        <v>0</v>
      </c>
      <c r="O205" s="4">
        <f t="shared" si="31"/>
        <v>488534</v>
      </c>
      <c r="P205" s="4">
        <f t="shared" si="32"/>
        <v>7549216</v>
      </c>
      <c r="Q205" s="4"/>
      <c r="R205" s="4">
        <v>8283908</v>
      </c>
      <c r="S205" s="4">
        <f>Overrides!AA205</f>
        <v>0</v>
      </c>
      <c r="T205" s="4">
        <f t="shared" si="33"/>
        <v>500747</v>
      </c>
      <c r="U205" s="4">
        <f t="shared" si="34"/>
        <v>7783161</v>
      </c>
      <c r="V205" s="4">
        <f>ROUND((P205*1.025)+'New Growth'!$AL205*P205,0)</f>
        <v>7785506</v>
      </c>
      <c r="W205" s="12"/>
      <c r="X205" s="4">
        <v>18967894</v>
      </c>
      <c r="Y205" s="4">
        <v>20235614</v>
      </c>
      <c r="Z205" s="4">
        <v>20843901</v>
      </c>
      <c r="AA205" s="4">
        <v>21748618</v>
      </c>
      <c r="AB205" s="15">
        <f t="shared" si="28"/>
        <v>21748618</v>
      </c>
      <c r="AC205" s="4"/>
      <c r="AD205" s="4">
        <f t="shared" si="35"/>
        <v>7783161</v>
      </c>
      <c r="AE205" s="4"/>
      <c r="AF205" s="4"/>
    </row>
    <row r="206" spans="1:32">
      <c r="A206" t="s">
        <v>214</v>
      </c>
      <c r="B206">
        <v>197</v>
      </c>
      <c r="C206" s="4">
        <v>63083855</v>
      </c>
      <c r="D206" s="4">
        <f>Overrides!X206</f>
        <v>0</v>
      </c>
      <c r="E206" s="4">
        <v>6421126</v>
      </c>
      <c r="F206" s="4">
        <f t="shared" si="29"/>
        <v>56662729</v>
      </c>
      <c r="G206" s="4"/>
      <c r="H206" s="4">
        <v>65801036</v>
      </c>
      <c r="I206" s="4">
        <f>Overrides!Y206</f>
        <v>0</v>
      </c>
      <c r="J206" s="4">
        <f t="shared" si="27"/>
        <v>6581654</v>
      </c>
      <c r="K206" s="4">
        <f t="shared" si="30"/>
        <v>59219382</v>
      </c>
      <c r="L206" s="4"/>
      <c r="M206" s="4">
        <v>68716742</v>
      </c>
      <c r="N206" s="4">
        <f>Overrides!Z206</f>
        <v>0</v>
      </c>
      <c r="O206" s="4">
        <f t="shared" si="31"/>
        <v>6746195</v>
      </c>
      <c r="P206" s="4">
        <f t="shared" si="32"/>
        <v>61970547</v>
      </c>
      <c r="Q206" s="4"/>
      <c r="R206" s="4">
        <v>71686428</v>
      </c>
      <c r="S206" s="4">
        <f>Overrides!AA206</f>
        <v>0</v>
      </c>
      <c r="T206" s="4">
        <f t="shared" si="33"/>
        <v>6914850</v>
      </c>
      <c r="U206" s="4">
        <f t="shared" si="34"/>
        <v>64771578</v>
      </c>
      <c r="V206" s="4">
        <f>ROUND((P206*1.025)+'New Growth'!$AL206*P206,0)</f>
        <v>64796404</v>
      </c>
      <c r="X206" s="4">
        <v>454535629</v>
      </c>
      <c r="Y206" s="4">
        <v>513600340</v>
      </c>
      <c r="Z206" s="4">
        <v>544665037</v>
      </c>
      <c r="AA206" s="4">
        <v>556397790</v>
      </c>
      <c r="AB206" s="15">
        <f t="shared" si="28"/>
        <v>556397790</v>
      </c>
      <c r="AC206" s="4"/>
      <c r="AD206" s="4">
        <f t="shared" si="35"/>
        <v>64771578</v>
      </c>
      <c r="AE206" s="4"/>
      <c r="AF206" s="4"/>
    </row>
    <row r="207" spans="1:32">
      <c r="A207" t="s">
        <v>215</v>
      </c>
      <c r="B207">
        <v>198</v>
      </c>
      <c r="C207" s="4">
        <v>92549664</v>
      </c>
      <c r="D207" s="4">
        <f>Overrides!X207</f>
        <v>0</v>
      </c>
      <c r="E207" s="4">
        <v>5001115</v>
      </c>
      <c r="F207" s="4">
        <f t="shared" si="29"/>
        <v>87548549</v>
      </c>
      <c r="G207" s="4"/>
      <c r="H207" s="4">
        <v>95604635</v>
      </c>
      <c r="I207" s="4">
        <f>Overrides!Y207</f>
        <v>0</v>
      </c>
      <c r="J207" s="4">
        <f t="shared" si="27"/>
        <v>5126143</v>
      </c>
      <c r="K207" s="4">
        <f t="shared" si="30"/>
        <v>90478492</v>
      </c>
      <c r="L207" s="4"/>
      <c r="M207" s="4">
        <v>99501597</v>
      </c>
      <c r="N207" s="4">
        <f>Overrides!Z207</f>
        <v>0</v>
      </c>
      <c r="O207" s="4">
        <f t="shared" si="31"/>
        <v>5254297</v>
      </c>
      <c r="P207" s="4">
        <f t="shared" si="32"/>
        <v>94247300</v>
      </c>
      <c r="Q207" s="4"/>
      <c r="R207" s="4">
        <v>103160981</v>
      </c>
      <c r="S207" s="4">
        <f>Overrides!AA207</f>
        <v>0</v>
      </c>
      <c r="T207" s="4">
        <f t="shared" si="33"/>
        <v>5385654</v>
      </c>
      <c r="U207" s="4">
        <f t="shared" si="34"/>
        <v>97775327</v>
      </c>
      <c r="V207" s="4">
        <f>ROUND((P207*1.025)+'New Growth'!$AL207*P207,0)</f>
        <v>97781574</v>
      </c>
      <c r="W207" s="12"/>
      <c r="X207" s="4">
        <v>174621223</v>
      </c>
      <c r="Y207" s="4">
        <v>183892857</v>
      </c>
      <c r="Z207" s="4">
        <v>192591342</v>
      </c>
      <c r="AA207" s="4">
        <v>205725056</v>
      </c>
      <c r="AB207" s="15">
        <f t="shared" si="28"/>
        <v>205725056</v>
      </c>
      <c r="AC207" s="4"/>
      <c r="AD207" s="4">
        <f t="shared" si="35"/>
        <v>97775327</v>
      </c>
      <c r="AE207" s="4"/>
      <c r="AF207" s="4"/>
    </row>
    <row r="208" spans="1:32">
      <c r="A208" t="s">
        <v>216</v>
      </c>
      <c r="B208">
        <v>199</v>
      </c>
      <c r="C208" s="4">
        <v>106870366</v>
      </c>
      <c r="D208" s="4">
        <f>Overrides!X208</f>
        <v>1548410</v>
      </c>
      <c r="E208" s="4">
        <v>9634726</v>
      </c>
      <c r="F208" s="4">
        <f t="shared" si="29"/>
        <v>97235640</v>
      </c>
      <c r="G208" s="4"/>
      <c r="H208" s="4">
        <v>113229253</v>
      </c>
      <c r="I208" s="4">
        <f>Overrides!Y208</f>
        <v>0</v>
      </c>
      <c r="J208" s="4">
        <f t="shared" si="27"/>
        <v>9875594</v>
      </c>
      <c r="K208" s="4">
        <f t="shared" si="30"/>
        <v>103353659</v>
      </c>
      <c r="L208" s="4"/>
      <c r="M208" s="4">
        <v>118982082</v>
      </c>
      <c r="N208" s="4">
        <f>Overrides!Z208</f>
        <v>0</v>
      </c>
      <c r="O208" s="4">
        <f t="shared" si="31"/>
        <v>10122484</v>
      </c>
      <c r="P208" s="4">
        <f t="shared" si="32"/>
        <v>108859598</v>
      </c>
      <c r="Q208" s="4"/>
      <c r="R208" s="4">
        <v>126800315</v>
      </c>
      <c r="S208" s="4">
        <f>Overrides!AA208</f>
        <v>0</v>
      </c>
      <c r="T208" s="4">
        <f t="shared" si="33"/>
        <v>10375546</v>
      </c>
      <c r="U208" s="4">
        <f t="shared" si="34"/>
        <v>116424769</v>
      </c>
      <c r="V208" s="4">
        <f>ROUND((P208*1.025)+'New Growth'!$AL208*P208,0)</f>
        <v>115598007</v>
      </c>
      <c r="W208" s="12"/>
      <c r="X208" s="4">
        <v>220968194</v>
      </c>
      <c r="Y208" s="4">
        <v>226704721</v>
      </c>
      <c r="Z208" s="4">
        <v>231026862</v>
      </c>
      <c r="AA208" s="4">
        <v>247141391</v>
      </c>
      <c r="AB208" s="15">
        <f t="shared" si="28"/>
        <v>247141391</v>
      </c>
      <c r="AC208" s="4"/>
      <c r="AD208" s="4">
        <f t="shared" si="35"/>
        <v>116424769</v>
      </c>
      <c r="AE208" s="4"/>
      <c r="AF208" s="4"/>
    </row>
    <row r="209" spans="1:32">
      <c r="A209" t="s">
        <v>217</v>
      </c>
      <c r="B209">
        <v>200</v>
      </c>
      <c r="C209" s="4">
        <v>433734</v>
      </c>
      <c r="D209" s="4">
        <f>Overrides!X209</f>
        <v>0</v>
      </c>
      <c r="E209" s="4">
        <v>34199</v>
      </c>
      <c r="F209" s="4">
        <f t="shared" si="29"/>
        <v>399535</v>
      </c>
      <c r="G209" s="4"/>
      <c r="H209" s="4">
        <v>448593</v>
      </c>
      <c r="I209" s="4">
        <f>Overrides!Y209</f>
        <v>0</v>
      </c>
      <c r="J209" s="4">
        <f t="shared" si="27"/>
        <v>35054</v>
      </c>
      <c r="K209" s="4">
        <f t="shared" si="30"/>
        <v>413539</v>
      </c>
      <c r="L209" s="4"/>
      <c r="M209" s="4">
        <v>463433</v>
      </c>
      <c r="N209" s="4">
        <f>Overrides!Z209</f>
        <v>0</v>
      </c>
      <c r="O209" s="4">
        <f t="shared" si="31"/>
        <v>35930</v>
      </c>
      <c r="P209" s="4">
        <f t="shared" si="32"/>
        <v>427503</v>
      </c>
      <c r="Q209" s="4"/>
      <c r="R209" s="4">
        <v>0</v>
      </c>
      <c r="S209" s="4">
        <f>Overrides!AA209</f>
        <v>0</v>
      </c>
      <c r="T209" s="4">
        <f t="shared" si="33"/>
        <v>36828</v>
      </c>
      <c r="U209" s="4">
        <f t="shared" si="34"/>
        <v>0</v>
      </c>
      <c r="V209" s="4">
        <f>ROUND((P209*1.025)+'New Growth'!$AL209*P209,0)</f>
        <v>444176</v>
      </c>
      <c r="W209" s="12"/>
      <c r="X209" s="4">
        <v>1019953</v>
      </c>
      <c r="Y209" s="4">
        <v>1023370</v>
      </c>
      <c r="Z209" s="4">
        <v>1025835</v>
      </c>
      <c r="AA209" s="4">
        <v>0</v>
      </c>
      <c r="AB209" s="15">
        <f t="shared" si="28"/>
        <v>1025835</v>
      </c>
      <c r="AC209" s="4"/>
      <c r="AD209" s="4">
        <f t="shared" si="35"/>
        <v>444176</v>
      </c>
      <c r="AE209" s="4"/>
      <c r="AF209" s="4"/>
    </row>
    <row r="210" spans="1:32">
      <c r="A210" t="s">
        <v>218</v>
      </c>
      <c r="B210">
        <v>201</v>
      </c>
      <c r="C210" s="4">
        <v>110181767</v>
      </c>
      <c r="D210" s="4">
        <f>Overrides!X210</f>
        <v>0</v>
      </c>
      <c r="E210" s="4">
        <v>0</v>
      </c>
      <c r="F210" s="4">
        <f t="shared" si="29"/>
        <v>110181767</v>
      </c>
      <c r="G210" s="4"/>
      <c r="H210" s="4">
        <v>114137930</v>
      </c>
      <c r="I210" s="4">
        <f>Overrides!Y210</f>
        <v>0</v>
      </c>
      <c r="J210" s="4">
        <f t="shared" si="27"/>
        <v>0</v>
      </c>
      <c r="K210" s="4">
        <f t="shared" si="30"/>
        <v>114137930</v>
      </c>
      <c r="L210" s="4"/>
      <c r="M210" s="4">
        <v>118972217</v>
      </c>
      <c r="N210" s="4">
        <f>Overrides!Z210</f>
        <v>0</v>
      </c>
      <c r="O210" s="4">
        <f t="shared" si="31"/>
        <v>0</v>
      </c>
      <c r="P210" s="4">
        <f t="shared" si="32"/>
        <v>118972217</v>
      </c>
      <c r="Q210" s="4"/>
      <c r="R210" s="4">
        <v>123961220</v>
      </c>
      <c r="S210" s="4">
        <f>Overrides!AA210</f>
        <v>0</v>
      </c>
      <c r="T210" s="4">
        <f t="shared" si="33"/>
        <v>0</v>
      </c>
      <c r="U210" s="4">
        <f t="shared" si="34"/>
        <v>123961220</v>
      </c>
      <c r="V210" s="4">
        <f>ROUND((P210*1.025)+'New Growth'!$AL210*P210,0)</f>
        <v>123743003</v>
      </c>
      <c r="W210" s="12"/>
      <c r="X210" s="4">
        <v>130930312</v>
      </c>
      <c r="Y210" s="4">
        <v>133374741</v>
      </c>
      <c r="Z210" s="4">
        <v>138497399</v>
      </c>
      <c r="AA210" s="4">
        <v>147216901</v>
      </c>
      <c r="AB210" s="15">
        <f t="shared" si="28"/>
        <v>147216901</v>
      </c>
      <c r="AC210" s="4"/>
      <c r="AD210" s="4">
        <f t="shared" si="35"/>
        <v>123961220</v>
      </c>
      <c r="AE210" s="4"/>
      <c r="AF210" s="4"/>
    </row>
    <row r="211" spans="1:32">
      <c r="A211" t="s">
        <v>219</v>
      </c>
      <c r="B211">
        <v>202</v>
      </c>
      <c r="C211" s="4">
        <v>1716243</v>
      </c>
      <c r="D211" s="4">
        <f>Overrides!X211</f>
        <v>0</v>
      </c>
      <c r="E211" s="4">
        <v>0</v>
      </c>
      <c r="F211" s="4">
        <f t="shared" si="29"/>
        <v>1716243</v>
      </c>
      <c r="G211" s="4"/>
      <c r="H211" s="4">
        <v>1770809</v>
      </c>
      <c r="I211" s="4">
        <f>Overrides!Y211</f>
        <v>0</v>
      </c>
      <c r="J211" s="4">
        <f t="shared" si="27"/>
        <v>0</v>
      </c>
      <c r="K211" s="4">
        <f t="shared" si="30"/>
        <v>1770809</v>
      </c>
      <c r="L211" s="4"/>
      <c r="M211" s="4">
        <v>1831515</v>
      </c>
      <c r="N211" s="4">
        <f>Overrides!Z211</f>
        <v>0</v>
      </c>
      <c r="O211" s="4">
        <f t="shared" si="31"/>
        <v>0</v>
      </c>
      <c r="P211" s="4">
        <f t="shared" si="32"/>
        <v>1831515</v>
      </c>
      <c r="Q211" s="4"/>
      <c r="R211" s="4">
        <v>1916946</v>
      </c>
      <c r="S211" s="4">
        <f>Overrides!AA211</f>
        <v>0</v>
      </c>
      <c r="T211" s="4">
        <f t="shared" si="33"/>
        <v>0</v>
      </c>
      <c r="U211" s="4">
        <f t="shared" si="34"/>
        <v>1916946</v>
      </c>
      <c r="V211" s="4">
        <f>ROUND((P211*1.025)+'New Growth'!$AL211*P211,0)</f>
        <v>1900380</v>
      </c>
      <c r="W211" s="12"/>
      <c r="X211" s="4">
        <v>2768364</v>
      </c>
      <c r="Y211" s="4">
        <v>2626287</v>
      </c>
      <c r="Z211" s="4">
        <v>2612252</v>
      </c>
      <c r="AA211" s="4">
        <v>2799355</v>
      </c>
      <c r="AB211" s="15">
        <f t="shared" si="28"/>
        <v>2799355</v>
      </c>
      <c r="AC211" s="4"/>
      <c r="AD211" s="4">
        <f t="shared" si="35"/>
        <v>1916946</v>
      </c>
      <c r="AE211" s="4"/>
      <c r="AF211" s="4"/>
    </row>
    <row r="212" spans="1:32">
      <c r="A212" t="s">
        <v>379</v>
      </c>
      <c r="B212">
        <v>203</v>
      </c>
      <c r="C212" s="4">
        <v>4356629</v>
      </c>
      <c r="D212" s="4">
        <f>Overrides!X212</f>
        <v>0</v>
      </c>
      <c r="E212" s="4">
        <v>426870</v>
      </c>
      <c r="F212" s="4">
        <f t="shared" si="29"/>
        <v>3929759</v>
      </c>
      <c r="G212" s="4"/>
      <c r="H212" s="4">
        <v>4496340</v>
      </c>
      <c r="I212" s="4">
        <f>Overrides!Y212</f>
        <v>0</v>
      </c>
      <c r="J212" s="4">
        <f t="shared" ref="J212:J275" si="36">ROUND((E212*1.025)+I212,0)</f>
        <v>437542</v>
      </c>
      <c r="K212" s="4">
        <f t="shared" si="30"/>
        <v>4058798</v>
      </c>
      <c r="L212" s="4"/>
      <c r="M212" s="4">
        <v>4640268</v>
      </c>
      <c r="N212" s="4">
        <f>Overrides!Z212</f>
        <v>0</v>
      </c>
      <c r="O212" s="4">
        <f t="shared" si="31"/>
        <v>448481</v>
      </c>
      <c r="P212" s="4">
        <f t="shared" si="32"/>
        <v>4191787</v>
      </c>
      <c r="Q212" s="4"/>
      <c r="R212" s="4">
        <v>4797459</v>
      </c>
      <c r="S212" s="4">
        <f>Overrides!AA212</f>
        <v>0</v>
      </c>
      <c r="T212" s="4">
        <f t="shared" si="33"/>
        <v>459693</v>
      </c>
      <c r="U212" s="4">
        <f t="shared" si="34"/>
        <v>4337766</v>
      </c>
      <c r="V212" s="4">
        <f>ROUND((P212*1.025)+'New Growth'!$AL212*P212,0)</f>
        <v>4332212</v>
      </c>
      <c r="W212" s="12"/>
      <c r="X212" s="4">
        <v>11921206</v>
      </c>
      <c r="Y212" s="4">
        <v>12131616</v>
      </c>
      <c r="Z212" s="4">
        <v>12334635</v>
      </c>
      <c r="AA212" s="4">
        <v>12181121</v>
      </c>
      <c r="AB212" s="15">
        <f t="shared" si="28"/>
        <v>12181121</v>
      </c>
      <c r="AC212" s="4"/>
      <c r="AD212" s="4">
        <f t="shared" si="35"/>
        <v>4337766</v>
      </c>
      <c r="AE212" s="4"/>
      <c r="AF212" s="4"/>
    </row>
    <row r="213" spans="1:32">
      <c r="A213" t="s">
        <v>220</v>
      </c>
      <c r="B213">
        <v>204</v>
      </c>
      <c r="C213" s="4">
        <v>1736589</v>
      </c>
      <c r="D213" s="4">
        <f>Overrides!X213</f>
        <v>0</v>
      </c>
      <c r="E213" s="4">
        <v>358964</v>
      </c>
      <c r="F213" s="4">
        <f t="shared" si="29"/>
        <v>1377625</v>
      </c>
      <c r="G213" s="4"/>
      <c r="H213" s="4">
        <v>1793733</v>
      </c>
      <c r="I213" s="4">
        <f>Overrides!Y213</f>
        <v>0</v>
      </c>
      <c r="J213" s="4">
        <f t="shared" si="36"/>
        <v>367938</v>
      </c>
      <c r="K213" s="4">
        <f t="shared" si="30"/>
        <v>1425795</v>
      </c>
      <c r="L213" s="4"/>
      <c r="M213" s="4">
        <v>1859780</v>
      </c>
      <c r="N213" s="4">
        <f>Overrides!Z213</f>
        <v>0</v>
      </c>
      <c r="O213" s="4">
        <f t="shared" si="31"/>
        <v>377136</v>
      </c>
      <c r="P213" s="4">
        <f t="shared" si="32"/>
        <v>1482644</v>
      </c>
      <c r="Q213" s="4"/>
      <c r="R213" s="4">
        <v>1919191</v>
      </c>
      <c r="S213" s="4">
        <f>Overrides!AA213</f>
        <v>0</v>
      </c>
      <c r="T213" s="4">
        <f t="shared" si="33"/>
        <v>386564</v>
      </c>
      <c r="U213" s="4">
        <f t="shared" si="34"/>
        <v>1532627</v>
      </c>
      <c r="V213" s="4">
        <f>ROUND((P213*1.025)+'New Growth'!$AL213*P213,0)</f>
        <v>1536316</v>
      </c>
      <c r="W213" s="12"/>
      <c r="X213" s="4">
        <v>2699117</v>
      </c>
      <c r="Y213" s="4">
        <v>2630341</v>
      </c>
      <c r="Z213" s="4">
        <v>2644686</v>
      </c>
      <c r="AA213" s="4">
        <v>2742388</v>
      </c>
      <c r="AB213" s="15">
        <f t="shared" si="28"/>
        <v>2742388</v>
      </c>
      <c r="AC213" s="4"/>
      <c r="AD213" s="4">
        <f t="shared" si="35"/>
        <v>1532627</v>
      </c>
      <c r="AE213" s="4"/>
      <c r="AF213" s="4"/>
    </row>
    <row r="214" spans="1:32">
      <c r="A214" t="s">
        <v>221</v>
      </c>
      <c r="B214">
        <v>205</v>
      </c>
      <c r="C214" s="4">
        <v>13655601</v>
      </c>
      <c r="D214" s="4">
        <f>Overrides!X214</f>
        <v>0</v>
      </c>
      <c r="E214" s="4">
        <v>1157483</v>
      </c>
      <c r="F214" s="4">
        <f t="shared" si="29"/>
        <v>12498118</v>
      </c>
      <c r="G214" s="4"/>
      <c r="H214" s="4">
        <v>14272834</v>
      </c>
      <c r="I214" s="4">
        <f>Overrides!Y214</f>
        <v>125000</v>
      </c>
      <c r="J214" s="4">
        <f t="shared" si="36"/>
        <v>1311420</v>
      </c>
      <c r="K214" s="4">
        <f t="shared" si="30"/>
        <v>12961414</v>
      </c>
      <c r="L214" s="4"/>
      <c r="M214" s="4">
        <v>14866529</v>
      </c>
      <c r="N214" s="4">
        <f>Overrides!Z214</f>
        <v>0</v>
      </c>
      <c r="O214" s="4">
        <f t="shared" si="31"/>
        <v>1344206</v>
      </c>
      <c r="P214" s="4">
        <f t="shared" si="32"/>
        <v>13522323</v>
      </c>
      <c r="Q214" s="4"/>
      <c r="R214" s="4">
        <v>15439734</v>
      </c>
      <c r="S214" s="4">
        <f>Overrides!AA214</f>
        <v>0</v>
      </c>
      <c r="T214" s="4">
        <f t="shared" si="33"/>
        <v>1377811</v>
      </c>
      <c r="U214" s="4">
        <f t="shared" si="34"/>
        <v>14061923</v>
      </c>
      <c r="V214" s="4">
        <f>ROUND((P214*1.025)+'New Growth'!$AL214*P214,0)</f>
        <v>14049694</v>
      </c>
      <c r="W214" s="12"/>
      <c r="X214" s="4">
        <v>31359234</v>
      </c>
      <c r="Y214" s="4">
        <v>32899077</v>
      </c>
      <c r="Z214" s="4">
        <v>35634471</v>
      </c>
      <c r="AA214" s="4">
        <v>36780061</v>
      </c>
      <c r="AB214" s="15">
        <f t="shared" si="28"/>
        <v>36780061</v>
      </c>
      <c r="AC214" s="4"/>
      <c r="AD214" s="4">
        <f t="shared" si="35"/>
        <v>14061923</v>
      </c>
      <c r="AE214" s="4"/>
      <c r="AF214" s="4"/>
    </row>
    <row r="215" spans="1:32">
      <c r="A215" t="s">
        <v>222</v>
      </c>
      <c r="B215">
        <v>206</v>
      </c>
      <c r="C215" s="4">
        <v>46062191</v>
      </c>
      <c r="D215" s="4">
        <f>Overrides!X215</f>
        <v>0</v>
      </c>
      <c r="E215" s="4">
        <v>0</v>
      </c>
      <c r="F215" s="4">
        <f t="shared" si="29"/>
        <v>46062191</v>
      </c>
      <c r="G215" s="4"/>
      <c r="H215" s="4">
        <v>47847641</v>
      </c>
      <c r="I215" s="4">
        <f>Overrides!Y215</f>
        <v>0</v>
      </c>
      <c r="J215" s="4">
        <f t="shared" si="36"/>
        <v>0</v>
      </c>
      <c r="K215" s="4">
        <f t="shared" si="30"/>
        <v>47847641</v>
      </c>
      <c r="L215" s="4"/>
      <c r="M215" s="4">
        <v>49834938</v>
      </c>
      <c r="N215" s="4">
        <f>Overrides!Z215</f>
        <v>0</v>
      </c>
      <c r="O215" s="4">
        <f t="shared" si="31"/>
        <v>0</v>
      </c>
      <c r="P215" s="4">
        <f t="shared" si="32"/>
        <v>49834938</v>
      </c>
      <c r="Q215" s="4"/>
      <c r="R215" s="4">
        <v>52014405</v>
      </c>
      <c r="S215" s="4">
        <f>Overrides!AA215</f>
        <v>0</v>
      </c>
      <c r="T215" s="4">
        <f t="shared" si="33"/>
        <v>0</v>
      </c>
      <c r="U215" s="4">
        <f t="shared" si="34"/>
        <v>52014405</v>
      </c>
      <c r="V215" s="4">
        <f>ROUND((P215*1.025)+'New Growth'!$AL215*P215,0)</f>
        <v>51893121</v>
      </c>
      <c r="W215" s="12"/>
      <c r="X215" s="4">
        <v>90201704</v>
      </c>
      <c r="Y215" s="4">
        <v>94128261</v>
      </c>
      <c r="Z215" s="4">
        <v>98558563</v>
      </c>
      <c r="AA215" s="4">
        <v>103308665</v>
      </c>
      <c r="AB215" s="15">
        <f t="shared" si="28"/>
        <v>103308665</v>
      </c>
      <c r="AC215" s="4"/>
      <c r="AD215" s="4">
        <f t="shared" si="35"/>
        <v>52014405</v>
      </c>
      <c r="AE215" s="4"/>
      <c r="AF215" s="4"/>
    </row>
    <row r="216" spans="1:32">
      <c r="A216" t="s">
        <v>223</v>
      </c>
      <c r="B216">
        <v>207</v>
      </c>
      <c r="C216" s="4">
        <v>291627432</v>
      </c>
      <c r="D216" s="4">
        <f>Overrides!X216</f>
        <v>0</v>
      </c>
      <c r="E216" s="4">
        <v>23698997</v>
      </c>
      <c r="F216" s="4">
        <f t="shared" si="29"/>
        <v>267928435</v>
      </c>
      <c r="G216" s="4"/>
      <c r="H216" s="4">
        <v>304054763</v>
      </c>
      <c r="I216" s="4">
        <f>Overrides!Y216</f>
        <v>0</v>
      </c>
      <c r="J216" s="4">
        <f t="shared" si="36"/>
        <v>24291472</v>
      </c>
      <c r="K216" s="4">
        <f t="shared" si="30"/>
        <v>279763291</v>
      </c>
      <c r="L216" s="4"/>
      <c r="M216" s="4">
        <v>316455830</v>
      </c>
      <c r="N216" s="4">
        <f>Overrides!Z216</f>
        <v>0</v>
      </c>
      <c r="O216" s="4">
        <f t="shared" si="31"/>
        <v>24898759</v>
      </c>
      <c r="P216" s="4">
        <f t="shared" si="32"/>
        <v>291557071</v>
      </c>
      <c r="Q216" s="4"/>
      <c r="R216" s="4">
        <v>329940249</v>
      </c>
      <c r="S216" s="4">
        <f>Overrides!AA216</f>
        <v>0</v>
      </c>
      <c r="T216" s="4">
        <f t="shared" si="33"/>
        <v>25521228</v>
      </c>
      <c r="U216" s="4">
        <f t="shared" si="34"/>
        <v>304419021</v>
      </c>
      <c r="V216" s="4">
        <f>ROUND((P216*1.025)+'New Growth'!$AL216*P216,0)</f>
        <v>304239804</v>
      </c>
      <c r="W216" s="12"/>
      <c r="X216" s="4">
        <v>566627630</v>
      </c>
      <c r="Y216" s="4">
        <v>608045450</v>
      </c>
      <c r="Z216" s="4">
        <v>653571658</v>
      </c>
      <c r="AA216" s="4">
        <v>702618113</v>
      </c>
      <c r="AB216" s="15">
        <f t="shared" si="28"/>
        <v>702618113</v>
      </c>
      <c r="AC216" s="4"/>
      <c r="AD216" s="4">
        <f t="shared" si="35"/>
        <v>304419021</v>
      </c>
      <c r="AE216" s="4"/>
      <c r="AF216" s="4"/>
    </row>
    <row r="217" spans="1:32">
      <c r="A217" t="s">
        <v>224</v>
      </c>
      <c r="B217">
        <v>208</v>
      </c>
      <c r="C217" s="4">
        <v>24919060</v>
      </c>
      <c r="D217" s="4">
        <f>Overrides!X217</f>
        <v>0</v>
      </c>
      <c r="E217" s="4">
        <v>2620993</v>
      </c>
      <c r="F217" s="4">
        <f t="shared" si="29"/>
        <v>22298067</v>
      </c>
      <c r="G217" s="4"/>
      <c r="H217" s="4">
        <v>26232574</v>
      </c>
      <c r="I217" s="4">
        <f>Overrides!Y217</f>
        <v>0</v>
      </c>
      <c r="J217" s="4">
        <f t="shared" si="36"/>
        <v>2686518</v>
      </c>
      <c r="K217" s="4">
        <f t="shared" si="30"/>
        <v>23546056</v>
      </c>
      <c r="L217" s="4"/>
      <c r="M217" s="4">
        <v>27461074</v>
      </c>
      <c r="N217" s="4">
        <f>Overrides!Z217</f>
        <v>0</v>
      </c>
      <c r="O217" s="4">
        <f t="shared" si="31"/>
        <v>2753681</v>
      </c>
      <c r="P217" s="4">
        <f t="shared" si="32"/>
        <v>24707393</v>
      </c>
      <c r="Q217" s="4"/>
      <c r="R217" s="4">
        <v>28658330</v>
      </c>
      <c r="S217" s="4">
        <f>Overrides!AA217</f>
        <v>0</v>
      </c>
      <c r="T217" s="4">
        <f t="shared" si="33"/>
        <v>2822523</v>
      </c>
      <c r="U217" s="4">
        <f t="shared" si="34"/>
        <v>25835807</v>
      </c>
      <c r="V217" s="4">
        <f>ROUND((P217*1.025)+'New Growth'!$AL217*P217,0)</f>
        <v>25950175</v>
      </c>
      <c r="W217" s="12"/>
      <c r="X217" s="4">
        <v>38448712</v>
      </c>
      <c r="Y217" s="4">
        <v>39774811</v>
      </c>
      <c r="Z217" s="4">
        <v>40988098</v>
      </c>
      <c r="AA217" s="4">
        <v>41635335</v>
      </c>
      <c r="AB217" s="15">
        <f t="shared" si="28"/>
        <v>41635335</v>
      </c>
      <c r="AC217" s="4"/>
      <c r="AD217" s="4">
        <f t="shared" si="35"/>
        <v>25835807</v>
      </c>
      <c r="AE217" s="4"/>
      <c r="AF217" s="4"/>
    </row>
    <row r="218" spans="1:32">
      <c r="A218" t="s">
        <v>225</v>
      </c>
      <c r="B218">
        <v>209</v>
      </c>
      <c r="C218" s="4">
        <v>15019976</v>
      </c>
      <c r="D218" s="4">
        <f>Overrides!X218</f>
        <v>0</v>
      </c>
      <c r="E218" s="4">
        <v>0</v>
      </c>
      <c r="F218" s="4">
        <f t="shared" si="29"/>
        <v>15019976</v>
      </c>
      <c r="G218" s="4"/>
      <c r="H218" s="4">
        <v>15745723</v>
      </c>
      <c r="I218" s="4">
        <f>Overrides!Y218</f>
        <v>0</v>
      </c>
      <c r="J218" s="4">
        <f t="shared" si="36"/>
        <v>0</v>
      </c>
      <c r="K218" s="4">
        <f t="shared" si="30"/>
        <v>15745723</v>
      </c>
      <c r="L218" s="4"/>
      <c r="M218" s="4">
        <v>16317472</v>
      </c>
      <c r="N218" s="4">
        <f>Overrides!Z218</f>
        <v>0</v>
      </c>
      <c r="O218" s="4">
        <f t="shared" si="31"/>
        <v>0</v>
      </c>
      <c r="P218" s="4">
        <f t="shared" si="32"/>
        <v>16317472</v>
      </c>
      <c r="Q218" s="4"/>
      <c r="R218" s="4">
        <v>16996148</v>
      </c>
      <c r="S218" s="4">
        <f>Overrides!AA218</f>
        <v>0</v>
      </c>
      <c r="T218" s="4">
        <f t="shared" si="33"/>
        <v>0</v>
      </c>
      <c r="U218" s="4">
        <f t="shared" si="34"/>
        <v>16996148</v>
      </c>
      <c r="V218" s="4">
        <f>ROUND((P218*1.025)+'New Growth'!$AL218*P218,0)</f>
        <v>17004438</v>
      </c>
      <c r="W218" s="12"/>
      <c r="X218" s="4">
        <v>17801701</v>
      </c>
      <c r="Y218" s="4">
        <v>17730832</v>
      </c>
      <c r="Z218" s="4">
        <v>17901330</v>
      </c>
      <c r="AA218" s="4">
        <v>18136070</v>
      </c>
      <c r="AB218" s="15">
        <f t="shared" si="28"/>
        <v>18136070</v>
      </c>
      <c r="AC218" s="4"/>
      <c r="AD218" s="4">
        <f t="shared" si="35"/>
        <v>16996148</v>
      </c>
      <c r="AE218" s="4"/>
      <c r="AF218" s="4"/>
    </row>
    <row r="219" spans="1:32">
      <c r="A219" t="s">
        <v>226</v>
      </c>
      <c r="B219">
        <v>210</v>
      </c>
      <c r="C219" s="4">
        <v>64297287</v>
      </c>
      <c r="D219" s="4">
        <f>Overrides!X219</f>
        <v>0</v>
      </c>
      <c r="E219" s="4">
        <v>7231189</v>
      </c>
      <c r="F219" s="4">
        <f t="shared" si="29"/>
        <v>57066098</v>
      </c>
      <c r="G219" s="4"/>
      <c r="H219" s="4">
        <v>66535334</v>
      </c>
      <c r="I219" s="4">
        <f>Overrides!Y219</f>
        <v>0</v>
      </c>
      <c r="J219" s="4">
        <f t="shared" si="36"/>
        <v>7411969</v>
      </c>
      <c r="K219" s="4">
        <f t="shared" si="30"/>
        <v>59123365</v>
      </c>
      <c r="L219" s="4"/>
      <c r="M219" s="4">
        <v>68769490</v>
      </c>
      <c r="N219" s="4">
        <f>Overrides!Z219</f>
        <v>0</v>
      </c>
      <c r="O219" s="4">
        <f t="shared" si="31"/>
        <v>7597268</v>
      </c>
      <c r="P219" s="4">
        <f t="shared" si="32"/>
        <v>61172222</v>
      </c>
      <c r="Q219" s="4"/>
      <c r="R219" s="4">
        <v>71355993</v>
      </c>
      <c r="S219" s="4">
        <f>Overrides!AA219</f>
        <v>0</v>
      </c>
      <c r="T219" s="4">
        <f t="shared" si="33"/>
        <v>7787200</v>
      </c>
      <c r="U219" s="4">
        <f t="shared" si="34"/>
        <v>63568793</v>
      </c>
      <c r="V219" s="4">
        <f>ROUND((P219*1.025)+'New Growth'!$AL219*P219,0)</f>
        <v>63417243</v>
      </c>
      <c r="W219" s="12"/>
      <c r="X219" s="4">
        <v>107356902</v>
      </c>
      <c r="Y219" s="4">
        <v>111475912</v>
      </c>
      <c r="Z219" s="4">
        <v>115964172</v>
      </c>
      <c r="AA219" s="4">
        <v>118560419</v>
      </c>
      <c r="AB219" s="15">
        <f t="shared" si="28"/>
        <v>118560419</v>
      </c>
      <c r="AC219" s="4"/>
      <c r="AD219" s="4">
        <f t="shared" si="35"/>
        <v>63568793</v>
      </c>
      <c r="AE219" s="4"/>
      <c r="AF219" s="4"/>
    </row>
    <row r="220" spans="1:32">
      <c r="A220" t="s">
        <v>380</v>
      </c>
      <c r="B220">
        <v>211</v>
      </c>
      <c r="C220" s="4">
        <v>45350568</v>
      </c>
      <c r="D220" s="4">
        <f>Overrides!X220</f>
        <v>0</v>
      </c>
      <c r="E220" s="4">
        <v>0</v>
      </c>
      <c r="F220" s="4">
        <f t="shared" si="29"/>
        <v>45350568</v>
      </c>
      <c r="G220" s="4"/>
      <c r="H220" s="4">
        <v>46801317</v>
      </c>
      <c r="I220" s="4">
        <f>Overrides!Y220</f>
        <v>0</v>
      </c>
      <c r="J220" s="4">
        <f t="shared" si="36"/>
        <v>0</v>
      </c>
      <c r="K220" s="4">
        <f t="shared" si="30"/>
        <v>46801317</v>
      </c>
      <c r="L220" s="4"/>
      <c r="M220" s="4">
        <v>48404137</v>
      </c>
      <c r="N220" s="4">
        <f>Overrides!Z220</f>
        <v>0</v>
      </c>
      <c r="O220" s="4">
        <f t="shared" si="31"/>
        <v>0</v>
      </c>
      <c r="P220" s="4">
        <f t="shared" si="32"/>
        <v>48404137</v>
      </c>
      <c r="Q220" s="4"/>
      <c r="R220" s="4">
        <v>50026771</v>
      </c>
      <c r="S220" s="4">
        <f>Overrides!AA220</f>
        <v>0</v>
      </c>
      <c r="T220" s="4">
        <f t="shared" si="33"/>
        <v>0</v>
      </c>
      <c r="U220" s="4">
        <f t="shared" si="34"/>
        <v>50026771</v>
      </c>
      <c r="V220" s="4">
        <f>ROUND((P220*1.025)+'New Growth'!$AL220*P220,0)</f>
        <v>50011154</v>
      </c>
      <c r="W220" s="12"/>
      <c r="X220" s="4">
        <v>87172743</v>
      </c>
      <c r="Y220" s="4">
        <v>89377499</v>
      </c>
      <c r="Z220" s="4">
        <v>92370720</v>
      </c>
      <c r="AA220" s="4">
        <v>94528946</v>
      </c>
      <c r="AB220" s="15">
        <f t="shared" si="28"/>
        <v>94528946</v>
      </c>
      <c r="AC220" s="4"/>
      <c r="AD220" s="4">
        <f t="shared" si="35"/>
        <v>50026771</v>
      </c>
      <c r="AE220" s="4"/>
      <c r="AF220" s="4"/>
    </row>
    <row r="221" spans="1:32">
      <c r="A221" t="s">
        <v>381</v>
      </c>
      <c r="B221">
        <v>212</v>
      </c>
      <c r="C221" s="4">
        <v>5011761</v>
      </c>
      <c r="D221" s="4">
        <f>Overrides!X221</f>
        <v>0</v>
      </c>
      <c r="E221" s="4">
        <v>0</v>
      </c>
      <c r="F221" s="4">
        <f t="shared" si="29"/>
        <v>5011761</v>
      </c>
      <c r="G221" s="4"/>
      <c r="H221" s="4">
        <v>5224934</v>
      </c>
      <c r="I221" s="4">
        <f>Overrides!Y221</f>
        <v>0</v>
      </c>
      <c r="J221" s="4">
        <f t="shared" si="36"/>
        <v>0</v>
      </c>
      <c r="K221" s="4">
        <f t="shared" si="30"/>
        <v>5224934</v>
      </c>
      <c r="L221" s="4"/>
      <c r="M221" s="4">
        <v>5433144</v>
      </c>
      <c r="N221" s="4">
        <f>Overrides!Z221</f>
        <v>0</v>
      </c>
      <c r="O221" s="4">
        <f t="shared" si="31"/>
        <v>0</v>
      </c>
      <c r="P221" s="4">
        <f t="shared" si="32"/>
        <v>5433144</v>
      </c>
      <c r="Q221" s="4"/>
      <c r="R221" s="4">
        <v>5665509</v>
      </c>
      <c r="S221" s="4">
        <f>Overrides!AA221</f>
        <v>0</v>
      </c>
      <c r="T221" s="4">
        <f t="shared" si="33"/>
        <v>0</v>
      </c>
      <c r="U221" s="4">
        <f t="shared" si="34"/>
        <v>5665509</v>
      </c>
      <c r="V221" s="4">
        <f>ROUND((P221*1.025)+'New Growth'!$AL221*P221,0)</f>
        <v>5659706</v>
      </c>
      <c r="W221" s="12"/>
      <c r="X221" s="4">
        <v>9549786</v>
      </c>
      <c r="Y221" s="4">
        <v>9496143</v>
      </c>
      <c r="Z221" s="4">
        <v>9579268</v>
      </c>
      <c r="AA221" s="4">
        <v>9817718</v>
      </c>
      <c r="AB221" s="15">
        <f t="shared" si="28"/>
        <v>9817718</v>
      </c>
      <c r="AC221" s="4"/>
      <c r="AD221" s="4">
        <f t="shared" si="35"/>
        <v>5665509</v>
      </c>
      <c r="AE221" s="4"/>
      <c r="AF221" s="4"/>
    </row>
    <row r="222" spans="1:32">
      <c r="A222" t="s">
        <v>227</v>
      </c>
      <c r="B222">
        <v>213</v>
      </c>
      <c r="C222" s="4">
        <v>37972765</v>
      </c>
      <c r="D222" s="4">
        <f>Overrides!X222</f>
        <v>0</v>
      </c>
      <c r="E222" s="4">
        <v>1554551</v>
      </c>
      <c r="F222" s="4">
        <f t="shared" si="29"/>
        <v>36418214</v>
      </c>
      <c r="G222" s="4"/>
      <c r="H222" s="4">
        <v>39546365</v>
      </c>
      <c r="I222" s="4">
        <f>Overrides!Y222</f>
        <v>0</v>
      </c>
      <c r="J222" s="4">
        <f t="shared" si="36"/>
        <v>1593415</v>
      </c>
      <c r="K222" s="4">
        <f t="shared" si="30"/>
        <v>37952950</v>
      </c>
      <c r="L222" s="4"/>
      <c r="M222" s="4">
        <v>41028916</v>
      </c>
      <c r="N222" s="4">
        <f>Overrides!Z222</f>
        <v>0</v>
      </c>
      <c r="O222" s="4">
        <f t="shared" si="31"/>
        <v>1633250</v>
      </c>
      <c r="P222" s="4">
        <f t="shared" si="32"/>
        <v>39395666</v>
      </c>
      <c r="Q222" s="4"/>
      <c r="R222" s="4">
        <v>42647910</v>
      </c>
      <c r="S222" s="4">
        <f>Overrides!AA222</f>
        <v>0</v>
      </c>
      <c r="T222" s="4">
        <f t="shared" si="33"/>
        <v>1674081</v>
      </c>
      <c r="U222" s="4">
        <f t="shared" si="34"/>
        <v>40973829</v>
      </c>
      <c r="V222" s="4">
        <f>ROUND((P222*1.025)+'New Growth'!$AL222*P222,0)</f>
        <v>40975432</v>
      </c>
      <c r="W222" s="12"/>
      <c r="X222" s="4">
        <v>66760175</v>
      </c>
      <c r="Y222" s="4">
        <v>69801134</v>
      </c>
      <c r="Z222" s="4">
        <v>73376053</v>
      </c>
      <c r="AA222" s="4">
        <v>74978801</v>
      </c>
      <c r="AB222" s="15">
        <f t="shared" si="28"/>
        <v>74978801</v>
      </c>
      <c r="AC222" s="4"/>
      <c r="AD222" s="4">
        <f t="shared" si="35"/>
        <v>40973829</v>
      </c>
      <c r="AE222" s="4"/>
      <c r="AF222" s="4"/>
    </row>
    <row r="223" spans="1:32">
      <c r="A223" t="s">
        <v>228</v>
      </c>
      <c r="B223">
        <v>214</v>
      </c>
      <c r="C223" s="4">
        <v>50197851</v>
      </c>
      <c r="D223" s="4">
        <f>Overrides!X223</f>
        <v>0</v>
      </c>
      <c r="E223" s="4">
        <v>4770126</v>
      </c>
      <c r="F223" s="4">
        <f t="shared" si="29"/>
        <v>45427725</v>
      </c>
      <c r="G223" s="4"/>
      <c r="H223" s="4">
        <v>52391038</v>
      </c>
      <c r="I223" s="4">
        <f>Overrides!Y223</f>
        <v>0</v>
      </c>
      <c r="J223" s="4">
        <f t="shared" si="36"/>
        <v>4889379</v>
      </c>
      <c r="K223" s="4">
        <f t="shared" si="30"/>
        <v>47501659</v>
      </c>
      <c r="L223" s="4"/>
      <c r="M223" s="4">
        <v>54433890</v>
      </c>
      <c r="N223" s="4">
        <f>Overrides!Z223</f>
        <v>0</v>
      </c>
      <c r="O223" s="4">
        <f t="shared" si="31"/>
        <v>5011613</v>
      </c>
      <c r="P223" s="4">
        <f t="shared" si="32"/>
        <v>49422277</v>
      </c>
      <c r="Q223" s="4"/>
      <c r="R223" s="4">
        <v>56758366</v>
      </c>
      <c r="S223" s="4">
        <f>Overrides!AA223</f>
        <v>0</v>
      </c>
      <c r="T223" s="4">
        <f t="shared" si="33"/>
        <v>5136903</v>
      </c>
      <c r="U223" s="4">
        <f t="shared" si="34"/>
        <v>51621463</v>
      </c>
      <c r="V223" s="4">
        <f>ROUND((P223*1.025)+'New Growth'!$AL223*P223,0)</f>
        <v>51572146</v>
      </c>
      <c r="W223" s="12"/>
      <c r="X223" s="4">
        <v>81476102</v>
      </c>
      <c r="Y223" s="4">
        <v>82209669</v>
      </c>
      <c r="Z223" s="4">
        <v>83171933</v>
      </c>
      <c r="AA223" s="4">
        <v>84722956</v>
      </c>
      <c r="AB223" s="15">
        <f t="shared" si="28"/>
        <v>84722956</v>
      </c>
      <c r="AC223" s="4"/>
      <c r="AD223" s="4">
        <f t="shared" si="35"/>
        <v>51621463</v>
      </c>
      <c r="AE223" s="4"/>
      <c r="AF223" s="4"/>
    </row>
    <row r="224" spans="1:32">
      <c r="A224" t="s">
        <v>229</v>
      </c>
      <c r="B224">
        <v>215</v>
      </c>
      <c r="C224" s="4">
        <v>43891045</v>
      </c>
      <c r="D224" s="4">
        <f>Overrides!X224</f>
        <v>0</v>
      </c>
      <c r="E224" s="4">
        <v>1428226</v>
      </c>
      <c r="F224" s="4">
        <f t="shared" si="29"/>
        <v>42462819</v>
      </c>
      <c r="G224" s="4"/>
      <c r="H224" s="4">
        <v>45517841</v>
      </c>
      <c r="I224" s="4">
        <f>Overrides!Y224</f>
        <v>0</v>
      </c>
      <c r="J224" s="4">
        <f t="shared" si="36"/>
        <v>1463932</v>
      </c>
      <c r="K224" s="4">
        <f t="shared" si="30"/>
        <v>44053909</v>
      </c>
      <c r="L224" s="4"/>
      <c r="M224" s="4">
        <v>47349942</v>
      </c>
      <c r="N224" s="4">
        <f>Overrides!Z224</f>
        <v>0</v>
      </c>
      <c r="O224" s="4">
        <f t="shared" si="31"/>
        <v>1500530</v>
      </c>
      <c r="P224" s="4">
        <f t="shared" si="32"/>
        <v>45849412</v>
      </c>
      <c r="Q224" s="4"/>
      <c r="R224" s="4">
        <v>49116899</v>
      </c>
      <c r="S224" s="4">
        <f>Overrides!AA224</f>
        <v>0</v>
      </c>
      <c r="T224" s="4">
        <f t="shared" si="33"/>
        <v>1538043</v>
      </c>
      <c r="U224" s="4">
        <f t="shared" si="34"/>
        <v>47578856</v>
      </c>
      <c r="V224" s="4">
        <f>ROUND((P224*1.025)+'New Growth'!$AL224*P224,0)</f>
        <v>47623784</v>
      </c>
      <c r="W224" s="12"/>
      <c r="X224" s="4">
        <v>64221644</v>
      </c>
      <c r="Y224" s="4">
        <v>65621578</v>
      </c>
      <c r="Z224" s="4">
        <v>67386417</v>
      </c>
      <c r="AA224" s="4">
        <v>69847005</v>
      </c>
      <c r="AB224" s="15">
        <f t="shared" si="28"/>
        <v>69847005</v>
      </c>
      <c r="AC224" s="4"/>
      <c r="AD224" s="4">
        <f t="shared" si="35"/>
        <v>47578856</v>
      </c>
      <c r="AE224" s="4"/>
      <c r="AF224" s="4"/>
    </row>
    <row r="225" spans="1:32">
      <c r="A225" t="s">
        <v>230</v>
      </c>
      <c r="B225">
        <v>216</v>
      </c>
      <c r="C225" s="4">
        <v>18380307</v>
      </c>
      <c r="D225" s="4">
        <f>Overrides!X225</f>
        <v>0</v>
      </c>
      <c r="E225" s="4">
        <v>36826</v>
      </c>
      <c r="F225" s="4">
        <f t="shared" si="29"/>
        <v>18343481</v>
      </c>
      <c r="G225" s="4"/>
      <c r="H225" s="4">
        <v>19159175</v>
      </c>
      <c r="I225" s="4">
        <f>Overrides!Y225</f>
        <v>0</v>
      </c>
      <c r="J225" s="4">
        <f t="shared" si="36"/>
        <v>37747</v>
      </c>
      <c r="K225" s="4">
        <f t="shared" si="30"/>
        <v>19121428</v>
      </c>
      <c r="L225" s="4"/>
      <c r="M225" s="4">
        <v>19939580</v>
      </c>
      <c r="N225" s="4">
        <f>Overrides!Z225</f>
        <v>0</v>
      </c>
      <c r="O225" s="4">
        <f t="shared" si="31"/>
        <v>38691</v>
      </c>
      <c r="P225" s="4">
        <f t="shared" si="32"/>
        <v>19900889</v>
      </c>
      <c r="Q225" s="4"/>
      <c r="R225" s="4">
        <v>20770441</v>
      </c>
      <c r="S225" s="4">
        <f>Overrides!AA225</f>
        <v>0</v>
      </c>
      <c r="T225" s="4">
        <f t="shared" si="33"/>
        <v>39658</v>
      </c>
      <c r="U225" s="4">
        <f t="shared" si="34"/>
        <v>20730783</v>
      </c>
      <c r="V225" s="4">
        <f>ROUND((P225*1.025)+'New Growth'!$AL225*P225,0)</f>
        <v>20728766</v>
      </c>
      <c r="W225" s="12"/>
      <c r="X225" s="4">
        <v>35618613</v>
      </c>
      <c r="Y225" s="4">
        <v>36202002</v>
      </c>
      <c r="Z225" s="4">
        <v>38688612</v>
      </c>
      <c r="AA225" s="4">
        <v>40754241</v>
      </c>
      <c r="AB225" s="15">
        <f t="shared" si="28"/>
        <v>40754241</v>
      </c>
      <c r="AC225" s="4"/>
      <c r="AD225" s="4">
        <f t="shared" si="35"/>
        <v>20730783</v>
      </c>
      <c r="AE225" s="4"/>
      <c r="AF225" s="4"/>
    </row>
    <row r="226" spans="1:32">
      <c r="A226" t="s">
        <v>231</v>
      </c>
      <c r="B226">
        <v>217</v>
      </c>
      <c r="C226" s="4">
        <v>6610168</v>
      </c>
      <c r="D226" s="4">
        <f>Overrides!X226</f>
        <v>324329</v>
      </c>
      <c r="E226" s="4">
        <v>968576</v>
      </c>
      <c r="F226" s="4">
        <f t="shared" si="29"/>
        <v>5641592</v>
      </c>
      <c r="G226" s="4"/>
      <c r="H226" s="4">
        <v>6979545</v>
      </c>
      <c r="I226" s="4">
        <f>Overrides!Y226</f>
        <v>0</v>
      </c>
      <c r="J226" s="4">
        <f t="shared" si="36"/>
        <v>992790</v>
      </c>
      <c r="K226" s="4">
        <f t="shared" si="30"/>
        <v>5986755</v>
      </c>
      <c r="L226" s="4"/>
      <c r="M226" s="4">
        <v>7474155</v>
      </c>
      <c r="N226" s="4">
        <f>Overrides!Z226</f>
        <v>0</v>
      </c>
      <c r="O226" s="4">
        <f t="shared" si="31"/>
        <v>1017610</v>
      </c>
      <c r="P226" s="4">
        <f t="shared" si="32"/>
        <v>6456545</v>
      </c>
      <c r="Q226" s="4"/>
      <c r="R226" s="4">
        <v>7872147</v>
      </c>
      <c r="S226" s="4">
        <f>Overrides!AA226</f>
        <v>0</v>
      </c>
      <c r="T226" s="4">
        <f t="shared" si="33"/>
        <v>1043050</v>
      </c>
      <c r="U226" s="4">
        <f t="shared" si="34"/>
        <v>6829097</v>
      </c>
      <c r="V226" s="4">
        <f>ROUND((P226*1.025)+'New Growth'!$AL226*P226,0)</f>
        <v>6881386</v>
      </c>
      <c r="W226" s="12"/>
      <c r="X226" s="4">
        <v>10221193</v>
      </c>
      <c r="Y226" s="4">
        <v>11356747</v>
      </c>
      <c r="Z226" s="4">
        <v>11092755</v>
      </c>
      <c r="AA226" s="4">
        <v>10790748</v>
      </c>
      <c r="AB226" s="15">
        <f t="shared" si="28"/>
        <v>10790748</v>
      </c>
      <c r="AC226" s="4"/>
      <c r="AD226" s="4">
        <f t="shared" si="35"/>
        <v>6829097</v>
      </c>
      <c r="AE226" s="4"/>
      <c r="AF226" s="4"/>
    </row>
    <row r="227" spans="1:32">
      <c r="A227" t="s">
        <v>232</v>
      </c>
      <c r="B227">
        <v>218</v>
      </c>
      <c r="C227" s="4">
        <v>30299731</v>
      </c>
      <c r="D227" s="4">
        <f>Overrides!X227</f>
        <v>0</v>
      </c>
      <c r="E227" s="4">
        <v>0</v>
      </c>
      <c r="F227" s="4">
        <f t="shared" si="29"/>
        <v>30299731</v>
      </c>
      <c r="G227" s="4"/>
      <c r="H227" s="4">
        <v>31493229</v>
      </c>
      <c r="I227" s="4">
        <f>Overrides!Y227</f>
        <v>0</v>
      </c>
      <c r="J227" s="4">
        <f t="shared" si="36"/>
        <v>0</v>
      </c>
      <c r="K227" s="4">
        <f t="shared" si="30"/>
        <v>31493229</v>
      </c>
      <c r="L227" s="4"/>
      <c r="M227" s="4">
        <v>32979406</v>
      </c>
      <c r="N227" s="4">
        <f>Overrides!Z227</f>
        <v>0</v>
      </c>
      <c r="O227" s="4">
        <f t="shared" si="31"/>
        <v>0</v>
      </c>
      <c r="P227" s="4">
        <f t="shared" si="32"/>
        <v>32979406</v>
      </c>
      <c r="Q227" s="4"/>
      <c r="R227" s="4">
        <v>34510608</v>
      </c>
      <c r="S227" s="4">
        <f>Overrides!AA227</f>
        <v>0</v>
      </c>
      <c r="T227" s="4">
        <f t="shared" si="33"/>
        <v>0</v>
      </c>
      <c r="U227" s="4">
        <f t="shared" si="34"/>
        <v>34510608</v>
      </c>
      <c r="V227" s="4">
        <f>ROUND((P227*1.025)+'New Growth'!$AL227*P227,0)</f>
        <v>34440394</v>
      </c>
      <c r="W227" s="12"/>
      <c r="X227" s="4">
        <v>50744784</v>
      </c>
      <c r="Y227" s="4">
        <v>52139591</v>
      </c>
      <c r="Z227" s="4">
        <v>55337639</v>
      </c>
      <c r="AA227" s="4">
        <v>58660859</v>
      </c>
      <c r="AB227" s="15">
        <f t="shared" si="28"/>
        <v>58660859</v>
      </c>
      <c r="AC227" s="4"/>
      <c r="AD227" s="4">
        <f t="shared" si="35"/>
        <v>34510608</v>
      </c>
      <c r="AE227" s="4"/>
      <c r="AF227" s="4"/>
    </row>
    <row r="228" spans="1:32">
      <c r="A228" t="s">
        <v>233</v>
      </c>
      <c r="B228">
        <v>219</v>
      </c>
      <c r="C228" s="4">
        <v>37127157</v>
      </c>
      <c r="D228" s="4">
        <f>Overrides!X228</f>
        <v>0</v>
      </c>
      <c r="E228" s="4">
        <v>999628</v>
      </c>
      <c r="F228" s="4">
        <f t="shared" si="29"/>
        <v>36127529</v>
      </c>
      <c r="G228" s="4"/>
      <c r="H228" s="4">
        <v>38605130</v>
      </c>
      <c r="I228" s="4">
        <f>Overrides!Y228</f>
        <v>0</v>
      </c>
      <c r="J228" s="4">
        <f t="shared" si="36"/>
        <v>1024619</v>
      </c>
      <c r="K228" s="4">
        <f t="shared" si="30"/>
        <v>37580511</v>
      </c>
      <c r="L228" s="4"/>
      <c r="M228" s="4">
        <v>40086329</v>
      </c>
      <c r="N228" s="4">
        <f>Overrides!Z228</f>
        <v>0</v>
      </c>
      <c r="O228" s="4">
        <f t="shared" si="31"/>
        <v>1050234</v>
      </c>
      <c r="P228" s="4">
        <f t="shared" si="32"/>
        <v>39036095</v>
      </c>
      <c r="Q228" s="4"/>
      <c r="R228" s="4">
        <v>41632142</v>
      </c>
      <c r="S228" s="4">
        <f>Overrides!AA228</f>
        <v>0</v>
      </c>
      <c r="T228" s="4">
        <f t="shared" si="33"/>
        <v>1076490</v>
      </c>
      <c r="U228" s="4">
        <f t="shared" si="34"/>
        <v>40555652</v>
      </c>
      <c r="V228" s="4">
        <f>ROUND((P228*1.025)+'New Growth'!$AL228*P228,0)</f>
        <v>40566310</v>
      </c>
      <c r="W228" s="12"/>
      <c r="X228" s="4">
        <v>58714316</v>
      </c>
      <c r="Y228" s="4">
        <v>60851440</v>
      </c>
      <c r="Z228" s="4">
        <v>63182363</v>
      </c>
      <c r="AA228" s="4">
        <v>65858572</v>
      </c>
      <c r="AB228" s="15">
        <f t="shared" si="28"/>
        <v>65858572</v>
      </c>
      <c r="AC228" s="4"/>
      <c r="AD228" s="4">
        <f t="shared" si="35"/>
        <v>40555652</v>
      </c>
      <c r="AE228" s="4"/>
      <c r="AF228" s="4"/>
    </row>
    <row r="229" spans="1:32">
      <c r="A229" t="s">
        <v>234</v>
      </c>
      <c r="B229">
        <v>220</v>
      </c>
      <c r="C229" s="4">
        <v>62846997</v>
      </c>
      <c r="D229" s="4">
        <f>Overrides!X229</f>
        <v>0</v>
      </c>
      <c r="E229" s="4">
        <v>0</v>
      </c>
      <c r="F229" s="4">
        <f t="shared" si="29"/>
        <v>62846997</v>
      </c>
      <c r="G229" s="4"/>
      <c r="H229" s="4">
        <v>65319412</v>
      </c>
      <c r="I229" s="4">
        <f>Overrides!Y229</f>
        <v>0</v>
      </c>
      <c r="J229" s="4">
        <f t="shared" si="36"/>
        <v>0</v>
      </c>
      <c r="K229" s="4">
        <f t="shared" si="30"/>
        <v>65319412</v>
      </c>
      <c r="L229" s="4"/>
      <c r="M229" s="4">
        <v>68098582</v>
      </c>
      <c r="N229" s="4">
        <f>Overrides!Z229</f>
        <v>0</v>
      </c>
      <c r="O229" s="4">
        <f t="shared" si="31"/>
        <v>0</v>
      </c>
      <c r="P229" s="4">
        <f t="shared" si="32"/>
        <v>68098582</v>
      </c>
      <c r="Q229" s="4"/>
      <c r="R229" s="4">
        <v>71002135</v>
      </c>
      <c r="S229" s="4">
        <f>Overrides!AA229</f>
        <v>0</v>
      </c>
      <c r="T229" s="4">
        <f t="shared" si="33"/>
        <v>0</v>
      </c>
      <c r="U229" s="4">
        <f t="shared" si="34"/>
        <v>71002135</v>
      </c>
      <c r="V229" s="4">
        <f>ROUND((P229*1.025)+'New Growth'!$AL229*P229,0)</f>
        <v>70924673</v>
      </c>
      <c r="W229" s="12"/>
      <c r="X229" s="4">
        <v>108950440</v>
      </c>
      <c r="Y229" s="4">
        <v>117903338</v>
      </c>
      <c r="Z229" s="4">
        <v>121829206</v>
      </c>
      <c r="AA229" s="4">
        <v>127396768</v>
      </c>
      <c r="AB229" s="15">
        <f t="shared" si="28"/>
        <v>127396768</v>
      </c>
      <c r="AC229" s="4"/>
      <c r="AD229" s="4">
        <f t="shared" si="35"/>
        <v>71002135</v>
      </c>
      <c r="AE229" s="4"/>
      <c r="AF229" s="4"/>
    </row>
    <row r="230" spans="1:32">
      <c r="A230" t="s">
        <v>235</v>
      </c>
      <c r="B230">
        <v>221</v>
      </c>
      <c r="C230" s="4">
        <v>19408891</v>
      </c>
      <c r="D230" s="4">
        <f>Overrides!X230</f>
        <v>600000</v>
      </c>
      <c r="E230" s="4">
        <v>2665056</v>
      </c>
      <c r="F230" s="4">
        <f t="shared" si="29"/>
        <v>16743835</v>
      </c>
      <c r="G230" s="4"/>
      <c r="H230" s="4">
        <v>20064474</v>
      </c>
      <c r="I230" s="4">
        <f>Overrides!Y230</f>
        <v>0</v>
      </c>
      <c r="J230" s="4">
        <f t="shared" si="36"/>
        <v>2731682</v>
      </c>
      <c r="K230" s="4">
        <f t="shared" si="30"/>
        <v>17332792</v>
      </c>
      <c r="L230" s="4"/>
      <c r="M230" s="4">
        <v>20757301</v>
      </c>
      <c r="N230" s="4">
        <f>Overrides!Z230</f>
        <v>0</v>
      </c>
      <c r="O230" s="4">
        <f t="shared" si="31"/>
        <v>2799974</v>
      </c>
      <c r="P230" s="4">
        <f t="shared" si="32"/>
        <v>17957327</v>
      </c>
      <c r="Q230" s="4"/>
      <c r="R230" s="4">
        <v>21494560</v>
      </c>
      <c r="S230" s="4">
        <f>Overrides!AA230</f>
        <v>0</v>
      </c>
      <c r="T230" s="4">
        <f t="shared" si="33"/>
        <v>2869973</v>
      </c>
      <c r="U230" s="4">
        <f t="shared" si="34"/>
        <v>18624587</v>
      </c>
      <c r="V230" s="4">
        <f>ROUND((P230*1.025)+'New Growth'!$AL230*P230,0)</f>
        <v>18605587</v>
      </c>
      <c r="W230" s="12"/>
      <c r="X230" s="4">
        <v>63757636</v>
      </c>
      <c r="Y230" s="4">
        <v>66795878</v>
      </c>
      <c r="Z230" s="4">
        <v>70947837</v>
      </c>
      <c r="AA230" s="4">
        <v>75957459</v>
      </c>
      <c r="AB230" s="15">
        <f t="shared" si="28"/>
        <v>75957459</v>
      </c>
      <c r="AC230" s="4"/>
      <c r="AD230" s="4">
        <f t="shared" si="35"/>
        <v>18624587</v>
      </c>
      <c r="AE230" s="4"/>
      <c r="AF230" s="4"/>
    </row>
    <row r="231" spans="1:32">
      <c r="A231" t="s">
        <v>236</v>
      </c>
      <c r="B231">
        <v>222</v>
      </c>
      <c r="C231" s="4">
        <v>2464075</v>
      </c>
      <c r="D231" s="4">
        <f>Overrides!X231</f>
        <v>0</v>
      </c>
      <c r="E231" s="4">
        <v>41811</v>
      </c>
      <c r="F231" s="4">
        <f t="shared" si="29"/>
        <v>2422264</v>
      </c>
      <c r="G231" s="4"/>
      <c r="H231" s="4">
        <v>2540331</v>
      </c>
      <c r="I231" s="4">
        <f>Overrides!Y231</f>
        <v>0</v>
      </c>
      <c r="J231" s="4">
        <f t="shared" si="36"/>
        <v>42856</v>
      </c>
      <c r="K231" s="4">
        <f t="shared" si="30"/>
        <v>2497475</v>
      </c>
      <c r="L231" s="4"/>
      <c r="M231" s="4">
        <v>2618702</v>
      </c>
      <c r="N231" s="4">
        <f>Overrides!Z231</f>
        <v>0</v>
      </c>
      <c r="O231" s="4">
        <f t="shared" si="31"/>
        <v>43927</v>
      </c>
      <c r="P231" s="4">
        <f t="shared" si="32"/>
        <v>2574775</v>
      </c>
      <c r="Q231" s="4"/>
      <c r="R231" s="4">
        <v>2776589</v>
      </c>
      <c r="S231" s="4">
        <f>Overrides!AA231</f>
        <v>75000</v>
      </c>
      <c r="T231" s="4">
        <f t="shared" si="33"/>
        <v>120025</v>
      </c>
      <c r="U231" s="4">
        <f t="shared" si="34"/>
        <v>2656564</v>
      </c>
      <c r="V231" s="4">
        <f>ROUND((P231*1.025)+'New Growth'!$AL231*P231,0)</f>
        <v>2655365</v>
      </c>
      <c r="W231" s="12"/>
      <c r="X231" s="4">
        <v>4764923</v>
      </c>
      <c r="Y231" s="4">
        <v>4766196</v>
      </c>
      <c r="Z231" s="4">
        <v>4859932</v>
      </c>
      <c r="AA231" s="4">
        <v>4873236</v>
      </c>
      <c r="AB231" s="15">
        <f t="shared" si="28"/>
        <v>4873236</v>
      </c>
      <c r="AC231" s="4"/>
      <c r="AD231" s="4">
        <f t="shared" si="35"/>
        <v>2656564</v>
      </c>
      <c r="AE231" s="4"/>
      <c r="AF231" s="4"/>
    </row>
    <row r="232" spans="1:32">
      <c r="A232" t="s">
        <v>237</v>
      </c>
      <c r="B232">
        <v>223</v>
      </c>
      <c r="C232" s="4">
        <v>9760692</v>
      </c>
      <c r="D232" s="4">
        <f>Overrides!X232</f>
        <v>0</v>
      </c>
      <c r="E232" s="4">
        <v>587316</v>
      </c>
      <c r="F232" s="4">
        <f t="shared" si="29"/>
        <v>9173376</v>
      </c>
      <c r="G232" s="4"/>
      <c r="H232" s="4">
        <v>10088165</v>
      </c>
      <c r="I232" s="4">
        <f>Overrides!Y232</f>
        <v>0</v>
      </c>
      <c r="J232" s="4">
        <f t="shared" si="36"/>
        <v>601999</v>
      </c>
      <c r="K232" s="4">
        <f t="shared" si="30"/>
        <v>9486166</v>
      </c>
      <c r="L232" s="4"/>
      <c r="M232" s="4">
        <v>10439729</v>
      </c>
      <c r="N232" s="4">
        <f>Overrides!Z232</f>
        <v>0</v>
      </c>
      <c r="O232" s="4">
        <f t="shared" si="31"/>
        <v>617049</v>
      </c>
      <c r="P232" s="4">
        <f t="shared" si="32"/>
        <v>9822680</v>
      </c>
      <c r="Q232" s="4"/>
      <c r="R232" s="4">
        <v>10767772</v>
      </c>
      <c r="S232" s="4">
        <f>Overrides!AA232</f>
        <v>0</v>
      </c>
      <c r="T232" s="4">
        <f t="shared" si="33"/>
        <v>632475</v>
      </c>
      <c r="U232" s="4">
        <f t="shared" si="34"/>
        <v>10135297</v>
      </c>
      <c r="V232" s="4">
        <f>ROUND((P232*1.025)+'New Growth'!$AL232*P232,0)</f>
        <v>10154687</v>
      </c>
      <c r="W232" s="12"/>
      <c r="X232" s="4">
        <v>11886984</v>
      </c>
      <c r="Y232" s="4">
        <v>11827276</v>
      </c>
      <c r="Z232" s="4">
        <v>12519076</v>
      </c>
      <c r="AA232" s="4">
        <v>12497699</v>
      </c>
      <c r="AB232" s="15">
        <f t="shared" si="28"/>
        <v>12497699</v>
      </c>
      <c r="AC232" s="4"/>
      <c r="AD232" s="4">
        <f t="shared" si="35"/>
        <v>10135297</v>
      </c>
      <c r="AE232" s="4"/>
      <c r="AF232" s="4"/>
    </row>
    <row r="233" spans="1:32">
      <c r="A233" t="s">
        <v>238</v>
      </c>
      <c r="B233">
        <v>224</v>
      </c>
      <c r="C233" s="4">
        <v>20989068</v>
      </c>
      <c r="D233" s="4">
        <f>Overrides!X233</f>
        <v>150240</v>
      </c>
      <c r="E233" s="4">
        <v>2121824</v>
      </c>
      <c r="F233" s="4">
        <f t="shared" si="29"/>
        <v>18867244</v>
      </c>
      <c r="G233" s="4"/>
      <c r="H233" s="4">
        <v>21738787</v>
      </c>
      <c r="I233" s="4">
        <f>Overrides!Y233</f>
        <v>0</v>
      </c>
      <c r="J233" s="4">
        <f t="shared" si="36"/>
        <v>2174870</v>
      </c>
      <c r="K233" s="4">
        <f t="shared" si="30"/>
        <v>19563917</v>
      </c>
      <c r="L233" s="4"/>
      <c r="M233" s="4">
        <v>22503567</v>
      </c>
      <c r="N233" s="4">
        <f>Overrides!Z233</f>
        <v>0</v>
      </c>
      <c r="O233" s="4">
        <f t="shared" si="31"/>
        <v>2229242</v>
      </c>
      <c r="P233" s="4">
        <f t="shared" si="32"/>
        <v>20274325</v>
      </c>
      <c r="Q233" s="4"/>
      <c r="R233" s="4">
        <v>23310953</v>
      </c>
      <c r="S233" s="4">
        <f>Overrides!AA233</f>
        <v>0</v>
      </c>
      <c r="T233" s="4">
        <f t="shared" si="33"/>
        <v>2284973</v>
      </c>
      <c r="U233" s="4">
        <f t="shared" si="34"/>
        <v>21025980</v>
      </c>
      <c r="V233" s="4">
        <f>ROUND((P233*1.025)+'New Growth'!$AL233*P233,0)</f>
        <v>21020420</v>
      </c>
      <c r="W233" s="12"/>
      <c r="X233" s="4">
        <v>90370956</v>
      </c>
      <c r="Y233" s="4">
        <v>93177578</v>
      </c>
      <c r="Z233" s="4">
        <v>95884348</v>
      </c>
      <c r="AA233" s="4">
        <v>99082415</v>
      </c>
      <c r="AB233" s="15">
        <f t="shared" si="28"/>
        <v>99082415</v>
      </c>
      <c r="AC233" s="4"/>
      <c r="AD233" s="4">
        <f t="shared" si="35"/>
        <v>21025980</v>
      </c>
      <c r="AE233" s="4"/>
      <c r="AF233" s="4"/>
    </row>
    <row r="234" spans="1:32">
      <c r="A234" t="s">
        <v>239</v>
      </c>
      <c r="B234">
        <v>225</v>
      </c>
      <c r="C234" s="4">
        <v>4551828</v>
      </c>
      <c r="D234" s="4">
        <f>Overrides!X234</f>
        <v>0</v>
      </c>
      <c r="E234" s="4">
        <v>437984</v>
      </c>
      <c r="F234" s="4">
        <f t="shared" si="29"/>
        <v>4113844</v>
      </c>
      <c r="G234" s="4"/>
      <c r="H234" s="4">
        <v>4698471</v>
      </c>
      <c r="I234" s="4">
        <f>Overrides!Y234</f>
        <v>0</v>
      </c>
      <c r="J234" s="4">
        <f t="shared" si="36"/>
        <v>448934</v>
      </c>
      <c r="K234" s="4">
        <f t="shared" si="30"/>
        <v>4249537</v>
      </c>
      <c r="L234" s="4"/>
      <c r="M234" s="4">
        <v>4858832</v>
      </c>
      <c r="N234" s="4">
        <f>Overrides!Z234</f>
        <v>0</v>
      </c>
      <c r="O234" s="4">
        <f t="shared" si="31"/>
        <v>460157</v>
      </c>
      <c r="P234" s="4">
        <f t="shared" si="32"/>
        <v>4398675</v>
      </c>
      <c r="Q234" s="4"/>
      <c r="R234" s="4">
        <v>0</v>
      </c>
      <c r="S234" s="4">
        <f>Overrides!AA234</f>
        <v>0</v>
      </c>
      <c r="T234" s="4">
        <f t="shared" si="33"/>
        <v>471661</v>
      </c>
      <c r="U234" s="4">
        <f t="shared" si="34"/>
        <v>0</v>
      </c>
      <c r="V234" s="4">
        <f>ROUND((P234*1.025)+'New Growth'!$AL234*P234,0)</f>
        <v>4551749</v>
      </c>
      <c r="W234" s="12"/>
      <c r="X234" s="4">
        <v>15296351</v>
      </c>
      <c r="Y234" s="4">
        <v>15208101</v>
      </c>
      <c r="Z234" s="4">
        <v>15221342</v>
      </c>
      <c r="AA234" s="4">
        <v>0</v>
      </c>
      <c r="AB234" s="15">
        <f t="shared" si="28"/>
        <v>15221342</v>
      </c>
      <c r="AC234" s="4"/>
      <c r="AD234" s="4">
        <f t="shared" si="35"/>
        <v>4551749</v>
      </c>
      <c r="AE234" s="4"/>
      <c r="AF234" s="4"/>
    </row>
    <row r="235" spans="1:32">
      <c r="A235" t="s">
        <v>240</v>
      </c>
      <c r="B235">
        <v>226</v>
      </c>
      <c r="C235" s="4">
        <v>19494796</v>
      </c>
      <c r="D235" s="4">
        <f>Overrides!X235</f>
        <v>0</v>
      </c>
      <c r="E235" s="4">
        <v>0</v>
      </c>
      <c r="F235" s="4">
        <f t="shared" si="29"/>
        <v>19494796</v>
      </c>
      <c r="G235" s="4"/>
      <c r="H235" s="4">
        <v>20270648</v>
      </c>
      <c r="I235" s="4">
        <f>Overrides!Y235</f>
        <v>0</v>
      </c>
      <c r="J235" s="4">
        <f t="shared" si="36"/>
        <v>0</v>
      </c>
      <c r="K235" s="4">
        <f t="shared" si="30"/>
        <v>20270648</v>
      </c>
      <c r="L235" s="4"/>
      <c r="M235" s="4">
        <v>21064981</v>
      </c>
      <c r="N235" s="4">
        <f>Overrides!Z235</f>
        <v>0</v>
      </c>
      <c r="O235" s="4">
        <f t="shared" si="31"/>
        <v>0</v>
      </c>
      <c r="P235" s="4">
        <f t="shared" si="32"/>
        <v>21064981</v>
      </c>
      <c r="Q235" s="4"/>
      <c r="R235" s="4">
        <v>0</v>
      </c>
      <c r="S235" s="4">
        <f>Overrides!AA235</f>
        <v>0</v>
      </c>
      <c r="T235" s="4">
        <f t="shared" si="33"/>
        <v>0</v>
      </c>
      <c r="U235" s="4">
        <f t="shared" si="34"/>
        <v>0</v>
      </c>
      <c r="V235" s="4">
        <f>ROUND((P235*1.025)+'New Growth'!$AL235*P235,0)</f>
        <v>21892835</v>
      </c>
      <c r="W235" s="12"/>
      <c r="X235" s="4">
        <v>31625178</v>
      </c>
      <c r="Y235" s="4">
        <v>31842642</v>
      </c>
      <c r="Z235" s="4">
        <v>31981675</v>
      </c>
      <c r="AA235" s="4">
        <v>0</v>
      </c>
      <c r="AB235" s="15">
        <f t="shared" si="28"/>
        <v>31981675</v>
      </c>
      <c r="AC235" s="4"/>
      <c r="AD235" s="4">
        <f t="shared" si="35"/>
        <v>21892835</v>
      </c>
      <c r="AE235" s="4"/>
      <c r="AF235" s="4"/>
    </row>
    <row r="236" spans="1:32">
      <c r="A236" t="s">
        <v>241</v>
      </c>
      <c r="B236">
        <v>227</v>
      </c>
      <c r="C236" s="4">
        <v>16524998</v>
      </c>
      <c r="D236" s="4">
        <f>Overrides!X236</f>
        <v>0</v>
      </c>
      <c r="E236" s="4">
        <v>0</v>
      </c>
      <c r="F236" s="4">
        <f t="shared" si="29"/>
        <v>16524998</v>
      </c>
      <c r="G236" s="4"/>
      <c r="H236" s="4">
        <v>17087964</v>
      </c>
      <c r="I236" s="4">
        <f>Overrides!Y236</f>
        <v>0</v>
      </c>
      <c r="J236" s="4">
        <f t="shared" si="36"/>
        <v>0</v>
      </c>
      <c r="K236" s="4">
        <f t="shared" si="30"/>
        <v>17087964</v>
      </c>
      <c r="L236" s="4"/>
      <c r="M236" s="4">
        <v>17709659</v>
      </c>
      <c r="N236" s="4">
        <f>Overrides!Z236</f>
        <v>0</v>
      </c>
      <c r="O236" s="4">
        <f t="shared" si="31"/>
        <v>0</v>
      </c>
      <c r="P236" s="4">
        <f t="shared" si="32"/>
        <v>17709659</v>
      </c>
      <c r="Q236" s="4"/>
      <c r="R236" s="4">
        <v>18468917</v>
      </c>
      <c r="S236" s="4">
        <f>Overrides!AA236</f>
        <v>0</v>
      </c>
      <c r="T236" s="4">
        <f t="shared" si="33"/>
        <v>0</v>
      </c>
      <c r="U236" s="4">
        <f t="shared" si="34"/>
        <v>18468917</v>
      </c>
      <c r="V236" s="4">
        <f>ROUND((P236*1.025)+'New Growth'!$AL236*P236,0)</f>
        <v>18379084</v>
      </c>
      <c r="W236" s="12"/>
      <c r="X236" s="4">
        <v>22121614</v>
      </c>
      <c r="Y236" s="4">
        <v>22151594</v>
      </c>
      <c r="Z236" s="4">
        <v>22803802</v>
      </c>
      <c r="AA236" s="4">
        <v>23082199</v>
      </c>
      <c r="AB236" s="15">
        <f t="shared" si="28"/>
        <v>23082199</v>
      </c>
      <c r="AC236" s="4"/>
      <c r="AD236" s="4">
        <f t="shared" si="35"/>
        <v>18468917</v>
      </c>
      <c r="AE236" s="4"/>
      <c r="AF236" s="4"/>
    </row>
    <row r="237" spans="1:32">
      <c r="A237" t="s">
        <v>242</v>
      </c>
      <c r="B237">
        <v>228</v>
      </c>
      <c r="C237" s="4">
        <v>8102525</v>
      </c>
      <c r="D237" s="4">
        <f>Overrides!X237</f>
        <v>0</v>
      </c>
      <c r="E237" s="4">
        <v>262966</v>
      </c>
      <c r="F237" s="4">
        <f t="shared" si="29"/>
        <v>7839559</v>
      </c>
      <c r="G237" s="4"/>
      <c r="H237" s="4">
        <v>8376947</v>
      </c>
      <c r="I237" s="4">
        <f>Overrides!Y237</f>
        <v>0</v>
      </c>
      <c r="J237" s="4">
        <f t="shared" si="36"/>
        <v>269540</v>
      </c>
      <c r="K237" s="4">
        <f t="shared" si="30"/>
        <v>8107407</v>
      </c>
      <c r="L237" s="4"/>
      <c r="M237" s="4">
        <v>8736134</v>
      </c>
      <c r="N237" s="4">
        <f>Overrides!Z237</f>
        <v>0</v>
      </c>
      <c r="O237" s="4">
        <f t="shared" si="31"/>
        <v>276279</v>
      </c>
      <c r="P237" s="4">
        <f t="shared" si="32"/>
        <v>8459855</v>
      </c>
      <c r="Q237" s="4"/>
      <c r="R237" s="4">
        <v>9102893</v>
      </c>
      <c r="S237" s="4">
        <f>Overrides!AA237</f>
        <v>0</v>
      </c>
      <c r="T237" s="4">
        <f t="shared" si="33"/>
        <v>283186</v>
      </c>
      <c r="U237" s="4">
        <f t="shared" si="34"/>
        <v>8819707</v>
      </c>
      <c r="V237" s="4">
        <f>ROUND((P237*1.025)+'New Growth'!$AL237*P237,0)</f>
        <v>8799095</v>
      </c>
      <c r="W237" s="12"/>
      <c r="X237" s="4">
        <v>11022909</v>
      </c>
      <c r="Y237" s="4">
        <v>11461753</v>
      </c>
      <c r="Z237" s="4">
        <v>12177831</v>
      </c>
      <c r="AA237" s="4">
        <v>12698642</v>
      </c>
      <c r="AB237" s="15">
        <f t="shared" si="28"/>
        <v>12698642</v>
      </c>
      <c r="AC237" s="4"/>
      <c r="AD237" s="4">
        <f t="shared" si="35"/>
        <v>8819707</v>
      </c>
      <c r="AE237" s="4"/>
      <c r="AF237" s="4"/>
    </row>
    <row r="238" spans="1:32">
      <c r="A238" t="s">
        <v>243</v>
      </c>
      <c r="B238">
        <v>229</v>
      </c>
      <c r="C238" s="4">
        <v>103360677</v>
      </c>
      <c r="D238" s="4">
        <f>Overrides!X238</f>
        <v>0</v>
      </c>
      <c r="E238" s="4">
        <v>0</v>
      </c>
      <c r="F238" s="4">
        <f t="shared" si="29"/>
        <v>103360677</v>
      </c>
      <c r="G238" s="4"/>
      <c r="H238" s="4">
        <v>107064546</v>
      </c>
      <c r="I238" s="4">
        <f>Overrides!Y238</f>
        <v>0</v>
      </c>
      <c r="J238" s="4">
        <f t="shared" si="36"/>
        <v>0</v>
      </c>
      <c r="K238" s="4">
        <f t="shared" si="30"/>
        <v>107064546</v>
      </c>
      <c r="L238" s="4"/>
      <c r="M238" s="4">
        <v>110787135</v>
      </c>
      <c r="N238" s="4">
        <f>Overrides!Z238</f>
        <v>0</v>
      </c>
      <c r="O238" s="4">
        <f t="shared" si="31"/>
        <v>0</v>
      </c>
      <c r="P238" s="4">
        <f t="shared" si="32"/>
        <v>110787135</v>
      </c>
      <c r="Q238" s="4"/>
      <c r="R238" s="4">
        <v>114596472</v>
      </c>
      <c r="S238" s="4">
        <f>Overrides!AA238</f>
        <v>0</v>
      </c>
      <c r="T238" s="4">
        <f t="shared" si="33"/>
        <v>0</v>
      </c>
      <c r="U238" s="4">
        <f t="shared" si="34"/>
        <v>114596472</v>
      </c>
      <c r="V238" s="4">
        <f>ROUND((P238*1.025)+'New Growth'!$AL238*P238,0)</f>
        <v>114664685</v>
      </c>
      <c r="W238" s="12"/>
      <c r="X238" s="4">
        <v>160133285</v>
      </c>
      <c r="Y238" s="4">
        <v>168751447</v>
      </c>
      <c r="Z238" s="4">
        <v>175949759</v>
      </c>
      <c r="AA238" s="4">
        <v>184690460</v>
      </c>
      <c r="AB238" s="15">
        <f t="shared" si="28"/>
        <v>184690460</v>
      </c>
      <c r="AC238" s="4"/>
      <c r="AD238" s="4">
        <f t="shared" si="35"/>
        <v>114596472</v>
      </c>
      <c r="AE238" s="4"/>
      <c r="AF238" s="4"/>
    </row>
    <row r="239" spans="1:32">
      <c r="A239" t="s">
        <v>244</v>
      </c>
      <c r="B239">
        <v>230</v>
      </c>
      <c r="C239" s="4">
        <v>3458868</v>
      </c>
      <c r="D239" s="4">
        <f>Overrides!X239</f>
        <v>0</v>
      </c>
      <c r="E239" s="4">
        <v>244176</v>
      </c>
      <c r="F239" s="4">
        <f t="shared" si="29"/>
        <v>3214692</v>
      </c>
      <c r="G239" s="4"/>
      <c r="H239" s="4">
        <v>3575616</v>
      </c>
      <c r="I239" s="4">
        <f>Overrides!Y239</f>
        <v>0</v>
      </c>
      <c r="J239" s="4">
        <f t="shared" si="36"/>
        <v>250280</v>
      </c>
      <c r="K239" s="4">
        <f t="shared" si="30"/>
        <v>3325336</v>
      </c>
      <c r="L239" s="4"/>
      <c r="M239" s="4">
        <v>3811577</v>
      </c>
      <c r="N239" s="4">
        <f>Overrides!Z239</f>
        <v>0</v>
      </c>
      <c r="O239" s="4">
        <f t="shared" si="31"/>
        <v>256537</v>
      </c>
      <c r="P239" s="4">
        <f t="shared" si="32"/>
        <v>3555040</v>
      </c>
      <c r="Q239" s="4"/>
      <c r="R239" s="4">
        <v>3928492</v>
      </c>
      <c r="S239" s="4">
        <f>Overrides!AA239</f>
        <v>0</v>
      </c>
      <c r="T239" s="4">
        <f t="shared" si="33"/>
        <v>262950</v>
      </c>
      <c r="U239" s="4">
        <f t="shared" si="34"/>
        <v>3665542</v>
      </c>
      <c r="V239" s="4">
        <f>ROUND((P239*1.025)+'New Growth'!$AL239*P239,0)</f>
        <v>3670223</v>
      </c>
      <c r="W239" s="12"/>
      <c r="X239" s="4">
        <v>4293228</v>
      </c>
      <c r="Y239" s="4">
        <v>4302323</v>
      </c>
      <c r="Z239" s="4">
        <v>4442105</v>
      </c>
      <c r="AA239" s="4">
        <v>4509108</v>
      </c>
      <c r="AB239" s="15">
        <f t="shared" si="28"/>
        <v>4509108</v>
      </c>
      <c r="AC239" s="4"/>
      <c r="AD239" s="4">
        <f t="shared" si="35"/>
        <v>3665542</v>
      </c>
      <c r="AE239" s="4"/>
      <c r="AF239" s="4"/>
    </row>
    <row r="240" spans="1:32">
      <c r="A240" t="s">
        <v>245</v>
      </c>
      <c r="B240">
        <v>231</v>
      </c>
      <c r="C240" s="4">
        <v>32826684</v>
      </c>
      <c r="D240" s="4">
        <f>Overrides!X240</f>
        <v>0</v>
      </c>
      <c r="E240" s="4">
        <v>0</v>
      </c>
      <c r="F240" s="4">
        <f t="shared" si="29"/>
        <v>32826684</v>
      </c>
      <c r="G240" s="4"/>
      <c r="H240" s="4">
        <v>35286383</v>
      </c>
      <c r="I240" s="4">
        <f>Overrides!Y240</f>
        <v>1300000</v>
      </c>
      <c r="J240" s="4">
        <f t="shared" si="36"/>
        <v>1300000</v>
      </c>
      <c r="K240" s="4">
        <f t="shared" si="30"/>
        <v>33986383</v>
      </c>
      <c r="L240" s="4"/>
      <c r="M240" s="4">
        <v>36548599</v>
      </c>
      <c r="N240" s="4">
        <f>Overrides!Z240</f>
        <v>0</v>
      </c>
      <c r="O240" s="4">
        <f t="shared" si="31"/>
        <v>1332500</v>
      </c>
      <c r="P240" s="4">
        <f t="shared" si="32"/>
        <v>35216099</v>
      </c>
      <c r="Q240" s="4"/>
      <c r="R240" s="4">
        <v>38138715</v>
      </c>
      <c r="S240" s="4">
        <f>Overrides!AA240</f>
        <v>0</v>
      </c>
      <c r="T240" s="4">
        <f t="shared" si="33"/>
        <v>1365813</v>
      </c>
      <c r="U240" s="4">
        <f t="shared" si="34"/>
        <v>36772902</v>
      </c>
      <c r="V240" s="4">
        <f>ROUND((P240*1.025)+'New Growth'!$AL240*P240,0)</f>
        <v>36575440</v>
      </c>
      <c r="W240" s="12"/>
      <c r="X240" s="4">
        <v>59311732</v>
      </c>
      <c r="Y240" s="4">
        <v>61298583</v>
      </c>
      <c r="Z240" s="4">
        <v>63884112</v>
      </c>
      <c r="AA240" s="4">
        <v>67243839</v>
      </c>
      <c r="AB240" s="15">
        <f t="shared" si="28"/>
        <v>67243839</v>
      </c>
      <c r="AC240" s="4"/>
      <c r="AD240" s="4">
        <f t="shared" si="35"/>
        <v>36772902</v>
      </c>
      <c r="AE240" s="4"/>
      <c r="AF240" s="4"/>
    </row>
    <row r="241" spans="1:32">
      <c r="A241" t="s">
        <v>246</v>
      </c>
      <c r="B241">
        <v>232</v>
      </c>
      <c r="C241" s="4">
        <v>17079459</v>
      </c>
      <c r="D241" s="4">
        <f>Overrides!X241</f>
        <v>0</v>
      </c>
      <c r="E241" s="4">
        <v>713943</v>
      </c>
      <c r="F241" s="4">
        <f t="shared" si="29"/>
        <v>16365516</v>
      </c>
      <c r="G241" s="4"/>
      <c r="H241" s="4">
        <v>17641357</v>
      </c>
      <c r="I241" s="4">
        <f>Overrides!Y241</f>
        <v>0</v>
      </c>
      <c r="J241" s="4">
        <f t="shared" si="36"/>
        <v>731792</v>
      </c>
      <c r="K241" s="4">
        <f t="shared" si="30"/>
        <v>16909565</v>
      </c>
      <c r="L241" s="4"/>
      <c r="M241" s="4">
        <v>18256386</v>
      </c>
      <c r="N241" s="4">
        <f>Overrides!Z241</f>
        <v>0</v>
      </c>
      <c r="O241" s="4">
        <f t="shared" si="31"/>
        <v>750087</v>
      </c>
      <c r="P241" s="4">
        <f t="shared" si="32"/>
        <v>17506299</v>
      </c>
      <c r="Q241" s="4"/>
      <c r="R241" s="4">
        <v>19062903</v>
      </c>
      <c r="S241" s="4">
        <f>Overrides!AA241</f>
        <v>0</v>
      </c>
      <c r="T241" s="4">
        <f t="shared" si="33"/>
        <v>768839</v>
      </c>
      <c r="U241" s="4">
        <f t="shared" si="34"/>
        <v>18294064</v>
      </c>
      <c r="V241" s="4">
        <f>ROUND((P241*1.025)+'New Growth'!$AL241*P241,0)</f>
        <v>18168037</v>
      </c>
      <c r="W241" s="12"/>
      <c r="X241" s="4">
        <v>27534791</v>
      </c>
      <c r="Y241" s="4">
        <v>27811257</v>
      </c>
      <c r="Z241" s="4">
        <v>29852693</v>
      </c>
      <c r="AA241" s="4">
        <v>31265190</v>
      </c>
      <c r="AB241" s="15">
        <f t="shared" si="28"/>
        <v>31265190</v>
      </c>
      <c r="AC241" s="4"/>
      <c r="AD241" s="4">
        <f t="shared" si="35"/>
        <v>18294064</v>
      </c>
      <c r="AE241" s="4"/>
      <c r="AF241" s="4"/>
    </row>
    <row r="242" spans="1:32">
      <c r="A242" t="s">
        <v>247</v>
      </c>
      <c r="B242">
        <v>233</v>
      </c>
      <c r="C242" s="4">
        <v>1778473</v>
      </c>
      <c r="D242" s="4">
        <f>Overrides!X242</f>
        <v>0</v>
      </c>
      <c r="E242" s="4">
        <v>0</v>
      </c>
      <c r="F242" s="4">
        <f t="shared" si="29"/>
        <v>1778473</v>
      </c>
      <c r="G242" s="4"/>
      <c r="H242" s="4">
        <v>1846860</v>
      </c>
      <c r="I242" s="4">
        <f>Overrides!Y242</f>
        <v>0</v>
      </c>
      <c r="J242" s="4">
        <f t="shared" si="36"/>
        <v>0</v>
      </c>
      <c r="K242" s="4">
        <f t="shared" si="30"/>
        <v>1846860</v>
      </c>
      <c r="L242" s="4"/>
      <c r="M242" s="4">
        <v>1898694</v>
      </c>
      <c r="N242" s="4">
        <f>Overrides!Z242</f>
        <v>0</v>
      </c>
      <c r="O242" s="4">
        <f t="shared" si="31"/>
        <v>0</v>
      </c>
      <c r="P242" s="4">
        <f t="shared" si="32"/>
        <v>1898694</v>
      </c>
      <c r="Q242" s="4"/>
      <c r="R242" s="4">
        <v>1956346</v>
      </c>
      <c r="S242" s="4">
        <f>Overrides!AA242</f>
        <v>0</v>
      </c>
      <c r="T242" s="4">
        <f t="shared" si="33"/>
        <v>0</v>
      </c>
      <c r="U242" s="4">
        <f t="shared" si="34"/>
        <v>1956346</v>
      </c>
      <c r="V242" s="4">
        <f>ROUND((P242*1.025)+'New Growth'!$AL242*P242,0)</f>
        <v>1960022</v>
      </c>
      <c r="W242" s="12"/>
      <c r="X242" s="4">
        <v>2144870</v>
      </c>
      <c r="Y242" s="4">
        <v>2158648</v>
      </c>
      <c r="Z242" s="4">
        <v>2251990</v>
      </c>
      <c r="AA242" s="4">
        <v>2222194</v>
      </c>
      <c r="AB242" s="15">
        <f t="shared" si="28"/>
        <v>2222194</v>
      </c>
      <c r="AC242" s="4"/>
      <c r="AD242" s="4">
        <f t="shared" si="35"/>
        <v>1956346</v>
      </c>
      <c r="AE242" s="4"/>
      <c r="AF242" s="4"/>
    </row>
    <row r="243" spans="1:32">
      <c r="A243" t="s">
        <v>248</v>
      </c>
      <c r="B243">
        <v>234</v>
      </c>
      <c r="C243" s="4">
        <v>2360625</v>
      </c>
      <c r="D243" s="4">
        <f>Overrides!X243</f>
        <v>0</v>
      </c>
      <c r="E243" s="4">
        <v>0</v>
      </c>
      <c r="F243" s="4">
        <f t="shared" si="29"/>
        <v>2360625</v>
      </c>
      <c r="G243" s="4"/>
      <c r="H243" s="4">
        <v>2431825</v>
      </c>
      <c r="I243" s="4">
        <f>Overrides!Y243</f>
        <v>0</v>
      </c>
      <c r="J243" s="4">
        <f t="shared" si="36"/>
        <v>0</v>
      </c>
      <c r="K243" s="4">
        <f t="shared" si="30"/>
        <v>2431825</v>
      </c>
      <c r="L243" s="4"/>
      <c r="M243" s="4">
        <v>2502979</v>
      </c>
      <c r="N243" s="4">
        <f>Overrides!Z243</f>
        <v>0</v>
      </c>
      <c r="O243" s="4">
        <f t="shared" si="31"/>
        <v>0</v>
      </c>
      <c r="P243" s="4">
        <f t="shared" si="32"/>
        <v>2502979</v>
      </c>
      <c r="Q243" s="4"/>
      <c r="R243" s="4">
        <v>2588773</v>
      </c>
      <c r="S243" s="4">
        <f>Overrides!AA243</f>
        <v>0</v>
      </c>
      <c r="T243" s="4">
        <f t="shared" si="33"/>
        <v>0</v>
      </c>
      <c r="U243" s="4">
        <f t="shared" si="34"/>
        <v>2588773</v>
      </c>
      <c r="V243" s="4">
        <f>ROUND((P243*1.025)+'New Growth'!$AL243*P243,0)</f>
        <v>2581322</v>
      </c>
      <c r="W243" s="12"/>
      <c r="X243" s="4">
        <v>3695512</v>
      </c>
      <c r="Y243" s="4">
        <v>3716414</v>
      </c>
      <c r="Z243" s="4">
        <v>3739577</v>
      </c>
      <c r="AA243" s="4">
        <v>3710336</v>
      </c>
      <c r="AB243" s="15">
        <f t="shared" si="28"/>
        <v>3710336</v>
      </c>
      <c r="AC243" s="4"/>
      <c r="AD243" s="4">
        <f t="shared" si="35"/>
        <v>2588773</v>
      </c>
      <c r="AE243" s="4"/>
      <c r="AF243" s="4"/>
    </row>
    <row r="244" spans="1:32">
      <c r="A244" t="s">
        <v>249</v>
      </c>
      <c r="B244">
        <v>235</v>
      </c>
      <c r="C244" s="4">
        <v>2849685</v>
      </c>
      <c r="D244" s="4">
        <f>Overrides!X244</f>
        <v>0</v>
      </c>
      <c r="E244" s="4">
        <v>866257</v>
      </c>
      <c r="F244" s="4">
        <f t="shared" si="29"/>
        <v>1983428</v>
      </c>
      <c r="G244" s="4"/>
      <c r="H244" s="4">
        <v>2940556</v>
      </c>
      <c r="I244" s="4">
        <f>Overrides!Y244</f>
        <v>0</v>
      </c>
      <c r="J244" s="4">
        <f t="shared" si="36"/>
        <v>887913</v>
      </c>
      <c r="K244" s="4">
        <f t="shared" si="30"/>
        <v>2052643</v>
      </c>
      <c r="L244" s="4"/>
      <c r="M244" s="4">
        <v>3046699</v>
      </c>
      <c r="N244" s="4">
        <f>Overrides!Z244</f>
        <v>0</v>
      </c>
      <c r="O244" s="4">
        <f t="shared" si="31"/>
        <v>910111</v>
      </c>
      <c r="P244" s="4">
        <f t="shared" si="32"/>
        <v>2136588</v>
      </c>
      <c r="Q244" s="4"/>
      <c r="R244" s="4">
        <v>3202862</v>
      </c>
      <c r="S244" s="4">
        <f>Overrides!AA244</f>
        <v>0</v>
      </c>
      <c r="T244" s="4">
        <f t="shared" si="33"/>
        <v>932864</v>
      </c>
      <c r="U244" s="4">
        <f t="shared" si="34"/>
        <v>2269998</v>
      </c>
      <c r="V244" s="4">
        <f>ROUND((P244*1.025)+'New Growth'!$AL244*P244,0)</f>
        <v>2213505</v>
      </c>
      <c r="W244" s="12"/>
      <c r="X244" s="4">
        <v>4633641</v>
      </c>
      <c r="Y244" s="4">
        <v>4552001</v>
      </c>
      <c r="Z244" s="4">
        <v>4659753</v>
      </c>
      <c r="AA244" s="4">
        <v>4839668</v>
      </c>
      <c r="AB244" s="15">
        <f t="shared" si="28"/>
        <v>4839668</v>
      </c>
      <c r="AC244" s="4"/>
      <c r="AD244" s="4">
        <f t="shared" si="35"/>
        <v>2269998</v>
      </c>
      <c r="AE244" s="4"/>
      <c r="AF244" s="4"/>
    </row>
    <row r="245" spans="1:32">
      <c r="A245" t="s">
        <v>250</v>
      </c>
      <c r="B245">
        <v>236</v>
      </c>
      <c r="C245" s="4">
        <v>81964865</v>
      </c>
      <c r="D245" s="4">
        <f>Overrides!X245</f>
        <v>0</v>
      </c>
      <c r="E245" s="4">
        <v>0</v>
      </c>
      <c r="F245" s="4">
        <f t="shared" si="29"/>
        <v>81964865</v>
      </c>
      <c r="G245" s="4"/>
      <c r="H245" s="4">
        <v>83579125</v>
      </c>
      <c r="I245" s="4">
        <f>Overrides!Y245</f>
        <v>0</v>
      </c>
      <c r="J245" s="4">
        <f t="shared" si="36"/>
        <v>0</v>
      </c>
      <c r="K245" s="4">
        <f t="shared" si="30"/>
        <v>83579125</v>
      </c>
      <c r="L245" s="4"/>
      <c r="M245" s="4">
        <v>84001992</v>
      </c>
      <c r="N245" s="4">
        <f>Overrides!Z245</f>
        <v>0</v>
      </c>
      <c r="O245" s="4">
        <f t="shared" si="31"/>
        <v>0</v>
      </c>
      <c r="P245" s="4">
        <f t="shared" si="32"/>
        <v>84001992</v>
      </c>
      <c r="Q245" s="4"/>
      <c r="R245" s="4">
        <v>86959318</v>
      </c>
      <c r="S245" s="4">
        <f>Overrides!AA245</f>
        <v>0</v>
      </c>
      <c r="T245" s="4">
        <f t="shared" si="33"/>
        <v>0</v>
      </c>
      <c r="U245" s="4">
        <f t="shared" si="34"/>
        <v>86959318</v>
      </c>
      <c r="V245" s="4">
        <f>ROUND((P245*1.025)+'New Growth'!$AL245*P245,0)</f>
        <v>87580477</v>
      </c>
      <c r="W245" s="12"/>
      <c r="X245" s="4">
        <v>83291159</v>
      </c>
      <c r="Y245" s="4">
        <v>83579125</v>
      </c>
      <c r="Z245" s="4">
        <v>84001992</v>
      </c>
      <c r="AA245" s="4">
        <v>86959318</v>
      </c>
      <c r="AB245" s="15">
        <f t="shared" si="28"/>
        <v>86959318</v>
      </c>
      <c r="AC245" s="4"/>
      <c r="AD245" s="4">
        <f t="shared" si="35"/>
        <v>86959318</v>
      </c>
      <c r="AE245" s="4"/>
      <c r="AF245" s="4"/>
    </row>
    <row r="246" spans="1:32">
      <c r="A246" t="s">
        <v>251</v>
      </c>
      <c r="B246">
        <v>237</v>
      </c>
      <c r="C246" s="4">
        <v>1465971</v>
      </c>
      <c r="D246" s="4">
        <f>Overrides!X246</f>
        <v>0</v>
      </c>
      <c r="E246" s="4">
        <v>35875</v>
      </c>
      <c r="F246" s="4">
        <f t="shared" si="29"/>
        <v>1430096</v>
      </c>
      <c r="G246" s="4"/>
      <c r="H246" s="4">
        <v>1583854</v>
      </c>
      <c r="I246" s="4">
        <f>Overrides!Y246</f>
        <v>0</v>
      </c>
      <c r="J246" s="4">
        <f t="shared" si="36"/>
        <v>36772</v>
      </c>
      <c r="K246" s="4">
        <f t="shared" si="30"/>
        <v>1547082</v>
      </c>
      <c r="L246" s="4"/>
      <c r="M246" s="4">
        <v>1665945</v>
      </c>
      <c r="N246" s="4">
        <f>Overrides!Z246</f>
        <v>0</v>
      </c>
      <c r="O246" s="4">
        <f t="shared" si="31"/>
        <v>37691</v>
      </c>
      <c r="P246" s="4">
        <f t="shared" si="32"/>
        <v>1628254</v>
      </c>
      <c r="Q246" s="4"/>
      <c r="R246" s="4">
        <v>1746914</v>
      </c>
      <c r="S246" s="4">
        <f>Overrides!AA246</f>
        <v>0</v>
      </c>
      <c r="T246" s="4">
        <f t="shared" si="33"/>
        <v>38633</v>
      </c>
      <c r="U246" s="4">
        <f t="shared" si="34"/>
        <v>1708281</v>
      </c>
      <c r="V246" s="4">
        <f>ROUND((P246*1.025)+'New Growth'!$AL246*P246,0)</f>
        <v>1711458</v>
      </c>
      <c r="W246" s="12"/>
      <c r="X246" s="4">
        <v>2075026</v>
      </c>
      <c r="Y246" s="4">
        <v>2126824</v>
      </c>
      <c r="Z246" s="4">
        <v>2152012</v>
      </c>
      <c r="AA246" s="4">
        <v>2195536</v>
      </c>
      <c r="AB246" s="15">
        <f t="shared" si="28"/>
        <v>2195536</v>
      </c>
      <c r="AC246" s="4"/>
      <c r="AD246" s="4">
        <f t="shared" si="35"/>
        <v>1708281</v>
      </c>
      <c r="AE246" s="4"/>
      <c r="AF246" s="4"/>
    </row>
    <row r="247" spans="1:32">
      <c r="A247" t="s">
        <v>252</v>
      </c>
      <c r="B247">
        <v>238</v>
      </c>
      <c r="C247" s="4">
        <v>17156867</v>
      </c>
      <c r="D247" s="4">
        <f>Overrides!X247</f>
        <v>0</v>
      </c>
      <c r="E247" s="4">
        <v>1021741</v>
      </c>
      <c r="F247" s="4">
        <f t="shared" si="29"/>
        <v>16135126</v>
      </c>
      <c r="G247" s="4"/>
      <c r="H247" s="4">
        <v>18763155</v>
      </c>
      <c r="I247" s="4">
        <f>Overrides!Y247</f>
        <v>0</v>
      </c>
      <c r="J247" s="4">
        <f t="shared" si="36"/>
        <v>1047285</v>
      </c>
      <c r="K247" s="4">
        <f t="shared" si="30"/>
        <v>17715870</v>
      </c>
      <c r="L247" s="4"/>
      <c r="M247" s="4">
        <v>19752217</v>
      </c>
      <c r="N247" s="4">
        <f>Overrides!Z247</f>
        <v>0</v>
      </c>
      <c r="O247" s="4">
        <f t="shared" si="31"/>
        <v>1073467</v>
      </c>
      <c r="P247" s="4">
        <f t="shared" si="32"/>
        <v>18678750</v>
      </c>
      <c r="Q247" s="4"/>
      <c r="R247" s="4">
        <v>20840343</v>
      </c>
      <c r="S247" s="4">
        <f>Overrides!AA247</f>
        <v>0</v>
      </c>
      <c r="T247" s="4">
        <f t="shared" si="33"/>
        <v>1100304</v>
      </c>
      <c r="U247" s="4">
        <f t="shared" si="34"/>
        <v>19740039</v>
      </c>
      <c r="V247" s="4">
        <f>ROUND((P247*1.025)+'New Growth'!$AL247*P247,0)</f>
        <v>19672460</v>
      </c>
      <c r="W247" s="12"/>
      <c r="X247" s="4">
        <v>29407622</v>
      </c>
      <c r="Y247" s="4">
        <v>32456299</v>
      </c>
      <c r="Z247" s="4">
        <v>33093398</v>
      </c>
      <c r="AA247" s="4">
        <v>34674647</v>
      </c>
      <c r="AB247" s="15">
        <f t="shared" si="28"/>
        <v>34674647</v>
      </c>
      <c r="AC247" s="4"/>
      <c r="AD247" s="4">
        <f t="shared" si="35"/>
        <v>19740039</v>
      </c>
      <c r="AE247" s="4"/>
      <c r="AF247" s="4"/>
    </row>
    <row r="248" spans="1:32">
      <c r="A248" t="s">
        <v>253</v>
      </c>
      <c r="B248">
        <v>239</v>
      </c>
      <c r="C248" s="4">
        <v>142002362</v>
      </c>
      <c r="D248" s="4">
        <f>Overrides!X248</f>
        <v>0</v>
      </c>
      <c r="E248" s="4">
        <v>0</v>
      </c>
      <c r="F248" s="4">
        <f t="shared" si="29"/>
        <v>142002362</v>
      </c>
      <c r="G248" s="4"/>
      <c r="H248" s="4">
        <v>148423560</v>
      </c>
      <c r="I248" s="4">
        <f>Overrides!Y248</f>
        <v>0</v>
      </c>
      <c r="J248" s="4">
        <f t="shared" si="36"/>
        <v>0</v>
      </c>
      <c r="K248" s="4">
        <f t="shared" si="30"/>
        <v>148423560</v>
      </c>
      <c r="L248" s="4"/>
      <c r="M248" s="4">
        <v>155423807</v>
      </c>
      <c r="N248" s="4">
        <f>Overrides!Z248</f>
        <v>0</v>
      </c>
      <c r="O248" s="4">
        <f t="shared" si="31"/>
        <v>0</v>
      </c>
      <c r="P248" s="4">
        <f t="shared" si="32"/>
        <v>155423807</v>
      </c>
      <c r="Q248" s="4"/>
      <c r="R248" s="4">
        <v>162811487</v>
      </c>
      <c r="S248" s="4">
        <f>Overrides!AA248</f>
        <v>0</v>
      </c>
      <c r="T248" s="4">
        <f t="shared" si="33"/>
        <v>0</v>
      </c>
      <c r="U248" s="4">
        <f t="shared" si="34"/>
        <v>162811487</v>
      </c>
      <c r="V248" s="4">
        <f>ROUND((P248*1.025)+'New Growth'!$AL248*P248,0)</f>
        <v>162666556</v>
      </c>
      <c r="W248" s="12"/>
      <c r="X248" s="4">
        <v>222721827</v>
      </c>
      <c r="Y248" s="4">
        <v>228212506</v>
      </c>
      <c r="Z248" s="4">
        <v>236920819</v>
      </c>
      <c r="AA248" s="4">
        <v>0</v>
      </c>
      <c r="AB248" s="15">
        <f t="shared" si="28"/>
        <v>236920819</v>
      </c>
      <c r="AC248" s="4"/>
      <c r="AD248" s="4">
        <f t="shared" si="35"/>
        <v>162811487</v>
      </c>
      <c r="AE248" s="4"/>
      <c r="AF248" s="4"/>
    </row>
    <row r="249" spans="1:32">
      <c r="A249" t="s">
        <v>254</v>
      </c>
      <c r="B249">
        <v>240</v>
      </c>
      <c r="C249" s="4">
        <v>8271331</v>
      </c>
      <c r="D249" s="4">
        <f>Overrides!X249</f>
        <v>0</v>
      </c>
      <c r="E249" s="4">
        <v>0</v>
      </c>
      <c r="F249" s="4">
        <f t="shared" si="29"/>
        <v>8271331</v>
      </c>
      <c r="G249" s="4"/>
      <c r="H249" s="4">
        <v>8569479</v>
      </c>
      <c r="I249" s="4">
        <f>Overrides!Y249</f>
        <v>0</v>
      </c>
      <c r="J249" s="4">
        <f t="shared" si="36"/>
        <v>0</v>
      </c>
      <c r="K249" s="4">
        <f t="shared" si="30"/>
        <v>8569479</v>
      </c>
      <c r="L249" s="4"/>
      <c r="M249" s="4">
        <v>8881419</v>
      </c>
      <c r="N249" s="4">
        <f>Overrides!Z249</f>
        <v>0</v>
      </c>
      <c r="O249" s="4">
        <f t="shared" si="31"/>
        <v>0</v>
      </c>
      <c r="P249" s="4">
        <f t="shared" si="32"/>
        <v>8881419</v>
      </c>
      <c r="Q249" s="4"/>
      <c r="R249" s="4">
        <v>9404890</v>
      </c>
      <c r="S249" s="4">
        <f>Overrides!AA249</f>
        <v>0</v>
      </c>
      <c r="T249" s="4">
        <f t="shared" si="33"/>
        <v>0</v>
      </c>
      <c r="U249" s="4">
        <f t="shared" si="34"/>
        <v>9404890</v>
      </c>
      <c r="V249" s="4">
        <f>ROUND((P249*1.025)+'New Growth'!$AL249*P249,0)</f>
        <v>9232235</v>
      </c>
      <c r="W249" s="12"/>
      <c r="X249" s="4">
        <v>11949455</v>
      </c>
      <c r="Y249" s="4">
        <v>12019385</v>
      </c>
      <c r="Z249" s="4">
        <v>11971598</v>
      </c>
      <c r="AA249" s="4">
        <v>12766490</v>
      </c>
      <c r="AB249" s="15">
        <f t="shared" si="28"/>
        <v>12766490</v>
      </c>
      <c r="AC249" s="4"/>
      <c r="AD249" s="4">
        <f t="shared" si="35"/>
        <v>9404890</v>
      </c>
      <c r="AE249" s="4"/>
      <c r="AF249" s="4"/>
    </row>
    <row r="250" spans="1:32">
      <c r="A250" t="s">
        <v>255</v>
      </c>
      <c r="B250">
        <v>241</v>
      </c>
      <c r="C250" s="4">
        <v>8043997</v>
      </c>
      <c r="D250" s="4">
        <f>Overrides!X250</f>
        <v>0</v>
      </c>
      <c r="E250" s="4">
        <v>0</v>
      </c>
      <c r="F250" s="4">
        <f t="shared" si="29"/>
        <v>8043997</v>
      </c>
      <c r="G250" s="4"/>
      <c r="H250" s="4">
        <v>8266237</v>
      </c>
      <c r="I250" s="4">
        <f>Overrides!Y250</f>
        <v>0</v>
      </c>
      <c r="J250" s="4">
        <f t="shared" si="36"/>
        <v>0</v>
      </c>
      <c r="K250" s="4">
        <f t="shared" si="30"/>
        <v>8266237</v>
      </c>
      <c r="L250" s="4"/>
      <c r="M250" s="4">
        <v>8498399</v>
      </c>
      <c r="N250" s="4">
        <f>Overrides!Z250</f>
        <v>0</v>
      </c>
      <c r="O250" s="4">
        <f t="shared" si="31"/>
        <v>0</v>
      </c>
      <c r="P250" s="4">
        <f t="shared" si="32"/>
        <v>8498399</v>
      </c>
      <c r="Q250" s="4"/>
      <c r="R250" s="4">
        <v>8809942</v>
      </c>
      <c r="S250" s="4">
        <f>Overrides!AA250</f>
        <v>0</v>
      </c>
      <c r="T250" s="4">
        <f t="shared" si="33"/>
        <v>0</v>
      </c>
      <c r="U250" s="4">
        <f t="shared" si="34"/>
        <v>8809942</v>
      </c>
      <c r="V250" s="4">
        <f>ROUND((P250*1.025)+'New Growth'!$AL250*P250,0)</f>
        <v>8760150</v>
      </c>
      <c r="W250" s="12"/>
      <c r="X250" s="4">
        <v>10969271</v>
      </c>
      <c r="Y250" s="4">
        <v>11196393</v>
      </c>
      <c r="Z250" s="4">
        <v>11189299</v>
      </c>
      <c r="AA250" s="4">
        <v>12283095</v>
      </c>
      <c r="AB250" s="15">
        <f t="shared" si="28"/>
        <v>12283095</v>
      </c>
      <c r="AC250" s="4"/>
      <c r="AD250" s="4">
        <f t="shared" si="35"/>
        <v>8809942</v>
      </c>
      <c r="AE250" s="4"/>
      <c r="AF250" s="4"/>
    </row>
    <row r="251" spans="1:32">
      <c r="A251" t="s">
        <v>256</v>
      </c>
      <c r="B251">
        <v>242</v>
      </c>
      <c r="C251" s="4">
        <v>17359730</v>
      </c>
      <c r="D251" s="4">
        <f>Overrides!X251</f>
        <v>0</v>
      </c>
      <c r="E251" s="4">
        <v>727038</v>
      </c>
      <c r="F251" s="4">
        <f t="shared" si="29"/>
        <v>16632692</v>
      </c>
      <c r="G251" s="4"/>
      <c r="H251" s="4">
        <v>17962207</v>
      </c>
      <c r="I251" s="4">
        <f>Overrides!Y251</f>
        <v>0</v>
      </c>
      <c r="J251" s="4">
        <f t="shared" si="36"/>
        <v>745214</v>
      </c>
      <c r="K251" s="4">
        <f t="shared" si="30"/>
        <v>17216993</v>
      </c>
      <c r="L251" s="4"/>
      <c r="M251" s="4">
        <v>18704868</v>
      </c>
      <c r="N251" s="4">
        <f>Overrides!Z251</f>
        <v>0</v>
      </c>
      <c r="O251" s="4">
        <f t="shared" si="31"/>
        <v>763844</v>
      </c>
      <c r="P251" s="4">
        <f t="shared" si="32"/>
        <v>17941024</v>
      </c>
      <c r="Q251" s="4"/>
      <c r="R251" s="4">
        <v>19400233</v>
      </c>
      <c r="S251" s="4">
        <f>Overrides!AA251</f>
        <v>0</v>
      </c>
      <c r="T251" s="4">
        <f t="shared" si="33"/>
        <v>782940</v>
      </c>
      <c r="U251" s="4">
        <f t="shared" si="34"/>
        <v>18617293</v>
      </c>
      <c r="V251" s="4">
        <f>ROUND((P251*1.025)+'New Growth'!$AL251*P251,0)</f>
        <v>18628165</v>
      </c>
      <c r="W251" s="12"/>
      <c r="X251" s="4">
        <v>61501059</v>
      </c>
      <c r="Y251" s="4">
        <v>64685959</v>
      </c>
      <c r="Z251" s="4">
        <v>67809927</v>
      </c>
      <c r="AA251" s="4">
        <v>71153770</v>
      </c>
      <c r="AB251" s="15">
        <f t="shared" si="28"/>
        <v>71153770</v>
      </c>
      <c r="AC251" s="4"/>
      <c r="AD251" s="4">
        <f t="shared" si="35"/>
        <v>18617293</v>
      </c>
      <c r="AE251" s="4"/>
      <c r="AF251" s="4"/>
    </row>
    <row r="252" spans="1:32">
      <c r="A252" t="s">
        <v>257</v>
      </c>
      <c r="B252">
        <v>243</v>
      </c>
      <c r="C252" s="4">
        <v>217531004</v>
      </c>
      <c r="D252" s="4">
        <f>Overrides!X252</f>
        <v>0</v>
      </c>
      <c r="E252" s="4">
        <v>0</v>
      </c>
      <c r="F252" s="4">
        <f t="shared" si="29"/>
        <v>217531004</v>
      </c>
      <c r="G252" s="4"/>
      <c r="H252" s="4">
        <v>225137473</v>
      </c>
      <c r="I252" s="4">
        <f>Overrides!Y252</f>
        <v>0</v>
      </c>
      <c r="J252" s="4">
        <f t="shared" si="36"/>
        <v>0</v>
      </c>
      <c r="K252" s="4">
        <f t="shared" si="30"/>
        <v>225137473</v>
      </c>
      <c r="L252" s="4"/>
      <c r="M252" s="4">
        <v>235419728</v>
      </c>
      <c r="N252" s="4">
        <f>Overrides!Z252</f>
        <v>0</v>
      </c>
      <c r="O252" s="4">
        <f t="shared" si="31"/>
        <v>0</v>
      </c>
      <c r="P252" s="4">
        <f t="shared" si="32"/>
        <v>235419728</v>
      </c>
      <c r="Q252" s="4"/>
      <c r="R252" s="4">
        <v>248073180</v>
      </c>
      <c r="S252" s="4">
        <f>Overrides!AA252</f>
        <v>0</v>
      </c>
      <c r="T252" s="4">
        <f t="shared" si="33"/>
        <v>0</v>
      </c>
      <c r="U252" s="4">
        <f t="shared" si="34"/>
        <v>248073180</v>
      </c>
      <c r="V252" s="4">
        <f>ROUND((P252*1.025)+'New Growth'!$AL252*P252,0)</f>
        <v>245942990</v>
      </c>
      <c r="W252" s="12"/>
      <c r="X252" s="4">
        <v>285512472</v>
      </c>
      <c r="Y252" s="4">
        <v>300479928</v>
      </c>
      <c r="Z252" s="4">
        <v>325537479</v>
      </c>
      <c r="AA252" s="4">
        <v>365553897</v>
      </c>
      <c r="AB252" s="15">
        <f t="shared" si="28"/>
        <v>365553897</v>
      </c>
      <c r="AC252" s="4"/>
      <c r="AD252" s="4">
        <f t="shared" si="35"/>
        <v>248073180</v>
      </c>
      <c r="AE252" s="4"/>
      <c r="AF252" s="4"/>
    </row>
    <row r="253" spans="1:32">
      <c r="A253" t="s">
        <v>258</v>
      </c>
      <c r="B253">
        <v>244</v>
      </c>
      <c r="C253" s="4">
        <v>54440479</v>
      </c>
      <c r="D253" s="4">
        <f>Overrides!X253</f>
        <v>0</v>
      </c>
      <c r="E253" s="4">
        <v>6892607</v>
      </c>
      <c r="F253" s="4">
        <f t="shared" si="29"/>
        <v>47547872</v>
      </c>
      <c r="G253" s="4"/>
      <c r="H253" s="4">
        <v>56203658</v>
      </c>
      <c r="I253" s="4">
        <f>Overrides!Y253</f>
        <v>0</v>
      </c>
      <c r="J253" s="4">
        <f t="shared" si="36"/>
        <v>7064922</v>
      </c>
      <c r="K253" s="4">
        <f t="shared" si="30"/>
        <v>49138736</v>
      </c>
      <c r="L253" s="4"/>
      <c r="M253" s="4">
        <v>58155593</v>
      </c>
      <c r="N253" s="4">
        <f>Overrides!Z253</f>
        <v>0</v>
      </c>
      <c r="O253" s="4">
        <f t="shared" si="31"/>
        <v>7241545</v>
      </c>
      <c r="P253" s="4">
        <f t="shared" si="32"/>
        <v>50914048</v>
      </c>
      <c r="Q253" s="4"/>
      <c r="R253" s="4">
        <v>60184676</v>
      </c>
      <c r="S253" s="4">
        <f>Overrides!AA253</f>
        <v>0</v>
      </c>
      <c r="T253" s="4">
        <f t="shared" si="33"/>
        <v>7422584</v>
      </c>
      <c r="U253" s="4">
        <f t="shared" si="34"/>
        <v>52762092</v>
      </c>
      <c r="V253" s="4">
        <f>ROUND((P253*1.025)+'New Growth'!$AL253*P253,0)</f>
        <v>52706222</v>
      </c>
      <c r="W253" s="12"/>
      <c r="X253" s="4">
        <v>67605966</v>
      </c>
      <c r="Y253" s="4">
        <v>72247081</v>
      </c>
      <c r="Z253" s="4">
        <v>80057041</v>
      </c>
      <c r="AA253" s="4">
        <v>85215376</v>
      </c>
      <c r="AB253" s="15">
        <f t="shared" si="28"/>
        <v>85215376</v>
      </c>
      <c r="AC253" s="4"/>
      <c r="AD253" s="4">
        <f t="shared" si="35"/>
        <v>52762092</v>
      </c>
      <c r="AE253" s="4"/>
      <c r="AF253" s="4"/>
    </row>
    <row r="254" spans="1:32">
      <c r="A254" t="s">
        <v>259</v>
      </c>
      <c r="B254">
        <v>245</v>
      </c>
      <c r="C254" s="4">
        <v>28885420</v>
      </c>
      <c r="D254" s="4">
        <f>Overrides!X254</f>
        <v>0</v>
      </c>
      <c r="E254" s="4">
        <v>2037026</v>
      </c>
      <c r="F254" s="4">
        <f t="shared" si="29"/>
        <v>26848394</v>
      </c>
      <c r="G254" s="4"/>
      <c r="H254" s="4">
        <v>29625396</v>
      </c>
      <c r="I254" s="4">
        <f>Overrides!Y254</f>
        <v>0</v>
      </c>
      <c r="J254" s="4">
        <f t="shared" si="36"/>
        <v>2087952</v>
      </c>
      <c r="K254" s="4">
        <f t="shared" si="30"/>
        <v>27537444</v>
      </c>
      <c r="L254" s="4"/>
      <c r="M254" s="4">
        <v>30858786</v>
      </c>
      <c r="N254" s="4">
        <f>Overrides!Z254</f>
        <v>0</v>
      </c>
      <c r="O254" s="4">
        <f t="shared" si="31"/>
        <v>2140151</v>
      </c>
      <c r="P254" s="4">
        <f t="shared" si="32"/>
        <v>28718635</v>
      </c>
      <c r="Q254" s="4"/>
      <c r="R254" s="4">
        <v>32311873</v>
      </c>
      <c r="S254" s="4">
        <f>Overrides!AA254</f>
        <v>0</v>
      </c>
      <c r="T254" s="4">
        <f t="shared" si="33"/>
        <v>2193655</v>
      </c>
      <c r="U254" s="4">
        <f t="shared" si="34"/>
        <v>30118218</v>
      </c>
      <c r="V254" s="4">
        <f>ROUND((P254*1.025)+'New Growth'!$AL254*P254,0)</f>
        <v>30065539</v>
      </c>
      <c r="W254" s="12"/>
      <c r="X254" s="4">
        <v>46909091</v>
      </c>
      <c r="Y254" s="4">
        <v>48639299</v>
      </c>
      <c r="Z254" s="4">
        <v>49741224</v>
      </c>
      <c r="AA254" s="4">
        <v>52635801</v>
      </c>
      <c r="AB254" s="15">
        <f t="shared" si="28"/>
        <v>52635801</v>
      </c>
      <c r="AC254" s="4"/>
      <c r="AD254" s="4">
        <f t="shared" si="35"/>
        <v>30118218</v>
      </c>
      <c r="AE254" s="4"/>
      <c r="AF254" s="4"/>
    </row>
    <row r="255" spans="1:32">
      <c r="A255" t="s">
        <v>260</v>
      </c>
      <c r="B255">
        <v>246</v>
      </c>
      <c r="C255" s="4">
        <v>57353223</v>
      </c>
      <c r="D255" s="4">
        <f>Overrides!X255</f>
        <v>0</v>
      </c>
      <c r="E255" s="4">
        <v>9710285</v>
      </c>
      <c r="F255" s="4">
        <f t="shared" si="29"/>
        <v>47642938</v>
      </c>
      <c r="G255" s="4"/>
      <c r="H255" s="4">
        <v>59699539</v>
      </c>
      <c r="I255" s="4">
        <f>Overrides!Y255</f>
        <v>0</v>
      </c>
      <c r="J255" s="4">
        <f t="shared" si="36"/>
        <v>9953042</v>
      </c>
      <c r="K255" s="4">
        <f t="shared" si="30"/>
        <v>49746497</v>
      </c>
      <c r="L255" s="4"/>
      <c r="M255" s="4">
        <v>61908675</v>
      </c>
      <c r="N255" s="4">
        <f>Overrides!Z255</f>
        <v>0</v>
      </c>
      <c r="O255" s="4">
        <f t="shared" si="31"/>
        <v>10201868</v>
      </c>
      <c r="P255" s="4">
        <f t="shared" si="32"/>
        <v>51706807</v>
      </c>
      <c r="Q255" s="4"/>
      <c r="R255" s="4">
        <v>64298364</v>
      </c>
      <c r="S255" s="4">
        <f>Overrides!AA255</f>
        <v>0</v>
      </c>
      <c r="T255" s="4">
        <f t="shared" si="33"/>
        <v>10456915</v>
      </c>
      <c r="U255" s="4">
        <f t="shared" si="34"/>
        <v>53841449</v>
      </c>
      <c r="V255" s="4">
        <f>ROUND((P255*1.025)+'New Growth'!$AL255*P255,0)</f>
        <v>53857810</v>
      </c>
      <c r="W255" s="12"/>
      <c r="X255" s="4">
        <v>99990944</v>
      </c>
      <c r="Y255" s="4">
        <v>107742701</v>
      </c>
      <c r="Z255" s="4">
        <v>115585881</v>
      </c>
      <c r="AA255" s="4">
        <v>121858785</v>
      </c>
      <c r="AB255" s="15">
        <f t="shared" si="28"/>
        <v>121858785</v>
      </c>
      <c r="AC255" s="4"/>
      <c r="AD255" s="4">
        <f t="shared" si="35"/>
        <v>53841449</v>
      </c>
      <c r="AE255" s="4"/>
      <c r="AF255" s="4"/>
    </row>
    <row r="256" spans="1:32">
      <c r="A256" t="s">
        <v>261</v>
      </c>
      <c r="B256">
        <v>247</v>
      </c>
      <c r="C256" s="4">
        <v>19182021</v>
      </c>
      <c r="D256" s="4">
        <f>Overrides!X256</f>
        <v>0</v>
      </c>
      <c r="E256" s="4">
        <v>0</v>
      </c>
      <c r="F256" s="4">
        <f t="shared" si="29"/>
        <v>19182021</v>
      </c>
      <c r="G256" s="4"/>
      <c r="H256" s="4">
        <v>19929273</v>
      </c>
      <c r="I256" s="4">
        <f>Overrides!Y256</f>
        <v>0</v>
      </c>
      <c r="J256" s="4">
        <f t="shared" si="36"/>
        <v>0</v>
      </c>
      <c r="K256" s="4">
        <f t="shared" si="30"/>
        <v>19929273</v>
      </c>
      <c r="L256" s="4"/>
      <c r="M256" s="4">
        <v>20635479</v>
      </c>
      <c r="N256" s="4">
        <f>Overrides!Z256</f>
        <v>0</v>
      </c>
      <c r="O256" s="4">
        <f t="shared" si="31"/>
        <v>0</v>
      </c>
      <c r="P256" s="4">
        <f t="shared" si="32"/>
        <v>20635479</v>
      </c>
      <c r="Q256" s="4"/>
      <c r="R256" s="4">
        <v>21427940</v>
      </c>
      <c r="S256" s="4">
        <f>Overrides!AA256</f>
        <v>0</v>
      </c>
      <c r="T256" s="4">
        <f t="shared" si="33"/>
        <v>0</v>
      </c>
      <c r="U256" s="4">
        <f t="shared" si="34"/>
        <v>21427940</v>
      </c>
      <c r="V256" s="4">
        <f>ROUND((P256*1.025)+'New Growth'!$AL256*P256,0)</f>
        <v>21411373</v>
      </c>
      <c r="W256" s="12"/>
      <c r="X256" s="4">
        <v>39702671</v>
      </c>
      <c r="Y256" s="4">
        <v>41741309</v>
      </c>
      <c r="Z256" s="4">
        <v>42014395</v>
      </c>
      <c r="AA256" s="4">
        <v>45567272</v>
      </c>
      <c r="AB256" s="15">
        <f t="shared" si="28"/>
        <v>45567272</v>
      </c>
      <c r="AC256" s="4"/>
      <c r="AD256" s="4">
        <f t="shared" si="35"/>
        <v>21427940</v>
      </c>
      <c r="AE256" s="4"/>
      <c r="AF256" s="4"/>
    </row>
    <row r="257" spans="1:32">
      <c r="A257" t="s">
        <v>262</v>
      </c>
      <c r="B257">
        <v>248</v>
      </c>
      <c r="C257" s="4">
        <v>72494502</v>
      </c>
      <c r="D257" s="4">
        <f>Overrides!X257</f>
        <v>0</v>
      </c>
      <c r="E257" s="4">
        <v>0</v>
      </c>
      <c r="F257" s="4">
        <f t="shared" si="29"/>
        <v>72494502</v>
      </c>
      <c r="G257" s="4"/>
      <c r="H257" s="4">
        <v>75555755</v>
      </c>
      <c r="I257" s="4">
        <f>Overrides!Y257</f>
        <v>0</v>
      </c>
      <c r="J257" s="4">
        <f t="shared" si="36"/>
        <v>0</v>
      </c>
      <c r="K257" s="4">
        <f t="shared" si="30"/>
        <v>75555755</v>
      </c>
      <c r="L257" s="4"/>
      <c r="M257" s="4">
        <v>79270646</v>
      </c>
      <c r="N257" s="4">
        <f>Overrides!Z257</f>
        <v>0</v>
      </c>
      <c r="O257" s="4">
        <f t="shared" si="31"/>
        <v>0</v>
      </c>
      <c r="P257" s="4">
        <f t="shared" si="32"/>
        <v>79270646</v>
      </c>
      <c r="Q257" s="4"/>
      <c r="R257" s="4">
        <v>82685765</v>
      </c>
      <c r="S257" s="4">
        <f>Overrides!AA257</f>
        <v>0</v>
      </c>
      <c r="T257" s="4">
        <f t="shared" si="33"/>
        <v>0</v>
      </c>
      <c r="U257" s="4">
        <f t="shared" si="34"/>
        <v>82685765</v>
      </c>
      <c r="V257" s="4">
        <f>ROUND((P257*1.025)+'New Growth'!$AL257*P257,0)</f>
        <v>82821971</v>
      </c>
      <c r="W257" s="12"/>
      <c r="X257" s="4">
        <v>106625150</v>
      </c>
      <c r="Y257" s="4">
        <v>115150846</v>
      </c>
      <c r="Z257" s="4">
        <v>125974871</v>
      </c>
      <c r="AA257" s="4">
        <v>142582081</v>
      </c>
      <c r="AB257" s="15">
        <f t="shared" si="28"/>
        <v>142582081</v>
      </c>
      <c r="AC257" s="4"/>
      <c r="AD257" s="4">
        <f t="shared" si="35"/>
        <v>82685765</v>
      </c>
      <c r="AE257" s="4"/>
      <c r="AF257" s="4"/>
    </row>
    <row r="258" spans="1:32">
      <c r="A258" t="s">
        <v>263</v>
      </c>
      <c r="B258">
        <v>249</v>
      </c>
      <c r="C258" s="4">
        <v>4488072</v>
      </c>
      <c r="D258" s="4">
        <f>Overrides!X258</f>
        <v>0</v>
      </c>
      <c r="E258" s="4">
        <v>0</v>
      </c>
      <c r="F258" s="4">
        <f t="shared" si="29"/>
        <v>4488072</v>
      </c>
      <c r="G258" s="4"/>
      <c r="H258" s="4">
        <v>4633701</v>
      </c>
      <c r="I258" s="4">
        <f>Overrides!Y258</f>
        <v>0</v>
      </c>
      <c r="J258" s="4">
        <f t="shared" si="36"/>
        <v>0</v>
      </c>
      <c r="K258" s="4">
        <f t="shared" si="30"/>
        <v>4633701</v>
      </c>
      <c r="L258" s="4"/>
      <c r="M258" s="4">
        <v>4803408</v>
      </c>
      <c r="N258" s="4">
        <f>Overrides!Z258</f>
        <v>0</v>
      </c>
      <c r="O258" s="4">
        <f t="shared" si="31"/>
        <v>0</v>
      </c>
      <c r="P258" s="4">
        <f t="shared" si="32"/>
        <v>4803408</v>
      </c>
      <c r="Q258" s="4"/>
      <c r="R258" s="4">
        <v>4961053</v>
      </c>
      <c r="S258" s="4">
        <f>Overrides!AA258</f>
        <v>0</v>
      </c>
      <c r="T258" s="4">
        <f t="shared" si="33"/>
        <v>0</v>
      </c>
      <c r="U258" s="4">
        <f t="shared" si="34"/>
        <v>4961053</v>
      </c>
      <c r="V258" s="4">
        <f>ROUND((P258*1.025)+'New Growth'!$AL258*P258,0)</f>
        <v>4966244</v>
      </c>
      <c r="W258" s="12"/>
      <c r="X258" s="4">
        <v>10183110</v>
      </c>
      <c r="Y258" s="4">
        <v>10225015</v>
      </c>
      <c r="Z258" s="4">
        <v>10337994</v>
      </c>
      <c r="AA258" s="4">
        <v>10324228</v>
      </c>
      <c r="AB258" s="15">
        <f t="shared" si="28"/>
        <v>10324228</v>
      </c>
      <c r="AC258" s="4"/>
      <c r="AD258" s="4">
        <f t="shared" si="35"/>
        <v>4961053</v>
      </c>
      <c r="AE258" s="4"/>
      <c r="AF258" s="4"/>
    </row>
    <row r="259" spans="1:32">
      <c r="A259" t="s">
        <v>264</v>
      </c>
      <c r="B259">
        <v>250</v>
      </c>
      <c r="C259" s="4">
        <v>10071990</v>
      </c>
      <c r="D259" s="4">
        <f>Overrides!X259</f>
        <v>0</v>
      </c>
      <c r="E259" s="4">
        <v>325510</v>
      </c>
      <c r="F259" s="4">
        <f t="shared" si="29"/>
        <v>9746480</v>
      </c>
      <c r="G259" s="4"/>
      <c r="H259" s="4">
        <v>10514584</v>
      </c>
      <c r="I259" s="4">
        <f>Overrides!Y259</f>
        <v>0</v>
      </c>
      <c r="J259" s="4">
        <f t="shared" si="36"/>
        <v>333648</v>
      </c>
      <c r="K259" s="4">
        <f t="shared" si="30"/>
        <v>10180936</v>
      </c>
      <c r="L259" s="4"/>
      <c r="M259" s="4">
        <v>10953445</v>
      </c>
      <c r="N259" s="4">
        <f>Overrides!Z259</f>
        <v>0</v>
      </c>
      <c r="O259" s="4">
        <f t="shared" si="31"/>
        <v>341989</v>
      </c>
      <c r="P259" s="4">
        <f t="shared" si="32"/>
        <v>10611456</v>
      </c>
      <c r="Q259" s="4"/>
      <c r="R259" s="4">
        <v>11543522</v>
      </c>
      <c r="S259" s="4">
        <f>Overrides!AA259</f>
        <v>0</v>
      </c>
      <c r="T259" s="4">
        <f t="shared" si="33"/>
        <v>350539</v>
      </c>
      <c r="U259" s="4">
        <f t="shared" si="34"/>
        <v>11192983</v>
      </c>
      <c r="V259" s="4">
        <f>ROUND((P259*1.025)+'New Growth'!$AL259*P259,0)</f>
        <v>11112317</v>
      </c>
      <c r="W259" s="12"/>
      <c r="X259" s="4">
        <v>20339310</v>
      </c>
      <c r="Y259" s="4">
        <v>21186178</v>
      </c>
      <c r="Z259" s="4">
        <v>21337723</v>
      </c>
      <c r="AA259" s="4">
        <v>22754220</v>
      </c>
      <c r="AB259" s="15">
        <f t="shared" si="28"/>
        <v>22754220</v>
      </c>
      <c r="AC259" s="4"/>
      <c r="AD259" s="4">
        <f t="shared" si="35"/>
        <v>11192983</v>
      </c>
      <c r="AE259" s="4"/>
      <c r="AF259" s="4"/>
    </row>
    <row r="260" spans="1:32">
      <c r="A260" t="s">
        <v>265</v>
      </c>
      <c r="B260">
        <v>251</v>
      </c>
      <c r="C260" s="4">
        <v>29118354</v>
      </c>
      <c r="D260" s="4">
        <f>Overrides!X260</f>
        <v>0</v>
      </c>
      <c r="E260" s="4">
        <v>3734475</v>
      </c>
      <c r="F260" s="4">
        <f t="shared" si="29"/>
        <v>25383879</v>
      </c>
      <c r="G260" s="4"/>
      <c r="H260" s="4">
        <v>30603024</v>
      </c>
      <c r="I260" s="4">
        <f>Overrides!Y260</f>
        <v>0</v>
      </c>
      <c r="J260" s="4">
        <f t="shared" si="36"/>
        <v>3827837</v>
      </c>
      <c r="K260" s="4">
        <f t="shared" si="30"/>
        <v>26775187</v>
      </c>
      <c r="L260" s="4"/>
      <c r="M260" s="4">
        <v>31706508</v>
      </c>
      <c r="N260" s="4">
        <f>Overrides!Z260</f>
        <v>0</v>
      </c>
      <c r="O260" s="4">
        <f t="shared" si="31"/>
        <v>3923533</v>
      </c>
      <c r="P260" s="4">
        <f t="shared" si="32"/>
        <v>27782975</v>
      </c>
      <c r="Q260" s="4"/>
      <c r="R260" s="4">
        <v>32806457</v>
      </c>
      <c r="S260" s="4">
        <f>Overrides!AA260</f>
        <v>0</v>
      </c>
      <c r="T260" s="4">
        <f t="shared" si="33"/>
        <v>4021621</v>
      </c>
      <c r="U260" s="4">
        <f t="shared" si="34"/>
        <v>28784836</v>
      </c>
      <c r="V260" s="4">
        <f>ROUND((P260*1.025)+'New Growth'!$AL260*P260,0)</f>
        <v>28972086</v>
      </c>
      <c r="W260" s="12"/>
      <c r="X260" s="4">
        <v>42204627</v>
      </c>
      <c r="Y260" s="4">
        <v>45589040</v>
      </c>
      <c r="Z260" s="4">
        <v>47351091</v>
      </c>
      <c r="AA260" s="4">
        <v>49515154</v>
      </c>
      <c r="AB260" s="15">
        <f t="shared" si="28"/>
        <v>49515154</v>
      </c>
      <c r="AC260" s="4"/>
      <c r="AD260" s="4">
        <f t="shared" si="35"/>
        <v>28784836</v>
      </c>
      <c r="AE260" s="4"/>
      <c r="AF260" s="4"/>
    </row>
    <row r="261" spans="1:32">
      <c r="A261" t="s">
        <v>266</v>
      </c>
      <c r="B261">
        <v>252</v>
      </c>
      <c r="C261" s="4">
        <v>19227812</v>
      </c>
      <c r="D261" s="4">
        <f>Overrides!X261</f>
        <v>0</v>
      </c>
      <c r="E261" s="4">
        <v>2750385</v>
      </c>
      <c r="F261" s="4">
        <f t="shared" si="29"/>
        <v>16477427</v>
      </c>
      <c r="G261" s="4"/>
      <c r="H261" s="4">
        <v>19860657</v>
      </c>
      <c r="I261" s="4">
        <f>Overrides!Y261</f>
        <v>0</v>
      </c>
      <c r="J261" s="4">
        <f t="shared" si="36"/>
        <v>2819145</v>
      </c>
      <c r="K261" s="4">
        <f t="shared" si="30"/>
        <v>17041512</v>
      </c>
      <c r="L261" s="4"/>
      <c r="M261" s="4">
        <v>20611045</v>
      </c>
      <c r="N261" s="4">
        <f>Overrides!Z261</f>
        <v>0</v>
      </c>
      <c r="O261" s="4">
        <f t="shared" si="31"/>
        <v>2889624</v>
      </c>
      <c r="P261" s="4">
        <f t="shared" si="32"/>
        <v>17721421</v>
      </c>
      <c r="Q261" s="4"/>
      <c r="R261" s="4">
        <v>21332185</v>
      </c>
      <c r="S261" s="4">
        <f>Overrides!AA261</f>
        <v>0</v>
      </c>
      <c r="T261" s="4">
        <f t="shared" si="33"/>
        <v>2961865</v>
      </c>
      <c r="U261" s="4">
        <f t="shared" si="34"/>
        <v>18370320</v>
      </c>
      <c r="V261" s="4">
        <f>ROUND((P261*1.025)+'New Growth'!$AL261*P261,0)</f>
        <v>18370025</v>
      </c>
      <c r="W261" s="12"/>
      <c r="X261" s="4">
        <v>45093259</v>
      </c>
      <c r="Y261" s="4">
        <v>45726930</v>
      </c>
      <c r="Z261" s="4">
        <v>47152047</v>
      </c>
      <c r="AA261" s="4">
        <v>53859611</v>
      </c>
      <c r="AB261" s="15">
        <f t="shared" si="28"/>
        <v>53859611</v>
      </c>
      <c r="AC261" s="4"/>
      <c r="AD261" s="4">
        <f t="shared" si="35"/>
        <v>18370320</v>
      </c>
      <c r="AE261" s="4"/>
      <c r="AF261" s="4"/>
    </row>
    <row r="262" spans="1:32">
      <c r="A262" t="s">
        <v>267</v>
      </c>
      <c r="B262">
        <v>253</v>
      </c>
      <c r="C262" s="4">
        <v>3243190</v>
      </c>
      <c r="D262" s="4">
        <f>Overrides!X262</f>
        <v>0</v>
      </c>
      <c r="E262" s="4">
        <v>0</v>
      </c>
      <c r="F262" s="4">
        <f t="shared" si="29"/>
        <v>3243190</v>
      </c>
      <c r="G262" s="4"/>
      <c r="H262" s="4">
        <v>3368969</v>
      </c>
      <c r="I262" s="4">
        <f>Overrides!Y262</f>
        <v>0</v>
      </c>
      <c r="J262" s="4">
        <f t="shared" si="36"/>
        <v>0</v>
      </c>
      <c r="K262" s="4">
        <f t="shared" si="30"/>
        <v>3368969</v>
      </c>
      <c r="L262" s="4"/>
      <c r="M262" s="4">
        <v>3466267</v>
      </c>
      <c r="N262" s="4">
        <f>Overrides!Z262</f>
        <v>0</v>
      </c>
      <c r="O262" s="4">
        <f t="shared" si="31"/>
        <v>0</v>
      </c>
      <c r="P262" s="4">
        <f t="shared" si="32"/>
        <v>3466267</v>
      </c>
      <c r="Q262" s="4"/>
      <c r="R262" s="4">
        <v>3574066</v>
      </c>
      <c r="S262" s="4">
        <f>Overrides!AA262</f>
        <v>0</v>
      </c>
      <c r="T262" s="4">
        <f t="shared" si="33"/>
        <v>0</v>
      </c>
      <c r="U262" s="4">
        <f t="shared" si="34"/>
        <v>3574066</v>
      </c>
      <c r="V262" s="4">
        <f>ROUND((P262*1.025)+'New Growth'!$AL262*P262,0)</f>
        <v>3580307</v>
      </c>
      <c r="W262" s="12"/>
      <c r="X262" s="4">
        <v>7253887</v>
      </c>
      <c r="Y262" s="4">
        <v>7368790</v>
      </c>
      <c r="Z262" s="4">
        <v>7383327</v>
      </c>
      <c r="AA262" s="4">
        <v>7090206</v>
      </c>
      <c r="AB262" s="15">
        <f t="shared" si="28"/>
        <v>7090206</v>
      </c>
      <c r="AC262" s="4"/>
      <c r="AD262" s="4">
        <f t="shared" si="35"/>
        <v>3574066</v>
      </c>
      <c r="AE262" s="4"/>
      <c r="AF262" s="4"/>
    </row>
    <row r="263" spans="1:32">
      <c r="A263" t="s">
        <v>268</v>
      </c>
      <c r="B263">
        <v>254</v>
      </c>
      <c r="C263" s="4">
        <v>12693046</v>
      </c>
      <c r="D263" s="4">
        <f>Overrides!X263</f>
        <v>0</v>
      </c>
      <c r="E263" s="4">
        <v>1263192</v>
      </c>
      <c r="F263" s="4">
        <f t="shared" si="29"/>
        <v>11429854</v>
      </c>
      <c r="G263" s="4"/>
      <c r="H263" s="4">
        <v>13193999</v>
      </c>
      <c r="I263" s="4">
        <f>Overrides!Y263</f>
        <v>0</v>
      </c>
      <c r="J263" s="4">
        <f t="shared" si="36"/>
        <v>1294772</v>
      </c>
      <c r="K263" s="4">
        <f t="shared" si="30"/>
        <v>11899227</v>
      </c>
      <c r="L263" s="4"/>
      <c r="M263" s="4">
        <v>13648353</v>
      </c>
      <c r="N263" s="4">
        <f>Overrides!Z263</f>
        <v>0</v>
      </c>
      <c r="O263" s="4">
        <f t="shared" si="31"/>
        <v>1327141</v>
      </c>
      <c r="P263" s="4">
        <f t="shared" si="32"/>
        <v>12321212</v>
      </c>
      <c r="Q263" s="4"/>
      <c r="R263" s="4">
        <v>14134907</v>
      </c>
      <c r="S263" s="4">
        <f>Overrides!AA263</f>
        <v>0</v>
      </c>
      <c r="T263" s="4">
        <f t="shared" si="33"/>
        <v>1360320</v>
      </c>
      <c r="U263" s="4">
        <f t="shared" si="34"/>
        <v>12774587</v>
      </c>
      <c r="V263" s="4">
        <f>ROUND((P263*1.025)+'New Growth'!$AL263*P263,0)</f>
        <v>12786954</v>
      </c>
      <c r="W263" s="12"/>
      <c r="X263" s="4">
        <v>22896775</v>
      </c>
      <c r="Y263" s="4">
        <v>23806864</v>
      </c>
      <c r="Z263" s="4">
        <v>24902140</v>
      </c>
      <c r="AA263" s="4">
        <v>25109782</v>
      </c>
      <c r="AB263" s="15">
        <f t="shared" si="28"/>
        <v>25109782</v>
      </c>
      <c r="AC263" s="4"/>
      <c r="AD263" s="4">
        <f t="shared" si="35"/>
        <v>12774587</v>
      </c>
      <c r="AE263" s="4"/>
      <c r="AF263" s="4"/>
    </row>
    <row r="264" spans="1:32">
      <c r="A264" t="s">
        <v>269</v>
      </c>
      <c r="B264">
        <v>255</v>
      </c>
      <c r="C264" s="4">
        <v>1461114</v>
      </c>
      <c r="D264" s="4">
        <f>Overrides!X264</f>
        <v>0</v>
      </c>
      <c r="E264" s="4">
        <v>173613</v>
      </c>
      <c r="F264" s="4">
        <f t="shared" si="29"/>
        <v>1287501</v>
      </c>
      <c r="G264" s="4"/>
      <c r="H264" s="4">
        <v>1509847</v>
      </c>
      <c r="I264" s="4">
        <f>Overrides!Y264</f>
        <v>0</v>
      </c>
      <c r="J264" s="4">
        <f t="shared" si="36"/>
        <v>177953</v>
      </c>
      <c r="K264" s="4">
        <f t="shared" si="30"/>
        <v>1331894</v>
      </c>
      <c r="L264" s="4"/>
      <c r="M264" s="4">
        <v>1566085</v>
      </c>
      <c r="N264" s="4">
        <f>Overrides!Z264</f>
        <v>0</v>
      </c>
      <c r="O264" s="4">
        <f t="shared" si="31"/>
        <v>182402</v>
      </c>
      <c r="P264" s="4">
        <f t="shared" si="32"/>
        <v>1383683</v>
      </c>
      <c r="Q264" s="4"/>
      <c r="R264" s="4">
        <v>1626301</v>
      </c>
      <c r="S264" s="4">
        <f>Overrides!AA264</f>
        <v>0</v>
      </c>
      <c r="T264" s="4">
        <f t="shared" si="33"/>
        <v>186962</v>
      </c>
      <c r="U264" s="4">
        <f t="shared" si="34"/>
        <v>1439339</v>
      </c>
      <c r="V264" s="4">
        <f>ROUND((P264*1.025)+'New Growth'!$AL264*P264,0)</f>
        <v>1436125</v>
      </c>
      <c r="W264" s="12"/>
      <c r="X264" s="4">
        <v>2994311</v>
      </c>
      <c r="Y264" s="4">
        <v>2988039</v>
      </c>
      <c r="Z264" s="4">
        <v>3022245</v>
      </c>
      <c r="AA264" s="4">
        <v>3018648</v>
      </c>
      <c r="AB264" s="15">
        <f t="shared" si="28"/>
        <v>3018648</v>
      </c>
      <c r="AC264" s="4"/>
      <c r="AD264" s="4">
        <f t="shared" si="35"/>
        <v>1439339</v>
      </c>
      <c r="AE264" s="4"/>
      <c r="AF264" s="4"/>
    </row>
    <row r="265" spans="1:32">
      <c r="A265" t="s">
        <v>270</v>
      </c>
      <c r="B265">
        <v>256</v>
      </c>
      <c r="C265" s="4">
        <v>2964157</v>
      </c>
      <c r="D265" s="4">
        <f>Overrides!X265</f>
        <v>0</v>
      </c>
      <c r="E265" s="4">
        <v>0</v>
      </c>
      <c r="F265" s="4">
        <f t="shared" si="29"/>
        <v>2964157</v>
      </c>
      <c r="G265" s="4"/>
      <c r="H265" s="4">
        <v>3079079</v>
      </c>
      <c r="I265" s="4">
        <f>Overrides!Y265</f>
        <v>0</v>
      </c>
      <c r="J265" s="4">
        <f t="shared" si="36"/>
        <v>0</v>
      </c>
      <c r="K265" s="4">
        <f t="shared" si="30"/>
        <v>3079079</v>
      </c>
      <c r="L265" s="4"/>
      <c r="M265" s="4">
        <v>3190966</v>
      </c>
      <c r="N265" s="4">
        <f>Overrides!Z265</f>
        <v>0</v>
      </c>
      <c r="O265" s="4">
        <f t="shared" si="31"/>
        <v>0</v>
      </c>
      <c r="P265" s="4">
        <f t="shared" si="32"/>
        <v>3190966</v>
      </c>
      <c r="Q265" s="4"/>
      <c r="R265" s="4">
        <v>3319384</v>
      </c>
      <c r="S265" s="4">
        <f>Overrides!AA265</f>
        <v>0</v>
      </c>
      <c r="T265" s="4">
        <f t="shared" si="33"/>
        <v>0</v>
      </c>
      <c r="U265" s="4">
        <f t="shared" si="34"/>
        <v>3319384</v>
      </c>
      <c r="V265" s="4">
        <f>ROUND((P265*1.025)+'New Growth'!$AL265*P265,0)</f>
        <v>3312861</v>
      </c>
      <c r="W265" s="12"/>
      <c r="X265" s="4">
        <v>3318665</v>
      </c>
      <c r="Y265" s="4">
        <v>3253661</v>
      </c>
      <c r="Z265" s="4">
        <v>3277242</v>
      </c>
      <c r="AA265" s="4">
        <v>3404765</v>
      </c>
      <c r="AB265" s="15">
        <f t="shared" si="28"/>
        <v>3404765</v>
      </c>
      <c r="AC265" s="4"/>
      <c r="AD265" s="4">
        <f t="shared" si="35"/>
        <v>3319384</v>
      </c>
      <c r="AE265" s="4"/>
      <c r="AF265" s="4"/>
    </row>
    <row r="266" spans="1:32">
      <c r="A266" t="s">
        <v>271</v>
      </c>
      <c r="B266">
        <v>257</v>
      </c>
      <c r="C266" s="4">
        <v>11396232</v>
      </c>
      <c r="D266" s="4">
        <f>Overrides!X266</f>
        <v>0</v>
      </c>
      <c r="E266" s="4">
        <v>0</v>
      </c>
      <c r="F266" s="4">
        <f t="shared" si="29"/>
        <v>11396232</v>
      </c>
      <c r="G266" s="4"/>
      <c r="H266" s="4">
        <v>11991001</v>
      </c>
      <c r="I266" s="4">
        <f>Overrides!Y266</f>
        <v>0</v>
      </c>
      <c r="J266" s="4">
        <f t="shared" si="36"/>
        <v>0</v>
      </c>
      <c r="K266" s="4">
        <f t="shared" si="30"/>
        <v>11991001</v>
      </c>
      <c r="L266" s="4"/>
      <c r="M266" s="4">
        <v>12905189</v>
      </c>
      <c r="N266" s="4">
        <f>Overrides!Z266</f>
        <v>343583</v>
      </c>
      <c r="O266" s="4">
        <f t="shared" si="31"/>
        <v>343583</v>
      </c>
      <c r="P266" s="4">
        <f t="shared" si="32"/>
        <v>12561606</v>
      </c>
      <c r="Q266" s="4"/>
      <c r="R266" s="4">
        <v>13793222</v>
      </c>
      <c r="S266" s="4">
        <f>Overrides!AA266</f>
        <v>0</v>
      </c>
      <c r="T266" s="4">
        <f t="shared" si="33"/>
        <v>352173</v>
      </c>
      <c r="U266" s="4">
        <f t="shared" si="34"/>
        <v>13441049</v>
      </c>
      <c r="V266" s="4">
        <f>ROUND((P266*1.025)+'New Growth'!$AL266*P266,0)</f>
        <v>13180893</v>
      </c>
      <c r="W266" s="12"/>
      <c r="X266" s="4">
        <v>18324000</v>
      </c>
      <c r="Y266" s="4">
        <v>19591665</v>
      </c>
      <c r="Z266" s="4">
        <v>20197808</v>
      </c>
      <c r="AA266" s="4">
        <v>21265276</v>
      </c>
      <c r="AB266" s="15">
        <f t="shared" ref="AB266:AB329" si="37">IF(AA266&gt;0,AA266,IF(Z266&gt;0,Z266,AA266))</f>
        <v>21265276</v>
      </c>
      <c r="AC266" s="4"/>
      <c r="AD266" s="4">
        <f t="shared" si="35"/>
        <v>13441049</v>
      </c>
      <c r="AE266" s="4"/>
      <c r="AF266" s="4"/>
    </row>
    <row r="267" spans="1:32">
      <c r="A267" t="s">
        <v>272</v>
      </c>
      <c r="B267">
        <v>258</v>
      </c>
      <c r="C267" s="4">
        <v>83270410</v>
      </c>
      <c r="D267" s="4">
        <f>Overrides!X267</f>
        <v>0</v>
      </c>
      <c r="E267" s="4">
        <v>0</v>
      </c>
      <c r="F267" s="4">
        <f t="shared" ref="F267:F330" si="38">IF(C267&gt;0,C267-E267,0)</f>
        <v>83270410</v>
      </c>
      <c r="G267" s="4"/>
      <c r="H267" s="4">
        <v>86548205</v>
      </c>
      <c r="I267" s="4">
        <f>Overrides!Y267</f>
        <v>0</v>
      </c>
      <c r="J267" s="4">
        <f t="shared" si="36"/>
        <v>0</v>
      </c>
      <c r="K267" s="4">
        <f t="shared" ref="K267:K330" si="39">IF(H267&gt;0,H267-J267,0)</f>
        <v>86548205</v>
      </c>
      <c r="L267" s="4"/>
      <c r="M267" s="4">
        <v>90563116</v>
      </c>
      <c r="N267" s="4">
        <f>Overrides!Z267</f>
        <v>0</v>
      </c>
      <c r="O267" s="4">
        <f t="shared" ref="O267:O330" si="40">ROUND((J267*1.025)+N267,0)</f>
        <v>0</v>
      </c>
      <c r="P267" s="4">
        <f t="shared" ref="P267:P330" si="41">IF(M267&gt;0,M267-O267,0)</f>
        <v>90563116</v>
      </c>
      <c r="Q267" s="4"/>
      <c r="R267" s="4">
        <v>95321556</v>
      </c>
      <c r="S267" s="4">
        <f>Overrides!AA267</f>
        <v>0</v>
      </c>
      <c r="T267" s="4">
        <f t="shared" ref="T267:T330" si="42">ROUND((O267*1.025)+S267,0)</f>
        <v>0</v>
      </c>
      <c r="U267" s="4">
        <f t="shared" ref="U267:U330" si="43">IF(R267&gt;0,R267-T267,0)</f>
        <v>95321556</v>
      </c>
      <c r="V267" s="4">
        <f>ROUND((P267*1.025)+'New Growth'!$AL267*P267,0)</f>
        <v>94738076</v>
      </c>
      <c r="W267" s="12"/>
      <c r="X267" s="4">
        <v>105216896</v>
      </c>
      <c r="Y267" s="4">
        <v>113351991</v>
      </c>
      <c r="Z267" s="4">
        <v>117756407</v>
      </c>
      <c r="AA267" s="4">
        <v>126689577</v>
      </c>
      <c r="AB267" s="15">
        <f t="shared" si="37"/>
        <v>126689577</v>
      </c>
      <c r="AC267" s="4"/>
      <c r="AD267" s="4">
        <f t="shared" ref="AD267:AD330" si="44">MINA(IF(U267&gt;0,U267,V267),AB267)</f>
        <v>95321556</v>
      </c>
      <c r="AE267" s="4"/>
      <c r="AF267" s="4"/>
    </row>
    <row r="268" spans="1:32">
      <c r="A268" t="s">
        <v>273</v>
      </c>
      <c r="B268">
        <v>259</v>
      </c>
      <c r="C268" s="4">
        <v>16949641</v>
      </c>
      <c r="D268" s="4">
        <f>Overrides!X268</f>
        <v>0</v>
      </c>
      <c r="E268" s="4">
        <v>0</v>
      </c>
      <c r="F268" s="4">
        <f t="shared" si="38"/>
        <v>16949641</v>
      </c>
      <c r="G268" s="4"/>
      <c r="H268" s="4">
        <v>17808114</v>
      </c>
      <c r="I268" s="4">
        <f>Overrides!Y268</f>
        <v>0</v>
      </c>
      <c r="J268" s="4">
        <f t="shared" si="36"/>
        <v>0</v>
      </c>
      <c r="K268" s="4">
        <f t="shared" si="39"/>
        <v>17808114</v>
      </c>
      <c r="L268" s="4"/>
      <c r="M268" s="4">
        <v>18562229</v>
      </c>
      <c r="N268" s="4">
        <f>Overrides!Z268</f>
        <v>0</v>
      </c>
      <c r="O268" s="4">
        <f t="shared" si="40"/>
        <v>0</v>
      </c>
      <c r="P268" s="4">
        <f t="shared" si="41"/>
        <v>18562229</v>
      </c>
      <c r="Q268" s="4"/>
      <c r="R268" s="4">
        <v>19427399</v>
      </c>
      <c r="S268" s="4">
        <f>Overrides!AA268</f>
        <v>0</v>
      </c>
      <c r="T268" s="4">
        <f t="shared" si="42"/>
        <v>0</v>
      </c>
      <c r="U268" s="4">
        <f t="shared" si="43"/>
        <v>19427399</v>
      </c>
      <c r="V268" s="4">
        <f>ROUND((P268*1.025)+'New Growth'!$AL268*P268,0)</f>
        <v>19425373</v>
      </c>
      <c r="W268" s="12"/>
      <c r="X268" s="4">
        <v>37060619</v>
      </c>
      <c r="Y268" s="4">
        <v>38953195</v>
      </c>
      <c r="Z268" s="4">
        <v>40110517</v>
      </c>
      <c r="AA268" s="4">
        <v>43380423</v>
      </c>
      <c r="AB268" s="15">
        <f t="shared" si="37"/>
        <v>43380423</v>
      </c>
      <c r="AC268" s="4"/>
      <c r="AD268" s="4">
        <f t="shared" si="44"/>
        <v>19427399</v>
      </c>
      <c r="AE268" s="4"/>
      <c r="AF268" s="4"/>
    </row>
    <row r="269" spans="1:32">
      <c r="A269" t="s">
        <v>274</v>
      </c>
      <c r="B269">
        <v>260</v>
      </c>
      <c r="C269" s="4">
        <v>2767331</v>
      </c>
      <c r="D269" s="4">
        <f>Overrides!X269</f>
        <v>0</v>
      </c>
      <c r="E269" s="4">
        <v>0</v>
      </c>
      <c r="F269" s="4">
        <f t="shared" si="38"/>
        <v>2767331</v>
      </c>
      <c r="G269" s="4"/>
      <c r="H269" s="4">
        <v>2852760</v>
      </c>
      <c r="I269" s="4">
        <f>Overrides!Y269</f>
        <v>0</v>
      </c>
      <c r="J269" s="4">
        <f t="shared" si="36"/>
        <v>0</v>
      </c>
      <c r="K269" s="4">
        <f t="shared" si="39"/>
        <v>2852760</v>
      </c>
      <c r="L269" s="4"/>
      <c r="M269" s="4">
        <v>2935167</v>
      </c>
      <c r="N269" s="4">
        <f>Overrides!Z269</f>
        <v>0</v>
      </c>
      <c r="O269" s="4">
        <f t="shared" si="40"/>
        <v>0</v>
      </c>
      <c r="P269" s="4">
        <f t="shared" si="41"/>
        <v>2935167</v>
      </c>
      <c r="Q269" s="4"/>
      <c r="R269" s="4">
        <v>3018886</v>
      </c>
      <c r="S269" s="4">
        <f>Overrides!AA269</f>
        <v>0</v>
      </c>
      <c r="T269" s="4">
        <f t="shared" si="42"/>
        <v>0</v>
      </c>
      <c r="U269" s="4">
        <f t="shared" si="43"/>
        <v>3018886</v>
      </c>
      <c r="V269" s="4">
        <f>ROUND((P269*1.025)+'New Growth'!$AL269*P269,0)</f>
        <v>3021461</v>
      </c>
      <c r="W269" s="12"/>
      <c r="X269" s="4">
        <v>5403331</v>
      </c>
      <c r="Y269" s="4">
        <v>5408324</v>
      </c>
      <c r="Z269" s="4">
        <v>5402625</v>
      </c>
      <c r="AA269" s="4">
        <v>5415057</v>
      </c>
      <c r="AB269" s="15">
        <f t="shared" si="37"/>
        <v>5415057</v>
      </c>
      <c r="AC269" s="4"/>
      <c r="AD269" s="4">
        <f t="shared" si="44"/>
        <v>3018886</v>
      </c>
      <c r="AE269" s="4"/>
      <c r="AF269" s="4"/>
    </row>
    <row r="270" spans="1:32">
      <c r="A270" t="s">
        <v>275</v>
      </c>
      <c r="B270">
        <v>261</v>
      </c>
      <c r="C270" s="4">
        <v>52284061</v>
      </c>
      <c r="D270" s="4">
        <f>Overrides!X270</f>
        <v>0</v>
      </c>
      <c r="E270" s="4">
        <v>7373875</v>
      </c>
      <c r="F270" s="4">
        <f t="shared" si="38"/>
        <v>44910186</v>
      </c>
      <c r="G270" s="4"/>
      <c r="H270" s="4">
        <v>54242318</v>
      </c>
      <c r="I270" s="4">
        <f>Overrides!Y270</f>
        <v>0</v>
      </c>
      <c r="J270" s="4">
        <f t="shared" si="36"/>
        <v>7558222</v>
      </c>
      <c r="K270" s="4">
        <f t="shared" si="39"/>
        <v>46684096</v>
      </c>
      <c r="L270" s="4"/>
      <c r="M270" s="4">
        <v>56158926</v>
      </c>
      <c r="N270" s="4">
        <f>Overrides!Z270</f>
        <v>0</v>
      </c>
      <c r="O270" s="4">
        <f t="shared" si="40"/>
        <v>7747178</v>
      </c>
      <c r="P270" s="4">
        <f t="shared" si="41"/>
        <v>48411748</v>
      </c>
      <c r="Q270" s="4"/>
      <c r="R270" s="4">
        <v>58584945</v>
      </c>
      <c r="S270" s="4">
        <f>Overrides!AA270</f>
        <v>0</v>
      </c>
      <c r="T270" s="4">
        <f t="shared" si="42"/>
        <v>7940857</v>
      </c>
      <c r="U270" s="4">
        <f t="shared" si="43"/>
        <v>50644088</v>
      </c>
      <c r="V270" s="4">
        <f>ROUND((P270*1.025)+'New Growth'!$AL270*P270,0)</f>
        <v>50391788</v>
      </c>
      <c r="W270" s="12"/>
      <c r="X270" s="4">
        <v>92092948</v>
      </c>
      <c r="Y270" s="4">
        <v>95578333</v>
      </c>
      <c r="Z270" s="4">
        <v>97996710</v>
      </c>
      <c r="AA270" s="4">
        <v>102954240</v>
      </c>
      <c r="AB270" s="15">
        <f t="shared" si="37"/>
        <v>102954240</v>
      </c>
      <c r="AC270" s="4"/>
      <c r="AD270" s="4">
        <f t="shared" si="44"/>
        <v>50644088</v>
      </c>
      <c r="AE270" s="4"/>
      <c r="AF270" s="4"/>
    </row>
    <row r="271" spans="1:32">
      <c r="A271" t="s">
        <v>276</v>
      </c>
      <c r="B271">
        <v>262</v>
      </c>
      <c r="C271" s="4">
        <v>56139325</v>
      </c>
      <c r="D271" s="4">
        <f>Overrides!X271</f>
        <v>0</v>
      </c>
      <c r="E271" s="4">
        <v>0</v>
      </c>
      <c r="F271" s="4">
        <f t="shared" si="38"/>
        <v>56139325</v>
      </c>
      <c r="G271" s="4"/>
      <c r="H271" s="4">
        <v>58020770</v>
      </c>
      <c r="I271" s="4">
        <f>Overrides!Y271</f>
        <v>0</v>
      </c>
      <c r="J271" s="4">
        <f t="shared" si="36"/>
        <v>0</v>
      </c>
      <c r="K271" s="4">
        <f t="shared" si="39"/>
        <v>58020770</v>
      </c>
      <c r="L271" s="4"/>
      <c r="M271" s="4">
        <v>60215392</v>
      </c>
      <c r="N271" s="4">
        <f>Overrides!Z271</f>
        <v>0</v>
      </c>
      <c r="O271" s="4">
        <f t="shared" si="40"/>
        <v>0</v>
      </c>
      <c r="P271" s="4">
        <f t="shared" si="41"/>
        <v>60215392</v>
      </c>
      <c r="Q271" s="4"/>
      <c r="R271" s="4">
        <v>62519141</v>
      </c>
      <c r="S271" s="4">
        <f>Overrides!AA271</f>
        <v>0</v>
      </c>
      <c r="T271" s="4">
        <f t="shared" si="42"/>
        <v>0</v>
      </c>
      <c r="U271" s="4">
        <f t="shared" si="43"/>
        <v>62519141</v>
      </c>
      <c r="V271" s="4">
        <f>ROUND((P271*1.025)+'New Growth'!$AL271*P271,0)</f>
        <v>62413254</v>
      </c>
      <c r="W271" s="12"/>
      <c r="X271" s="4">
        <v>95266314</v>
      </c>
      <c r="Y271" s="4">
        <v>98092233</v>
      </c>
      <c r="Z271" s="4">
        <v>104039236</v>
      </c>
      <c r="AA271" s="4">
        <v>112966072</v>
      </c>
      <c r="AB271" s="15">
        <f t="shared" si="37"/>
        <v>112966072</v>
      </c>
      <c r="AC271" s="4"/>
      <c r="AD271" s="4">
        <f t="shared" si="44"/>
        <v>62519141</v>
      </c>
      <c r="AE271" s="4"/>
      <c r="AF271" s="4"/>
    </row>
    <row r="272" spans="1:32">
      <c r="A272" t="s">
        <v>277</v>
      </c>
      <c r="B272">
        <v>263</v>
      </c>
      <c r="C272" s="4">
        <v>1229132</v>
      </c>
      <c r="D272" s="4">
        <f>Overrides!X272</f>
        <v>0</v>
      </c>
      <c r="E272" s="4">
        <v>209991</v>
      </c>
      <c r="F272" s="4">
        <f t="shared" si="38"/>
        <v>1019141</v>
      </c>
      <c r="G272" s="4"/>
      <c r="H272" s="4">
        <v>1292142</v>
      </c>
      <c r="I272" s="4">
        <f>Overrides!Y272</f>
        <v>0</v>
      </c>
      <c r="J272" s="4">
        <f t="shared" si="36"/>
        <v>215241</v>
      </c>
      <c r="K272" s="4">
        <f t="shared" si="39"/>
        <v>1076901</v>
      </c>
      <c r="L272" s="4"/>
      <c r="M272" s="4">
        <v>1333838</v>
      </c>
      <c r="N272" s="4">
        <f>Overrides!Z272</f>
        <v>0</v>
      </c>
      <c r="O272" s="4">
        <f t="shared" si="40"/>
        <v>220622</v>
      </c>
      <c r="P272" s="4">
        <f t="shared" si="41"/>
        <v>1113216</v>
      </c>
      <c r="Q272" s="4"/>
      <c r="R272" s="4">
        <v>1383657</v>
      </c>
      <c r="S272" s="4">
        <f>Overrides!AA272</f>
        <v>0</v>
      </c>
      <c r="T272" s="4">
        <f t="shared" si="42"/>
        <v>226138</v>
      </c>
      <c r="U272" s="4">
        <f t="shared" si="43"/>
        <v>1157519</v>
      </c>
      <c r="V272" s="4">
        <f>ROUND((P272*1.025)+'New Growth'!$AL272*P272,0)</f>
        <v>1160973</v>
      </c>
      <c r="W272" s="12"/>
      <c r="X272" s="4">
        <v>1591459</v>
      </c>
      <c r="Y272" s="4">
        <v>1679061</v>
      </c>
      <c r="Z272" s="4">
        <v>1672104</v>
      </c>
      <c r="AA272" s="4">
        <v>1688346</v>
      </c>
      <c r="AB272" s="15">
        <f t="shared" si="37"/>
        <v>1688346</v>
      </c>
      <c r="AC272" s="4"/>
      <c r="AD272" s="4">
        <f t="shared" si="44"/>
        <v>1157519</v>
      </c>
      <c r="AE272" s="4"/>
      <c r="AF272" s="4"/>
    </row>
    <row r="273" spans="1:32">
      <c r="A273" t="s">
        <v>278</v>
      </c>
      <c r="B273">
        <v>264</v>
      </c>
      <c r="C273" s="4">
        <v>50137901</v>
      </c>
      <c r="D273" s="4">
        <f>Overrides!X273</f>
        <v>0</v>
      </c>
      <c r="E273" s="4">
        <v>6756945</v>
      </c>
      <c r="F273" s="4">
        <f t="shared" si="38"/>
        <v>43380956</v>
      </c>
      <c r="G273" s="4"/>
      <c r="H273" s="4">
        <v>51924064</v>
      </c>
      <c r="I273" s="4">
        <f>Overrides!Y273</f>
        <v>0</v>
      </c>
      <c r="J273" s="4">
        <f t="shared" si="36"/>
        <v>6925869</v>
      </c>
      <c r="K273" s="4">
        <f t="shared" si="39"/>
        <v>44998195</v>
      </c>
      <c r="L273" s="4"/>
      <c r="M273" s="4">
        <v>53730738</v>
      </c>
      <c r="N273" s="4">
        <f>Overrides!Z273</f>
        <v>0</v>
      </c>
      <c r="O273" s="4">
        <f t="shared" si="40"/>
        <v>7099016</v>
      </c>
      <c r="P273" s="4">
        <f t="shared" si="41"/>
        <v>46631722</v>
      </c>
      <c r="Q273" s="4"/>
      <c r="R273" s="4">
        <v>55646272</v>
      </c>
      <c r="S273" s="4">
        <f>Overrides!AA273</f>
        <v>0</v>
      </c>
      <c r="T273" s="4">
        <f t="shared" si="42"/>
        <v>7276491</v>
      </c>
      <c r="U273" s="4">
        <f t="shared" si="43"/>
        <v>48369781</v>
      </c>
      <c r="V273" s="4">
        <f>ROUND((P273*1.025)+'New Growth'!$AL273*P273,0)</f>
        <v>48357096</v>
      </c>
      <c r="W273" s="12"/>
      <c r="X273" s="4">
        <v>98552431</v>
      </c>
      <c r="Y273" s="4">
        <v>102056403</v>
      </c>
      <c r="Z273" s="4">
        <v>106877999</v>
      </c>
      <c r="AA273" s="4">
        <v>111092952</v>
      </c>
      <c r="AB273" s="15">
        <f t="shared" si="37"/>
        <v>111092952</v>
      </c>
      <c r="AC273" s="4"/>
      <c r="AD273" s="4">
        <f t="shared" si="44"/>
        <v>48369781</v>
      </c>
      <c r="AE273" s="4"/>
      <c r="AF273" s="4"/>
    </row>
    <row r="274" spans="1:32">
      <c r="A274" t="s">
        <v>279</v>
      </c>
      <c r="B274">
        <v>265</v>
      </c>
      <c r="C274" s="4">
        <v>33762555</v>
      </c>
      <c r="D274" s="4">
        <f>Overrides!X274</f>
        <v>0</v>
      </c>
      <c r="E274" s="4">
        <v>0</v>
      </c>
      <c r="F274" s="4">
        <f t="shared" si="38"/>
        <v>33762555</v>
      </c>
      <c r="G274" s="4"/>
      <c r="H274" s="4">
        <v>35313054</v>
      </c>
      <c r="I274" s="4">
        <f>Overrides!Y274</f>
        <v>0</v>
      </c>
      <c r="J274" s="4">
        <f t="shared" si="36"/>
        <v>0</v>
      </c>
      <c r="K274" s="4">
        <f t="shared" si="39"/>
        <v>35313054</v>
      </c>
      <c r="L274" s="4"/>
      <c r="M274" s="4">
        <v>36955455</v>
      </c>
      <c r="N274" s="4">
        <f>Overrides!Z274</f>
        <v>0</v>
      </c>
      <c r="O274" s="4">
        <f t="shared" si="40"/>
        <v>0</v>
      </c>
      <c r="P274" s="4">
        <f t="shared" si="41"/>
        <v>36955455</v>
      </c>
      <c r="Q274" s="4"/>
      <c r="R274" s="4">
        <v>38770631</v>
      </c>
      <c r="S274" s="4">
        <f>Overrides!AA274</f>
        <v>0</v>
      </c>
      <c r="T274" s="4">
        <f t="shared" si="42"/>
        <v>0</v>
      </c>
      <c r="U274" s="4">
        <f t="shared" si="43"/>
        <v>38770631</v>
      </c>
      <c r="V274" s="4">
        <f>ROUND((P274*1.025)+'New Growth'!$AL274*P274,0)</f>
        <v>38699752</v>
      </c>
      <c r="W274" s="12"/>
      <c r="X274" s="4">
        <v>52047368</v>
      </c>
      <c r="Y274" s="4">
        <v>54220783</v>
      </c>
      <c r="Z274" s="4">
        <v>55719002</v>
      </c>
      <c r="AA274" s="4">
        <v>58768791</v>
      </c>
      <c r="AB274" s="15">
        <f t="shared" si="37"/>
        <v>58768791</v>
      </c>
      <c r="AC274" s="4"/>
      <c r="AD274" s="4">
        <f t="shared" si="44"/>
        <v>38770631</v>
      </c>
      <c r="AE274" s="4"/>
      <c r="AF274" s="4"/>
    </row>
    <row r="275" spans="1:32">
      <c r="A275" t="s">
        <v>280</v>
      </c>
      <c r="B275">
        <v>266</v>
      </c>
      <c r="C275" s="4">
        <v>57967206</v>
      </c>
      <c r="D275" s="4">
        <f>Overrides!X275</f>
        <v>0</v>
      </c>
      <c r="E275" s="4">
        <v>11025357</v>
      </c>
      <c r="F275" s="4">
        <f t="shared" si="38"/>
        <v>46941849</v>
      </c>
      <c r="G275" s="4"/>
      <c r="H275" s="4">
        <v>59854607</v>
      </c>
      <c r="I275" s="4">
        <f>Overrides!Y275</f>
        <v>0</v>
      </c>
      <c r="J275" s="4">
        <f t="shared" si="36"/>
        <v>11300991</v>
      </c>
      <c r="K275" s="4">
        <f t="shared" si="39"/>
        <v>48553616</v>
      </c>
      <c r="L275" s="4"/>
      <c r="M275" s="4">
        <v>61805149</v>
      </c>
      <c r="N275" s="4">
        <f>Overrides!Z275</f>
        <v>0</v>
      </c>
      <c r="O275" s="4">
        <f t="shared" si="40"/>
        <v>11583516</v>
      </c>
      <c r="P275" s="4">
        <f t="shared" si="41"/>
        <v>50221633</v>
      </c>
      <c r="Q275" s="4"/>
      <c r="R275" s="4">
        <v>64067988</v>
      </c>
      <c r="S275" s="4">
        <f>Overrides!AA275</f>
        <v>0</v>
      </c>
      <c r="T275" s="4">
        <f t="shared" si="42"/>
        <v>11873104</v>
      </c>
      <c r="U275" s="4">
        <f t="shared" si="43"/>
        <v>52194884</v>
      </c>
      <c r="V275" s="4">
        <f>ROUND((P275*1.025)+'New Growth'!$AL275*P275,0)</f>
        <v>52029612</v>
      </c>
      <c r="W275" s="12"/>
      <c r="X275" s="4">
        <v>73960750</v>
      </c>
      <c r="Y275" s="4">
        <v>78291778</v>
      </c>
      <c r="Z275" s="4">
        <v>82346533</v>
      </c>
      <c r="AA275" s="4">
        <v>85541428</v>
      </c>
      <c r="AB275" s="15">
        <f t="shared" si="37"/>
        <v>85541428</v>
      </c>
      <c r="AC275" s="4"/>
      <c r="AD275" s="4">
        <f t="shared" si="44"/>
        <v>52194884</v>
      </c>
      <c r="AE275" s="4"/>
      <c r="AF275" s="4"/>
    </row>
    <row r="276" spans="1:32">
      <c r="A276" t="s">
        <v>281</v>
      </c>
      <c r="B276">
        <v>267</v>
      </c>
      <c r="C276" s="4">
        <v>8966232</v>
      </c>
      <c r="D276" s="4">
        <f>Overrides!X276</f>
        <v>0</v>
      </c>
      <c r="E276" s="4">
        <v>308516</v>
      </c>
      <c r="F276" s="4">
        <f t="shared" si="38"/>
        <v>8657716</v>
      </c>
      <c r="G276" s="4"/>
      <c r="H276" s="4">
        <v>9347648</v>
      </c>
      <c r="I276" s="4">
        <f>Overrides!Y276</f>
        <v>0</v>
      </c>
      <c r="J276" s="4">
        <f t="shared" ref="J276:J339" si="45">ROUND((E276*1.025)+I276,0)</f>
        <v>316229</v>
      </c>
      <c r="K276" s="4">
        <f t="shared" si="39"/>
        <v>9031419</v>
      </c>
      <c r="L276" s="4"/>
      <c r="M276" s="4">
        <v>9645997</v>
      </c>
      <c r="N276" s="4">
        <f>Overrides!Z276</f>
        <v>0</v>
      </c>
      <c r="O276" s="4">
        <f t="shared" si="40"/>
        <v>324135</v>
      </c>
      <c r="P276" s="4">
        <f t="shared" si="41"/>
        <v>9321862</v>
      </c>
      <c r="Q276" s="4"/>
      <c r="R276" s="4">
        <v>10015988</v>
      </c>
      <c r="S276" s="4">
        <f>Overrides!AA276</f>
        <v>0</v>
      </c>
      <c r="T276" s="4">
        <f t="shared" si="42"/>
        <v>332238</v>
      </c>
      <c r="U276" s="4">
        <f t="shared" si="43"/>
        <v>9683750</v>
      </c>
      <c r="V276" s="4">
        <f>ROUND((P276*1.025)+'New Growth'!$AL276*P276,0)</f>
        <v>9677025</v>
      </c>
      <c r="W276" s="12"/>
      <c r="X276" s="4">
        <v>15141484</v>
      </c>
      <c r="Y276" s="4">
        <v>15202132</v>
      </c>
      <c r="Z276" s="4">
        <v>14694201</v>
      </c>
      <c r="AA276" s="4">
        <v>14796976</v>
      </c>
      <c r="AB276" s="15">
        <f t="shared" si="37"/>
        <v>14796976</v>
      </c>
      <c r="AC276" s="4"/>
      <c r="AD276" s="4">
        <f t="shared" si="44"/>
        <v>9683750</v>
      </c>
      <c r="AE276" s="4"/>
      <c r="AF276" s="4"/>
    </row>
    <row r="277" spans="1:32">
      <c r="A277" t="s">
        <v>282</v>
      </c>
      <c r="B277">
        <v>268</v>
      </c>
      <c r="C277" s="4">
        <v>3471584</v>
      </c>
      <c r="D277" s="4">
        <f>Overrides!X277</f>
        <v>0</v>
      </c>
      <c r="E277" s="4">
        <v>268982</v>
      </c>
      <c r="F277" s="4">
        <f t="shared" si="38"/>
        <v>3202602</v>
      </c>
      <c r="G277" s="4"/>
      <c r="H277" s="4">
        <v>3624621</v>
      </c>
      <c r="I277" s="4">
        <f>Overrides!Y277</f>
        <v>0</v>
      </c>
      <c r="J277" s="4">
        <f t="shared" si="45"/>
        <v>275707</v>
      </c>
      <c r="K277" s="4">
        <f t="shared" si="39"/>
        <v>3348914</v>
      </c>
      <c r="L277" s="4"/>
      <c r="M277" s="4">
        <v>3803948</v>
      </c>
      <c r="N277" s="4">
        <f>Overrides!Z277</f>
        <v>0</v>
      </c>
      <c r="O277" s="4">
        <f t="shared" si="40"/>
        <v>282600</v>
      </c>
      <c r="P277" s="4">
        <f t="shared" si="41"/>
        <v>3521348</v>
      </c>
      <c r="Q277" s="4"/>
      <c r="R277" s="4">
        <v>3938515</v>
      </c>
      <c r="S277" s="4">
        <f>Overrides!AA277</f>
        <v>0</v>
      </c>
      <c r="T277" s="4">
        <f t="shared" si="42"/>
        <v>289665</v>
      </c>
      <c r="U277" s="4">
        <f t="shared" si="43"/>
        <v>3648850</v>
      </c>
      <c r="V277" s="4">
        <f>ROUND((P277*1.025)+'New Growth'!$AL277*P277,0)</f>
        <v>3678048</v>
      </c>
      <c r="W277" s="12"/>
      <c r="X277" s="4">
        <v>5749542</v>
      </c>
      <c r="Y277" s="4">
        <v>5856165</v>
      </c>
      <c r="Z277" s="4">
        <v>5912881</v>
      </c>
      <c r="AA277" s="4">
        <v>5906293</v>
      </c>
      <c r="AB277" s="15">
        <f t="shared" si="37"/>
        <v>5906293</v>
      </c>
      <c r="AC277" s="4"/>
      <c r="AD277" s="4">
        <f t="shared" si="44"/>
        <v>3648850</v>
      </c>
      <c r="AE277" s="4"/>
      <c r="AF277" s="4"/>
    </row>
    <row r="278" spans="1:32">
      <c r="A278" t="s">
        <v>283</v>
      </c>
      <c r="B278">
        <v>269</v>
      </c>
      <c r="C278" s="4">
        <v>20996172</v>
      </c>
      <c r="D278" s="4">
        <f>Overrides!X278</f>
        <v>0</v>
      </c>
      <c r="E278" s="4">
        <v>3970114</v>
      </c>
      <c r="F278" s="4">
        <f t="shared" si="38"/>
        <v>17026058</v>
      </c>
      <c r="G278" s="4"/>
      <c r="H278" s="4">
        <v>21699999</v>
      </c>
      <c r="I278" s="4">
        <f>Overrides!Y278</f>
        <v>0</v>
      </c>
      <c r="J278" s="4">
        <f t="shared" si="45"/>
        <v>4069367</v>
      </c>
      <c r="K278" s="4">
        <f t="shared" si="39"/>
        <v>17630632</v>
      </c>
      <c r="L278" s="4"/>
      <c r="M278" s="4">
        <v>22343015</v>
      </c>
      <c r="N278" s="4">
        <f>Overrides!Z278</f>
        <v>0</v>
      </c>
      <c r="O278" s="4">
        <f t="shared" si="40"/>
        <v>4171101</v>
      </c>
      <c r="P278" s="4">
        <f t="shared" si="41"/>
        <v>18171914</v>
      </c>
      <c r="Q278" s="4"/>
      <c r="R278" s="4">
        <v>23214236</v>
      </c>
      <c r="S278" s="4">
        <f>Overrides!AA278</f>
        <v>0</v>
      </c>
      <c r="T278" s="4">
        <f t="shared" si="42"/>
        <v>4275379</v>
      </c>
      <c r="U278" s="4">
        <f t="shared" si="43"/>
        <v>18938857</v>
      </c>
      <c r="V278" s="4">
        <f>ROUND((P278*1.025)+'New Growth'!$AL278*P278,0)</f>
        <v>18827920</v>
      </c>
      <c r="W278" s="12"/>
      <c r="X278" s="4">
        <v>28057479</v>
      </c>
      <c r="Y278" s="4">
        <v>28472667</v>
      </c>
      <c r="Z278" s="4">
        <v>29185828</v>
      </c>
      <c r="AA278" s="4">
        <v>31213691</v>
      </c>
      <c r="AB278" s="15">
        <f t="shared" si="37"/>
        <v>31213691</v>
      </c>
      <c r="AC278" s="4"/>
      <c r="AD278" s="4">
        <f t="shared" si="44"/>
        <v>18938857</v>
      </c>
      <c r="AE278" s="4"/>
      <c r="AF278" s="4"/>
    </row>
    <row r="279" spans="1:32">
      <c r="A279" t="s">
        <v>284</v>
      </c>
      <c r="B279">
        <v>270</v>
      </c>
      <c r="C279" s="4">
        <v>8911184</v>
      </c>
      <c r="D279" s="4">
        <f>Overrides!X279</f>
        <v>0</v>
      </c>
      <c r="E279" s="4">
        <v>637564</v>
      </c>
      <c r="F279" s="4">
        <f t="shared" si="38"/>
        <v>8273620</v>
      </c>
      <c r="G279" s="4"/>
      <c r="H279" s="4">
        <v>9273920</v>
      </c>
      <c r="I279" s="4">
        <f>Overrides!Y279</f>
        <v>0</v>
      </c>
      <c r="J279" s="4">
        <f t="shared" si="45"/>
        <v>653503</v>
      </c>
      <c r="K279" s="4">
        <f t="shared" si="39"/>
        <v>8620417</v>
      </c>
      <c r="L279" s="4"/>
      <c r="M279" s="4">
        <v>9674258</v>
      </c>
      <c r="N279" s="4">
        <f>Overrides!Z279</f>
        <v>0</v>
      </c>
      <c r="O279" s="4">
        <f t="shared" si="40"/>
        <v>669841</v>
      </c>
      <c r="P279" s="4">
        <f t="shared" si="41"/>
        <v>9004417</v>
      </c>
      <c r="Q279" s="4"/>
      <c r="R279" s="4">
        <v>10077928</v>
      </c>
      <c r="S279" s="4">
        <f>Overrides!AA279</f>
        <v>0</v>
      </c>
      <c r="T279" s="4">
        <f t="shared" si="42"/>
        <v>686587</v>
      </c>
      <c r="U279" s="4">
        <f t="shared" si="43"/>
        <v>9391341</v>
      </c>
      <c r="V279" s="4">
        <f>ROUND((P279*1.025)+'New Growth'!$AL279*P279,0)</f>
        <v>9392507</v>
      </c>
      <c r="W279" s="12"/>
      <c r="X279" s="4">
        <v>14238741</v>
      </c>
      <c r="Y279" s="4">
        <v>15142822</v>
      </c>
      <c r="Z279" s="4">
        <v>15830751</v>
      </c>
      <c r="AA279" s="4">
        <v>16554805</v>
      </c>
      <c r="AB279" s="15">
        <f t="shared" si="37"/>
        <v>16554805</v>
      </c>
      <c r="AC279" s="4"/>
      <c r="AD279" s="4">
        <f t="shared" si="44"/>
        <v>9391341</v>
      </c>
      <c r="AE279" s="4"/>
      <c r="AF279" s="4"/>
    </row>
    <row r="280" spans="1:32">
      <c r="A280" t="s">
        <v>285</v>
      </c>
      <c r="B280">
        <v>271</v>
      </c>
      <c r="C280" s="4">
        <v>60663759</v>
      </c>
      <c r="D280" s="4">
        <f>Overrides!X280</f>
        <v>5500000</v>
      </c>
      <c r="E280" s="4">
        <v>5500000</v>
      </c>
      <c r="F280" s="4">
        <f t="shared" si="38"/>
        <v>55163759</v>
      </c>
      <c r="G280" s="4"/>
      <c r="H280" s="4">
        <v>63147496</v>
      </c>
      <c r="I280" s="4">
        <f>Overrides!Y280</f>
        <v>0</v>
      </c>
      <c r="J280" s="4">
        <f t="shared" si="45"/>
        <v>5637500</v>
      </c>
      <c r="K280" s="4">
        <f t="shared" si="39"/>
        <v>57509996</v>
      </c>
      <c r="L280" s="4"/>
      <c r="M280" s="4">
        <v>65771491</v>
      </c>
      <c r="N280" s="4">
        <f>Overrides!Z280</f>
        <v>0</v>
      </c>
      <c r="O280" s="4">
        <f t="shared" si="40"/>
        <v>5778438</v>
      </c>
      <c r="P280" s="4">
        <f t="shared" si="41"/>
        <v>59993053</v>
      </c>
      <c r="Q280" s="4"/>
      <c r="R280" s="4">
        <v>68715634</v>
      </c>
      <c r="S280" s="4">
        <f>Overrides!AA280</f>
        <v>0</v>
      </c>
      <c r="T280" s="4">
        <f t="shared" si="42"/>
        <v>5922899</v>
      </c>
      <c r="U280" s="4">
        <f t="shared" si="43"/>
        <v>62792735</v>
      </c>
      <c r="V280" s="4">
        <f>ROUND((P280*1.025)+'New Growth'!$AL280*P280,0)</f>
        <v>62608750</v>
      </c>
      <c r="W280" s="12"/>
      <c r="X280" s="4">
        <v>123670382</v>
      </c>
      <c r="Y280" s="4">
        <v>129901887</v>
      </c>
      <c r="Z280" s="4">
        <v>135845871</v>
      </c>
      <c r="AA280" s="4">
        <v>145407528</v>
      </c>
      <c r="AB280" s="15">
        <f t="shared" si="37"/>
        <v>145407528</v>
      </c>
      <c r="AC280" s="4"/>
      <c r="AD280" s="4">
        <f t="shared" si="44"/>
        <v>62792735</v>
      </c>
      <c r="AE280" s="4"/>
      <c r="AF280" s="4"/>
    </row>
    <row r="281" spans="1:32">
      <c r="A281" t="s">
        <v>286</v>
      </c>
      <c r="B281">
        <v>272</v>
      </c>
      <c r="C281" s="4">
        <v>4577790</v>
      </c>
      <c r="D281" s="4">
        <f>Overrides!X281</f>
        <v>0</v>
      </c>
      <c r="E281" s="4">
        <v>660244</v>
      </c>
      <c r="F281" s="4">
        <f t="shared" si="38"/>
        <v>3917546</v>
      </c>
      <c r="G281" s="4"/>
      <c r="H281" s="4">
        <v>4719004</v>
      </c>
      <c r="I281" s="4">
        <f>Overrides!Y281</f>
        <v>0</v>
      </c>
      <c r="J281" s="4">
        <f t="shared" si="45"/>
        <v>676750</v>
      </c>
      <c r="K281" s="4">
        <f t="shared" si="39"/>
        <v>4042254</v>
      </c>
      <c r="L281" s="4"/>
      <c r="M281" s="4">
        <v>4869307</v>
      </c>
      <c r="N281" s="4">
        <f>Overrides!Z281</f>
        <v>0</v>
      </c>
      <c r="O281" s="4">
        <f t="shared" si="40"/>
        <v>693669</v>
      </c>
      <c r="P281" s="4">
        <f t="shared" si="41"/>
        <v>4175638</v>
      </c>
      <c r="Q281" s="4"/>
      <c r="R281" s="4">
        <v>5023702</v>
      </c>
      <c r="S281" s="4">
        <f>Overrides!AA281</f>
        <v>0</v>
      </c>
      <c r="T281" s="4">
        <f t="shared" si="42"/>
        <v>711011</v>
      </c>
      <c r="U281" s="4">
        <f t="shared" si="43"/>
        <v>4312691</v>
      </c>
      <c r="V281" s="4">
        <f>ROUND((P281*1.025)+'New Growth'!$AL281*P281,0)</f>
        <v>4311346</v>
      </c>
      <c r="W281" s="12"/>
      <c r="X281" s="4">
        <v>5291754</v>
      </c>
      <c r="Y281" s="4">
        <v>5306585</v>
      </c>
      <c r="Z281" s="4">
        <v>5318998</v>
      </c>
      <c r="AA281" s="4">
        <v>5314379</v>
      </c>
      <c r="AB281" s="15">
        <f t="shared" si="37"/>
        <v>5314379</v>
      </c>
      <c r="AC281" s="4"/>
      <c r="AD281" s="4">
        <f t="shared" si="44"/>
        <v>4312691</v>
      </c>
      <c r="AE281" s="4"/>
      <c r="AF281" s="4"/>
    </row>
    <row r="282" spans="1:32">
      <c r="A282" t="s">
        <v>287</v>
      </c>
      <c r="B282">
        <v>273</v>
      </c>
      <c r="C282" s="4">
        <v>50754952</v>
      </c>
      <c r="D282" s="4">
        <f>Overrides!X282</f>
        <v>0</v>
      </c>
      <c r="E282" s="4">
        <v>0</v>
      </c>
      <c r="F282" s="4">
        <f t="shared" si="38"/>
        <v>50754952</v>
      </c>
      <c r="G282" s="4"/>
      <c r="H282" s="4">
        <v>51760191</v>
      </c>
      <c r="I282" s="4">
        <f>Overrides!Y282</f>
        <v>0</v>
      </c>
      <c r="J282" s="4">
        <f t="shared" si="45"/>
        <v>0</v>
      </c>
      <c r="K282" s="4">
        <f t="shared" si="39"/>
        <v>51760191</v>
      </c>
      <c r="L282" s="4"/>
      <c r="M282" s="4">
        <v>51928234</v>
      </c>
      <c r="N282" s="4">
        <f>Overrides!Z282</f>
        <v>0</v>
      </c>
      <c r="O282" s="4">
        <f t="shared" si="40"/>
        <v>0</v>
      </c>
      <c r="P282" s="4">
        <f t="shared" si="41"/>
        <v>51928234</v>
      </c>
      <c r="Q282" s="4"/>
      <c r="R282" s="4">
        <v>53534572</v>
      </c>
      <c r="S282" s="4">
        <f>Overrides!AA282</f>
        <v>0</v>
      </c>
      <c r="T282" s="4">
        <f t="shared" si="42"/>
        <v>0</v>
      </c>
      <c r="U282" s="4">
        <f t="shared" si="43"/>
        <v>53534572</v>
      </c>
      <c r="V282" s="4">
        <f>ROUND((P282*1.025)+'New Growth'!$AL282*P282,0)</f>
        <v>53548395</v>
      </c>
      <c r="W282" s="12"/>
      <c r="X282" s="4">
        <v>50754952</v>
      </c>
      <c r="Y282" s="4">
        <v>51760191</v>
      </c>
      <c r="Z282" s="4">
        <v>51928234</v>
      </c>
      <c r="AA282" s="4">
        <v>53800810</v>
      </c>
      <c r="AB282" s="15">
        <f t="shared" si="37"/>
        <v>53800810</v>
      </c>
      <c r="AC282" s="4"/>
      <c r="AD282" s="4">
        <f t="shared" si="44"/>
        <v>53534572</v>
      </c>
      <c r="AE282" s="4"/>
      <c r="AF282" s="4"/>
    </row>
    <row r="283" spans="1:32">
      <c r="A283" t="s">
        <v>288</v>
      </c>
      <c r="B283">
        <v>274</v>
      </c>
      <c r="C283" s="4">
        <v>123036937</v>
      </c>
      <c r="D283" s="4">
        <f>Overrides!X283</f>
        <v>0</v>
      </c>
      <c r="E283" s="4">
        <v>0</v>
      </c>
      <c r="F283" s="4">
        <f t="shared" si="38"/>
        <v>123036937</v>
      </c>
      <c r="G283" s="4"/>
      <c r="H283" s="4">
        <v>129440163</v>
      </c>
      <c r="I283" s="4">
        <f>Overrides!Y283</f>
        <v>0</v>
      </c>
      <c r="J283" s="4">
        <f t="shared" si="45"/>
        <v>0</v>
      </c>
      <c r="K283" s="4">
        <f t="shared" si="39"/>
        <v>129440163</v>
      </c>
      <c r="L283" s="4"/>
      <c r="M283" s="4">
        <v>137032678</v>
      </c>
      <c r="N283" s="4">
        <f>Overrides!Z283</f>
        <v>0</v>
      </c>
      <c r="O283" s="4">
        <f t="shared" si="40"/>
        <v>0</v>
      </c>
      <c r="P283" s="4">
        <f t="shared" si="41"/>
        <v>137032678</v>
      </c>
      <c r="Q283" s="4"/>
      <c r="R283" s="4">
        <v>145062349</v>
      </c>
      <c r="S283" s="4">
        <f>Overrides!AA283</f>
        <v>0</v>
      </c>
      <c r="T283" s="4">
        <f t="shared" si="42"/>
        <v>0</v>
      </c>
      <c r="U283" s="4">
        <f t="shared" si="43"/>
        <v>145062349</v>
      </c>
      <c r="V283" s="4">
        <f>ROUND((P283*1.025)+'New Growth'!$AL283*P283,0)</f>
        <v>144692805</v>
      </c>
      <c r="W283" s="12"/>
      <c r="X283" s="4">
        <v>262305632</v>
      </c>
      <c r="Y283" s="4">
        <v>279969357</v>
      </c>
      <c r="Z283" s="4">
        <v>316513238</v>
      </c>
      <c r="AA283" s="4">
        <v>344768923</v>
      </c>
      <c r="AB283" s="15">
        <f t="shared" si="37"/>
        <v>344768923</v>
      </c>
      <c r="AC283" s="4"/>
      <c r="AD283" s="4">
        <f t="shared" si="44"/>
        <v>145062349</v>
      </c>
      <c r="AE283" s="4"/>
      <c r="AF283" s="4"/>
    </row>
    <row r="284" spans="1:32">
      <c r="A284" t="s">
        <v>289</v>
      </c>
      <c r="B284">
        <v>275</v>
      </c>
      <c r="C284" s="4">
        <v>23392639</v>
      </c>
      <c r="D284" s="4">
        <f>Overrides!X284</f>
        <v>0</v>
      </c>
      <c r="E284" s="4">
        <v>0</v>
      </c>
      <c r="F284" s="4">
        <f t="shared" si="38"/>
        <v>23392639</v>
      </c>
      <c r="G284" s="4"/>
      <c r="H284" s="4">
        <v>24177266</v>
      </c>
      <c r="I284" s="4">
        <f>Overrides!Y284</f>
        <v>0</v>
      </c>
      <c r="J284" s="4">
        <f t="shared" si="45"/>
        <v>0</v>
      </c>
      <c r="K284" s="4">
        <f t="shared" si="39"/>
        <v>24177266</v>
      </c>
      <c r="L284" s="4"/>
      <c r="M284" s="4">
        <v>25167319</v>
      </c>
      <c r="N284" s="4">
        <f>Overrides!Z284</f>
        <v>0</v>
      </c>
      <c r="O284" s="4">
        <f t="shared" si="40"/>
        <v>0</v>
      </c>
      <c r="P284" s="4">
        <f t="shared" si="41"/>
        <v>25167319</v>
      </c>
      <c r="Q284" s="4"/>
      <c r="R284" s="4">
        <v>26151095</v>
      </c>
      <c r="S284" s="4">
        <f>Overrides!AA284</f>
        <v>0</v>
      </c>
      <c r="T284" s="4">
        <f t="shared" si="42"/>
        <v>0</v>
      </c>
      <c r="U284" s="4">
        <f t="shared" si="43"/>
        <v>26151095</v>
      </c>
      <c r="V284" s="4">
        <f>ROUND((P284*1.025)+'New Growth'!$AL284*P284,0)</f>
        <v>26118644</v>
      </c>
      <c r="W284" s="12"/>
      <c r="X284" s="4">
        <v>35239323</v>
      </c>
      <c r="Y284" s="4">
        <v>36310716</v>
      </c>
      <c r="Z284" s="4">
        <v>37121201</v>
      </c>
      <c r="AA284" s="4">
        <v>38555894</v>
      </c>
      <c r="AB284" s="15">
        <f t="shared" si="37"/>
        <v>38555894</v>
      </c>
      <c r="AC284" s="4"/>
      <c r="AD284" s="4">
        <f t="shared" si="44"/>
        <v>26151095</v>
      </c>
      <c r="AE284" s="4"/>
      <c r="AF284" s="4"/>
    </row>
    <row r="285" spans="1:32">
      <c r="A285" t="s">
        <v>290</v>
      </c>
      <c r="B285">
        <v>276</v>
      </c>
      <c r="C285" s="4">
        <v>9659836</v>
      </c>
      <c r="D285" s="4">
        <f>Overrides!X285</f>
        <v>0</v>
      </c>
      <c r="E285" s="4">
        <v>0</v>
      </c>
      <c r="F285" s="4">
        <f t="shared" si="38"/>
        <v>9659836</v>
      </c>
      <c r="G285" s="4"/>
      <c r="H285" s="4">
        <v>10096011</v>
      </c>
      <c r="I285" s="4">
        <f>Overrides!Y285</f>
        <v>0</v>
      </c>
      <c r="J285" s="4">
        <f t="shared" si="45"/>
        <v>0</v>
      </c>
      <c r="K285" s="4">
        <f t="shared" si="39"/>
        <v>10096011</v>
      </c>
      <c r="L285" s="4"/>
      <c r="M285" s="4">
        <v>10526111</v>
      </c>
      <c r="N285" s="4">
        <f>Overrides!Z285</f>
        <v>0</v>
      </c>
      <c r="O285" s="4">
        <f t="shared" si="40"/>
        <v>0</v>
      </c>
      <c r="P285" s="4">
        <f t="shared" si="41"/>
        <v>10526111</v>
      </c>
      <c r="Q285" s="4"/>
      <c r="R285" s="4">
        <v>10913245</v>
      </c>
      <c r="S285" s="4">
        <f>Overrides!AA285</f>
        <v>0</v>
      </c>
      <c r="T285" s="4">
        <f t="shared" si="42"/>
        <v>0</v>
      </c>
      <c r="U285" s="4">
        <f t="shared" si="43"/>
        <v>10913245</v>
      </c>
      <c r="V285" s="4">
        <f>ROUND((P285*1.025)+'New Growth'!$AL285*P285,0)</f>
        <v>10962945</v>
      </c>
      <c r="W285" s="12"/>
      <c r="X285" s="4">
        <v>16362431</v>
      </c>
      <c r="Y285" s="4">
        <v>16586686</v>
      </c>
      <c r="Z285" s="4">
        <v>17066868</v>
      </c>
      <c r="AA285" s="4">
        <v>17217859</v>
      </c>
      <c r="AB285" s="15">
        <f t="shared" si="37"/>
        <v>17217859</v>
      </c>
      <c r="AC285" s="4"/>
      <c r="AD285" s="4">
        <f t="shared" si="44"/>
        <v>10913245</v>
      </c>
      <c r="AE285" s="4"/>
      <c r="AF285" s="4"/>
    </row>
    <row r="286" spans="1:32">
      <c r="A286" t="s">
        <v>291</v>
      </c>
      <c r="B286">
        <v>277</v>
      </c>
      <c r="C286" s="4">
        <v>36277241</v>
      </c>
      <c r="D286" s="4">
        <f>Overrides!X286</f>
        <v>0</v>
      </c>
      <c r="E286" s="4">
        <v>2265835</v>
      </c>
      <c r="F286" s="4">
        <f t="shared" si="38"/>
        <v>34011406</v>
      </c>
      <c r="G286" s="4"/>
      <c r="H286" s="4">
        <v>37888435</v>
      </c>
      <c r="I286" s="4">
        <f>Overrides!Y286</f>
        <v>0</v>
      </c>
      <c r="J286" s="4">
        <f t="shared" si="45"/>
        <v>2322481</v>
      </c>
      <c r="K286" s="4">
        <f t="shared" si="39"/>
        <v>35565954</v>
      </c>
      <c r="L286" s="4"/>
      <c r="M286" s="4">
        <v>39350305</v>
      </c>
      <c r="N286" s="4">
        <f>Overrides!Z286</f>
        <v>0</v>
      </c>
      <c r="O286" s="4">
        <f t="shared" si="40"/>
        <v>2380543</v>
      </c>
      <c r="P286" s="4">
        <f t="shared" si="41"/>
        <v>36969762</v>
      </c>
      <c r="Q286" s="4"/>
      <c r="R286" s="4">
        <v>40989148</v>
      </c>
      <c r="S286" s="4">
        <f>Overrides!AA286</f>
        <v>0</v>
      </c>
      <c r="T286" s="4">
        <f t="shared" si="42"/>
        <v>2440057</v>
      </c>
      <c r="U286" s="4">
        <f t="shared" si="43"/>
        <v>38549091</v>
      </c>
      <c r="V286" s="4">
        <f>ROUND((P286*1.025)+'New Growth'!$AL286*P286,0)</f>
        <v>38544674</v>
      </c>
      <c r="W286" s="12"/>
      <c r="X286" s="4">
        <v>56127086</v>
      </c>
      <c r="Y286" s="4">
        <v>58544207</v>
      </c>
      <c r="Z286" s="4">
        <v>58761250</v>
      </c>
      <c r="AA286" s="4">
        <v>61031445</v>
      </c>
      <c r="AB286" s="15">
        <f t="shared" si="37"/>
        <v>61031445</v>
      </c>
      <c r="AC286" s="4"/>
      <c r="AD286" s="4">
        <f t="shared" si="44"/>
        <v>38549091</v>
      </c>
      <c r="AE286" s="4"/>
      <c r="AF286" s="4"/>
    </row>
    <row r="287" spans="1:32">
      <c r="A287" t="s">
        <v>292</v>
      </c>
      <c r="B287">
        <v>278</v>
      </c>
      <c r="C287" s="4">
        <v>18453786</v>
      </c>
      <c r="D287" s="4">
        <f>Overrides!X287</f>
        <v>0</v>
      </c>
      <c r="E287" s="4">
        <v>0</v>
      </c>
      <c r="F287" s="4">
        <f t="shared" si="38"/>
        <v>18453786</v>
      </c>
      <c r="G287" s="4"/>
      <c r="H287" s="4">
        <v>19151014</v>
      </c>
      <c r="I287" s="4">
        <f>Overrides!Y287</f>
        <v>0</v>
      </c>
      <c r="J287" s="4">
        <f t="shared" si="45"/>
        <v>0</v>
      </c>
      <c r="K287" s="4">
        <f t="shared" si="39"/>
        <v>19151014</v>
      </c>
      <c r="L287" s="4"/>
      <c r="M287" s="4">
        <v>19904455</v>
      </c>
      <c r="N287" s="4">
        <f>Overrides!Z287</f>
        <v>0</v>
      </c>
      <c r="O287" s="4">
        <f t="shared" si="40"/>
        <v>0</v>
      </c>
      <c r="P287" s="4">
        <f t="shared" si="41"/>
        <v>19904455</v>
      </c>
      <c r="Q287" s="4"/>
      <c r="R287" s="4">
        <v>20829980</v>
      </c>
      <c r="S287" s="4">
        <f>Overrides!AA287</f>
        <v>0</v>
      </c>
      <c r="T287" s="4">
        <f t="shared" si="42"/>
        <v>0</v>
      </c>
      <c r="U287" s="4">
        <f t="shared" si="43"/>
        <v>20829980</v>
      </c>
      <c r="V287" s="4">
        <f>ROUND((P287*1.025)+'New Growth'!$AL287*P287,0)</f>
        <v>20724519</v>
      </c>
      <c r="W287" s="12"/>
      <c r="X287" s="4">
        <v>22619783</v>
      </c>
      <c r="Y287" s="4">
        <v>22886005</v>
      </c>
      <c r="Z287" s="4">
        <v>23327758</v>
      </c>
      <c r="AA287" s="4">
        <v>24382531</v>
      </c>
      <c r="AB287" s="15">
        <f t="shared" si="37"/>
        <v>24382531</v>
      </c>
      <c r="AC287" s="4"/>
      <c r="AD287" s="4">
        <f t="shared" si="44"/>
        <v>20829980</v>
      </c>
      <c r="AE287" s="4"/>
      <c r="AF287" s="4"/>
    </row>
    <row r="288" spans="1:32">
      <c r="A288" t="s">
        <v>293</v>
      </c>
      <c r="B288">
        <v>279</v>
      </c>
      <c r="C288" s="4">
        <v>16404944</v>
      </c>
      <c r="D288" s="4">
        <f>Overrides!X288</f>
        <v>0</v>
      </c>
      <c r="E288" s="4">
        <v>0</v>
      </c>
      <c r="F288" s="4">
        <f t="shared" si="38"/>
        <v>16404944</v>
      </c>
      <c r="G288" s="4"/>
      <c r="H288" s="4">
        <v>17058447</v>
      </c>
      <c r="I288" s="4">
        <f>Overrides!Y288</f>
        <v>0</v>
      </c>
      <c r="J288" s="4">
        <f t="shared" si="45"/>
        <v>0</v>
      </c>
      <c r="K288" s="4">
        <f t="shared" si="39"/>
        <v>17058447</v>
      </c>
      <c r="L288" s="4"/>
      <c r="M288" s="4">
        <v>17759877</v>
      </c>
      <c r="N288" s="4">
        <f>Overrides!Z288</f>
        <v>0</v>
      </c>
      <c r="O288" s="4">
        <f t="shared" si="40"/>
        <v>0</v>
      </c>
      <c r="P288" s="4">
        <f t="shared" si="41"/>
        <v>17759877</v>
      </c>
      <c r="Q288" s="4"/>
      <c r="R288" s="4">
        <v>18404978</v>
      </c>
      <c r="S288" s="4">
        <f>Overrides!AA288</f>
        <v>0</v>
      </c>
      <c r="T288" s="4">
        <f t="shared" si="42"/>
        <v>0</v>
      </c>
      <c r="U288" s="4">
        <f t="shared" si="43"/>
        <v>18404978</v>
      </c>
      <c r="V288" s="4">
        <f>ROUND((P288*1.025)+'New Growth'!$AL288*P288,0)</f>
        <v>18454288</v>
      </c>
      <c r="W288" s="12"/>
      <c r="X288" s="4">
        <v>24562790</v>
      </c>
      <c r="Y288" s="4">
        <v>25025323</v>
      </c>
      <c r="Z288" s="4">
        <v>25374068</v>
      </c>
      <c r="AA288" s="4">
        <v>26783917</v>
      </c>
      <c r="AB288" s="15">
        <f t="shared" si="37"/>
        <v>26783917</v>
      </c>
      <c r="AC288" s="4"/>
      <c r="AD288" s="4">
        <f t="shared" si="44"/>
        <v>18404978</v>
      </c>
      <c r="AE288" s="4"/>
      <c r="AF288" s="4"/>
    </row>
    <row r="289" spans="1:32">
      <c r="A289" t="s">
        <v>294</v>
      </c>
      <c r="B289">
        <v>280</v>
      </c>
      <c r="C289" s="4">
        <v>11864553</v>
      </c>
      <c r="D289" s="4">
        <f>Overrides!X289</f>
        <v>0</v>
      </c>
      <c r="E289" s="4">
        <v>1316598</v>
      </c>
      <c r="F289" s="4">
        <f t="shared" si="38"/>
        <v>10547955</v>
      </c>
      <c r="G289" s="4"/>
      <c r="H289" s="4">
        <v>12271079</v>
      </c>
      <c r="I289" s="4">
        <f>Overrides!Y289</f>
        <v>0</v>
      </c>
      <c r="J289" s="4">
        <f t="shared" si="45"/>
        <v>1349513</v>
      </c>
      <c r="K289" s="4">
        <f t="shared" si="39"/>
        <v>10921566</v>
      </c>
      <c r="L289" s="4"/>
      <c r="M289" s="4">
        <v>12806635</v>
      </c>
      <c r="N289" s="4">
        <f>Overrides!Z289</f>
        <v>0</v>
      </c>
      <c r="O289" s="4">
        <f t="shared" si="40"/>
        <v>1383251</v>
      </c>
      <c r="P289" s="4">
        <f t="shared" si="41"/>
        <v>11423384</v>
      </c>
      <c r="Q289" s="4"/>
      <c r="R289" s="4">
        <v>13667826</v>
      </c>
      <c r="S289" s="4">
        <f>Overrides!AA289</f>
        <v>0</v>
      </c>
      <c r="T289" s="4">
        <f t="shared" si="42"/>
        <v>1417832</v>
      </c>
      <c r="U289" s="4">
        <f t="shared" si="43"/>
        <v>12249994</v>
      </c>
      <c r="V289" s="4">
        <f>ROUND((P289*1.025)+'New Growth'!$AL289*P289,0)</f>
        <v>11862042</v>
      </c>
      <c r="W289" s="12"/>
      <c r="X289" s="4">
        <v>23061724</v>
      </c>
      <c r="Y289" s="4">
        <v>22817780</v>
      </c>
      <c r="Z289" s="4">
        <v>24282596</v>
      </c>
      <c r="AA289" s="4">
        <v>26320398</v>
      </c>
      <c r="AB289" s="15">
        <f t="shared" si="37"/>
        <v>26320398</v>
      </c>
      <c r="AC289" s="4"/>
      <c r="AD289" s="4">
        <f t="shared" si="44"/>
        <v>12249994</v>
      </c>
      <c r="AE289" s="4"/>
      <c r="AF289" s="4"/>
    </row>
    <row r="290" spans="1:32">
      <c r="A290" t="s">
        <v>295</v>
      </c>
      <c r="B290">
        <v>281</v>
      </c>
      <c r="C290" s="4">
        <v>176123213</v>
      </c>
      <c r="D290" s="4">
        <f>Overrides!X290</f>
        <v>0</v>
      </c>
      <c r="E290" s="4">
        <v>0</v>
      </c>
      <c r="F290" s="4">
        <f t="shared" si="38"/>
        <v>176123213</v>
      </c>
      <c r="G290" s="4"/>
      <c r="H290" s="4">
        <v>181910553</v>
      </c>
      <c r="I290" s="4">
        <f>Overrides!Y290</f>
        <v>0</v>
      </c>
      <c r="J290" s="4">
        <f t="shared" si="45"/>
        <v>0</v>
      </c>
      <c r="K290" s="4">
        <f t="shared" si="39"/>
        <v>181910553</v>
      </c>
      <c r="L290" s="4"/>
      <c r="M290" s="4">
        <v>191434885</v>
      </c>
      <c r="N290" s="4">
        <f>Overrides!Z290</f>
        <v>0</v>
      </c>
      <c r="O290" s="4">
        <f t="shared" si="40"/>
        <v>0</v>
      </c>
      <c r="P290" s="4">
        <f t="shared" si="41"/>
        <v>191434885</v>
      </c>
      <c r="Q290" s="4"/>
      <c r="R290" s="4">
        <v>198331396</v>
      </c>
      <c r="S290" s="4">
        <f>Overrides!AA290</f>
        <v>0</v>
      </c>
      <c r="T290" s="4">
        <f t="shared" si="42"/>
        <v>0</v>
      </c>
      <c r="U290" s="4">
        <f t="shared" si="43"/>
        <v>198331396</v>
      </c>
      <c r="V290" s="4">
        <f>ROUND((P290*1.025)+'New Growth'!$AL290*P290,0)</f>
        <v>201236351</v>
      </c>
      <c r="W290" s="12"/>
      <c r="X290" s="4">
        <v>176123213</v>
      </c>
      <c r="Y290" s="4">
        <v>181910553</v>
      </c>
      <c r="Z290" s="4">
        <v>191448902</v>
      </c>
      <c r="AA290" s="4">
        <v>198331396</v>
      </c>
      <c r="AB290" s="15">
        <f t="shared" si="37"/>
        <v>198331396</v>
      </c>
      <c r="AC290" s="4"/>
      <c r="AD290" s="4">
        <f t="shared" si="44"/>
        <v>198331396</v>
      </c>
      <c r="AE290" s="4"/>
      <c r="AF290" s="4"/>
    </row>
    <row r="291" spans="1:32">
      <c r="A291" t="s">
        <v>296</v>
      </c>
      <c r="B291">
        <v>282</v>
      </c>
      <c r="C291" s="4">
        <v>16571624</v>
      </c>
      <c r="D291" s="4">
        <f>Overrides!X291</f>
        <v>0</v>
      </c>
      <c r="E291" s="4">
        <v>1069025</v>
      </c>
      <c r="F291" s="4">
        <f t="shared" si="38"/>
        <v>15502599</v>
      </c>
      <c r="G291" s="4"/>
      <c r="H291" s="4">
        <v>17201853</v>
      </c>
      <c r="I291" s="4">
        <f>Overrides!Y291</f>
        <v>0</v>
      </c>
      <c r="J291" s="4">
        <f t="shared" si="45"/>
        <v>1095751</v>
      </c>
      <c r="K291" s="4">
        <f t="shared" si="39"/>
        <v>16106102</v>
      </c>
      <c r="L291" s="4"/>
      <c r="M291" s="4">
        <v>17810225</v>
      </c>
      <c r="N291" s="4">
        <f>Overrides!Z291</f>
        <v>0</v>
      </c>
      <c r="O291" s="4">
        <f t="shared" si="40"/>
        <v>1123145</v>
      </c>
      <c r="P291" s="4">
        <f t="shared" si="41"/>
        <v>16687080</v>
      </c>
      <c r="Q291" s="4"/>
      <c r="R291" s="4">
        <v>18591961</v>
      </c>
      <c r="S291" s="4">
        <f>Overrides!AA291</f>
        <v>0</v>
      </c>
      <c r="T291" s="4">
        <f t="shared" si="42"/>
        <v>1151224</v>
      </c>
      <c r="U291" s="4">
        <f t="shared" si="43"/>
        <v>17440737</v>
      </c>
      <c r="V291" s="4">
        <f>ROUND((P291*1.025)+'New Growth'!$AL291*P291,0)</f>
        <v>17356232</v>
      </c>
      <c r="W291" s="12"/>
      <c r="X291" s="4">
        <v>23563753</v>
      </c>
      <c r="Y291" s="4">
        <v>23880230</v>
      </c>
      <c r="Z291" s="4">
        <v>24644635</v>
      </c>
      <c r="AA291" s="4">
        <v>26445918</v>
      </c>
      <c r="AB291" s="15">
        <f t="shared" si="37"/>
        <v>26445918</v>
      </c>
      <c r="AC291" s="4"/>
      <c r="AD291" s="4">
        <f t="shared" si="44"/>
        <v>17440737</v>
      </c>
      <c r="AE291" s="4"/>
      <c r="AF291" s="4"/>
    </row>
    <row r="292" spans="1:32">
      <c r="A292" t="s">
        <v>297</v>
      </c>
      <c r="B292">
        <v>283</v>
      </c>
      <c r="C292" s="4">
        <v>7469364</v>
      </c>
      <c r="D292" s="4">
        <f>Overrides!X292</f>
        <v>0</v>
      </c>
      <c r="E292" s="4">
        <v>0</v>
      </c>
      <c r="F292" s="4">
        <f t="shared" si="38"/>
        <v>7469364</v>
      </c>
      <c r="G292" s="4"/>
      <c r="H292" s="4">
        <v>7708508</v>
      </c>
      <c r="I292" s="4">
        <f>Overrides!Y292</f>
        <v>0</v>
      </c>
      <c r="J292" s="4">
        <f t="shared" si="45"/>
        <v>0</v>
      </c>
      <c r="K292" s="4">
        <f t="shared" si="39"/>
        <v>7708508</v>
      </c>
      <c r="L292" s="4"/>
      <c r="M292" s="4">
        <v>7952288</v>
      </c>
      <c r="N292" s="4">
        <f>Overrides!Z292</f>
        <v>0</v>
      </c>
      <c r="O292" s="4">
        <f t="shared" si="40"/>
        <v>0</v>
      </c>
      <c r="P292" s="4">
        <f t="shared" si="41"/>
        <v>7952288</v>
      </c>
      <c r="Q292" s="4"/>
      <c r="R292" s="4">
        <v>8201797</v>
      </c>
      <c r="S292" s="4">
        <f>Overrides!AA292</f>
        <v>0</v>
      </c>
      <c r="T292" s="4">
        <f t="shared" si="42"/>
        <v>0</v>
      </c>
      <c r="U292" s="4">
        <f t="shared" si="43"/>
        <v>8201797</v>
      </c>
      <c r="V292" s="4">
        <f>ROUND((P292*1.025)+'New Growth'!$AL292*P292,0)</f>
        <v>8204376</v>
      </c>
      <c r="W292" s="12"/>
      <c r="X292" s="4">
        <v>21248737</v>
      </c>
      <c r="Y292" s="4">
        <v>21247142</v>
      </c>
      <c r="Z292" s="4">
        <v>21326283</v>
      </c>
      <c r="AA292" s="4">
        <v>22078076</v>
      </c>
      <c r="AB292" s="15">
        <f t="shared" si="37"/>
        <v>22078076</v>
      </c>
      <c r="AC292" s="4"/>
      <c r="AD292" s="4">
        <f t="shared" si="44"/>
        <v>8201797</v>
      </c>
      <c r="AE292" s="4"/>
      <c r="AF292" s="4"/>
    </row>
    <row r="293" spans="1:32">
      <c r="A293" t="s">
        <v>298</v>
      </c>
      <c r="B293">
        <v>284</v>
      </c>
      <c r="C293" s="4">
        <v>42148283</v>
      </c>
      <c r="D293" s="4">
        <f>Overrides!X293</f>
        <v>0</v>
      </c>
      <c r="E293" s="4">
        <v>0</v>
      </c>
      <c r="F293" s="4">
        <f t="shared" si="38"/>
        <v>42148283</v>
      </c>
      <c r="G293" s="4"/>
      <c r="H293" s="4">
        <v>43645235</v>
      </c>
      <c r="I293" s="4">
        <f>Overrides!Y293</f>
        <v>0</v>
      </c>
      <c r="J293" s="4">
        <f t="shared" si="45"/>
        <v>0</v>
      </c>
      <c r="K293" s="4">
        <f t="shared" si="39"/>
        <v>43645235</v>
      </c>
      <c r="L293" s="4"/>
      <c r="M293" s="4">
        <v>45117658</v>
      </c>
      <c r="N293" s="4">
        <f>Overrides!Z293</f>
        <v>0</v>
      </c>
      <c r="O293" s="4">
        <f t="shared" si="40"/>
        <v>0</v>
      </c>
      <c r="P293" s="4">
        <f t="shared" si="41"/>
        <v>45117658</v>
      </c>
      <c r="Q293" s="4"/>
      <c r="R293" s="4">
        <v>46848986</v>
      </c>
      <c r="S293" s="4">
        <f>Overrides!AA293</f>
        <v>0</v>
      </c>
      <c r="T293" s="4">
        <f t="shared" si="42"/>
        <v>0</v>
      </c>
      <c r="U293" s="4">
        <f t="shared" si="43"/>
        <v>46848986</v>
      </c>
      <c r="V293" s="4">
        <f>ROUND((P293*1.025)+'New Growth'!$AL293*P293,0)</f>
        <v>46732870</v>
      </c>
      <c r="W293" s="12"/>
      <c r="X293" s="4">
        <v>79869747</v>
      </c>
      <c r="Y293" s="4">
        <v>83617560</v>
      </c>
      <c r="Z293" s="4">
        <v>87810847</v>
      </c>
      <c r="AA293" s="4">
        <v>96067897</v>
      </c>
      <c r="AB293" s="15">
        <f t="shared" si="37"/>
        <v>96067897</v>
      </c>
      <c r="AC293" s="4"/>
      <c r="AD293" s="4">
        <f t="shared" si="44"/>
        <v>46848986</v>
      </c>
      <c r="AE293" s="4"/>
      <c r="AF293" s="4"/>
    </row>
    <row r="294" spans="1:32">
      <c r="A294" t="s">
        <v>299</v>
      </c>
      <c r="B294">
        <v>285</v>
      </c>
      <c r="C294" s="4">
        <v>56778587</v>
      </c>
      <c r="D294" s="4">
        <f>Overrides!X294</f>
        <v>0</v>
      </c>
      <c r="E294" s="4">
        <v>0</v>
      </c>
      <c r="F294" s="4">
        <f t="shared" si="38"/>
        <v>56778587</v>
      </c>
      <c r="G294" s="4"/>
      <c r="H294" s="4">
        <v>59357546</v>
      </c>
      <c r="I294" s="4">
        <f>Overrides!Y294</f>
        <v>0</v>
      </c>
      <c r="J294" s="4">
        <f t="shared" si="45"/>
        <v>0</v>
      </c>
      <c r="K294" s="4">
        <f t="shared" si="39"/>
        <v>59357546</v>
      </c>
      <c r="L294" s="4"/>
      <c r="M294" s="4">
        <v>61450811</v>
      </c>
      <c r="N294" s="4">
        <f>Overrides!Z294</f>
        <v>0</v>
      </c>
      <c r="O294" s="4">
        <f t="shared" si="40"/>
        <v>0</v>
      </c>
      <c r="P294" s="4">
        <f t="shared" si="41"/>
        <v>61450811</v>
      </c>
      <c r="Q294" s="4"/>
      <c r="R294" s="4">
        <v>63668616</v>
      </c>
      <c r="S294" s="4">
        <f>Overrides!AA294</f>
        <v>0</v>
      </c>
      <c r="T294" s="4">
        <f t="shared" si="42"/>
        <v>0</v>
      </c>
      <c r="U294" s="4">
        <f t="shared" si="43"/>
        <v>63668616</v>
      </c>
      <c r="V294" s="4">
        <f>ROUND((P294*1.025)+'New Growth'!$AL294*P294,0)</f>
        <v>63755216</v>
      </c>
      <c r="W294" s="12"/>
      <c r="X294" s="4">
        <v>81311498</v>
      </c>
      <c r="Y294" s="4">
        <v>85485427</v>
      </c>
      <c r="Z294" s="4">
        <v>91077893</v>
      </c>
      <c r="AA294" s="4">
        <v>94562776</v>
      </c>
      <c r="AB294" s="15">
        <f t="shared" si="37"/>
        <v>94562776</v>
      </c>
      <c r="AC294" s="4"/>
      <c r="AD294" s="4">
        <f t="shared" si="44"/>
        <v>63668616</v>
      </c>
      <c r="AE294" s="4"/>
      <c r="AF294" s="4"/>
    </row>
    <row r="295" spans="1:32">
      <c r="A295" t="s">
        <v>300</v>
      </c>
      <c r="B295">
        <v>286</v>
      </c>
      <c r="C295" s="4">
        <v>22581766</v>
      </c>
      <c r="D295" s="4">
        <f>Overrides!X295</f>
        <v>0</v>
      </c>
      <c r="E295" s="4">
        <v>1269267</v>
      </c>
      <c r="F295" s="4">
        <f t="shared" si="38"/>
        <v>21312499</v>
      </c>
      <c r="G295" s="4"/>
      <c r="H295" s="4">
        <v>23428691</v>
      </c>
      <c r="I295" s="4">
        <f>Overrides!Y295</f>
        <v>0</v>
      </c>
      <c r="J295" s="4">
        <f t="shared" si="45"/>
        <v>1300999</v>
      </c>
      <c r="K295" s="4">
        <f t="shared" si="39"/>
        <v>22127692</v>
      </c>
      <c r="L295" s="4"/>
      <c r="M295" s="4">
        <v>24263896</v>
      </c>
      <c r="N295" s="4">
        <f>Overrides!Z295</f>
        <v>0</v>
      </c>
      <c r="O295" s="4">
        <f t="shared" si="40"/>
        <v>1333524</v>
      </c>
      <c r="P295" s="4">
        <f t="shared" si="41"/>
        <v>22930372</v>
      </c>
      <c r="Q295" s="4"/>
      <c r="R295" s="4">
        <v>25229447</v>
      </c>
      <c r="S295" s="4">
        <f>Overrides!AA295</f>
        <v>0</v>
      </c>
      <c r="T295" s="4">
        <f t="shared" si="42"/>
        <v>1366862</v>
      </c>
      <c r="U295" s="4">
        <f t="shared" si="43"/>
        <v>23862585</v>
      </c>
      <c r="V295" s="4">
        <f>ROUND((P295*1.025)+'New Growth'!$AL295*P295,0)</f>
        <v>23810898</v>
      </c>
      <c r="W295" s="12"/>
      <c r="X295" s="4">
        <v>28922764</v>
      </c>
      <c r="Y295" s="4">
        <v>29987575</v>
      </c>
      <c r="Z295" s="4">
        <v>30450478</v>
      </c>
      <c r="AA295" s="4">
        <v>31162940</v>
      </c>
      <c r="AB295" s="15">
        <f t="shared" si="37"/>
        <v>31162940</v>
      </c>
      <c r="AC295" s="4"/>
      <c r="AD295" s="4">
        <f t="shared" si="44"/>
        <v>23862585</v>
      </c>
      <c r="AE295" s="4"/>
      <c r="AF295" s="4"/>
    </row>
    <row r="296" spans="1:32">
      <c r="A296" t="s">
        <v>301</v>
      </c>
      <c r="B296">
        <v>287</v>
      </c>
      <c r="C296" s="4">
        <v>20713056</v>
      </c>
      <c r="D296" s="4">
        <f>Overrides!X296</f>
        <v>0</v>
      </c>
      <c r="E296" s="4">
        <v>0</v>
      </c>
      <c r="F296" s="4">
        <f t="shared" si="38"/>
        <v>20713056</v>
      </c>
      <c r="G296" s="4"/>
      <c r="H296" s="4">
        <v>21466886</v>
      </c>
      <c r="I296" s="4">
        <f>Overrides!Y296</f>
        <v>0</v>
      </c>
      <c r="J296" s="4">
        <f t="shared" si="45"/>
        <v>0</v>
      </c>
      <c r="K296" s="4">
        <f t="shared" si="39"/>
        <v>21466886</v>
      </c>
      <c r="L296" s="4"/>
      <c r="M296" s="4">
        <v>22292406</v>
      </c>
      <c r="N296" s="4">
        <f>Overrides!Z296</f>
        <v>0</v>
      </c>
      <c r="O296" s="4">
        <f t="shared" si="40"/>
        <v>0</v>
      </c>
      <c r="P296" s="4">
        <f t="shared" si="41"/>
        <v>22292406</v>
      </c>
      <c r="Q296" s="4"/>
      <c r="R296" s="4">
        <v>23216055</v>
      </c>
      <c r="S296" s="4">
        <f>Overrides!AA296</f>
        <v>0</v>
      </c>
      <c r="T296" s="4">
        <f t="shared" si="42"/>
        <v>0</v>
      </c>
      <c r="U296" s="4">
        <f t="shared" si="43"/>
        <v>23216055</v>
      </c>
      <c r="V296" s="4">
        <f>ROUND((P296*1.025)+'New Growth'!$AL296*P296,0)</f>
        <v>23155122</v>
      </c>
      <c r="W296" s="12"/>
      <c r="X296" s="4">
        <v>27809395</v>
      </c>
      <c r="Y296" s="4">
        <v>28395078</v>
      </c>
      <c r="Z296" s="4">
        <v>29078767</v>
      </c>
      <c r="AA296" s="4">
        <v>30632615</v>
      </c>
      <c r="AB296" s="15">
        <f t="shared" si="37"/>
        <v>30632615</v>
      </c>
      <c r="AC296" s="4"/>
      <c r="AD296" s="4">
        <f t="shared" si="44"/>
        <v>23216055</v>
      </c>
      <c r="AE296" s="4"/>
      <c r="AF296" s="4"/>
    </row>
    <row r="297" spans="1:32">
      <c r="A297" t="s">
        <v>302</v>
      </c>
      <c r="B297">
        <v>288</v>
      </c>
      <c r="C297" s="4">
        <v>71784968</v>
      </c>
      <c r="D297" s="4">
        <f>Overrides!X297</f>
        <v>0</v>
      </c>
      <c r="E297" s="4">
        <v>15201979</v>
      </c>
      <c r="F297" s="4">
        <f t="shared" si="38"/>
        <v>56582989</v>
      </c>
      <c r="G297" s="4"/>
      <c r="H297" s="4">
        <v>74180820</v>
      </c>
      <c r="I297" s="4">
        <f>Overrides!Y297</f>
        <v>0</v>
      </c>
      <c r="J297" s="4">
        <f t="shared" si="45"/>
        <v>15582028</v>
      </c>
      <c r="K297" s="4">
        <f t="shared" si="39"/>
        <v>58598792</v>
      </c>
      <c r="L297" s="4"/>
      <c r="M297" s="4">
        <v>77283873</v>
      </c>
      <c r="N297" s="4">
        <f>Overrides!Z297</f>
        <v>0</v>
      </c>
      <c r="O297" s="4">
        <f t="shared" si="40"/>
        <v>15971579</v>
      </c>
      <c r="P297" s="4">
        <f t="shared" si="41"/>
        <v>61312294</v>
      </c>
      <c r="Q297" s="4"/>
      <c r="R297" s="4">
        <v>81276640</v>
      </c>
      <c r="S297" s="4">
        <f>Overrides!AA297</f>
        <v>1077270</v>
      </c>
      <c r="T297" s="4">
        <f t="shared" si="42"/>
        <v>17448138</v>
      </c>
      <c r="U297" s="4">
        <f t="shared" si="43"/>
        <v>63828502</v>
      </c>
      <c r="V297" s="4">
        <f>ROUND((P297*1.025)+'New Growth'!$AL297*P297,0)</f>
        <v>63826098</v>
      </c>
      <c r="W297" s="12"/>
      <c r="X297" s="4">
        <v>102222898</v>
      </c>
      <c r="Y297" s="4">
        <v>105772108</v>
      </c>
      <c r="Z297" s="4">
        <v>110223842</v>
      </c>
      <c r="AA297" s="4">
        <v>114016880</v>
      </c>
      <c r="AB297" s="15">
        <f t="shared" si="37"/>
        <v>114016880</v>
      </c>
      <c r="AC297" s="4"/>
      <c r="AD297" s="4">
        <f t="shared" si="44"/>
        <v>63828502</v>
      </c>
      <c r="AE297" s="4"/>
      <c r="AF297" s="4"/>
    </row>
    <row r="298" spans="1:32">
      <c r="A298" t="s">
        <v>303</v>
      </c>
      <c r="B298">
        <v>289</v>
      </c>
      <c r="C298" s="4">
        <v>4491980</v>
      </c>
      <c r="D298" s="4">
        <f>Overrides!X298</f>
        <v>0</v>
      </c>
      <c r="E298" s="4">
        <v>789245</v>
      </c>
      <c r="F298" s="4">
        <f t="shared" si="38"/>
        <v>3702735</v>
      </c>
      <c r="G298" s="4"/>
      <c r="H298" s="4">
        <v>4646678</v>
      </c>
      <c r="I298" s="4">
        <f>Overrides!Y298</f>
        <v>0</v>
      </c>
      <c r="J298" s="4">
        <f t="shared" si="45"/>
        <v>808976</v>
      </c>
      <c r="K298" s="4">
        <f t="shared" si="39"/>
        <v>3837702</v>
      </c>
      <c r="L298" s="4"/>
      <c r="M298" s="4">
        <v>4793998</v>
      </c>
      <c r="N298" s="4">
        <f>Overrides!Z298</f>
        <v>0</v>
      </c>
      <c r="O298" s="4">
        <f t="shared" si="40"/>
        <v>829200</v>
      </c>
      <c r="P298" s="4">
        <f t="shared" si="41"/>
        <v>3964798</v>
      </c>
      <c r="Q298" s="4"/>
      <c r="R298" s="4">
        <v>4954148</v>
      </c>
      <c r="S298" s="4">
        <f>Overrides!AA298</f>
        <v>0</v>
      </c>
      <c r="T298" s="4">
        <f t="shared" si="42"/>
        <v>849930</v>
      </c>
      <c r="U298" s="4">
        <f t="shared" si="43"/>
        <v>4104218</v>
      </c>
      <c r="V298" s="4">
        <f>ROUND((P298*1.025)+'New Growth'!$AL298*P298,0)</f>
        <v>4102376</v>
      </c>
      <c r="W298" s="12"/>
      <c r="X298" s="4">
        <v>8451885</v>
      </c>
      <c r="Y298" s="4">
        <v>8482884</v>
      </c>
      <c r="Z298" s="4">
        <v>8680316</v>
      </c>
      <c r="AA298" s="4">
        <v>8745850</v>
      </c>
      <c r="AB298" s="15">
        <f t="shared" si="37"/>
        <v>8745850</v>
      </c>
      <c r="AC298" s="4"/>
      <c r="AD298" s="4">
        <f t="shared" si="44"/>
        <v>4104218</v>
      </c>
      <c r="AE298" s="4"/>
      <c r="AF298" s="4"/>
    </row>
    <row r="299" spans="1:32">
      <c r="A299" t="s">
        <v>304</v>
      </c>
      <c r="B299">
        <v>290</v>
      </c>
      <c r="C299" s="4">
        <v>16141064</v>
      </c>
      <c r="D299" s="4">
        <f>Overrides!X299</f>
        <v>0</v>
      </c>
      <c r="E299" s="4">
        <v>579848</v>
      </c>
      <c r="F299" s="4">
        <f t="shared" si="38"/>
        <v>15561216</v>
      </c>
      <c r="G299" s="4"/>
      <c r="H299" s="4">
        <v>16750999</v>
      </c>
      <c r="I299" s="4">
        <f>Overrides!Y299</f>
        <v>0</v>
      </c>
      <c r="J299" s="4">
        <f t="shared" si="45"/>
        <v>594344</v>
      </c>
      <c r="K299" s="4">
        <f t="shared" si="39"/>
        <v>16156655</v>
      </c>
      <c r="L299" s="4"/>
      <c r="M299" s="4">
        <v>18232317</v>
      </c>
      <c r="N299" s="4">
        <f>Overrides!Z299</f>
        <v>0</v>
      </c>
      <c r="O299" s="4">
        <f t="shared" si="40"/>
        <v>609203</v>
      </c>
      <c r="P299" s="4">
        <f t="shared" si="41"/>
        <v>17623114</v>
      </c>
      <c r="Q299" s="4"/>
      <c r="R299" s="4">
        <v>19148070</v>
      </c>
      <c r="S299" s="4">
        <f>Overrides!AA299</f>
        <v>0</v>
      </c>
      <c r="T299" s="4">
        <f t="shared" si="42"/>
        <v>624433</v>
      </c>
      <c r="U299" s="4">
        <f t="shared" si="43"/>
        <v>18523637</v>
      </c>
      <c r="V299" s="4">
        <f>ROUND((P299*1.025)+'New Growth'!$AL299*P299,0)</f>
        <v>18402056</v>
      </c>
      <c r="W299" s="12"/>
      <c r="X299" s="4">
        <v>30173955</v>
      </c>
      <c r="Y299" s="4">
        <v>31283249</v>
      </c>
      <c r="Z299" s="4">
        <v>33386637</v>
      </c>
      <c r="AA299" s="4">
        <v>34751490</v>
      </c>
      <c r="AB299" s="15">
        <f t="shared" si="37"/>
        <v>34751490</v>
      </c>
      <c r="AC299" s="4"/>
      <c r="AD299" s="4">
        <f t="shared" si="44"/>
        <v>18523637</v>
      </c>
      <c r="AE299" s="4"/>
      <c r="AF299" s="4"/>
    </row>
    <row r="300" spans="1:32">
      <c r="A300" t="s">
        <v>305</v>
      </c>
      <c r="B300">
        <v>291</v>
      </c>
      <c r="C300" s="4">
        <v>43057986</v>
      </c>
      <c r="D300" s="4">
        <f>Overrides!X300</f>
        <v>0</v>
      </c>
      <c r="E300" s="4">
        <v>6039850</v>
      </c>
      <c r="F300" s="4">
        <f t="shared" si="38"/>
        <v>37018136</v>
      </c>
      <c r="G300" s="4"/>
      <c r="H300" s="4">
        <v>44834702</v>
      </c>
      <c r="I300" s="4">
        <f>Overrides!Y300</f>
        <v>0</v>
      </c>
      <c r="J300" s="4">
        <f t="shared" si="45"/>
        <v>6190846</v>
      </c>
      <c r="K300" s="4">
        <f t="shared" si="39"/>
        <v>38643856</v>
      </c>
      <c r="L300" s="4"/>
      <c r="M300" s="4">
        <v>46604909</v>
      </c>
      <c r="N300" s="4">
        <f>Overrides!Z300</f>
        <v>0</v>
      </c>
      <c r="O300" s="4">
        <f t="shared" si="40"/>
        <v>6345617</v>
      </c>
      <c r="P300" s="4">
        <f t="shared" si="41"/>
        <v>40259292</v>
      </c>
      <c r="Q300" s="4"/>
      <c r="R300" s="4">
        <v>48386446</v>
      </c>
      <c r="S300" s="4">
        <f>Overrides!AA300</f>
        <v>0</v>
      </c>
      <c r="T300" s="4">
        <f t="shared" si="42"/>
        <v>6504257</v>
      </c>
      <c r="U300" s="4">
        <f t="shared" si="43"/>
        <v>41882189</v>
      </c>
      <c r="V300" s="4">
        <f>ROUND((P300*1.025)+'New Growth'!$AL300*P300,0)</f>
        <v>41950182</v>
      </c>
      <c r="W300" s="12"/>
      <c r="X300" s="4">
        <v>62914788</v>
      </c>
      <c r="Y300" s="4">
        <v>64016753</v>
      </c>
      <c r="Z300" s="4">
        <v>65403667</v>
      </c>
      <c r="AA300" s="4">
        <v>71176988</v>
      </c>
      <c r="AB300" s="15">
        <f t="shared" si="37"/>
        <v>71176988</v>
      </c>
      <c r="AC300" s="4"/>
      <c r="AD300" s="4">
        <f t="shared" si="44"/>
        <v>41882189</v>
      </c>
      <c r="AE300" s="4"/>
      <c r="AF300" s="4"/>
    </row>
    <row r="301" spans="1:32">
      <c r="A301" t="s">
        <v>306</v>
      </c>
      <c r="B301">
        <v>292</v>
      </c>
      <c r="C301" s="4">
        <v>28416510</v>
      </c>
      <c r="D301" s="4">
        <f>Overrides!X301</f>
        <v>0</v>
      </c>
      <c r="E301" s="4">
        <v>0</v>
      </c>
      <c r="F301" s="4">
        <f t="shared" si="38"/>
        <v>28416510</v>
      </c>
      <c r="G301" s="4"/>
      <c r="H301" s="4">
        <v>29610458</v>
      </c>
      <c r="I301" s="4">
        <f>Overrides!Y301</f>
        <v>0</v>
      </c>
      <c r="J301" s="4">
        <f t="shared" si="45"/>
        <v>0</v>
      </c>
      <c r="K301" s="4">
        <f t="shared" si="39"/>
        <v>29610458</v>
      </c>
      <c r="L301" s="4"/>
      <c r="M301" s="4">
        <v>30897451</v>
      </c>
      <c r="N301" s="4">
        <f>Overrides!Z301</f>
        <v>0</v>
      </c>
      <c r="O301" s="4">
        <f t="shared" si="40"/>
        <v>0</v>
      </c>
      <c r="P301" s="4">
        <f t="shared" si="41"/>
        <v>30897451</v>
      </c>
      <c r="Q301" s="4"/>
      <c r="R301" s="4">
        <v>32161401</v>
      </c>
      <c r="S301" s="4">
        <f>Overrides!AA301</f>
        <v>0</v>
      </c>
      <c r="T301" s="4">
        <f t="shared" si="42"/>
        <v>0</v>
      </c>
      <c r="U301" s="4">
        <f t="shared" si="43"/>
        <v>32161401</v>
      </c>
      <c r="V301" s="4">
        <f>ROUND((P301*1.025)+'New Growth'!$AL301*P301,0)</f>
        <v>32198234</v>
      </c>
      <c r="W301" s="12"/>
      <c r="X301" s="4">
        <v>47754476</v>
      </c>
      <c r="Y301" s="4">
        <v>49499748</v>
      </c>
      <c r="Z301" s="4">
        <v>52950143</v>
      </c>
      <c r="AA301" s="4">
        <v>53089554</v>
      </c>
      <c r="AB301" s="15">
        <f t="shared" si="37"/>
        <v>53089554</v>
      </c>
      <c r="AC301" s="4"/>
      <c r="AD301" s="4">
        <f t="shared" si="44"/>
        <v>32161401</v>
      </c>
      <c r="AE301" s="4"/>
      <c r="AF301" s="4"/>
    </row>
    <row r="302" spans="1:32">
      <c r="A302" t="s">
        <v>307</v>
      </c>
      <c r="B302">
        <v>293</v>
      </c>
      <c r="C302" s="4">
        <v>83171138</v>
      </c>
      <c r="D302" s="4">
        <f>Overrides!X302</f>
        <v>0</v>
      </c>
      <c r="E302" s="4">
        <v>0</v>
      </c>
      <c r="F302" s="4">
        <f t="shared" si="38"/>
        <v>83171138</v>
      </c>
      <c r="G302" s="4"/>
      <c r="H302" s="4">
        <v>87834266</v>
      </c>
      <c r="I302" s="4">
        <f>Overrides!Y302</f>
        <v>0</v>
      </c>
      <c r="J302" s="4">
        <f t="shared" si="45"/>
        <v>0</v>
      </c>
      <c r="K302" s="4">
        <f t="shared" si="39"/>
        <v>87834266</v>
      </c>
      <c r="L302" s="4"/>
      <c r="M302" s="4">
        <v>91918832</v>
      </c>
      <c r="N302" s="4">
        <f>Overrides!Z302</f>
        <v>0</v>
      </c>
      <c r="O302" s="4">
        <f t="shared" si="40"/>
        <v>0</v>
      </c>
      <c r="P302" s="4">
        <f t="shared" si="41"/>
        <v>91918832</v>
      </c>
      <c r="Q302" s="4"/>
      <c r="R302" s="4">
        <v>96427124</v>
      </c>
      <c r="S302" s="4">
        <f>Overrides!AA302</f>
        <v>0</v>
      </c>
      <c r="T302" s="4">
        <f t="shared" si="42"/>
        <v>0</v>
      </c>
      <c r="U302" s="4">
        <f t="shared" si="43"/>
        <v>96427124</v>
      </c>
      <c r="V302" s="4">
        <f>ROUND((P302*1.025)+'New Growth'!$AL302*P302,0)</f>
        <v>96560733</v>
      </c>
      <c r="W302" s="12"/>
      <c r="X302" s="4">
        <v>111317236</v>
      </c>
      <c r="Y302" s="4">
        <v>112858678</v>
      </c>
      <c r="Z302" s="4">
        <v>117295778</v>
      </c>
      <c r="AA302" s="4">
        <v>0</v>
      </c>
      <c r="AB302" s="15">
        <f t="shared" si="37"/>
        <v>117295778</v>
      </c>
      <c r="AC302" s="4"/>
      <c r="AD302" s="4">
        <f t="shared" si="44"/>
        <v>96427124</v>
      </c>
      <c r="AE302" s="4"/>
      <c r="AF302" s="4"/>
    </row>
    <row r="303" spans="1:32">
      <c r="A303" t="s">
        <v>308</v>
      </c>
      <c r="B303">
        <v>294</v>
      </c>
      <c r="C303" s="4">
        <v>8173449</v>
      </c>
      <c r="D303" s="4">
        <f>Overrides!X303</f>
        <v>0</v>
      </c>
      <c r="E303" s="4">
        <v>2300811</v>
      </c>
      <c r="F303" s="4">
        <f t="shared" si="38"/>
        <v>5872638</v>
      </c>
      <c r="G303" s="4"/>
      <c r="H303" s="4">
        <v>8477220</v>
      </c>
      <c r="I303" s="4">
        <f>Overrides!Y303</f>
        <v>0</v>
      </c>
      <c r="J303" s="4">
        <f t="shared" si="45"/>
        <v>2358331</v>
      </c>
      <c r="K303" s="4">
        <f t="shared" si="39"/>
        <v>6118889</v>
      </c>
      <c r="L303" s="4"/>
      <c r="M303" s="4">
        <v>8758243</v>
      </c>
      <c r="N303" s="4">
        <f>Overrides!Z303</f>
        <v>0</v>
      </c>
      <c r="O303" s="4">
        <f t="shared" si="40"/>
        <v>2417289</v>
      </c>
      <c r="P303" s="4">
        <f t="shared" si="41"/>
        <v>6340954</v>
      </c>
      <c r="Q303" s="4"/>
      <c r="R303" s="4">
        <v>9062662</v>
      </c>
      <c r="S303" s="4">
        <f>Overrides!AA303</f>
        <v>0</v>
      </c>
      <c r="T303" s="4">
        <f t="shared" si="42"/>
        <v>2477721</v>
      </c>
      <c r="U303" s="4">
        <f t="shared" si="43"/>
        <v>6584941</v>
      </c>
      <c r="V303" s="4">
        <f>ROUND((P303*1.025)+'New Growth'!$AL303*P303,0)</f>
        <v>6578106</v>
      </c>
      <c r="W303" s="12"/>
      <c r="X303" s="4">
        <v>13820917</v>
      </c>
      <c r="Y303" s="4">
        <v>13916486</v>
      </c>
      <c r="Z303" s="4">
        <v>14943478</v>
      </c>
      <c r="AA303" s="4">
        <v>15571100</v>
      </c>
      <c r="AB303" s="15">
        <f t="shared" si="37"/>
        <v>15571100</v>
      </c>
      <c r="AC303" s="4"/>
      <c r="AD303" s="4">
        <f t="shared" si="44"/>
        <v>6584941</v>
      </c>
      <c r="AE303" s="4"/>
      <c r="AF303" s="4"/>
    </row>
    <row r="304" spans="1:32">
      <c r="A304" t="s">
        <v>309</v>
      </c>
      <c r="B304">
        <v>295</v>
      </c>
      <c r="C304" s="4">
        <v>63555128</v>
      </c>
      <c r="D304" s="4">
        <f>Overrides!X304</f>
        <v>0</v>
      </c>
      <c r="E304" s="4">
        <v>0</v>
      </c>
      <c r="F304" s="4">
        <f t="shared" si="38"/>
        <v>63555128</v>
      </c>
      <c r="G304" s="4"/>
      <c r="H304" s="4">
        <v>66810097</v>
      </c>
      <c r="I304" s="4">
        <f>Overrides!Y304</f>
        <v>0</v>
      </c>
      <c r="J304" s="4">
        <f t="shared" si="45"/>
        <v>0</v>
      </c>
      <c r="K304" s="4">
        <f t="shared" si="39"/>
        <v>66810097</v>
      </c>
      <c r="L304" s="4"/>
      <c r="M304" s="4">
        <v>70189395</v>
      </c>
      <c r="N304" s="4">
        <f>Overrides!Z304</f>
        <v>0</v>
      </c>
      <c r="O304" s="4">
        <f t="shared" si="40"/>
        <v>0</v>
      </c>
      <c r="P304" s="4">
        <f t="shared" si="41"/>
        <v>70189395</v>
      </c>
      <c r="Q304" s="4"/>
      <c r="R304" s="4">
        <v>74376362</v>
      </c>
      <c r="S304" s="4">
        <f>Overrides!AA304</f>
        <v>0</v>
      </c>
      <c r="T304" s="4">
        <f t="shared" si="42"/>
        <v>0</v>
      </c>
      <c r="U304" s="4">
        <f t="shared" si="43"/>
        <v>74376362</v>
      </c>
      <c r="V304" s="4">
        <f>ROUND((P304*1.025)+'New Growth'!$AL304*P304,0)</f>
        <v>73958566</v>
      </c>
      <c r="W304" s="12"/>
      <c r="X304" s="4">
        <v>96990658</v>
      </c>
      <c r="Y304" s="4">
        <v>102440407</v>
      </c>
      <c r="Z304" s="4">
        <v>107293723</v>
      </c>
      <c r="AA304" s="4">
        <v>113617518</v>
      </c>
      <c r="AB304" s="15">
        <f t="shared" si="37"/>
        <v>113617518</v>
      </c>
      <c r="AC304" s="4"/>
      <c r="AD304" s="4">
        <f t="shared" si="44"/>
        <v>74376362</v>
      </c>
      <c r="AE304" s="4"/>
      <c r="AF304" s="4"/>
    </row>
    <row r="305" spans="1:32">
      <c r="A305" t="s">
        <v>310</v>
      </c>
      <c r="B305">
        <v>296</v>
      </c>
      <c r="C305" s="4">
        <v>20534553</v>
      </c>
      <c r="D305" s="4">
        <f>Overrides!X305</f>
        <v>1111084</v>
      </c>
      <c r="E305" s="4">
        <v>1111084</v>
      </c>
      <c r="F305" s="4">
        <f t="shared" si="38"/>
        <v>19423469</v>
      </c>
      <c r="G305" s="4"/>
      <c r="H305" s="4">
        <v>21468599</v>
      </c>
      <c r="I305" s="4">
        <f>Overrides!Y305</f>
        <v>208929</v>
      </c>
      <c r="J305" s="4">
        <f t="shared" si="45"/>
        <v>1347790</v>
      </c>
      <c r="K305" s="4">
        <f t="shared" si="39"/>
        <v>20120809</v>
      </c>
      <c r="L305" s="4"/>
      <c r="M305" s="4">
        <v>22591417</v>
      </c>
      <c r="N305" s="4">
        <f>Overrides!Z305</f>
        <v>350000</v>
      </c>
      <c r="O305" s="4">
        <f t="shared" si="40"/>
        <v>1731485</v>
      </c>
      <c r="P305" s="4">
        <f t="shared" si="41"/>
        <v>20859932</v>
      </c>
      <c r="Q305" s="4"/>
      <c r="R305" s="4">
        <v>23553556</v>
      </c>
      <c r="S305" s="4">
        <f>Overrides!AA305</f>
        <v>0</v>
      </c>
      <c r="T305" s="4">
        <f t="shared" si="42"/>
        <v>1774772</v>
      </c>
      <c r="U305" s="4">
        <f t="shared" si="43"/>
        <v>21778784</v>
      </c>
      <c r="V305" s="4">
        <f>ROUND((P305*1.025)+'New Growth'!$AL305*P305,0)</f>
        <v>21667211</v>
      </c>
      <c r="W305" s="12"/>
      <c r="X305" s="4">
        <v>64725475</v>
      </c>
      <c r="Y305" s="4">
        <v>64627963</v>
      </c>
      <c r="Z305" s="4">
        <v>67940204</v>
      </c>
      <c r="AA305" s="4">
        <v>68473118</v>
      </c>
      <c r="AB305" s="15">
        <f t="shared" si="37"/>
        <v>68473118</v>
      </c>
      <c r="AC305" s="4"/>
      <c r="AD305" s="4">
        <f t="shared" si="44"/>
        <v>21778784</v>
      </c>
      <c r="AE305" s="4"/>
      <c r="AF305" s="4"/>
    </row>
    <row r="306" spans="1:32">
      <c r="A306" t="s">
        <v>311</v>
      </c>
      <c r="B306">
        <v>297</v>
      </c>
      <c r="C306" s="4">
        <v>1098233</v>
      </c>
      <c r="D306" s="4">
        <f>Overrides!X306</f>
        <v>0</v>
      </c>
      <c r="E306" s="4">
        <v>242920</v>
      </c>
      <c r="F306" s="4">
        <f t="shared" si="38"/>
        <v>855313</v>
      </c>
      <c r="G306" s="4"/>
      <c r="H306" s="4">
        <v>1308444</v>
      </c>
      <c r="I306" s="4">
        <f>Overrides!Y306</f>
        <v>150000</v>
      </c>
      <c r="J306" s="4">
        <f t="shared" si="45"/>
        <v>398993</v>
      </c>
      <c r="K306" s="4">
        <f t="shared" si="39"/>
        <v>909451</v>
      </c>
      <c r="L306" s="4"/>
      <c r="M306" s="4">
        <v>1348065</v>
      </c>
      <c r="N306" s="4">
        <f>Overrides!Z306</f>
        <v>0</v>
      </c>
      <c r="O306" s="4">
        <f t="shared" si="40"/>
        <v>408968</v>
      </c>
      <c r="P306" s="4">
        <f t="shared" si="41"/>
        <v>939097</v>
      </c>
      <c r="Q306" s="4"/>
      <c r="R306" s="4">
        <v>1404096</v>
      </c>
      <c r="S306" s="4">
        <f>Overrides!AA306</f>
        <v>0</v>
      </c>
      <c r="T306" s="4">
        <f t="shared" si="42"/>
        <v>419192</v>
      </c>
      <c r="U306" s="4">
        <f t="shared" si="43"/>
        <v>984904</v>
      </c>
      <c r="V306" s="4">
        <f>ROUND((P306*1.025)+'New Growth'!$AL306*P306,0)</f>
        <v>974971</v>
      </c>
      <c r="W306" s="12"/>
      <c r="X306" s="4">
        <v>4617268</v>
      </c>
      <c r="Y306" s="4">
        <v>4847466</v>
      </c>
      <c r="Z306" s="4">
        <v>4656998</v>
      </c>
      <c r="AA306" s="4">
        <v>4653007</v>
      </c>
      <c r="AB306" s="15">
        <f t="shared" si="37"/>
        <v>4653007</v>
      </c>
      <c r="AC306" s="4"/>
      <c r="AD306" s="4">
        <f t="shared" si="44"/>
        <v>984904</v>
      </c>
      <c r="AE306" s="4"/>
      <c r="AF306" s="4"/>
    </row>
    <row r="307" spans="1:32">
      <c r="A307" t="s">
        <v>312</v>
      </c>
      <c r="B307">
        <v>298</v>
      </c>
      <c r="C307" s="4">
        <v>19882669</v>
      </c>
      <c r="D307" s="4">
        <f>Overrides!X307</f>
        <v>199500</v>
      </c>
      <c r="E307" s="4">
        <v>3714602</v>
      </c>
      <c r="F307" s="4">
        <f t="shared" si="38"/>
        <v>16168067</v>
      </c>
      <c r="G307" s="4"/>
      <c r="H307" s="4">
        <v>20915197</v>
      </c>
      <c r="I307" s="4">
        <f>Overrides!Y307</f>
        <v>193000</v>
      </c>
      <c r="J307" s="4">
        <f t="shared" si="45"/>
        <v>4000467</v>
      </c>
      <c r="K307" s="4">
        <f t="shared" si="39"/>
        <v>16914730</v>
      </c>
      <c r="L307" s="4"/>
      <c r="M307" s="4">
        <v>21663706</v>
      </c>
      <c r="N307" s="4">
        <f>Overrides!Z307</f>
        <v>140000</v>
      </c>
      <c r="O307" s="4">
        <f t="shared" si="40"/>
        <v>4240479</v>
      </c>
      <c r="P307" s="4">
        <f t="shared" si="41"/>
        <v>17423227</v>
      </c>
      <c r="Q307" s="4"/>
      <c r="R307" s="4">
        <v>22285113</v>
      </c>
      <c r="S307" s="4">
        <f>Overrides!AA307</f>
        <v>0</v>
      </c>
      <c r="T307" s="4">
        <f t="shared" si="42"/>
        <v>4346491</v>
      </c>
      <c r="U307" s="4">
        <f t="shared" si="43"/>
        <v>17938622</v>
      </c>
      <c r="V307" s="4">
        <f>ROUND((P307*1.025)+'New Growth'!$AL307*P307,0)</f>
        <v>18038267</v>
      </c>
      <c r="W307" s="12"/>
      <c r="X307" s="4">
        <v>30380340</v>
      </c>
      <c r="Y307" s="4">
        <v>31663631</v>
      </c>
      <c r="Z307" s="4">
        <v>32470656</v>
      </c>
      <c r="AA307" s="4">
        <v>34056960</v>
      </c>
      <c r="AB307" s="15">
        <f t="shared" si="37"/>
        <v>34056960</v>
      </c>
      <c r="AC307" s="4"/>
      <c r="AD307" s="4">
        <f t="shared" si="44"/>
        <v>17938622</v>
      </c>
      <c r="AE307" s="4"/>
      <c r="AF307" s="4"/>
    </row>
    <row r="308" spans="1:32">
      <c r="A308" t="s">
        <v>313</v>
      </c>
      <c r="B308">
        <v>299</v>
      </c>
      <c r="C308" s="4">
        <v>14516628</v>
      </c>
      <c r="D308" s="4">
        <f>Overrides!X308</f>
        <v>0</v>
      </c>
      <c r="E308" s="4">
        <v>1716077</v>
      </c>
      <c r="F308" s="4">
        <f t="shared" si="38"/>
        <v>12800551</v>
      </c>
      <c r="G308" s="4"/>
      <c r="H308" s="4">
        <v>15019395</v>
      </c>
      <c r="I308" s="4">
        <f>Overrides!Y308</f>
        <v>0</v>
      </c>
      <c r="J308" s="4">
        <f t="shared" si="45"/>
        <v>1758979</v>
      </c>
      <c r="K308" s="4">
        <f t="shared" si="39"/>
        <v>13260416</v>
      </c>
      <c r="L308" s="4"/>
      <c r="M308" s="4">
        <v>15554982</v>
      </c>
      <c r="N308" s="4">
        <f>Overrides!Z308</f>
        <v>0</v>
      </c>
      <c r="O308" s="4">
        <f t="shared" si="40"/>
        <v>1802953</v>
      </c>
      <c r="P308" s="4">
        <f t="shared" si="41"/>
        <v>13752029</v>
      </c>
      <c r="Q308" s="4"/>
      <c r="R308" s="4">
        <v>16074515</v>
      </c>
      <c r="S308" s="4">
        <f>Overrides!AA308</f>
        <v>0</v>
      </c>
      <c r="T308" s="4">
        <f t="shared" si="42"/>
        <v>1848027</v>
      </c>
      <c r="U308" s="4">
        <f t="shared" si="43"/>
        <v>14226488</v>
      </c>
      <c r="V308" s="4">
        <f>ROUND((P308*1.025)+'New Growth'!$AL308*P308,0)</f>
        <v>14244352</v>
      </c>
      <c r="W308" s="12"/>
      <c r="X308" s="4">
        <v>19580580</v>
      </c>
      <c r="Y308" s="4">
        <v>19566239</v>
      </c>
      <c r="Z308" s="4">
        <v>20594816</v>
      </c>
      <c r="AA308" s="4">
        <v>21301240</v>
      </c>
      <c r="AB308" s="15">
        <f t="shared" si="37"/>
        <v>21301240</v>
      </c>
      <c r="AC308" s="4"/>
      <c r="AD308" s="4">
        <f t="shared" si="44"/>
        <v>14226488</v>
      </c>
      <c r="AE308" s="4"/>
      <c r="AF308" s="4"/>
    </row>
    <row r="309" spans="1:32">
      <c r="A309" t="s">
        <v>314</v>
      </c>
      <c r="B309">
        <v>300</v>
      </c>
      <c r="C309" s="4">
        <v>12906489</v>
      </c>
      <c r="D309" s="4">
        <f>Overrides!X309</f>
        <v>465115</v>
      </c>
      <c r="E309" s="4">
        <v>4095232</v>
      </c>
      <c r="F309" s="4">
        <f t="shared" si="38"/>
        <v>8811257</v>
      </c>
      <c r="G309" s="4"/>
      <c r="H309" s="4">
        <v>13363548</v>
      </c>
      <c r="I309" s="4">
        <f>Overrides!Y309</f>
        <v>0</v>
      </c>
      <c r="J309" s="4">
        <f t="shared" si="45"/>
        <v>4197613</v>
      </c>
      <c r="K309" s="4">
        <f t="shared" si="39"/>
        <v>9165935</v>
      </c>
      <c r="L309" s="4"/>
      <c r="M309" s="4">
        <v>14065662</v>
      </c>
      <c r="N309" s="4">
        <f>Overrides!Z309</f>
        <v>241727</v>
      </c>
      <c r="O309" s="4">
        <f t="shared" si="40"/>
        <v>4544280</v>
      </c>
      <c r="P309" s="4">
        <f t="shared" si="41"/>
        <v>9521382</v>
      </c>
      <c r="Q309" s="4"/>
      <c r="R309" s="4">
        <v>15007937</v>
      </c>
      <c r="S309" s="4">
        <f>Overrides!AA309</f>
        <v>465617</v>
      </c>
      <c r="T309" s="4">
        <f t="shared" si="42"/>
        <v>5123504</v>
      </c>
      <c r="U309" s="4">
        <f t="shared" si="43"/>
        <v>9884433</v>
      </c>
      <c r="V309" s="4">
        <f>ROUND((P309*1.025)+'New Growth'!$AL309*P309,0)</f>
        <v>9893668</v>
      </c>
      <c r="W309" s="12"/>
      <c r="X309" s="4">
        <v>50702953</v>
      </c>
      <c r="Y309" s="4">
        <v>52105011</v>
      </c>
      <c r="Z309" s="4">
        <v>53084102</v>
      </c>
      <c r="AA309" s="4">
        <v>54156895</v>
      </c>
      <c r="AB309" s="15">
        <f t="shared" si="37"/>
        <v>54156895</v>
      </c>
      <c r="AC309" s="4"/>
      <c r="AD309" s="4">
        <f t="shared" si="44"/>
        <v>9884433</v>
      </c>
      <c r="AE309" s="4"/>
      <c r="AF309" s="4"/>
    </row>
    <row r="310" spans="1:32">
      <c r="A310" t="s">
        <v>315</v>
      </c>
      <c r="B310">
        <v>301</v>
      </c>
      <c r="C310" s="4">
        <v>23113154</v>
      </c>
      <c r="D310" s="4">
        <f>Overrides!X310</f>
        <v>0</v>
      </c>
      <c r="E310" s="4">
        <v>0</v>
      </c>
      <c r="F310" s="4">
        <f t="shared" si="38"/>
        <v>23113154</v>
      </c>
      <c r="G310" s="4"/>
      <c r="H310" s="4">
        <v>23993663</v>
      </c>
      <c r="I310" s="4">
        <f>Overrides!Y310</f>
        <v>0</v>
      </c>
      <c r="J310" s="4">
        <f t="shared" si="45"/>
        <v>0</v>
      </c>
      <c r="K310" s="4">
        <f t="shared" si="39"/>
        <v>23993663</v>
      </c>
      <c r="L310" s="4"/>
      <c r="M310" s="4">
        <v>24973562</v>
      </c>
      <c r="N310" s="4">
        <f>Overrides!Z310</f>
        <v>0</v>
      </c>
      <c r="O310" s="4">
        <f t="shared" si="40"/>
        <v>0</v>
      </c>
      <c r="P310" s="4">
        <f t="shared" si="41"/>
        <v>24973562</v>
      </c>
      <c r="Q310" s="4"/>
      <c r="R310" s="4">
        <v>26010114</v>
      </c>
      <c r="S310" s="4">
        <f>Overrides!AA310</f>
        <v>0</v>
      </c>
      <c r="T310" s="4">
        <f t="shared" si="42"/>
        <v>0</v>
      </c>
      <c r="U310" s="4">
        <f t="shared" si="43"/>
        <v>26010114</v>
      </c>
      <c r="V310" s="4">
        <f>ROUND((P310*1.025)+'New Growth'!$AL310*P310,0)</f>
        <v>25975002</v>
      </c>
      <c r="W310" s="12"/>
      <c r="X310" s="4">
        <v>34655702</v>
      </c>
      <c r="Y310" s="4">
        <v>35615070</v>
      </c>
      <c r="Z310" s="4">
        <v>37654859</v>
      </c>
      <c r="AA310" s="4">
        <v>39449170</v>
      </c>
      <c r="AB310" s="15">
        <f t="shared" si="37"/>
        <v>39449170</v>
      </c>
      <c r="AC310" s="4"/>
      <c r="AD310" s="4">
        <f t="shared" si="44"/>
        <v>26010114</v>
      </c>
      <c r="AE310" s="4"/>
      <c r="AF310" s="4"/>
    </row>
    <row r="311" spans="1:32">
      <c r="A311" t="s">
        <v>316</v>
      </c>
      <c r="B311">
        <v>302</v>
      </c>
      <c r="C311" s="4">
        <v>1315688</v>
      </c>
      <c r="D311" s="4">
        <f>Overrides!X311</f>
        <v>0</v>
      </c>
      <c r="E311" s="4">
        <v>0</v>
      </c>
      <c r="F311" s="4">
        <f t="shared" si="38"/>
        <v>1315688</v>
      </c>
      <c r="G311" s="4"/>
      <c r="H311" s="4">
        <v>1359406</v>
      </c>
      <c r="I311" s="4">
        <f>Overrides!Y311</f>
        <v>0</v>
      </c>
      <c r="J311" s="4">
        <f t="shared" si="45"/>
        <v>0</v>
      </c>
      <c r="K311" s="4">
        <f t="shared" si="39"/>
        <v>1359406</v>
      </c>
      <c r="L311" s="4"/>
      <c r="M311" s="4">
        <v>1395962</v>
      </c>
      <c r="N311" s="4">
        <f>Overrides!Z311</f>
        <v>0</v>
      </c>
      <c r="O311" s="4">
        <f t="shared" si="40"/>
        <v>0</v>
      </c>
      <c r="P311" s="4">
        <f t="shared" si="41"/>
        <v>1395962</v>
      </c>
      <c r="Q311" s="4"/>
      <c r="R311" s="4">
        <v>1441623</v>
      </c>
      <c r="S311" s="4">
        <f>Overrides!AA311</f>
        <v>0</v>
      </c>
      <c r="T311" s="4">
        <f t="shared" si="42"/>
        <v>0</v>
      </c>
      <c r="U311" s="4">
        <f t="shared" si="43"/>
        <v>1441623</v>
      </c>
      <c r="V311" s="4">
        <f>ROUND((P311*1.025)+'New Growth'!$AL311*P311,0)</f>
        <v>1439097</v>
      </c>
      <c r="W311" s="12"/>
      <c r="X311" s="4">
        <v>4748804</v>
      </c>
      <c r="Y311" s="4">
        <v>4820864</v>
      </c>
      <c r="Z311" s="4">
        <v>4814567</v>
      </c>
      <c r="AA311" s="4">
        <v>4878117</v>
      </c>
      <c r="AB311" s="15">
        <f t="shared" si="37"/>
        <v>4878117</v>
      </c>
      <c r="AC311" s="4"/>
      <c r="AD311" s="4">
        <f t="shared" si="44"/>
        <v>1441623</v>
      </c>
      <c r="AE311" s="4"/>
      <c r="AF311" s="4"/>
    </row>
    <row r="312" spans="1:32">
      <c r="A312" t="s">
        <v>317</v>
      </c>
      <c r="B312">
        <v>303</v>
      </c>
      <c r="C312" s="4">
        <v>15082976</v>
      </c>
      <c r="D312" s="4">
        <f>Overrides!X312</f>
        <v>0</v>
      </c>
      <c r="E312" s="4">
        <v>3935014</v>
      </c>
      <c r="F312" s="4">
        <f t="shared" si="38"/>
        <v>11147962</v>
      </c>
      <c r="G312" s="4"/>
      <c r="H312" s="4">
        <v>16996744</v>
      </c>
      <c r="I312" s="4">
        <f>Overrides!Y312</f>
        <v>1391632</v>
      </c>
      <c r="J312" s="4">
        <f t="shared" si="45"/>
        <v>5425021</v>
      </c>
      <c r="K312" s="4">
        <f t="shared" si="39"/>
        <v>11571723</v>
      </c>
      <c r="L312" s="4"/>
      <c r="M312" s="4">
        <v>17841835</v>
      </c>
      <c r="N312" s="4">
        <f>Overrides!Z312</f>
        <v>0</v>
      </c>
      <c r="O312" s="4">
        <f t="shared" si="40"/>
        <v>5560647</v>
      </c>
      <c r="P312" s="4">
        <f t="shared" si="41"/>
        <v>12281188</v>
      </c>
      <c r="Q312" s="4"/>
      <c r="R312" s="4">
        <v>18653622</v>
      </c>
      <c r="S312" s="4">
        <f>Overrides!AA312</f>
        <v>0</v>
      </c>
      <c r="T312" s="4">
        <f t="shared" si="42"/>
        <v>5699663</v>
      </c>
      <c r="U312" s="4">
        <f t="shared" si="43"/>
        <v>12953959</v>
      </c>
      <c r="V312" s="4">
        <f>ROUND((P312*1.025)+'New Growth'!$AL312*P312,0)</f>
        <v>12912441</v>
      </c>
      <c r="W312" s="12"/>
      <c r="X312" s="4">
        <v>24640899</v>
      </c>
      <c r="Y312" s="4">
        <v>25087480</v>
      </c>
      <c r="Z312" s="4">
        <v>26653786</v>
      </c>
      <c r="AA312" s="4">
        <v>28703179</v>
      </c>
      <c r="AB312" s="15">
        <f t="shared" si="37"/>
        <v>28703179</v>
      </c>
      <c r="AC312" s="4"/>
      <c r="AD312" s="4">
        <f t="shared" si="44"/>
        <v>12953959</v>
      </c>
      <c r="AE312" s="4"/>
      <c r="AF312" s="4"/>
    </row>
    <row r="313" spans="1:32">
      <c r="A313" t="s">
        <v>318</v>
      </c>
      <c r="B313">
        <v>304</v>
      </c>
      <c r="C313" s="4">
        <v>22649560</v>
      </c>
      <c r="D313" s="4">
        <f>Overrides!X313</f>
        <v>0</v>
      </c>
      <c r="E313" s="4">
        <v>999091</v>
      </c>
      <c r="F313" s="4">
        <f t="shared" si="38"/>
        <v>21650469</v>
      </c>
      <c r="G313" s="4"/>
      <c r="H313" s="4">
        <v>23751848</v>
      </c>
      <c r="I313" s="4">
        <f>Overrides!Y313</f>
        <v>0</v>
      </c>
      <c r="J313" s="4">
        <f t="shared" si="45"/>
        <v>1024068</v>
      </c>
      <c r="K313" s="4">
        <f t="shared" si="39"/>
        <v>22727780</v>
      </c>
      <c r="L313" s="4"/>
      <c r="M313" s="4">
        <v>25294922</v>
      </c>
      <c r="N313" s="4">
        <f>Overrides!Z313</f>
        <v>0</v>
      </c>
      <c r="O313" s="4">
        <f t="shared" si="40"/>
        <v>1049670</v>
      </c>
      <c r="P313" s="4">
        <f t="shared" si="41"/>
        <v>24245252</v>
      </c>
      <c r="Q313" s="4"/>
      <c r="R313" s="4">
        <v>26317114</v>
      </c>
      <c r="S313" s="4">
        <f>Overrides!AA313</f>
        <v>0</v>
      </c>
      <c r="T313" s="4">
        <f t="shared" si="42"/>
        <v>1075912</v>
      </c>
      <c r="U313" s="4">
        <f t="shared" si="43"/>
        <v>25241202</v>
      </c>
      <c r="V313" s="4">
        <f>ROUND((P313*1.025)+'New Growth'!$AL313*P313,0)</f>
        <v>25316892</v>
      </c>
      <c r="W313" s="12"/>
      <c r="X313" s="4">
        <v>36095265</v>
      </c>
      <c r="Y313" s="4">
        <v>37336719</v>
      </c>
      <c r="Z313" s="4">
        <v>40064843</v>
      </c>
      <c r="AA313" s="4">
        <v>41659115</v>
      </c>
      <c r="AB313" s="15">
        <f t="shared" si="37"/>
        <v>41659115</v>
      </c>
      <c r="AC313" s="4"/>
      <c r="AD313" s="4">
        <f t="shared" si="44"/>
        <v>25241202</v>
      </c>
      <c r="AE313" s="4"/>
      <c r="AF313" s="4"/>
    </row>
    <row r="314" spans="1:32">
      <c r="A314" t="s">
        <v>319</v>
      </c>
      <c r="B314">
        <v>305</v>
      </c>
      <c r="C314" s="4">
        <v>60350740</v>
      </c>
      <c r="D314" s="4">
        <f>Overrides!X314</f>
        <v>0</v>
      </c>
      <c r="E314" s="4">
        <v>0</v>
      </c>
      <c r="F314" s="4">
        <f t="shared" si="38"/>
        <v>60350740</v>
      </c>
      <c r="G314" s="4"/>
      <c r="H314" s="4">
        <v>62859640</v>
      </c>
      <c r="I314" s="4">
        <f>Overrides!Y314</f>
        <v>0</v>
      </c>
      <c r="J314" s="4">
        <f t="shared" si="45"/>
        <v>0</v>
      </c>
      <c r="K314" s="4">
        <f t="shared" si="39"/>
        <v>62859640</v>
      </c>
      <c r="L314" s="4"/>
      <c r="M314" s="4">
        <v>65227825</v>
      </c>
      <c r="N314" s="4">
        <f>Overrides!Z314</f>
        <v>0</v>
      </c>
      <c r="O314" s="4">
        <f t="shared" si="40"/>
        <v>0</v>
      </c>
      <c r="P314" s="4">
        <f t="shared" si="41"/>
        <v>65227825</v>
      </c>
      <c r="Q314" s="4"/>
      <c r="R314" s="4">
        <v>68260862</v>
      </c>
      <c r="S314" s="4">
        <f>Overrides!AA314</f>
        <v>0</v>
      </c>
      <c r="T314" s="4">
        <f t="shared" si="42"/>
        <v>0</v>
      </c>
      <c r="U314" s="4">
        <f t="shared" si="43"/>
        <v>68260862</v>
      </c>
      <c r="V314" s="4">
        <f>ROUND((P314*1.025)+'New Growth'!$AL314*P314,0)</f>
        <v>67960871</v>
      </c>
      <c r="W314" s="12"/>
      <c r="X314" s="4">
        <v>100295825</v>
      </c>
      <c r="Y314" s="4">
        <v>105161136</v>
      </c>
      <c r="Z314" s="4">
        <v>112995559</v>
      </c>
      <c r="AA314" s="4">
        <v>119670149</v>
      </c>
      <c r="AB314" s="15">
        <f t="shared" si="37"/>
        <v>119670149</v>
      </c>
      <c r="AC314" s="4"/>
      <c r="AD314" s="4">
        <f t="shared" si="44"/>
        <v>68260862</v>
      </c>
      <c r="AE314" s="4"/>
      <c r="AF314" s="4"/>
    </row>
    <row r="315" spans="1:32">
      <c r="A315" t="s">
        <v>320</v>
      </c>
      <c r="B315">
        <v>306</v>
      </c>
      <c r="C315" s="4">
        <v>2896334</v>
      </c>
      <c r="D315" s="4">
        <f>Overrides!X315</f>
        <v>0</v>
      </c>
      <c r="E315" s="4">
        <v>0</v>
      </c>
      <c r="F315" s="4">
        <f t="shared" si="38"/>
        <v>2896334</v>
      </c>
      <c r="G315" s="4"/>
      <c r="H315" s="4">
        <v>2983300</v>
      </c>
      <c r="I315" s="4">
        <f>Overrides!Y315</f>
        <v>0</v>
      </c>
      <c r="J315" s="4">
        <f t="shared" si="45"/>
        <v>0</v>
      </c>
      <c r="K315" s="4">
        <f t="shared" si="39"/>
        <v>2983300</v>
      </c>
      <c r="L315" s="4"/>
      <c r="M315" s="4">
        <v>3083290</v>
      </c>
      <c r="N315" s="4">
        <f>Overrides!Z315</f>
        <v>0</v>
      </c>
      <c r="O315" s="4">
        <f t="shared" si="40"/>
        <v>0</v>
      </c>
      <c r="P315" s="4">
        <f t="shared" si="41"/>
        <v>3083290</v>
      </c>
      <c r="Q315" s="4"/>
      <c r="R315" s="4">
        <v>3175954</v>
      </c>
      <c r="S315" s="4">
        <f>Overrides!AA315</f>
        <v>0</v>
      </c>
      <c r="T315" s="4">
        <f t="shared" si="42"/>
        <v>0</v>
      </c>
      <c r="U315" s="4">
        <f t="shared" si="43"/>
        <v>3175954</v>
      </c>
      <c r="V315" s="4">
        <f>ROUND((P315*1.025)+'New Growth'!$AL315*P315,0)</f>
        <v>3179489</v>
      </c>
      <c r="W315" s="12"/>
      <c r="X315" s="4">
        <v>3944024</v>
      </c>
      <c r="Y315" s="4">
        <v>3917510</v>
      </c>
      <c r="Z315" s="4">
        <v>3993296</v>
      </c>
      <c r="AA315" s="4">
        <v>3997084</v>
      </c>
      <c r="AB315" s="15">
        <f t="shared" si="37"/>
        <v>3997084</v>
      </c>
      <c r="AC315" s="4"/>
      <c r="AD315" s="4">
        <f t="shared" si="44"/>
        <v>3175954</v>
      </c>
      <c r="AE315" s="4"/>
      <c r="AF315" s="4"/>
    </row>
    <row r="316" spans="1:32">
      <c r="A316" t="s">
        <v>321</v>
      </c>
      <c r="B316">
        <v>307</v>
      </c>
      <c r="C316" s="4">
        <v>60425260</v>
      </c>
      <c r="D316" s="4">
        <f>Overrides!X316</f>
        <v>0</v>
      </c>
      <c r="E316" s="4">
        <v>4988541</v>
      </c>
      <c r="F316" s="4">
        <f t="shared" si="38"/>
        <v>55436719</v>
      </c>
      <c r="G316" s="4"/>
      <c r="H316" s="4">
        <v>63110406</v>
      </c>
      <c r="I316" s="4">
        <f>Overrides!Y316</f>
        <v>0</v>
      </c>
      <c r="J316" s="4">
        <f t="shared" si="45"/>
        <v>5113255</v>
      </c>
      <c r="K316" s="4">
        <f t="shared" si="39"/>
        <v>57997151</v>
      </c>
      <c r="L316" s="4"/>
      <c r="M316" s="4">
        <v>65625842</v>
      </c>
      <c r="N316" s="4">
        <f>Overrides!Z316</f>
        <v>0</v>
      </c>
      <c r="O316" s="4">
        <f t="shared" si="40"/>
        <v>5241086</v>
      </c>
      <c r="P316" s="4">
        <f t="shared" si="41"/>
        <v>60384756</v>
      </c>
      <c r="Q316" s="4"/>
      <c r="R316" s="4">
        <v>68200516</v>
      </c>
      <c r="S316" s="4">
        <f>Overrides!AA316</f>
        <v>0</v>
      </c>
      <c r="T316" s="4">
        <f t="shared" si="42"/>
        <v>5372113</v>
      </c>
      <c r="U316" s="4">
        <f t="shared" si="43"/>
        <v>62828403</v>
      </c>
      <c r="V316" s="4">
        <f>ROUND((P316*1.025)+'New Growth'!$AL316*P316,0)</f>
        <v>62957147</v>
      </c>
      <c r="W316" s="12"/>
      <c r="X316" s="4">
        <v>94703881</v>
      </c>
      <c r="Y316" s="4">
        <v>99611511</v>
      </c>
      <c r="Z316" s="4">
        <v>104420895</v>
      </c>
      <c r="AA316" s="4">
        <v>108790084</v>
      </c>
      <c r="AB316" s="15">
        <f t="shared" si="37"/>
        <v>108790084</v>
      </c>
      <c r="AC316" s="4"/>
      <c r="AD316" s="4">
        <f t="shared" si="44"/>
        <v>62828403</v>
      </c>
      <c r="AE316" s="4"/>
      <c r="AF316" s="4"/>
    </row>
    <row r="317" spans="1:32">
      <c r="A317" t="s">
        <v>322</v>
      </c>
      <c r="B317">
        <v>308</v>
      </c>
      <c r="C317" s="4">
        <v>178285048</v>
      </c>
      <c r="D317" s="4">
        <f>Overrides!X317</f>
        <v>0</v>
      </c>
      <c r="E317" s="4">
        <v>0</v>
      </c>
      <c r="F317" s="4">
        <f t="shared" si="38"/>
        <v>178285048</v>
      </c>
      <c r="G317" s="4"/>
      <c r="H317" s="4">
        <v>188477935</v>
      </c>
      <c r="I317" s="4">
        <f>Overrides!Y317</f>
        <v>0</v>
      </c>
      <c r="J317" s="4">
        <f t="shared" si="45"/>
        <v>0</v>
      </c>
      <c r="K317" s="4">
        <f t="shared" si="39"/>
        <v>188477935</v>
      </c>
      <c r="L317" s="4"/>
      <c r="M317" s="4">
        <v>198984814</v>
      </c>
      <c r="N317" s="4">
        <f>Overrides!Z317</f>
        <v>0</v>
      </c>
      <c r="O317" s="4">
        <f t="shared" si="40"/>
        <v>0</v>
      </c>
      <c r="P317" s="4">
        <f t="shared" si="41"/>
        <v>198984814</v>
      </c>
      <c r="Q317" s="4"/>
      <c r="R317" s="4">
        <v>209933737</v>
      </c>
      <c r="S317" s="4">
        <f>Overrides!AA317</f>
        <v>0</v>
      </c>
      <c r="T317" s="4">
        <f t="shared" si="42"/>
        <v>0</v>
      </c>
      <c r="U317" s="4">
        <f t="shared" si="43"/>
        <v>209933737</v>
      </c>
      <c r="V317" s="4">
        <f>ROUND((P317*1.025)+'New Growth'!$AL317*P317,0)</f>
        <v>210127964</v>
      </c>
      <c r="W317" s="12"/>
      <c r="X317" s="4">
        <v>224307741</v>
      </c>
      <c r="Y317" s="4">
        <v>248657352</v>
      </c>
      <c r="Z317" s="4">
        <v>262336821</v>
      </c>
      <c r="AA317" s="4">
        <v>280452667</v>
      </c>
      <c r="AB317" s="15">
        <f t="shared" si="37"/>
        <v>280452667</v>
      </c>
      <c r="AC317" s="4"/>
      <c r="AD317" s="4">
        <f t="shared" si="44"/>
        <v>209933737</v>
      </c>
      <c r="AE317" s="4"/>
      <c r="AF317" s="4"/>
    </row>
    <row r="318" spans="1:32">
      <c r="A318" t="s">
        <v>323</v>
      </c>
      <c r="B318">
        <v>309</v>
      </c>
      <c r="C318" s="4">
        <v>13020800</v>
      </c>
      <c r="D318" s="4">
        <f>Overrides!X318</f>
        <v>0</v>
      </c>
      <c r="E318" s="4">
        <v>0</v>
      </c>
      <c r="F318" s="4">
        <f t="shared" si="38"/>
        <v>13020800</v>
      </c>
      <c r="G318" s="4"/>
      <c r="H318" s="4">
        <v>13582024</v>
      </c>
      <c r="I318" s="4">
        <f>Overrides!Y318</f>
        <v>0</v>
      </c>
      <c r="J318" s="4">
        <f t="shared" si="45"/>
        <v>0</v>
      </c>
      <c r="K318" s="4">
        <f t="shared" si="39"/>
        <v>13582024</v>
      </c>
      <c r="L318" s="4"/>
      <c r="M318" s="4">
        <v>14056255</v>
      </c>
      <c r="N318" s="4">
        <f>Overrides!Z318</f>
        <v>0</v>
      </c>
      <c r="O318" s="4">
        <f t="shared" si="40"/>
        <v>0</v>
      </c>
      <c r="P318" s="4">
        <f t="shared" si="41"/>
        <v>14056255</v>
      </c>
      <c r="Q318" s="4"/>
      <c r="R318" s="4">
        <v>14537902</v>
      </c>
      <c r="S318" s="4">
        <f>Overrides!AA318</f>
        <v>0</v>
      </c>
      <c r="T318" s="4">
        <f t="shared" si="42"/>
        <v>0</v>
      </c>
      <c r="U318" s="4">
        <f t="shared" si="43"/>
        <v>14537902</v>
      </c>
      <c r="V318" s="4">
        <f>ROUND((P318*1.025)+'New Growth'!$AL318*P318,0)</f>
        <v>14581959</v>
      </c>
      <c r="W318" s="12"/>
      <c r="X318" s="4">
        <v>17011462</v>
      </c>
      <c r="Y318" s="4">
        <v>17177393</v>
      </c>
      <c r="Z318" s="4">
        <v>17222266</v>
      </c>
      <c r="AA318" s="4">
        <v>17806282</v>
      </c>
      <c r="AB318" s="15">
        <f t="shared" si="37"/>
        <v>17806282</v>
      </c>
      <c r="AC318" s="4"/>
      <c r="AD318" s="4">
        <f t="shared" si="44"/>
        <v>14537902</v>
      </c>
      <c r="AE318" s="4"/>
      <c r="AF318" s="4"/>
    </row>
    <row r="319" spans="1:32">
      <c r="A319" t="s">
        <v>324</v>
      </c>
      <c r="B319">
        <v>310</v>
      </c>
      <c r="C319" s="4">
        <v>34981651</v>
      </c>
      <c r="D319" s="4">
        <f>Overrides!X319</f>
        <v>0</v>
      </c>
      <c r="E319" s="4">
        <v>0</v>
      </c>
      <c r="F319" s="4">
        <f t="shared" si="38"/>
        <v>34981651</v>
      </c>
      <c r="G319" s="4"/>
      <c r="H319" s="4">
        <v>36344277</v>
      </c>
      <c r="I319" s="4">
        <f>Overrides!Y319</f>
        <v>0</v>
      </c>
      <c r="J319" s="4">
        <f t="shared" si="45"/>
        <v>0</v>
      </c>
      <c r="K319" s="4">
        <f t="shared" si="39"/>
        <v>36344277</v>
      </c>
      <c r="L319" s="4"/>
      <c r="M319" s="4">
        <v>37654086</v>
      </c>
      <c r="N319" s="4">
        <f>Overrides!Z319</f>
        <v>0</v>
      </c>
      <c r="O319" s="4">
        <f t="shared" si="40"/>
        <v>0</v>
      </c>
      <c r="P319" s="4">
        <f t="shared" si="41"/>
        <v>37654086</v>
      </c>
      <c r="Q319" s="4"/>
      <c r="R319" s="4">
        <v>38990064</v>
      </c>
      <c r="S319" s="4">
        <f>Overrides!AA319</f>
        <v>0</v>
      </c>
      <c r="T319" s="4">
        <f t="shared" si="42"/>
        <v>0</v>
      </c>
      <c r="U319" s="4">
        <f t="shared" si="43"/>
        <v>38990064</v>
      </c>
      <c r="V319" s="4">
        <f>ROUND((P319*1.025)+'New Growth'!$AL319*P319,0)</f>
        <v>39039756</v>
      </c>
      <c r="W319" s="12"/>
      <c r="X319" s="4">
        <v>79178260</v>
      </c>
      <c r="Y319" s="4">
        <v>79967403</v>
      </c>
      <c r="Z319" s="4">
        <v>83639727</v>
      </c>
      <c r="AA319" s="4">
        <v>86401113</v>
      </c>
      <c r="AB319" s="15">
        <f t="shared" si="37"/>
        <v>86401113</v>
      </c>
      <c r="AC319" s="4"/>
      <c r="AD319" s="4">
        <f t="shared" si="44"/>
        <v>38990064</v>
      </c>
      <c r="AE319" s="4"/>
      <c r="AF319" s="4"/>
    </row>
    <row r="320" spans="1:32">
      <c r="A320" t="s">
        <v>325</v>
      </c>
      <c r="B320">
        <v>311</v>
      </c>
      <c r="C320" s="4">
        <v>6673404</v>
      </c>
      <c r="D320" s="4">
        <f>Overrides!X320</f>
        <v>0</v>
      </c>
      <c r="E320" s="4">
        <v>0</v>
      </c>
      <c r="F320" s="4">
        <f t="shared" si="38"/>
        <v>6673404</v>
      </c>
      <c r="G320" s="4"/>
      <c r="H320" s="4">
        <v>6891487</v>
      </c>
      <c r="I320" s="4">
        <f>Overrides!Y320</f>
        <v>0</v>
      </c>
      <c r="J320" s="4">
        <f t="shared" si="45"/>
        <v>0</v>
      </c>
      <c r="K320" s="4">
        <f t="shared" si="39"/>
        <v>6891487</v>
      </c>
      <c r="L320" s="4"/>
      <c r="M320" s="4">
        <v>7131605</v>
      </c>
      <c r="N320" s="4">
        <f>Overrides!Z320</f>
        <v>0</v>
      </c>
      <c r="O320" s="4">
        <f t="shared" si="40"/>
        <v>0</v>
      </c>
      <c r="P320" s="4">
        <f t="shared" si="41"/>
        <v>7131605</v>
      </c>
      <c r="Q320" s="4"/>
      <c r="R320" s="4">
        <v>7717299</v>
      </c>
      <c r="S320" s="4">
        <f>Overrides!AA320</f>
        <v>0</v>
      </c>
      <c r="T320" s="4">
        <f t="shared" si="42"/>
        <v>0</v>
      </c>
      <c r="U320" s="4">
        <f t="shared" si="43"/>
        <v>7717299</v>
      </c>
      <c r="V320" s="4">
        <f>ROUND((P320*1.025)+'New Growth'!$AL320*P320,0)</f>
        <v>7429706</v>
      </c>
      <c r="W320" s="12"/>
      <c r="X320" s="4">
        <v>7930310</v>
      </c>
      <c r="Y320" s="4">
        <v>8210189</v>
      </c>
      <c r="Z320" s="4">
        <v>8658109</v>
      </c>
      <c r="AA320" s="4">
        <v>9538536</v>
      </c>
      <c r="AB320" s="15">
        <f t="shared" si="37"/>
        <v>9538536</v>
      </c>
      <c r="AC320" s="4"/>
      <c r="AD320" s="4">
        <f t="shared" si="44"/>
        <v>7717299</v>
      </c>
      <c r="AE320" s="4"/>
      <c r="AF320" s="4"/>
    </row>
    <row r="321" spans="1:32">
      <c r="A321" t="s">
        <v>326</v>
      </c>
      <c r="B321">
        <v>312</v>
      </c>
      <c r="C321" s="4">
        <v>1525063</v>
      </c>
      <c r="D321" s="4">
        <f>Overrides!X321</f>
        <v>0</v>
      </c>
      <c r="E321" s="4">
        <v>0</v>
      </c>
      <c r="F321" s="4">
        <f t="shared" si="38"/>
        <v>1525063</v>
      </c>
      <c r="G321" s="4"/>
      <c r="H321" s="4">
        <v>1579485</v>
      </c>
      <c r="I321" s="4">
        <f>Overrides!Y321</f>
        <v>0</v>
      </c>
      <c r="J321" s="4">
        <f t="shared" si="45"/>
        <v>0</v>
      </c>
      <c r="K321" s="4">
        <f t="shared" si="39"/>
        <v>1579485</v>
      </c>
      <c r="L321" s="4"/>
      <c r="M321" s="4">
        <v>1650651</v>
      </c>
      <c r="N321" s="4">
        <f>Overrides!Z321</f>
        <v>0</v>
      </c>
      <c r="O321" s="4">
        <f t="shared" si="40"/>
        <v>0</v>
      </c>
      <c r="P321" s="4">
        <f t="shared" si="41"/>
        <v>1650651</v>
      </c>
      <c r="Q321" s="4"/>
      <c r="R321" s="4">
        <v>1694498</v>
      </c>
      <c r="S321" s="4">
        <f>Overrides!AA321</f>
        <v>0</v>
      </c>
      <c r="T321" s="4">
        <f t="shared" si="42"/>
        <v>0</v>
      </c>
      <c r="U321" s="4">
        <f t="shared" si="43"/>
        <v>1694498</v>
      </c>
      <c r="V321" s="4">
        <f>ROUND((P321*1.025)+'New Growth'!$AL321*P321,0)</f>
        <v>1709744</v>
      </c>
      <c r="W321" s="12"/>
      <c r="X321" s="4">
        <v>1920609</v>
      </c>
      <c r="Y321" s="4">
        <v>1820252</v>
      </c>
      <c r="Z321" s="4">
        <v>1871229</v>
      </c>
      <c r="AA321" s="4">
        <v>1865954</v>
      </c>
      <c r="AB321" s="15">
        <f t="shared" si="37"/>
        <v>1865954</v>
      </c>
      <c r="AC321" s="4"/>
      <c r="AD321" s="4">
        <f t="shared" si="44"/>
        <v>1694498</v>
      </c>
      <c r="AE321" s="4"/>
      <c r="AF321" s="4"/>
    </row>
    <row r="322" spans="1:32">
      <c r="A322" t="s">
        <v>327</v>
      </c>
      <c r="B322">
        <v>313</v>
      </c>
      <c r="C322" s="4">
        <v>1033722</v>
      </c>
      <c r="D322" s="4">
        <f>Overrides!X322</f>
        <v>0</v>
      </c>
      <c r="E322" s="4">
        <v>116597</v>
      </c>
      <c r="F322" s="4">
        <f t="shared" si="38"/>
        <v>917125</v>
      </c>
      <c r="G322" s="4"/>
      <c r="H322" s="4">
        <v>1074402</v>
      </c>
      <c r="I322" s="4">
        <f>Overrides!Y322</f>
        <v>0</v>
      </c>
      <c r="J322" s="4">
        <f t="shared" si="45"/>
        <v>119512</v>
      </c>
      <c r="K322" s="4">
        <f t="shared" si="39"/>
        <v>954890</v>
      </c>
      <c r="L322" s="4"/>
      <c r="M322" s="4">
        <v>1119228</v>
      </c>
      <c r="N322" s="4">
        <f>Overrides!Z322</f>
        <v>0</v>
      </c>
      <c r="O322" s="4">
        <f t="shared" si="40"/>
        <v>122500</v>
      </c>
      <c r="P322" s="4">
        <f t="shared" si="41"/>
        <v>996728</v>
      </c>
      <c r="Q322" s="4"/>
      <c r="R322" s="4">
        <v>1171706</v>
      </c>
      <c r="S322" s="4">
        <f>Overrides!AA322</f>
        <v>0</v>
      </c>
      <c r="T322" s="4">
        <f t="shared" si="42"/>
        <v>125563</v>
      </c>
      <c r="U322" s="4">
        <f t="shared" si="43"/>
        <v>1046143</v>
      </c>
      <c r="V322" s="4">
        <f>ROUND((P322*1.025)+'New Growth'!$AL322*P322,0)</f>
        <v>1041481</v>
      </c>
      <c r="W322" s="12"/>
      <c r="X322" s="4">
        <v>1941656</v>
      </c>
      <c r="Y322" s="4">
        <v>1994767</v>
      </c>
      <c r="Z322" s="4">
        <v>2032795</v>
      </c>
      <c r="AA322" s="4">
        <v>2030519</v>
      </c>
      <c r="AB322" s="15">
        <f t="shared" si="37"/>
        <v>2030519</v>
      </c>
      <c r="AC322" s="4"/>
      <c r="AD322" s="4">
        <f t="shared" si="44"/>
        <v>1046143</v>
      </c>
      <c r="AE322" s="4"/>
      <c r="AF322" s="4"/>
    </row>
    <row r="323" spans="1:32">
      <c r="A323" t="s">
        <v>328</v>
      </c>
      <c r="B323">
        <v>314</v>
      </c>
      <c r="C323" s="4">
        <v>86488677</v>
      </c>
      <c r="D323" s="4">
        <f>Overrides!X323</f>
        <v>0</v>
      </c>
      <c r="E323" s="4">
        <v>0</v>
      </c>
      <c r="F323" s="4">
        <f t="shared" si="38"/>
        <v>86488677</v>
      </c>
      <c r="G323" s="4"/>
      <c r="H323" s="4">
        <v>90873906</v>
      </c>
      <c r="I323" s="4">
        <f>Overrides!Y323</f>
        <v>0</v>
      </c>
      <c r="J323" s="4">
        <f t="shared" si="45"/>
        <v>0</v>
      </c>
      <c r="K323" s="4">
        <f t="shared" si="39"/>
        <v>90873906</v>
      </c>
      <c r="L323" s="4"/>
      <c r="M323" s="4">
        <v>95657980</v>
      </c>
      <c r="N323" s="4">
        <f>Overrides!Z323</f>
        <v>0</v>
      </c>
      <c r="O323" s="4">
        <f t="shared" si="40"/>
        <v>0</v>
      </c>
      <c r="P323" s="4">
        <f t="shared" si="41"/>
        <v>95657980</v>
      </c>
      <c r="Q323" s="4"/>
      <c r="R323" s="4">
        <v>101193510</v>
      </c>
      <c r="S323" s="4">
        <f>Overrides!AA323</f>
        <v>0</v>
      </c>
      <c r="T323" s="4">
        <f t="shared" si="42"/>
        <v>0</v>
      </c>
      <c r="U323" s="4">
        <f t="shared" si="43"/>
        <v>101193510</v>
      </c>
      <c r="V323" s="4">
        <f>ROUND((P323*1.025)+'New Growth'!$AL323*P323,0)</f>
        <v>100794814</v>
      </c>
      <c r="W323" s="12"/>
      <c r="X323" s="4">
        <v>136104308</v>
      </c>
      <c r="Y323" s="4">
        <v>156813417</v>
      </c>
      <c r="Z323" s="4">
        <v>165378117</v>
      </c>
      <c r="AA323" s="4">
        <v>179846073</v>
      </c>
      <c r="AB323" s="15">
        <f t="shared" si="37"/>
        <v>179846073</v>
      </c>
      <c r="AC323" s="4"/>
      <c r="AD323" s="4">
        <f t="shared" si="44"/>
        <v>101193510</v>
      </c>
      <c r="AE323" s="4"/>
      <c r="AF323" s="4"/>
    </row>
    <row r="324" spans="1:32">
      <c r="A324" t="s">
        <v>329</v>
      </c>
      <c r="B324">
        <v>315</v>
      </c>
      <c r="C324" s="4">
        <v>61590938</v>
      </c>
      <c r="D324" s="4">
        <f>Overrides!X324</f>
        <v>0</v>
      </c>
      <c r="E324" s="4">
        <v>13198378</v>
      </c>
      <c r="F324" s="4">
        <f t="shared" si="38"/>
        <v>48392560</v>
      </c>
      <c r="G324" s="4"/>
      <c r="H324" s="4">
        <v>64104631</v>
      </c>
      <c r="I324" s="4">
        <f>Overrides!Y324</f>
        <v>0</v>
      </c>
      <c r="J324" s="4">
        <f t="shared" si="45"/>
        <v>13528337</v>
      </c>
      <c r="K324" s="4">
        <f t="shared" si="39"/>
        <v>50576294</v>
      </c>
      <c r="L324" s="4"/>
      <c r="M324" s="4">
        <v>66509532</v>
      </c>
      <c r="N324" s="4">
        <f>Overrides!Z324</f>
        <v>0</v>
      </c>
      <c r="O324" s="4">
        <f t="shared" si="40"/>
        <v>13866545</v>
      </c>
      <c r="P324" s="4">
        <f t="shared" si="41"/>
        <v>52642987</v>
      </c>
      <c r="Q324" s="4"/>
      <c r="R324" s="4">
        <v>68894520</v>
      </c>
      <c r="S324" s="4">
        <f>Overrides!AA324</f>
        <v>0</v>
      </c>
      <c r="T324" s="4">
        <f t="shared" si="42"/>
        <v>14213209</v>
      </c>
      <c r="U324" s="4">
        <f t="shared" si="43"/>
        <v>54681311</v>
      </c>
      <c r="V324" s="4">
        <f>ROUND((P324*1.025)+'New Growth'!$AL324*P324,0)</f>
        <v>54822407</v>
      </c>
      <c r="W324" s="12"/>
      <c r="X324" s="4">
        <v>81003660</v>
      </c>
      <c r="Y324" s="4">
        <v>84162168</v>
      </c>
      <c r="Z324" s="4">
        <v>86428473</v>
      </c>
      <c r="AA324" s="4">
        <v>90185853</v>
      </c>
      <c r="AB324" s="15">
        <f t="shared" si="37"/>
        <v>90185853</v>
      </c>
      <c r="AC324" s="4"/>
      <c r="AD324" s="4">
        <f t="shared" si="44"/>
        <v>54681311</v>
      </c>
      <c r="AE324" s="4"/>
      <c r="AF324" s="4"/>
    </row>
    <row r="325" spans="1:32">
      <c r="A325" t="s">
        <v>330</v>
      </c>
      <c r="B325">
        <v>316</v>
      </c>
      <c r="C325" s="4">
        <v>19151781</v>
      </c>
      <c r="D325" s="4">
        <f>Overrides!X325</f>
        <v>0</v>
      </c>
      <c r="E325" s="4">
        <v>0</v>
      </c>
      <c r="F325" s="4">
        <f t="shared" si="38"/>
        <v>19151781</v>
      </c>
      <c r="G325" s="4"/>
      <c r="H325" s="4">
        <v>19935117</v>
      </c>
      <c r="I325" s="4">
        <f>Overrides!Y325</f>
        <v>0</v>
      </c>
      <c r="J325" s="4">
        <f t="shared" si="45"/>
        <v>0</v>
      </c>
      <c r="K325" s="4">
        <f t="shared" si="39"/>
        <v>19935117</v>
      </c>
      <c r="L325" s="4"/>
      <c r="M325" s="4">
        <v>20679290</v>
      </c>
      <c r="N325" s="4">
        <f>Overrides!Z325</f>
        <v>0</v>
      </c>
      <c r="O325" s="4">
        <f t="shared" si="40"/>
        <v>0</v>
      </c>
      <c r="P325" s="4">
        <f t="shared" si="41"/>
        <v>20679290</v>
      </c>
      <c r="Q325" s="4"/>
      <c r="R325" s="4">
        <v>21524002</v>
      </c>
      <c r="S325" s="4">
        <f>Overrides!AA325</f>
        <v>0</v>
      </c>
      <c r="T325" s="4">
        <f t="shared" si="42"/>
        <v>0</v>
      </c>
      <c r="U325" s="4">
        <f t="shared" si="43"/>
        <v>21524002</v>
      </c>
      <c r="V325" s="4">
        <f>ROUND((P325*1.025)+'New Growth'!$AL325*P325,0)</f>
        <v>21500258</v>
      </c>
      <c r="W325" s="12"/>
      <c r="X325" s="4">
        <v>34187988</v>
      </c>
      <c r="Y325" s="4">
        <v>35006574</v>
      </c>
      <c r="Z325" s="4">
        <v>36510274</v>
      </c>
      <c r="AA325" s="4">
        <v>38130002</v>
      </c>
      <c r="AB325" s="15">
        <f t="shared" si="37"/>
        <v>38130002</v>
      </c>
      <c r="AC325" s="4"/>
      <c r="AD325" s="4">
        <f t="shared" si="44"/>
        <v>21524002</v>
      </c>
      <c r="AE325" s="4"/>
      <c r="AF325" s="4"/>
    </row>
    <row r="326" spans="1:32">
      <c r="A326" t="s">
        <v>331</v>
      </c>
      <c r="B326">
        <v>317</v>
      </c>
      <c r="C326" s="4">
        <v>109137243</v>
      </c>
      <c r="D326" s="4">
        <f>Overrides!X326</f>
        <v>3345000</v>
      </c>
      <c r="E326" s="4">
        <v>20982054</v>
      </c>
      <c r="F326" s="4">
        <f t="shared" si="38"/>
        <v>88155189</v>
      </c>
      <c r="G326" s="4"/>
      <c r="H326" s="4">
        <v>113559005</v>
      </c>
      <c r="I326" s="4">
        <f>Overrides!Y326</f>
        <v>0</v>
      </c>
      <c r="J326" s="4">
        <f t="shared" si="45"/>
        <v>21506605</v>
      </c>
      <c r="K326" s="4">
        <f t="shared" si="39"/>
        <v>92052400</v>
      </c>
      <c r="L326" s="4"/>
      <c r="M326" s="4">
        <v>118647573</v>
      </c>
      <c r="N326" s="4">
        <f>Overrides!Z326</f>
        <v>0</v>
      </c>
      <c r="O326" s="4">
        <f t="shared" si="40"/>
        <v>22044270</v>
      </c>
      <c r="P326" s="4">
        <f t="shared" si="41"/>
        <v>96603303</v>
      </c>
      <c r="Q326" s="4"/>
      <c r="R326" s="4">
        <v>123786901</v>
      </c>
      <c r="S326" s="4">
        <f>Overrides!AA326</f>
        <v>0</v>
      </c>
      <c r="T326" s="4">
        <f t="shared" si="42"/>
        <v>22595377</v>
      </c>
      <c r="U326" s="4">
        <f t="shared" si="43"/>
        <v>101191524</v>
      </c>
      <c r="V326" s="4">
        <f>ROUND((P326*1.025)+'New Growth'!$AL326*P326,0)</f>
        <v>101143658</v>
      </c>
      <c r="W326" s="12"/>
      <c r="X326" s="4">
        <v>259695323</v>
      </c>
      <c r="Y326" s="4">
        <v>269361968</v>
      </c>
      <c r="Z326" s="4">
        <v>278848260</v>
      </c>
      <c r="AA326" s="4">
        <v>284438490</v>
      </c>
      <c r="AB326" s="15">
        <f t="shared" si="37"/>
        <v>284438490</v>
      </c>
      <c r="AC326" s="4"/>
      <c r="AD326" s="4">
        <f t="shared" si="44"/>
        <v>101191524</v>
      </c>
      <c r="AE326" s="4"/>
      <c r="AF326" s="4"/>
    </row>
    <row r="327" spans="1:32">
      <c r="A327" t="s">
        <v>332</v>
      </c>
      <c r="B327">
        <v>318</v>
      </c>
      <c r="C327" s="4">
        <v>13599002</v>
      </c>
      <c r="D327" s="4">
        <f>Overrides!X327</f>
        <v>0</v>
      </c>
      <c r="E327" s="4">
        <v>2726494</v>
      </c>
      <c r="F327" s="4">
        <f t="shared" si="38"/>
        <v>10872508</v>
      </c>
      <c r="G327" s="4"/>
      <c r="H327" s="4">
        <v>14148585</v>
      </c>
      <c r="I327" s="4">
        <f>Overrides!Y327</f>
        <v>100000</v>
      </c>
      <c r="J327" s="4">
        <f t="shared" si="45"/>
        <v>2894656</v>
      </c>
      <c r="K327" s="4">
        <f t="shared" si="39"/>
        <v>11253929</v>
      </c>
      <c r="L327" s="4"/>
      <c r="M327" s="4">
        <v>14621490</v>
      </c>
      <c r="N327" s="4">
        <f>Overrides!Z327</f>
        <v>0</v>
      </c>
      <c r="O327" s="4">
        <f t="shared" si="40"/>
        <v>2967022</v>
      </c>
      <c r="P327" s="4">
        <f t="shared" si="41"/>
        <v>11654468</v>
      </c>
      <c r="Q327" s="4"/>
      <c r="R327" s="4">
        <v>15274813</v>
      </c>
      <c r="S327" s="4">
        <f>Overrides!AA327</f>
        <v>147300</v>
      </c>
      <c r="T327" s="4">
        <f t="shared" si="42"/>
        <v>3188498</v>
      </c>
      <c r="U327" s="4">
        <f t="shared" si="43"/>
        <v>12086315</v>
      </c>
      <c r="V327" s="4">
        <f>ROUND((P327*1.025)+'New Growth'!$AL327*P327,0)</f>
        <v>12072863</v>
      </c>
      <c r="W327" s="12"/>
      <c r="X327" s="4">
        <v>54166274</v>
      </c>
      <c r="Y327" s="4">
        <v>56315548</v>
      </c>
      <c r="Z327" s="4">
        <v>58012585</v>
      </c>
      <c r="AA327" s="4">
        <v>58873300</v>
      </c>
      <c r="AB327" s="15">
        <f t="shared" si="37"/>
        <v>58873300</v>
      </c>
      <c r="AC327" s="4"/>
      <c r="AD327" s="4">
        <f t="shared" si="44"/>
        <v>12086315</v>
      </c>
      <c r="AE327" s="4"/>
      <c r="AF327" s="4"/>
    </row>
    <row r="328" spans="1:32">
      <c r="A328" t="s">
        <v>333</v>
      </c>
      <c r="B328">
        <v>319</v>
      </c>
      <c r="C328" s="4">
        <v>2147433</v>
      </c>
      <c r="D328" s="4">
        <f>Overrides!X328</f>
        <v>0</v>
      </c>
      <c r="E328" s="4">
        <v>0</v>
      </c>
      <c r="F328" s="4">
        <f t="shared" si="38"/>
        <v>2147433</v>
      </c>
      <c r="G328" s="4"/>
      <c r="H328" s="4">
        <v>2240770</v>
      </c>
      <c r="I328" s="4">
        <f>Overrides!Y328</f>
        <v>0</v>
      </c>
      <c r="J328" s="4">
        <f t="shared" si="45"/>
        <v>0</v>
      </c>
      <c r="K328" s="4">
        <f t="shared" si="39"/>
        <v>2240770</v>
      </c>
      <c r="L328" s="4"/>
      <c r="M328" s="4">
        <v>2319652</v>
      </c>
      <c r="N328" s="4">
        <f>Overrides!Z328</f>
        <v>0</v>
      </c>
      <c r="O328" s="4">
        <f t="shared" si="40"/>
        <v>0</v>
      </c>
      <c r="P328" s="4">
        <f t="shared" si="41"/>
        <v>2319652</v>
      </c>
      <c r="Q328" s="4"/>
      <c r="R328" s="4">
        <v>0</v>
      </c>
      <c r="S328" s="4">
        <f>Overrides!AA328</f>
        <v>0</v>
      </c>
      <c r="T328" s="4">
        <f t="shared" si="42"/>
        <v>0</v>
      </c>
      <c r="U328" s="4">
        <f t="shared" si="43"/>
        <v>0</v>
      </c>
      <c r="V328" s="4">
        <f>ROUND((P328*1.025)+'New Growth'!$AL328*P328,0)</f>
        <v>2412438</v>
      </c>
      <c r="W328" s="12"/>
      <c r="X328" s="4">
        <v>2303709</v>
      </c>
      <c r="Y328" s="4">
        <v>2304760</v>
      </c>
      <c r="Z328" s="4">
        <v>2319906</v>
      </c>
      <c r="AA328" s="4">
        <v>0</v>
      </c>
      <c r="AB328" s="15">
        <f t="shared" si="37"/>
        <v>2319906</v>
      </c>
      <c r="AC328" s="4"/>
      <c r="AD328" s="4">
        <f t="shared" si="44"/>
        <v>2319906</v>
      </c>
      <c r="AE328" s="4"/>
      <c r="AF328" s="4"/>
    </row>
    <row r="329" spans="1:32">
      <c r="A329" t="s">
        <v>334</v>
      </c>
      <c r="B329">
        <v>320</v>
      </c>
      <c r="C329" s="4">
        <v>12795186</v>
      </c>
      <c r="D329" s="4">
        <f>Overrides!X329</f>
        <v>0</v>
      </c>
      <c r="E329" s="4">
        <v>2721775</v>
      </c>
      <c r="F329" s="4">
        <f t="shared" si="38"/>
        <v>10073411</v>
      </c>
      <c r="G329" s="4"/>
      <c r="H329" s="4">
        <v>13192579</v>
      </c>
      <c r="I329" s="4">
        <f>Overrides!Y329</f>
        <v>0</v>
      </c>
      <c r="J329" s="4">
        <f t="shared" si="45"/>
        <v>2789819</v>
      </c>
      <c r="K329" s="4">
        <f t="shared" si="39"/>
        <v>10402760</v>
      </c>
      <c r="L329" s="4"/>
      <c r="M329" s="4">
        <v>13612730</v>
      </c>
      <c r="N329" s="4">
        <f>Overrides!Z329</f>
        <v>0</v>
      </c>
      <c r="O329" s="4">
        <f t="shared" si="40"/>
        <v>2859564</v>
      </c>
      <c r="P329" s="4">
        <f t="shared" si="41"/>
        <v>10753166</v>
      </c>
      <c r="Q329" s="4"/>
      <c r="R329" s="4">
        <v>14161731</v>
      </c>
      <c r="S329" s="4">
        <f>Overrides!AA329</f>
        <v>0</v>
      </c>
      <c r="T329" s="4">
        <f t="shared" si="42"/>
        <v>2931053</v>
      </c>
      <c r="U329" s="4">
        <f t="shared" si="43"/>
        <v>11230678</v>
      </c>
      <c r="V329" s="4">
        <f>ROUND((P329*1.025)+'New Growth'!$AL329*P329,0)</f>
        <v>11138129</v>
      </c>
      <c r="W329" s="12"/>
      <c r="X329" s="4">
        <v>19804123</v>
      </c>
      <c r="Y329" s="4">
        <v>19738920</v>
      </c>
      <c r="Z329" s="4">
        <v>19563114</v>
      </c>
      <c r="AA329" s="4">
        <v>19806402</v>
      </c>
      <c r="AB329" s="15">
        <f t="shared" si="37"/>
        <v>19806402</v>
      </c>
      <c r="AC329" s="4"/>
      <c r="AD329" s="4">
        <f t="shared" si="44"/>
        <v>11230678</v>
      </c>
      <c r="AE329" s="4"/>
      <c r="AF329" s="4"/>
    </row>
    <row r="330" spans="1:32">
      <c r="A330" t="s">
        <v>335</v>
      </c>
      <c r="B330">
        <v>321</v>
      </c>
      <c r="C330" s="4">
        <v>14866552</v>
      </c>
      <c r="D330" s="4">
        <f>Overrides!X330</f>
        <v>0</v>
      </c>
      <c r="E330" s="4">
        <v>0</v>
      </c>
      <c r="F330" s="4">
        <f t="shared" si="38"/>
        <v>14866552</v>
      </c>
      <c r="G330" s="4"/>
      <c r="H330" s="4">
        <v>15415087</v>
      </c>
      <c r="I330" s="4">
        <f>Overrides!Y330</f>
        <v>0</v>
      </c>
      <c r="J330" s="4">
        <f t="shared" si="45"/>
        <v>0</v>
      </c>
      <c r="K330" s="4">
        <f t="shared" si="39"/>
        <v>15415087</v>
      </c>
      <c r="L330" s="4"/>
      <c r="M330" s="4">
        <v>15893760</v>
      </c>
      <c r="N330" s="4">
        <f>Overrides!Z330</f>
        <v>0</v>
      </c>
      <c r="O330" s="4">
        <f t="shared" si="40"/>
        <v>0</v>
      </c>
      <c r="P330" s="4">
        <f t="shared" si="41"/>
        <v>15893760</v>
      </c>
      <c r="Q330" s="4"/>
      <c r="R330" s="4">
        <v>16621968</v>
      </c>
      <c r="S330" s="4">
        <f>Overrides!AA330</f>
        <v>0</v>
      </c>
      <c r="T330" s="4">
        <f t="shared" si="42"/>
        <v>0</v>
      </c>
      <c r="U330" s="4">
        <f t="shared" si="43"/>
        <v>16621968</v>
      </c>
      <c r="V330" s="4">
        <f>ROUND((P330*1.025)+'New Growth'!$AL330*P330,0)</f>
        <v>16496134</v>
      </c>
      <c r="W330" s="12"/>
      <c r="X330" s="4">
        <v>20832083</v>
      </c>
      <c r="Y330" s="4">
        <v>21440257</v>
      </c>
      <c r="Z330" s="4">
        <v>21668526</v>
      </c>
      <c r="AA330" s="4">
        <v>22719007</v>
      </c>
      <c r="AB330" s="15">
        <f t="shared" ref="AB330:AB360" si="46">IF(AA330&gt;0,AA330,IF(Z330&gt;0,Z330,AA330))</f>
        <v>22719007</v>
      </c>
      <c r="AC330" s="4"/>
      <c r="AD330" s="4">
        <f t="shared" si="44"/>
        <v>16621968</v>
      </c>
      <c r="AE330" s="4"/>
      <c r="AF330" s="4"/>
    </row>
    <row r="331" spans="1:32">
      <c r="A331" t="s">
        <v>382</v>
      </c>
      <c r="B331">
        <v>322</v>
      </c>
      <c r="C331" s="4">
        <v>19956198</v>
      </c>
      <c r="D331" s="4">
        <f>Overrides!X331</f>
        <v>0</v>
      </c>
      <c r="E331" s="4">
        <v>102415</v>
      </c>
      <c r="F331" s="4">
        <f t="shared" ref="F331:F360" si="47">IF(C331&gt;0,C331-E331,0)</f>
        <v>19853783</v>
      </c>
      <c r="G331" s="4"/>
      <c r="H331" s="4">
        <v>20864574</v>
      </c>
      <c r="I331" s="4">
        <f>Overrides!Y331</f>
        <v>0</v>
      </c>
      <c r="J331" s="4">
        <f t="shared" si="45"/>
        <v>104975</v>
      </c>
      <c r="K331" s="4">
        <f t="shared" ref="K331:K360" si="48">IF(H331&gt;0,H331-J331,0)</f>
        <v>20759599</v>
      </c>
      <c r="L331" s="4"/>
      <c r="M331" s="4">
        <v>21964632</v>
      </c>
      <c r="N331" s="4">
        <f>Overrides!Z331</f>
        <v>0</v>
      </c>
      <c r="O331" s="4">
        <f t="shared" ref="O331:O360" si="49">ROUND((J331*1.025)+N331,0)</f>
        <v>107599</v>
      </c>
      <c r="P331" s="4">
        <f t="shared" ref="P331:P360" si="50">IF(M331&gt;0,M331-O331,0)</f>
        <v>21857033</v>
      </c>
      <c r="Q331" s="4"/>
      <c r="R331" s="4">
        <v>23282211</v>
      </c>
      <c r="S331" s="4">
        <f>Overrides!AA331</f>
        <v>0</v>
      </c>
      <c r="T331" s="4">
        <f t="shared" ref="T331:T360" si="51">ROUND((O331*1.025)+S331,0)</f>
        <v>110289</v>
      </c>
      <c r="U331" s="4">
        <f t="shared" ref="U331:U360" si="52">IF(R331&gt;0,R331-T331,0)</f>
        <v>23171922</v>
      </c>
      <c r="V331" s="4">
        <f>ROUND((P331*1.025)+'New Growth'!$AL331*P331,0)</f>
        <v>23013270</v>
      </c>
      <c r="W331" s="12"/>
      <c r="X331" s="4">
        <v>25261878</v>
      </c>
      <c r="Y331" s="4">
        <v>26145470</v>
      </c>
      <c r="Z331" s="4">
        <v>27333015</v>
      </c>
      <c r="AA331" s="4">
        <v>29065647</v>
      </c>
      <c r="AB331" s="15">
        <f t="shared" si="46"/>
        <v>29065647</v>
      </c>
      <c r="AC331" s="4"/>
      <c r="AD331" s="4">
        <f t="shared" ref="AD331:AD360" si="53">MINA(IF(U331&gt;0,U331,V331),AB331)</f>
        <v>23171922</v>
      </c>
      <c r="AE331" s="4"/>
      <c r="AF331" s="4"/>
    </row>
    <row r="332" spans="1:32">
      <c r="A332" t="s">
        <v>383</v>
      </c>
      <c r="B332">
        <v>323</v>
      </c>
      <c r="C332" s="4">
        <v>4886636</v>
      </c>
      <c r="D332" s="4">
        <f>Overrides!X332</f>
        <v>0</v>
      </c>
      <c r="E332" s="4">
        <v>0</v>
      </c>
      <c r="F332" s="4">
        <f t="shared" si="47"/>
        <v>4886636</v>
      </c>
      <c r="G332" s="4"/>
      <c r="H332" s="4">
        <v>5161511</v>
      </c>
      <c r="I332" s="4">
        <f>Overrides!Y332</f>
        <v>0</v>
      </c>
      <c r="J332" s="4">
        <f t="shared" si="45"/>
        <v>0</v>
      </c>
      <c r="K332" s="4">
        <f t="shared" si="48"/>
        <v>5161511</v>
      </c>
      <c r="L332" s="4"/>
      <c r="M332" s="4">
        <v>5398247</v>
      </c>
      <c r="N332" s="4">
        <f>Overrides!Z332</f>
        <v>0</v>
      </c>
      <c r="O332" s="4">
        <f t="shared" si="49"/>
        <v>0</v>
      </c>
      <c r="P332" s="4">
        <f t="shared" si="50"/>
        <v>5398247</v>
      </c>
      <c r="Q332" s="4"/>
      <c r="R332" s="4">
        <v>5688495</v>
      </c>
      <c r="S332" s="4">
        <f>Overrides!AA332</f>
        <v>0</v>
      </c>
      <c r="T332" s="4">
        <f t="shared" si="51"/>
        <v>0</v>
      </c>
      <c r="U332" s="4">
        <f t="shared" si="52"/>
        <v>5688495</v>
      </c>
      <c r="V332" s="4">
        <f>ROUND((P332*1.025)+'New Growth'!$AL332*P332,0)</f>
        <v>5677876</v>
      </c>
      <c r="W332" s="12"/>
      <c r="X332" s="4">
        <v>8417189</v>
      </c>
      <c r="Y332" s="4">
        <v>8559646</v>
      </c>
      <c r="Z332" s="4">
        <v>8631045</v>
      </c>
      <c r="AA332" s="4">
        <v>9070841</v>
      </c>
      <c r="AB332" s="15">
        <f t="shared" si="46"/>
        <v>9070841</v>
      </c>
      <c r="AC332" s="4"/>
      <c r="AD332" s="4">
        <f t="shared" si="53"/>
        <v>5688495</v>
      </c>
      <c r="AE332" s="4"/>
      <c r="AF332" s="4"/>
    </row>
    <row r="333" spans="1:32">
      <c r="A333" t="s">
        <v>336</v>
      </c>
      <c r="B333">
        <v>324</v>
      </c>
      <c r="C333" s="4">
        <v>11712003</v>
      </c>
      <c r="D333" s="4">
        <f>Overrides!X333</f>
        <v>0</v>
      </c>
      <c r="E333" s="4">
        <v>2127056</v>
      </c>
      <c r="F333" s="4">
        <f t="shared" si="47"/>
        <v>9584947</v>
      </c>
      <c r="G333" s="4"/>
      <c r="H333" s="4">
        <v>12193084</v>
      </c>
      <c r="I333" s="4">
        <f>Overrides!Y333</f>
        <v>0</v>
      </c>
      <c r="J333" s="4">
        <f t="shared" si="45"/>
        <v>2180232</v>
      </c>
      <c r="K333" s="4">
        <f t="shared" si="48"/>
        <v>10012852</v>
      </c>
      <c r="L333" s="4"/>
      <c r="M333" s="4">
        <v>12784193</v>
      </c>
      <c r="N333" s="4">
        <f>Overrides!Z333</f>
        <v>0</v>
      </c>
      <c r="O333" s="4">
        <f t="shared" si="49"/>
        <v>2234738</v>
      </c>
      <c r="P333" s="4">
        <f t="shared" si="50"/>
        <v>10549455</v>
      </c>
      <c r="Q333" s="4"/>
      <c r="R333" s="4">
        <v>13212301</v>
      </c>
      <c r="S333" s="4">
        <f>Overrides!AA333</f>
        <v>0</v>
      </c>
      <c r="T333" s="4">
        <f t="shared" si="51"/>
        <v>2290606</v>
      </c>
      <c r="U333" s="4">
        <f t="shared" si="52"/>
        <v>10921695</v>
      </c>
      <c r="V333" s="4">
        <f>ROUND((P333*1.025)+'New Growth'!$AL333*P333,0)</f>
        <v>11018906</v>
      </c>
      <c r="W333" s="12"/>
      <c r="X333" s="4">
        <v>19348852</v>
      </c>
      <c r="Y333" s="4">
        <v>21276215</v>
      </c>
      <c r="Z333" s="4">
        <v>21904926</v>
      </c>
      <c r="AA333" s="4">
        <v>22362444</v>
      </c>
      <c r="AB333" s="15">
        <f t="shared" si="46"/>
        <v>22362444</v>
      </c>
      <c r="AC333" s="4"/>
      <c r="AD333" s="4">
        <f t="shared" si="53"/>
        <v>10921695</v>
      </c>
      <c r="AE333" s="4"/>
      <c r="AF333" s="4"/>
    </row>
    <row r="334" spans="1:32">
      <c r="A334" t="s">
        <v>384</v>
      </c>
      <c r="B334">
        <v>325</v>
      </c>
      <c r="C334" s="4">
        <v>66190302</v>
      </c>
      <c r="D334" s="4">
        <f>Overrides!X334</f>
        <v>0</v>
      </c>
      <c r="E334" s="4">
        <v>0</v>
      </c>
      <c r="F334" s="4">
        <f t="shared" si="47"/>
        <v>66190302</v>
      </c>
      <c r="G334" s="4"/>
      <c r="H334" s="4">
        <v>67898393</v>
      </c>
      <c r="I334" s="4">
        <f>Overrides!Y334</f>
        <v>0</v>
      </c>
      <c r="J334" s="4">
        <f t="shared" si="45"/>
        <v>0</v>
      </c>
      <c r="K334" s="4">
        <f t="shared" si="48"/>
        <v>67898393</v>
      </c>
      <c r="L334" s="4"/>
      <c r="M334" s="4">
        <v>69010238</v>
      </c>
      <c r="N334" s="4">
        <f>Overrides!Z334</f>
        <v>0</v>
      </c>
      <c r="O334" s="4">
        <f t="shared" si="49"/>
        <v>0</v>
      </c>
      <c r="P334" s="4">
        <f t="shared" si="50"/>
        <v>69010238</v>
      </c>
      <c r="Q334" s="4"/>
      <c r="R334" s="4">
        <v>70020189</v>
      </c>
      <c r="S334" s="4">
        <f>Overrides!AA334</f>
        <v>0</v>
      </c>
      <c r="T334" s="4">
        <f t="shared" si="51"/>
        <v>0</v>
      </c>
      <c r="U334" s="4">
        <f t="shared" si="52"/>
        <v>70020189</v>
      </c>
      <c r="V334" s="4">
        <f>ROUND((P334*1.025)+'New Growth'!$AL334*P334,0)</f>
        <v>71922470</v>
      </c>
      <c r="W334" s="12"/>
      <c r="X334" s="4">
        <v>66190302</v>
      </c>
      <c r="Y334" s="4">
        <v>67898393</v>
      </c>
      <c r="Z334" s="4">
        <v>69010238</v>
      </c>
      <c r="AA334" s="4">
        <v>70020189</v>
      </c>
      <c r="AB334" s="15">
        <f t="shared" si="46"/>
        <v>70020189</v>
      </c>
      <c r="AC334" s="4"/>
      <c r="AD334" s="4">
        <f t="shared" si="53"/>
        <v>70020189</v>
      </c>
      <c r="AE334" s="4"/>
      <c r="AF334" s="4"/>
    </row>
    <row r="335" spans="1:32">
      <c r="A335" t="s">
        <v>385</v>
      </c>
      <c r="B335">
        <v>326</v>
      </c>
      <c r="C335" s="4">
        <v>5199928</v>
      </c>
      <c r="D335" s="4">
        <f>Overrides!X335</f>
        <v>0</v>
      </c>
      <c r="E335" s="4">
        <v>0</v>
      </c>
      <c r="F335" s="4">
        <f t="shared" si="47"/>
        <v>5199928</v>
      </c>
      <c r="G335" s="4"/>
      <c r="H335" s="4">
        <v>5357302</v>
      </c>
      <c r="I335" s="4">
        <f>Overrides!Y335</f>
        <v>0</v>
      </c>
      <c r="J335" s="4">
        <f t="shared" si="45"/>
        <v>0</v>
      </c>
      <c r="K335" s="4">
        <f t="shared" si="48"/>
        <v>5357302</v>
      </c>
      <c r="L335" s="4"/>
      <c r="M335" s="4">
        <v>5526501</v>
      </c>
      <c r="N335" s="4">
        <f>Overrides!Z335</f>
        <v>0</v>
      </c>
      <c r="O335" s="4">
        <f t="shared" si="49"/>
        <v>0</v>
      </c>
      <c r="P335" s="4">
        <f t="shared" si="50"/>
        <v>5526501</v>
      </c>
      <c r="Q335" s="4"/>
      <c r="R335" s="4">
        <v>5716812</v>
      </c>
      <c r="S335" s="4">
        <f>Overrides!AA335</f>
        <v>0</v>
      </c>
      <c r="T335" s="4">
        <f t="shared" si="51"/>
        <v>0</v>
      </c>
      <c r="U335" s="4">
        <f t="shared" si="52"/>
        <v>5716812</v>
      </c>
      <c r="V335" s="4">
        <f>ROUND((P335*1.025)+'New Growth'!$AL335*P335,0)</f>
        <v>5703349</v>
      </c>
      <c r="W335" s="12"/>
      <c r="X335" s="4">
        <v>9263484</v>
      </c>
      <c r="Y335" s="4">
        <v>9284487</v>
      </c>
      <c r="Z335" s="4">
        <v>9302523</v>
      </c>
      <c r="AA335" s="4">
        <v>9460613</v>
      </c>
      <c r="AB335" s="15">
        <f t="shared" si="46"/>
        <v>9460613</v>
      </c>
      <c r="AC335" s="4"/>
      <c r="AD335" s="4">
        <f t="shared" si="53"/>
        <v>5716812</v>
      </c>
      <c r="AE335" s="4"/>
      <c r="AF335" s="4"/>
    </row>
    <row r="336" spans="1:32">
      <c r="A336" t="s">
        <v>337</v>
      </c>
      <c r="B336">
        <v>327</v>
      </c>
      <c r="C336" s="4">
        <v>13254213</v>
      </c>
      <c r="D336" s="4">
        <f>Overrides!X336</f>
        <v>0</v>
      </c>
      <c r="E336" s="4">
        <v>3601329</v>
      </c>
      <c r="F336" s="4">
        <f t="shared" si="47"/>
        <v>9652884</v>
      </c>
      <c r="G336" s="4"/>
      <c r="H336" s="4">
        <v>13738051</v>
      </c>
      <c r="I336" s="4">
        <f>Overrides!Y336</f>
        <v>0</v>
      </c>
      <c r="J336" s="4">
        <f t="shared" si="45"/>
        <v>3691362</v>
      </c>
      <c r="K336" s="4">
        <f t="shared" si="48"/>
        <v>10046689</v>
      </c>
      <c r="L336" s="4"/>
      <c r="M336" s="4">
        <v>14204676</v>
      </c>
      <c r="N336" s="4">
        <f>Overrides!Z336</f>
        <v>0</v>
      </c>
      <c r="O336" s="4">
        <f t="shared" si="49"/>
        <v>3783646</v>
      </c>
      <c r="P336" s="4">
        <f t="shared" si="50"/>
        <v>10421030</v>
      </c>
      <c r="Q336" s="4"/>
      <c r="R336" s="4">
        <v>14784144</v>
      </c>
      <c r="S336" s="4">
        <f>Overrides!AA336</f>
        <v>0</v>
      </c>
      <c r="T336" s="4">
        <f t="shared" si="51"/>
        <v>3878237</v>
      </c>
      <c r="U336" s="4">
        <f t="shared" si="52"/>
        <v>10905907</v>
      </c>
      <c r="V336" s="4">
        <f>ROUND((P336*1.025)+'New Growth'!$AL336*P336,0)</f>
        <v>10853503</v>
      </c>
      <c r="W336" s="12"/>
      <c r="X336" s="4">
        <v>59824397</v>
      </c>
      <c r="Y336" s="4">
        <v>60068261</v>
      </c>
      <c r="Z336" s="4">
        <v>63296772</v>
      </c>
      <c r="AA336" s="4">
        <v>65399781</v>
      </c>
      <c r="AB336" s="15">
        <f t="shared" si="46"/>
        <v>65399781</v>
      </c>
      <c r="AC336" s="4"/>
      <c r="AD336" s="4">
        <f t="shared" si="53"/>
        <v>10905907</v>
      </c>
      <c r="AE336" s="4"/>
      <c r="AF336" s="4"/>
    </row>
    <row r="337" spans="1:32">
      <c r="A337" t="s">
        <v>338</v>
      </c>
      <c r="B337">
        <v>328</v>
      </c>
      <c r="C337" s="4">
        <v>69793544</v>
      </c>
      <c r="D337" s="4">
        <f>Overrides!X337</f>
        <v>0</v>
      </c>
      <c r="E337" s="4">
        <v>0</v>
      </c>
      <c r="F337" s="4">
        <f t="shared" si="47"/>
        <v>69793544</v>
      </c>
      <c r="G337" s="4"/>
      <c r="H337" s="4">
        <v>73322434</v>
      </c>
      <c r="I337" s="4">
        <f>Overrides!Y337</f>
        <v>0</v>
      </c>
      <c r="J337" s="4">
        <f t="shared" si="45"/>
        <v>0</v>
      </c>
      <c r="K337" s="4">
        <f t="shared" si="48"/>
        <v>73322434</v>
      </c>
      <c r="L337" s="4"/>
      <c r="M337" s="4">
        <v>77632120</v>
      </c>
      <c r="N337" s="4">
        <f>Overrides!Z337</f>
        <v>0</v>
      </c>
      <c r="O337" s="4">
        <f t="shared" si="49"/>
        <v>0</v>
      </c>
      <c r="P337" s="4">
        <f t="shared" si="50"/>
        <v>77632120</v>
      </c>
      <c r="Q337" s="4"/>
      <c r="R337" s="4">
        <v>81268153</v>
      </c>
      <c r="S337" s="4">
        <f>Overrides!AA337</f>
        <v>0</v>
      </c>
      <c r="T337" s="4">
        <f t="shared" si="51"/>
        <v>0</v>
      </c>
      <c r="U337" s="4">
        <f t="shared" si="52"/>
        <v>81268153</v>
      </c>
      <c r="V337" s="4">
        <f>ROUND((P337*1.025)+'New Growth'!$AL337*P337,0)</f>
        <v>81676753</v>
      </c>
      <c r="W337" s="12"/>
      <c r="X337" s="4">
        <v>85916031</v>
      </c>
      <c r="Y337" s="4">
        <v>91929079</v>
      </c>
      <c r="Z337" s="4">
        <v>95194199</v>
      </c>
      <c r="AA337" s="4">
        <v>94744059</v>
      </c>
      <c r="AB337" s="15">
        <f t="shared" si="46"/>
        <v>94744059</v>
      </c>
      <c r="AC337" s="4"/>
      <c r="AD337" s="4">
        <f t="shared" si="53"/>
        <v>81268153</v>
      </c>
      <c r="AE337" s="4"/>
      <c r="AF337" s="4"/>
    </row>
    <row r="338" spans="1:32">
      <c r="A338" t="s">
        <v>339</v>
      </c>
      <c r="B338">
        <v>329</v>
      </c>
      <c r="C338" s="4">
        <v>66178065</v>
      </c>
      <c r="D338" s="4">
        <f>Overrides!X338</f>
        <v>0</v>
      </c>
      <c r="E338" s="4">
        <v>0</v>
      </c>
      <c r="F338" s="4">
        <f t="shared" si="47"/>
        <v>66178065</v>
      </c>
      <c r="G338" s="4"/>
      <c r="H338" s="4">
        <v>68967726</v>
      </c>
      <c r="I338" s="4">
        <f>Overrides!Y338</f>
        <v>0</v>
      </c>
      <c r="J338" s="4">
        <f t="shared" si="45"/>
        <v>0</v>
      </c>
      <c r="K338" s="4">
        <f t="shared" si="48"/>
        <v>68967726</v>
      </c>
      <c r="L338" s="4"/>
      <c r="M338" s="4">
        <v>71768059</v>
      </c>
      <c r="N338" s="4">
        <f>Overrides!Z338</f>
        <v>0</v>
      </c>
      <c r="O338" s="4">
        <f t="shared" si="49"/>
        <v>0</v>
      </c>
      <c r="P338" s="4">
        <f t="shared" si="50"/>
        <v>71768059</v>
      </c>
      <c r="Q338" s="4"/>
      <c r="R338" s="4">
        <v>74937129</v>
      </c>
      <c r="S338" s="4">
        <f>Overrides!AA338</f>
        <v>0</v>
      </c>
      <c r="T338" s="4">
        <f t="shared" si="51"/>
        <v>0</v>
      </c>
      <c r="U338" s="4">
        <f t="shared" si="52"/>
        <v>74937129</v>
      </c>
      <c r="V338" s="4">
        <f>ROUND((P338*1.025)+'New Growth'!$AL338*P338,0)</f>
        <v>74803848</v>
      </c>
      <c r="W338" s="12"/>
      <c r="X338" s="4">
        <v>76804226</v>
      </c>
      <c r="Y338" s="4">
        <v>76826792</v>
      </c>
      <c r="Z338" s="4">
        <v>77656148</v>
      </c>
      <c r="AA338" s="4">
        <v>80085058</v>
      </c>
      <c r="AB338" s="15">
        <f t="shared" si="46"/>
        <v>80085058</v>
      </c>
      <c r="AC338" s="4"/>
      <c r="AD338" s="4">
        <f t="shared" si="53"/>
        <v>74937129</v>
      </c>
      <c r="AE338" s="4"/>
      <c r="AF338" s="4"/>
    </row>
    <row r="339" spans="1:32">
      <c r="A339" t="s">
        <v>340</v>
      </c>
      <c r="B339">
        <v>330</v>
      </c>
      <c r="C339" s="4">
        <v>64692572</v>
      </c>
      <c r="D339" s="4">
        <f>Overrides!X339</f>
        <v>0</v>
      </c>
      <c r="E339" s="4">
        <v>4448611</v>
      </c>
      <c r="F339" s="4">
        <f t="shared" si="47"/>
        <v>60243961</v>
      </c>
      <c r="G339" s="4"/>
      <c r="H339" s="4">
        <v>67215667</v>
      </c>
      <c r="I339" s="4">
        <f>Overrides!Y339</f>
        <v>0</v>
      </c>
      <c r="J339" s="4">
        <f t="shared" si="45"/>
        <v>4559826</v>
      </c>
      <c r="K339" s="4">
        <f t="shared" si="48"/>
        <v>62655841</v>
      </c>
      <c r="L339" s="4"/>
      <c r="M339" s="4">
        <v>69603481</v>
      </c>
      <c r="N339" s="4">
        <f>Overrides!Z339</f>
        <v>0</v>
      </c>
      <c r="O339" s="4">
        <f t="shared" si="49"/>
        <v>4673822</v>
      </c>
      <c r="P339" s="4">
        <f t="shared" si="50"/>
        <v>64929659</v>
      </c>
      <c r="Q339" s="4"/>
      <c r="R339" s="4">
        <v>73355974</v>
      </c>
      <c r="S339" s="4">
        <f>Overrides!AA339</f>
        <v>1600000</v>
      </c>
      <c r="T339" s="4">
        <f t="shared" si="51"/>
        <v>6390668</v>
      </c>
      <c r="U339" s="4">
        <f t="shared" si="52"/>
        <v>66965306</v>
      </c>
      <c r="V339" s="4">
        <f>ROUND((P339*1.025)+'New Growth'!$AL339*P339,0)</f>
        <v>67260634</v>
      </c>
      <c r="W339" s="12"/>
      <c r="X339" s="4">
        <v>104437787</v>
      </c>
      <c r="Y339" s="4">
        <v>107854300</v>
      </c>
      <c r="Z339" s="4">
        <v>110388324</v>
      </c>
      <c r="AA339" s="4">
        <v>115899145</v>
      </c>
      <c r="AB339" s="15">
        <f t="shared" si="46"/>
        <v>115899145</v>
      </c>
      <c r="AC339" s="4"/>
      <c r="AD339" s="4">
        <f t="shared" si="53"/>
        <v>66965306</v>
      </c>
      <c r="AE339" s="4"/>
      <c r="AF339" s="4"/>
    </row>
    <row r="340" spans="1:32">
      <c r="A340" t="s">
        <v>341</v>
      </c>
      <c r="B340">
        <v>331</v>
      </c>
      <c r="C340" s="4">
        <v>3730747</v>
      </c>
      <c r="D340" s="4">
        <f>Overrides!X340</f>
        <v>38474</v>
      </c>
      <c r="E340" s="4">
        <v>406667</v>
      </c>
      <c r="F340" s="4">
        <f t="shared" si="47"/>
        <v>3324080</v>
      </c>
      <c r="G340" s="4"/>
      <c r="H340" s="4">
        <v>3911888</v>
      </c>
      <c r="I340" s="4">
        <f>Overrides!Y340</f>
        <v>39667</v>
      </c>
      <c r="J340" s="4">
        <f t="shared" ref="J340:J360" si="54">ROUND((E340*1.025)+I340,0)</f>
        <v>456501</v>
      </c>
      <c r="K340" s="4">
        <f t="shared" si="48"/>
        <v>3455387</v>
      </c>
      <c r="L340" s="4"/>
      <c r="M340" s="4">
        <v>4055842</v>
      </c>
      <c r="N340" s="4">
        <f>Overrides!Z340</f>
        <v>0</v>
      </c>
      <c r="O340" s="4">
        <f t="shared" si="49"/>
        <v>467914</v>
      </c>
      <c r="P340" s="4">
        <f t="shared" si="50"/>
        <v>3587928</v>
      </c>
      <c r="Q340" s="4"/>
      <c r="R340" s="4">
        <v>4210753</v>
      </c>
      <c r="S340" s="4">
        <f>Overrides!AA340</f>
        <v>0</v>
      </c>
      <c r="T340" s="4">
        <f t="shared" si="51"/>
        <v>479612</v>
      </c>
      <c r="U340" s="4">
        <f t="shared" si="52"/>
        <v>3731141</v>
      </c>
      <c r="V340" s="4">
        <f>ROUND((P340*1.025)+'New Growth'!$AL340*P340,0)</f>
        <v>3728934</v>
      </c>
      <c r="W340" s="12"/>
      <c r="X340" s="4">
        <v>5401600</v>
      </c>
      <c r="Y340" s="4">
        <v>5580913</v>
      </c>
      <c r="Z340" s="4">
        <v>5614237</v>
      </c>
      <c r="AA340" s="4">
        <v>5757857</v>
      </c>
      <c r="AB340" s="15">
        <f t="shared" si="46"/>
        <v>5757857</v>
      </c>
      <c r="AC340" s="4"/>
      <c r="AD340" s="4">
        <f t="shared" si="53"/>
        <v>3731141</v>
      </c>
      <c r="AE340" s="4"/>
      <c r="AF340" s="4"/>
    </row>
    <row r="341" spans="1:32">
      <c r="A341" t="s">
        <v>342</v>
      </c>
      <c r="B341">
        <v>332</v>
      </c>
      <c r="C341" s="4">
        <v>15560594</v>
      </c>
      <c r="D341" s="4">
        <f>Overrides!X341</f>
        <v>0</v>
      </c>
      <c r="E341" s="4">
        <v>2175954</v>
      </c>
      <c r="F341" s="4">
        <f t="shared" si="47"/>
        <v>13384640</v>
      </c>
      <c r="G341" s="4"/>
      <c r="H341" s="4">
        <v>16304795</v>
      </c>
      <c r="I341" s="4">
        <f>Overrides!Y341</f>
        <v>0</v>
      </c>
      <c r="J341" s="4">
        <f t="shared" si="54"/>
        <v>2230353</v>
      </c>
      <c r="K341" s="4">
        <f t="shared" si="48"/>
        <v>14074442</v>
      </c>
      <c r="L341" s="4"/>
      <c r="M341" s="4">
        <v>17183221</v>
      </c>
      <c r="N341" s="4">
        <f>Overrides!Z341</f>
        <v>0</v>
      </c>
      <c r="O341" s="4">
        <f t="shared" si="49"/>
        <v>2286112</v>
      </c>
      <c r="P341" s="4">
        <f t="shared" si="50"/>
        <v>14897109</v>
      </c>
      <c r="Q341" s="4"/>
      <c r="R341" s="4">
        <v>18400963</v>
      </c>
      <c r="S341" s="4">
        <f>Overrides!AA341</f>
        <v>591479</v>
      </c>
      <c r="T341" s="4">
        <f t="shared" si="51"/>
        <v>2934744</v>
      </c>
      <c r="U341" s="4">
        <f t="shared" si="52"/>
        <v>15466219</v>
      </c>
      <c r="V341" s="4">
        <f>ROUND((P341*1.025)+'New Growth'!$AL341*P341,0)</f>
        <v>15633026</v>
      </c>
      <c r="W341" s="12"/>
      <c r="X341" s="4">
        <v>20827493</v>
      </c>
      <c r="Y341" s="4">
        <v>21616053</v>
      </c>
      <c r="Z341" s="4">
        <v>22831080</v>
      </c>
      <c r="AA341" s="4">
        <v>23644005</v>
      </c>
      <c r="AB341" s="15">
        <f t="shared" si="46"/>
        <v>23644005</v>
      </c>
      <c r="AC341" s="4"/>
      <c r="AD341" s="4">
        <f t="shared" si="53"/>
        <v>15466219</v>
      </c>
      <c r="AE341" s="4"/>
      <c r="AF341" s="4"/>
    </row>
    <row r="342" spans="1:32">
      <c r="A342" t="s">
        <v>343</v>
      </c>
      <c r="B342">
        <v>333</v>
      </c>
      <c r="C342" s="4">
        <v>66282755</v>
      </c>
      <c r="D342" s="4">
        <f>Overrides!X342</f>
        <v>0</v>
      </c>
      <c r="E342" s="4">
        <v>5269853</v>
      </c>
      <c r="F342" s="4">
        <f t="shared" si="47"/>
        <v>61012902</v>
      </c>
      <c r="G342" s="4"/>
      <c r="H342" s="4">
        <v>68867000</v>
      </c>
      <c r="I342" s="4">
        <f>Overrides!Y342</f>
        <v>0</v>
      </c>
      <c r="J342" s="4">
        <f t="shared" si="54"/>
        <v>5401599</v>
      </c>
      <c r="K342" s="4">
        <f t="shared" si="48"/>
        <v>63465401</v>
      </c>
      <c r="L342" s="4"/>
      <c r="M342" s="4">
        <v>71780679</v>
      </c>
      <c r="N342" s="4">
        <f>Overrides!Z342</f>
        <v>0</v>
      </c>
      <c r="O342" s="4">
        <f t="shared" si="49"/>
        <v>5536639</v>
      </c>
      <c r="P342" s="4">
        <f t="shared" si="50"/>
        <v>66244040</v>
      </c>
      <c r="Q342" s="4"/>
      <c r="R342" s="4">
        <v>74821418</v>
      </c>
      <c r="S342" s="4">
        <f>Overrides!AA342</f>
        <v>0</v>
      </c>
      <c r="T342" s="4">
        <f t="shared" si="51"/>
        <v>5675055</v>
      </c>
      <c r="U342" s="4">
        <f t="shared" si="52"/>
        <v>69146363</v>
      </c>
      <c r="V342" s="4">
        <f>ROUND((P342*1.025)+'New Growth'!$AL342*P342,0)</f>
        <v>69066036</v>
      </c>
      <c r="W342" s="12"/>
      <c r="X342" s="4">
        <v>140311480</v>
      </c>
      <c r="Y342" s="4">
        <v>146537150</v>
      </c>
      <c r="Z342" s="4">
        <v>148525370</v>
      </c>
      <c r="AA342" s="4">
        <v>150402873</v>
      </c>
      <c r="AB342" s="15">
        <f t="shared" si="46"/>
        <v>150402873</v>
      </c>
      <c r="AC342" s="4"/>
      <c r="AD342" s="4">
        <f t="shared" si="53"/>
        <v>69146363</v>
      </c>
      <c r="AE342" s="4"/>
      <c r="AF342" s="4"/>
    </row>
    <row r="343" spans="1:32">
      <c r="A343" t="s">
        <v>344</v>
      </c>
      <c r="B343">
        <v>334</v>
      </c>
      <c r="C343" s="4">
        <v>22706062</v>
      </c>
      <c r="D343" s="4">
        <f>Overrides!X343</f>
        <v>0</v>
      </c>
      <c r="E343" s="4">
        <v>258183</v>
      </c>
      <c r="F343" s="4">
        <f t="shared" si="47"/>
        <v>22447879</v>
      </c>
      <c r="G343" s="4"/>
      <c r="H343" s="4">
        <v>23717330</v>
      </c>
      <c r="I343" s="4">
        <f>Overrides!Y343</f>
        <v>0</v>
      </c>
      <c r="J343" s="4">
        <f t="shared" si="54"/>
        <v>264638</v>
      </c>
      <c r="K343" s="4">
        <f t="shared" si="48"/>
        <v>23452692</v>
      </c>
      <c r="L343" s="4"/>
      <c r="M343" s="4">
        <v>24649812</v>
      </c>
      <c r="N343" s="4">
        <f>Overrides!Z343</f>
        <v>0</v>
      </c>
      <c r="O343" s="4">
        <f t="shared" si="49"/>
        <v>271254</v>
      </c>
      <c r="P343" s="4">
        <f t="shared" si="50"/>
        <v>24378558</v>
      </c>
      <c r="Q343" s="4"/>
      <c r="R343" s="4">
        <v>25669860</v>
      </c>
      <c r="S343" s="4">
        <f>Overrides!AA343</f>
        <v>0</v>
      </c>
      <c r="T343" s="4">
        <f t="shared" si="51"/>
        <v>278035</v>
      </c>
      <c r="U343" s="4">
        <f t="shared" si="52"/>
        <v>25391825</v>
      </c>
      <c r="V343" s="4">
        <f>ROUND((P343*1.025)+'New Growth'!$AL343*P343,0)</f>
        <v>25402457</v>
      </c>
      <c r="W343" s="12"/>
      <c r="X343" s="4">
        <v>73541846</v>
      </c>
      <c r="Y343" s="4">
        <v>76903414</v>
      </c>
      <c r="Z343" s="4">
        <v>79153874</v>
      </c>
      <c r="AA343" s="4">
        <v>80199575</v>
      </c>
      <c r="AB343" s="15">
        <f t="shared" si="46"/>
        <v>80199575</v>
      </c>
      <c r="AC343" s="4"/>
      <c r="AD343" s="4">
        <f t="shared" si="53"/>
        <v>25391825</v>
      </c>
      <c r="AE343" s="4"/>
      <c r="AF343" s="4"/>
    </row>
    <row r="344" spans="1:32">
      <c r="A344" t="s">
        <v>345</v>
      </c>
      <c r="B344">
        <v>335</v>
      </c>
      <c r="C344" s="4">
        <v>60753121</v>
      </c>
      <c r="D344" s="4">
        <f>Overrides!X344</f>
        <v>0</v>
      </c>
      <c r="E344" s="4">
        <v>7626051</v>
      </c>
      <c r="F344" s="4">
        <f t="shared" si="47"/>
        <v>53127070</v>
      </c>
      <c r="G344" s="4"/>
      <c r="H344" s="4">
        <v>66434213</v>
      </c>
      <c r="I344" s="4">
        <f>Overrides!Y344</f>
        <v>0</v>
      </c>
      <c r="J344" s="4">
        <f t="shared" si="54"/>
        <v>7816702</v>
      </c>
      <c r="K344" s="4">
        <f t="shared" si="48"/>
        <v>58617511</v>
      </c>
      <c r="L344" s="4"/>
      <c r="M344" s="4">
        <v>70367740</v>
      </c>
      <c r="N344" s="4">
        <f>Overrides!Z344</f>
        <v>0</v>
      </c>
      <c r="O344" s="4">
        <f t="shared" si="49"/>
        <v>8012120</v>
      </c>
      <c r="P344" s="4">
        <f t="shared" si="50"/>
        <v>62355620</v>
      </c>
      <c r="Q344" s="4"/>
      <c r="R344" s="4">
        <v>73553156</v>
      </c>
      <c r="S344" s="4">
        <f>Overrides!AA344</f>
        <v>0</v>
      </c>
      <c r="T344" s="4">
        <f t="shared" si="51"/>
        <v>8212423</v>
      </c>
      <c r="U344" s="4">
        <f t="shared" si="52"/>
        <v>65340733</v>
      </c>
      <c r="V344" s="4">
        <f>ROUND((P344*1.025)+'New Growth'!$AL344*P344,0)</f>
        <v>65828828</v>
      </c>
      <c r="W344" s="12"/>
      <c r="X344" s="4">
        <v>91503030</v>
      </c>
      <c r="Y344" s="4">
        <v>101690551</v>
      </c>
      <c r="Z344" s="4">
        <v>106245157</v>
      </c>
      <c r="AA344" s="4">
        <v>107335544</v>
      </c>
      <c r="AB344" s="15">
        <f t="shared" si="46"/>
        <v>107335544</v>
      </c>
      <c r="AC344" s="4"/>
      <c r="AD344" s="4">
        <f t="shared" si="53"/>
        <v>65340733</v>
      </c>
      <c r="AE344" s="4"/>
      <c r="AF344" s="4"/>
    </row>
    <row r="345" spans="1:32">
      <c r="A345" t="s">
        <v>346</v>
      </c>
      <c r="B345">
        <v>336</v>
      </c>
      <c r="C345" s="4">
        <v>88986186</v>
      </c>
      <c r="D345" s="4">
        <f>Overrides!X345</f>
        <v>0</v>
      </c>
      <c r="E345" s="4">
        <v>0</v>
      </c>
      <c r="F345" s="4">
        <f t="shared" si="47"/>
        <v>88986186</v>
      </c>
      <c r="G345" s="4"/>
      <c r="H345" s="4">
        <v>94099739</v>
      </c>
      <c r="I345" s="4">
        <f>Overrides!Y345</f>
        <v>0</v>
      </c>
      <c r="J345" s="4">
        <f t="shared" si="54"/>
        <v>0</v>
      </c>
      <c r="K345" s="4">
        <f t="shared" si="48"/>
        <v>94099739</v>
      </c>
      <c r="L345" s="4"/>
      <c r="M345" s="4">
        <v>97511090</v>
      </c>
      <c r="N345" s="4">
        <f>Overrides!Z345</f>
        <v>0</v>
      </c>
      <c r="O345" s="4">
        <f t="shared" si="49"/>
        <v>0</v>
      </c>
      <c r="P345" s="4">
        <f t="shared" si="50"/>
        <v>97511090</v>
      </c>
      <c r="Q345" s="4"/>
      <c r="R345" s="4">
        <v>102157306</v>
      </c>
      <c r="S345" s="4">
        <f>Overrides!AA345</f>
        <v>0</v>
      </c>
      <c r="T345" s="4">
        <f t="shared" si="51"/>
        <v>0</v>
      </c>
      <c r="U345" s="4">
        <f t="shared" si="52"/>
        <v>102157306</v>
      </c>
      <c r="V345" s="4">
        <f>ROUND((P345*1.025)+'New Growth'!$AL345*P345,0)</f>
        <v>102074609</v>
      </c>
      <c r="W345" s="12"/>
      <c r="X345" s="4">
        <v>155069360</v>
      </c>
      <c r="Y345" s="4">
        <v>167092723</v>
      </c>
      <c r="Z345" s="4">
        <v>174973665</v>
      </c>
      <c r="AA345" s="4">
        <v>188277034</v>
      </c>
      <c r="AB345" s="15">
        <f t="shared" si="46"/>
        <v>188277034</v>
      </c>
      <c r="AC345" s="4"/>
      <c r="AD345" s="4">
        <f t="shared" si="53"/>
        <v>102157306</v>
      </c>
      <c r="AE345" s="4"/>
      <c r="AF345" s="4"/>
    </row>
    <row r="346" spans="1:32">
      <c r="A346" t="s">
        <v>347</v>
      </c>
      <c r="B346">
        <v>337</v>
      </c>
      <c r="C346" s="4">
        <v>4148035</v>
      </c>
      <c r="D346" s="4">
        <f>Overrides!X346</f>
        <v>0</v>
      </c>
      <c r="E346" s="4">
        <v>277293</v>
      </c>
      <c r="F346" s="4">
        <f t="shared" si="47"/>
        <v>3870742</v>
      </c>
      <c r="G346" s="4"/>
      <c r="H346" s="4">
        <v>4407490</v>
      </c>
      <c r="I346" s="4">
        <f>Overrides!Y346</f>
        <v>0</v>
      </c>
      <c r="J346" s="4">
        <f t="shared" si="54"/>
        <v>284225</v>
      </c>
      <c r="K346" s="4">
        <f t="shared" si="48"/>
        <v>4123265</v>
      </c>
      <c r="L346" s="4"/>
      <c r="M346" s="4">
        <v>4582800</v>
      </c>
      <c r="N346" s="4">
        <f>Overrides!Z346</f>
        <v>0</v>
      </c>
      <c r="O346" s="4">
        <f t="shared" si="49"/>
        <v>291331</v>
      </c>
      <c r="P346" s="4">
        <f t="shared" si="50"/>
        <v>4291469</v>
      </c>
      <c r="Q346" s="4"/>
      <c r="R346" s="4">
        <v>4829464</v>
      </c>
      <c r="S346" s="4">
        <f>Overrides!AA346</f>
        <v>0</v>
      </c>
      <c r="T346" s="4">
        <f t="shared" si="51"/>
        <v>298614</v>
      </c>
      <c r="U346" s="4">
        <f t="shared" si="52"/>
        <v>4530850</v>
      </c>
      <c r="V346" s="4">
        <f>ROUND((P346*1.025)+'New Growth'!$AL346*P346,0)</f>
        <v>4522779</v>
      </c>
      <c r="W346" s="12"/>
      <c r="X346" s="4">
        <v>6198820</v>
      </c>
      <c r="Y346" s="4">
        <v>6550351</v>
      </c>
      <c r="Z346" s="4">
        <v>6424409</v>
      </c>
      <c r="AA346" s="4">
        <v>6620727</v>
      </c>
      <c r="AB346" s="15">
        <f t="shared" si="46"/>
        <v>6620727</v>
      </c>
      <c r="AC346" s="4"/>
      <c r="AD346" s="4">
        <f t="shared" si="53"/>
        <v>4530850</v>
      </c>
      <c r="AE346" s="4"/>
      <c r="AF346" s="4"/>
    </row>
    <row r="347" spans="1:32">
      <c r="A347" t="s">
        <v>348</v>
      </c>
      <c r="B347">
        <v>338</v>
      </c>
      <c r="C347" s="4">
        <v>20466110</v>
      </c>
      <c r="D347" s="4">
        <f>Overrides!X347</f>
        <v>0</v>
      </c>
      <c r="E347" s="4">
        <v>0</v>
      </c>
      <c r="F347" s="4">
        <f t="shared" si="47"/>
        <v>20466110</v>
      </c>
      <c r="G347" s="4"/>
      <c r="H347" s="4">
        <v>23142555</v>
      </c>
      <c r="I347" s="4">
        <f>Overrides!Y347</f>
        <v>0</v>
      </c>
      <c r="J347" s="4">
        <f t="shared" si="54"/>
        <v>0</v>
      </c>
      <c r="K347" s="4">
        <f t="shared" si="48"/>
        <v>23142555</v>
      </c>
      <c r="L347" s="4"/>
      <c r="M347" s="4">
        <v>23125376</v>
      </c>
      <c r="N347" s="4">
        <f>Overrides!Z347</f>
        <v>0</v>
      </c>
      <c r="O347" s="4">
        <f t="shared" si="49"/>
        <v>0</v>
      </c>
      <c r="P347" s="4">
        <f t="shared" si="50"/>
        <v>23125376</v>
      </c>
      <c r="Q347" s="4"/>
      <c r="R347" s="4">
        <v>24281008</v>
      </c>
      <c r="S347" s="4">
        <f>Overrides!AA347</f>
        <v>310000</v>
      </c>
      <c r="T347" s="4">
        <f t="shared" si="51"/>
        <v>310000</v>
      </c>
      <c r="U347" s="4">
        <f t="shared" si="52"/>
        <v>23971008</v>
      </c>
      <c r="V347" s="4">
        <f>ROUND((P347*1.025)+'New Growth'!$AL347*P347,0)</f>
        <v>23994890</v>
      </c>
      <c r="W347" s="12"/>
      <c r="X347" s="4">
        <v>32888527</v>
      </c>
      <c r="Y347" s="4">
        <v>35582215</v>
      </c>
      <c r="Z347" s="4">
        <v>37955772</v>
      </c>
      <c r="AA347" s="4">
        <v>38146426</v>
      </c>
      <c r="AB347" s="15">
        <f t="shared" si="46"/>
        <v>38146426</v>
      </c>
      <c r="AC347" s="4"/>
      <c r="AD347" s="4">
        <f t="shared" si="53"/>
        <v>23971008</v>
      </c>
      <c r="AE347" s="4"/>
      <c r="AF347" s="4"/>
    </row>
    <row r="348" spans="1:32">
      <c r="A348" t="s">
        <v>349</v>
      </c>
      <c r="B348">
        <v>339</v>
      </c>
      <c r="C348" s="4">
        <v>32303247</v>
      </c>
      <c r="D348" s="4">
        <f>Overrides!X348</f>
        <v>0</v>
      </c>
      <c r="E348" s="4">
        <v>2778499</v>
      </c>
      <c r="F348" s="4">
        <f t="shared" si="47"/>
        <v>29524748</v>
      </c>
      <c r="G348" s="4"/>
      <c r="H348" s="4">
        <v>33440086</v>
      </c>
      <c r="I348" s="4">
        <f>Overrides!Y348</f>
        <v>0</v>
      </c>
      <c r="J348" s="4">
        <f t="shared" si="54"/>
        <v>2847961</v>
      </c>
      <c r="K348" s="4">
        <f t="shared" si="48"/>
        <v>30592125</v>
      </c>
      <c r="L348" s="4"/>
      <c r="M348" s="4">
        <v>34626361</v>
      </c>
      <c r="N348" s="4">
        <f>Overrides!Z348</f>
        <v>0</v>
      </c>
      <c r="O348" s="4">
        <f t="shared" si="49"/>
        <v>2919160</v>
      </c>
      <c r="P348" s="4">
        <f t="shared" si="50"/>
        <v>31707201</v>
      </c>
      <c r="Q348" s="4"/>
      <c r="R348" s="4">
        <v>35912060</v>
      </c>
      <c r="S348" s="4">
        <f>Overrides!AA348</f>
        <v>0</v>
      </c>
      <c r="T348" s="4">
        <f t="shared" si="51"/>
        <v>2992139</v>
      </c>
      <c r="U348" s="4">
        <f t="shared" si="52"/>
        <v>32919921</v>
      </c>
      <c r="V348" s="4">
        <f>ROUND((P348*1.025)+'New Growth'!$AL348*P348,0)</f>
        <v>32877197</v>
      </c>
      <c r="W348" s="12"/>
      <c r="X348" s="4">
        <v>39920273</v>
      </c>
      <c r="Y348" s="4">
        <v>40215065</v>
      </c>
      <c r="Z348" s="4">
        <v>40809953</v>
      </c>
      <c r="AA348" s="4">
        <v>41135813</v>
      </c>
      <c r="AB348" s="15">
        <f t="shared" si="46"/>
        <v>41135813</v>
      </c>
      <c r="AC348" s="4"/>
      <c r="AD348" s="4">
        <f t="shared" si="53"/>
        <v>32919921</v>
      </c>
      <c r="AE348" s="4"/>
      <c r="AF348" s="4"/>
    </row>
    <row r="349" spans="1:32">
      <c r="A349" t="s">
        <v>350</v>
      </c>
      <c r="B349">
        <v>340</v>
      </c>
      <c r="C349" s="4">
        <v>5169226</v>
      </c>
      <c r="D349" s="4">
        <f>Overrides!X349</f>
        <v>0</v>
      </c>
      <c r="E349" s="4">
        <v>744256</v>
      </c>
      <c r="F349" s="4">
        <f t="shared" si="47"/>
        <v>4424970</v>
      </c>
      <c r="G349" s="4"/>
      <c r="H349" s="4">
        <v>5359220</v>
      </c>
      <c r="I349" s="4">
        <f>Overrides!Y349</f>
        <v>0</v>
      </c>
      <c r="J349" s="4">
        <f t="shared" si="54"/>
        <v>762862</v>
      </c>
      <c r="K349" s="4">
        <f t="shared" si="48"/>
        <v>4596358</v>
      </c>
      <c r="L349" s="4"/>
      <c r="M349" s="4">
        <v>5550877</v>
      </c>
      <c r="N349" s="4">
        <f>Overrides!Z349</f>
        <v>0</v>
      </c>
      <c r="O349" s="4">
        <f t="shared" si="49"/>
        <v>781934</v>
      </c>
      <c r="P349" s="4">
        <f t="shared" si="50"/>
        <v>4768943</v>
      </c>
      <c r="Q349" s="4"/>
      <c r="R349" s="4">
        <v>5750062</v>
      </c>
      <c r="S349" s="4">
        <f>Overrides!AA349</f>
        <v>0</v>
      </c>
      <c r="T349" s="4">
        <f t="shared" si="51"/>
        <v>801482</v>
      </c>
      <c r="U349" s="4">
        <f t="shared" si="52"/>
        <v>4948580</v>
      </c>
      <c r="V349" s="4">
        <f>ROUND((P349*1.025)+'New Growth'!$AL349*P349,0)</f>
        <v>4950163</v>
      </c>
      <c r="W349" s="12"/>
      <c r="X349" s="4">
        <v>7581811</v>
      </c>
      <c r="Y349" s="4">
        <v>7583452</v>
      </c>
      <c r="Z349" s="4">
        <v>7633269</v>
      </c>
      <c r="AA349" s="4">
        <v>7672926</v>
      </c>
      <c r="AB349" s="15">
        <f t="shared" si="46"/>
        <v>7672926</v>
      </c>
      <c r="AC349" s="4"/>
      <c r="AD349" s="4">
        <f t="shared" si="53"/>
        <v>4948580</v>
      </c>
      <c r="AE349" s="4"/>
      <c r="AF349" s="4"/>
    </row>
    <row r="350" spans="1:32">
      <c r="A350" t="s">
        <v>351</v>
      </c>
      <c r="B350">
        <v>341</v>
      </c>
      <c r="C350" s="4">
        <v>15300075</v>
      </c>
      <c r="D350" s="4">
        <f>Overrides!X350</f>
        <v>0</v>
      </c>
      <c r="E350" s="4">
        <v>1558552</v>
      </c>
      <c r="F350" s="4">
        <f t="shared" si="47"/>
        <v>13741523</v>
      </c>
      <c r="G350" s="4"/>
      <c r="H350" s="4">
        <v>15762342</v>
      </c>
      <c r="I350" s="4">
        <f>Overrides!Y350</f>
        <v>0</v>
      </c>
      <c r="J350" s="4">
        <f t="shared" si="54"/>
        <v>1597516</v>
      </c>
      <c r="K350" s="4">
        <f t="shared" si="48"/>
        <v>14164826</v>
      </c>
      <c r="L350" s="4"/>
      <c r="M350" s="4">
        <v>16339836</v>
      </c>
      <c r="N350" s="4">
        <f>Overrides!Z350</f>
        <v>0</v>
      </c>
      <c r="O350" s="4">
        <f t="shared" si="49"/>
        <v>1637454</v>
      </c>
      <c r="P350" s="4">
        <f t="shared" si="50"/>
        <v>14702382</v>
      </c>
      <c r="Q350" s="4"/>
      <c r="R350" s="4">
        <v>16931168</v>
      </c>
      <c r="S350" s="4">
        <f>Overrides!AA350</f>
        <v>0</v>
      </c>
      <c r="T350" s="4">
        <f t="shared" si="51"/>
        <v>1678390</v>
      </c>
      <c r="U350" s="4">
        <f t="shared" si="52"/>
        <v>15252778</v>
      </c>
      <c r="V350" s="4">
        <f>ROUND((P350*1.025)+'New Growth'!$AL350*P350,0)</f>
        <v>15222846</v>
      </c>
      <c r="W350" s="12"/>
      <c r="X350" s="4">
        <v>23977680</v>
      </c>
      <c r="Y350" s="4">
        <v>23911181</v>
      </c>
      <c r="Z350" s="4">
        <v>24084830</v>
      </c>
      <c r="AA350" s="4">
        <v>24212724</v>
      </c>
      <c r="AB350" s="15">
        <f t="shared" si="46"/>
        <v>24212724</v>
      </c>
      <c r="AC350" s="4"/>
      <c r="AD350" s="4">
        <f t="shared" si="53"/>
        <v>15252778</v>
      </c>
      <c r="AE350" s="4"/>
      <c r="AF350" s="4"/>
    </row>
    <row r="351" spans="1:32">
      <c r="A351" t="s">
        <v>352</v>
      </c>
      <c r="B351">
        <v>342</v>
      </c>
      <c r="C351" s="4">
        <v>66056442</v>
      </c>
      <c r="D351" s="4">
        <f>Overrides!X351</f>
        <v>0</v>
      </c>
      <c r="E351" s="4">
        <v>0</v>
      </c>
      <c r="F351" s="4">
        <f t="shared" si="47"/>
        <v>66056442</v>
      </c>
      <c r="G351" s="4"/>
      <c r="H351" s="4">
        <v>69555446</v>
      </c>
      <c r="I351" s="4">
        <f>Overrides!Y351</f>
        <v>0</v>
      </c>
      <c r="J351" s="4">
        <f t="shared" si="54"/>
        <v>0</v>
      </c>
      <c r="K351" s="4">
        <f t="shared" si="48"/>
        <v>69555446</v>
      </c>
      <c r="L351" s="4"/>
      <c r="M351" s="4">
        <v>73267482</v>
      </c>
      <c r="N351" s="4">
        <f>Overrides!Z351</f>
        <v>0</v>
      </c>
      <c r="O351" s="4">
        <f t="shared" si="49"/>
        <v>0</v>
      </c>
      <c r="P351" s="4">
        <f t="shared" si="50"/>
        <v>73267482</v>
      </c>
      <c r="Q351" s="4"/>
      <c r="R351" s="4">
        <v>76668444</v>
      </c>
      <c r="S351" s="4">
        <f>Overrides!AA351</f>
        <v>0</v>
      </c>
      <c r="T351" s="4">
        <f t="shared" si="51"/>
        <v>0</v>
      </c>
      <c r="U351" s="4">
        <f t="shared" si="52"/>
        <v>76668444</v>
      </c>
      <c r="V351" s="4">
        <f>ROUND((P351*1.025)+'New Growth'!$AL351*P351,0)</f>
        <v>76996797</v>
      </c>
      <c r="W351" s="12"/>
      <c r="X351" s="4">
        <v>92690703</v>
      </c>
      <c r="Y351" s="4">
        <v>95992880</v>
      </c>
      <c r="Z351" s="4">
        <v>102993280</v>
      </c>
      <c r="AA351" s="4">
        <v>107469173</v>
      </c>
      <c r="AB351" s="15">
        <f t="shared" si="46"/>
        <v>107469173</v>
      </c>
      <c r="AC351" s="4"/>
      <c r="AD351" s="4">
        <f t="shared" si="53"/>
        <v>76668444</v>
      </c>
      <c r="AE351" s="4"/>
      <c r="AF351" s="4"/>
    </row>
    <row r="352" spans="1:32">
      <c r="A352" t="s">
        <v>353</v>
      </c>
      <c r="B352">
        <v>343</v>
      </c>
      <c r="C352" s="4">
        <v>10385599</v>
      </c>
      <c r="D352" s="4">
        <f>Overrides!X352</f>
        <v>300000</v>
      </c>
      <c r="E352" s="4">
        <v>455071</v>
      </c>
      <c r="F352" s="4">
        <f t="shared" si="47"/>
        <v>9930528</v>
      </c>
      <c r="G352" s="4"/>
      <c r="H352" s="4">
        <v>10710062</v>
      </c>
      <c r="I352" s="4">
        <f>Overrides!Y352</f>
        <v>0</v>
      </c>
      <c r="J352" s="4">
        <f t="shared" si="54"/>
        <v>466448</v>
      </c>
      <c r="K352" s="4">
        <f t="shared" si="48"/>
        <v>10243614</v>
      </c>
      <c r="L352" s="4"/>
      <c r="M352" s="4">
        <v>11085469</v>
      </c>
      <c r="N352" s="4">
        <f>Overrides!Z352</f>
        <v>0</v>
      </c>
      <c r="O352" s="4">
        <f t="shared" si="49"/>
        <v>478109</v>
      </c>
      <c r="P352" s="4">
        <f t="shared" si="50"/>
        <v>10607360</v>
      </c>
      <c r="Q352" s="4"/>
      <c r="R352" s="4">
        <v>11441972</v>
      </c>
      <c r="S352" s="4">
        <f>Overrides!AA352</f>
        <v>0</v>
      </c>
      <c r="T352" s="4">
        <f t="shared" si="51"/>
        <v>490062</v>
      </c>
      <c r="U352" s="4">
        <f t="shared" si="52"/>
        <v>10951910</v>
      </c>
      <c r="V352" s="4">
        <f>ROUND((P352*1.025)+'New Growth'!$AL352*P352,0)</f>
        <v>10959524</v>
      </c>
      <c r="W352" s="12"/>
      <c r="X352" s="4">
        <v>15405384</v>
      </c>
      <c r="Y352" s="4">
        <v>15369658</v>
      </c>
      <c r="Z352" s="4">
        <v>15873324</v>
      </c>
      <c r="AA352" s="4">
        <v>16920245</v>
      </c>
      <c r="AB352" s="15">
        <f t="shared" si="46"/>
        <v>16920245</v>
      </c>
      <c r="AC352" s="4"/>
      <c r="AD352" s="4">
        <f t="shared" si="53"/>
        <v>10951910</v>
      </c>
      <c r="AE352" s="4"/>
      <c r="AF352" s="4"/>
    </row>
    <row r="353" spans="1:32">
      <c r="A353" t="s">
        <v>354</v>
      </c>
      <c r="B353">
        <v>344</v>
      </c>
      <c r="C353" s="4">
        <v>67873453</v>
      </c>
      <c r="D353" s="4">
        <f>Overrides!X353</f>
        <v>0</v>
      </c>
      <c r="E353" s="4">
        <v>7532103</v>
      </c>
      <c r="F353" s="4">
        <f t="shared" si="47"/>
        <v>60341350</v>
      </c>
      <c r="G353" s="4"/>
      <c r="H353" s="4">
        <v>70308401</v>
      </c>
      <c r="I353" s="4">
        <f>Overrides!Y353</f>
        <v>0</v>
      </c>
      <c r="J353" s="4">
        <f t="shared" si="54"/>
        <v>7720406</v>
      </c>
      <c r="K353" s="4">
        <f t="shared" si="48"/>
        <v>62587995</v>
      </c>
      <c r="L353" s="4"/>
      <c r="M353" s="4">
        <v>73005041</v>
      </c>
      <c r="N353" s="4">
        <f>Overrides!Z353</f>
        <v>0</v>
      </c>
      <c r="O353" s="4">
        <f t="shared" si="49"/>
        <v>7913416</v>
      </c>
      <c r="P353" s="4">
        <f t="shared" si="50"/>
        <v>65091625</v>
      </c>
      <c r="Q353" s="4"/>
      <c r="R353" s="4">
        <v>75734260</v>
      </c>
      <c r="S353" s="4">
        <f>Overrides!AA353</f>
        <v>0</v>
      </c>
      <c r="T353" s="4">
        <f t="shared" si="51"/>
        <v>8111251</v>
      </c>
      <c r="U353" s="4">
        <f t="shared" si="52"/>
        <v>67623009</v>
      </c>
      <c r="V353" s="4">
        <f>ROUND((P353*1.025)+'New Growth'!$AL353*P353,0)</f>
        <v>67610671</v>
      </c>
      <c r="W353" s="12"/>
      <c r="X353" s="4">
        <v>153576923</v>
      </c>
      <c r="Y353" s="4">
        <v>164797638</v>
      </c>
      <c r="Z353" s="4">
        <v>172281872</v>
      </c>
      <c r="AA353" s="4">
        <v>182398636</v>
      </c>
      <c r="AB353" s="15">
        <f t="shared" si="46"/>
        <v>182398636</v>
      </c>
      <c r="AC353" s="4"/>
      <c r="AD353" s="4">
        <f t="shared" si="53"/>
        <v>67623009</v>
      </c>
      <c r="AE353" s="4"/>
      <c r="AF353" s="4"/>
    </row>
    <row r="354" spans="1:32">
      <c r="A354" t="s">
        <v>355</v>
      </c>
      <c r="B354">
        <v>345</v>
      </c>
      <c r="C354" s="4">
        <v>1520180</v>
      </c>
      <c r="D354" s="4">
        <f>Overrides!X354</f>
        <v>0</v>
      </c>
      <c r="E354" s="4">
        <v>47167</v>
      </c>
      <c r="F354" s="4">
        <f t="shared" si="47"/>
        <v>1473013</v>
      </c>
      <c r="G354" s="4"/>
      <c r="H354" s="4">
        <v>1584112</v>
      </c>
      <c r="I354" s="4">
        <f>Overrides!Y354</f>
        <v>0</v>
      </c>
      <c r="J354" s="4">
        <f t="shared" si="54"/>
        <v>48346</v>
      </c>
      <c r="K354" s="4">
        <f t="shared" si="48"/>
        <v>1535766</v>
      </c>
      <c r="L354" s="4"/>
      <c r="M354" s="4">
        <v>1633254</v>
      </c>
      <c r="N354" s="4">
        <f>Overrides!Z354</f>
        <v>0</v>
      </c>
      <c r="O354" s="4">
        <f t="shared" si="49"/>
        <v>49555</v>
      </c>
      <c r="P354" s="4">
        <f t="shared" si="50"/>
        <v>1583699</v>
      </c>
      <c r="Q354" s="4"/>
      <c r="R354" s="4">
        <v>1714037</v>
      </c>
      <c r="S354" s="4">
        <f>Overrides!AA354</f>
        <v>0</v>
      </c>
      <c r="T354" s="4">
        <f t="shared" si="51"/>
        <v>50794</v>
      </c>
      <c r="U354" s="4">
        <f t="shared" si="52"/>
        <v>1663243</v>
      </c>
      <c r="V354" s="4">
        <f>ROUND((P354*1.025)+'New Growth'!$AL354*P354,0)</f>
        <v>1649106</v>
      </c>
      <c r="W354" s="12"/>
      <c r="X354" s="4">
        <v>2788893</v>
      </c>
      <c r="Y354" s="4">
        <v>2697098</v>
      </c>
      <c r="Z354" s="4">
        <v>2611585</v>
      </c>
      <c r="AA354" s="4">
        <v>2837258</v>
      </c>
      <c r="AB354" s="15">
        <f t="shared" si="46"/>
        <v>2837258</v>
      </c>
      <c r="AC354" s="4"/>
      <c r="AD354" s="4">
        <f t="shared" si="53"/>
        <v>1663243</v>
      </c>
      <c r="AE354" s="4"/>
      <c r="AF354" s="4"/>
    </row>
    <row r="355" spans="1:32">
      <c r="A355" t="s">
        <v>356</v>
      </c>
      <c r="B355">
        <v>346</v>
      </c>
      <c r="C355" s="4">
        <v>25558274</v>
      </c>
      <c r="D355" s="4">
        <f>Overrides!X355</f>
        <v>0</v>
      </c>
      <c r="E355" s="4">
        <v>6122743</v>
      </c>
      <c r="F355" s="4">
        <f t="shared" si="47"/>
        <v>19435531</v>
      </c>
      <c r="G355" s="4"/>
      <c r="H355" s="4">
        <v>26396543</v>
      </c>
      <c r="I355" s="4">
        <f>Overrides!Y355</f>
        <v>0</v>
      </c>
      <c r="J355" s="4">
        <f t="shared" si="54"/>
        <v>6275812</v>
      </c>
      <c r="K355" s="4">
        <f t="shared" si="48"/>
        <v>20120731</v>
      </c>
      <c r="L355" s="4"/>
      <c r="M355" s="4">
        <v>27275836</v>
      </c>
      <c r="N355" s="4">
        <f>Overrides!Z355</f>
        <v>0</v>
      </c>
      <c r="O355" s="4">
        <f t="shared" si="49"/>
        <v>6432707</v>
      </c>
      <c r="P355" s="4">
        <f t="shared" si="50"/>
        <v>20843129</v>
      </c>
      <c r="Q355" s="4"/>
      <c r="R355" s="4">
        <v>28144519</v>
      </c>
      <c r="S355" s="4">
        <f>Overrides!AA355</f>
        <v>0</v>
      </c>
      <c r="T355" s="4">
        <f t="shared" si="51"/>
        <v>6593525</v>
      </c>
      <c r="U355" s="4">
        <f t="shared" si="52"/>
        <v>21550994</v>
      </c>
      <c r="V355" s="4">
        <f>ROUND((P355*1.025)+'New Growth'!$AL355*P355,0)</f>
        <v>21570554</v>
      </c>
      <c r="W355" s="12"/>
      <c r="X355" s="4">
        <v>45992443</v>
      </c>
      <c r="Y355" s="4">
        <v>47847091</v>
      </c>
      <c r="Z355" s="4">
        <v>52568730</v>
      </c>
      <c r="AA355" s="4">
        <v>56911747</v>
      </c>
      <c r="AB355" s="15">
        <f t="shared" si="46"/>
        <v>56911747</v>
      </c>
      <c r="AC355" s="4"/>
      <c r="AD355" s="4">
        <f t="shared" si="53"/>
        <v>21550994</v>
      </c>
      <c r="AE355" s="4"/>
      <c r="AF355" s="4"/>
    </row>
    <row r="356" spans="1:32">
      <c r="A356" t="s">
        <v>357</v>
      </c>
      <c r="B356">
        <v>347</v>
      </c>
      <c r="C356" s="4">
        <v>103272336</v>
      </c>
      <c r="D356" s="4">
        <f>Overrides!X356</f>
        <v>0</v>
      </c>
      <c r="E356" s="4">
        <v>0</v>
      </c>
      <c r="F356" s="4">
        <f t="shared" si="47"/>
        <v>103272336</v>
      </c>
      <c r="G356" s="4"/>
      <c r="H356" s="4">
        <v>108244066</v>
      </c>
      <c r="I356" s="4">
        <f>Overrides!Y356</f>
        <v>0</v>
      </c>
      <c r="J356" s="4">
        <f t="shared" si="54"/>
        <v>0</v>
      </c>
      <c r="K356" s="4">
        <f t="shared" si="48"/>
        <v>108244066</v>
      </c>
      <c r="L356" s="4"/>
      <c r="M356" s="4">
        <v>113058815</v>
      </c>
      <c r="N356" s="4">
        <f>Overrides!Z356</f>
        <v>0</v>
      </c>
      <c r="O356" s="4">
        <f t="shared" si="49"/>
        <v>0</v>
      </c>
      <c r="P356" s="4">
        <f t="shared" si="50"/>
        <v>113058815</v>
      </c>
      <c r="Q356" s="4"/>
      <c r="R356" s="4">
        <v>120318593</v>
      </c>
      <c r="S356" s="4">
        <f>Overrides!AA356</f>
        <v>0</v>
      </c>
      <c r="T356" s="4">
        <f t="shared" si="51"/>
        <v>0</v>
      </c>
      <c r="U356" s="4">
        <f t="shared" si="52"/>
        <v>120318593</v>
      </c>
      <c r="V356" s="4">
        <f>ROUND((P356*1.025)+'New Growth'!$AL356*P356,0)</f>
        <v>118508250</v>
      </c>
      <c r="W356" s="12"/>
      <c r="X356" s="4">
        <v>154196237</v>
      </c>
      <c r="Y356" s="4">
        <v>162163407</v>
      </c>
      <c r="Z356" s="4">
        <v>170975725</v>
      </c>
      <c r="AA356" s="4">
        <v>184183670</v>
      </c>
      <c r="AB356" s="15">
        <f t="shared" si="46"/>
        <v>184183670</v>
      </c>
      <c r="AC356" s="4"/>
      <c r="AD356" s="4">
        <f t="shared" si="53"/>
        <v>120318593</v>
      </c>
      <c r="AE356" s="4"/>
      <c r="AF356" s="4"/>
    </row>
    <row r="357" spans="1:32">
      <c r="A357" t="s">
        <v>358</v>
      </c>
      <c r="B357">
        <v>348</v>
      </c>
      <c r="C357" s="4">
        <v>271963069</v>
      </c>
      <c r="D357" s="4">
        <f>Overrides!X357</f>
        <v>0</v>
      </c>
      <c r="E357" s="4">
        <v>0</v>
      </c>
      <c r="F357" s="4">
        <f t="shared" si="47"/>
        <v>271963069</v>
      </c>
      <c r="G357" s="4"/>
      <c r="H357" s="4">
        <v>280922031</v>
      </c>
      <c r="I357" s="4">
        <f>Overrides!Y357</f>
        <v>0</v>
      </c>
      <c r="J357" s="4">
        <f t="shared" si="54"/>
        <v>0</v>
      </c>
      <c r="K357" s="4">
        <f t="shared" si="48"/>
        <v>280922031</v>
      </c>
      <c r="L357" s="4"/>
      <c r="M357" s="4">
        <v>293408601</v>
      </c>
      <c r="N357" s="4">
        <f>Overrides!Z357</f>
        <v>0</v>
      </c>
      <c r="O357" s="4">
        <f t="shared" si="49"/>
        <v>0</v>
      </c>
      <c r="P357" s="4">
        <f t="shared" si="50"/>
        <v>293408601</v>
      </c>
      <c r="Q357" s="4"/>
      <c r="R357" s="4">
        <v>307195432</v>
      </c>
      <c r="S357" s="4">
        <f>Overrides!AA357</f>
        <v>0</v>
      </c>
      <c r="T357" s="4">
        <f t="shared" si="51"/>
        <v>0</v>
      </c>
      <c r="U357" s="4">
        <f t="shared" si="52"/>
        <v>307195432</v>
      </c>
      <c r="V357" s="4">
        <f>ROUND((P357*1.025)+'New Growth'!$AL357*P357,0)</f>
        <v>307022760</v>
      </c>
      <c r="W357" s="12"/>
      <c r="X357" s="4">
        <v>279281781</v>
      </c>
      <c r="Y357" s="4">
        <v>280922031</v>
      </c>
      <c r="Z357" s="4">
        <v>306636578</v>
      </c>
      <c r="AA357" s="4">
        <v>319116225</v>
      </c>
      <c r="AB357" s="15">
        <f t="shared" si="46"/>
        <v>319116225</v>
      </c>
      <c r="AC357" s="4"/>
      <c r="AD357" s="4">
        <f t="shared" si="53"/>
        <v>307195432</v>
      </c>
      <c r="AE357" s="4"/>
      <c r="AF357" s="4"/>
    </row>
    <row r="358" spans="1:32">
      <c r="A358" t="s">
        <v>359</v>
      </c>
      <c r="B358">
        <v>349</v>
      </c>
      <c r="C358" s="4">
        <v>2513328</v>
      </c>
      <c r="D358" s="4">
        <f>Overrides!X358</f>
        <v>0</v>
      </c>
      <c r="E358" s="4">
        <v>165412</v>
      </c>
      <c r="F358" s="4">
        <f t="shared" si="47"/>
        <v>2347916</v>
      </c>
      <c r="G358" s="4"/>
      <c r="H358" s="4">
        <v>2588871</v>
      </c>
      <c r="I358" s="4">
        <f>Overrides!Y358</f>
        <v>0</v>
      </c>
      <c r="J358" s="4">
        <f t="shared" si="54"/>
        <v>169547</v>
      </c>
      <c r="K358" s="4">
        <f t="shared" si="48"/>
        <v>2419324</v>
      </c>
      <c r="L358" s="4"/>
      <c r="M358" s="4">
        <v>2670613</v>
      </c>
      <c r="N358" s="4">
        <f>Overrides!Z358</f>
        <v>0</v>
      </c>
      <c r="O358" s="4">
        <f t="shared" si="49"/>
        <v>173786</v>
      </c>
      <c r="P358" s="4">
        <f t="shared" si="50"/>
        <v>2496827</v>
      </c>
      <c r="Q358" s="4"/>
      <c r="R358" s="4">
        <v>2748521</v>
      </c>
      <c r="S358" s="4">
        <f>Overrides!AA358</f>
        <v>0</v>
      </c>
      <c r="T358" s="4">
        <f t="shared" si="51"/>
        <v>178131</v>
      </c>
      <c r="U358" s="4">
        <f t="shared" si="52"/>
        <v>2570390</v>
      </c>
      <c r="V358" s="4">
        <f>ROUND((P358*1.025)+'New Growth'!$AL358*P358,0)</f>
        <v>2573230</v>
      </c>
      <c r="W358" s="12"/>
      <c r="X358" s="4">
        <v>4180903</v>
      </c>
      <c r="Y358" s="4">
        <v>4167846</v>
      </c>
      <c r="Z358" s="4">
        <v>4178041</v>
      </c>
      <c r="AA358" s="4">
        <v>4288008</v>
      </c>
      <c r="AB358" s="15">
        <f t="shared" si="46"/>
        <v>4288008</v>
      </c>
      <c r="AC358" s="4"/>
      <c r="AD358" s="4">
        <f t="shared" si="53"/>
        <v>2570390</v>
      </c>
      <c r="AE358" s="4"/>
      <c r="AF358" s="4"/>
    </row>
    <row r="359" spans="1:32">
      <c r="A359" t="s">
        <v>360</v>
      </c>
      <c r="B359">
        <v>350</v>
      </c>
      <c r="C359" s="4">
        <v>27609043</v>
      </c>
      <c r="D359" s="4">
        <f>Overrides!X359</f>
        <v>0</v>
      </c>
      <c r="E359" s="4">
        <v>0</v>
      </c>
      <c r="F359" s="4">
        <f t="shared" si="47"/>
        <v>27609043</v>
      </c>
      <c r="G359" s="4"/>
      <c r="H359" s="4">
        <v>28715299</v>
      </c>
      <c r="I359" s="4">
        <f>Overrides!Y359</f>
        <v>0</v>
      </c>
      <c r="J359" s="4">
        <f t="shared" si="54"/>
        <v>0</v>
      </c>
      <c r="K359" s="4">
        <f t="shared" si="48"/>
        <v>28715299</v>
      </c>
      <c r="L359" s="4"/>
      <c r="M359" s="4">
        <v>29957601</v>
      </c>
      <c r="N359" s="4">
        <f>Overrides!Z359</f>
        <v>0</v>
      </c>
      <c r="O359" s="4">
        <f t="shared" si="49"/>
        <v>0</v>
      </c>
      <c r="P359" s="4">
        <f t="shared" si="50"/>
        <v>29957601</v>
      </c>
      <c r="Q359" s="4"/>
      <c r="R359" s="4">
        <v>31144397</v>
      </c>
      <c r="S359" s="4">
        <f>Overrides!AA359</f>
        <v>0</v>
      </c>
      <c r="T359" s="4">
        <f t="shared" si="51"/>
        <v>0</v>
      </c>
      <c r="U359" s="4">
        <f t="shared" si="52"/>
        <v>31144397</v>
      </c>
      <c r="V359" s="4">
        <f>ROUND((P359*1.025)+'New Growth'!$AL359*P359,0)</f>
        <v>31185863</v>
      </c>
      <c r="W359" s="12"/>
      <c r="X359" s="4">
        <v>45070715</v>
      </c>
      <c r="Y359" s="4">
        <v>48951627</v>
      </c>
      <c r="Z359" s="4">
        <v>50653113</v>
      </c>
      <c r="AA359" s="4">
        <v>53031881</v>
      </c>
      <c r="AB359" s="15">
        <f t="shared" si="46"/>
        <v>53031881</v>
      </c>
      <c r="AC359" s="4"/>
      <c r="AD359" s="4">
        <f t="shared" si="53"/>
        <v>31144397</v>
      </c>
      <c r="AE359" s="4"/>
      <c r="AF359" s="4"/>
    </row>
    <row r="360" spans="1:32">
      <c r="A360" t="s">
        <v>361</v>
      </c>
      <c r="B360">
        <v>351</v>
      </c>
      <c r="C360" s="4">
        <v>50729963</v>
      </c>
      <c r="D360" s="4">
        <f>Overrides!X360</f>
        <v>0</v>
      </c>
      <c r="E360" s="4">
        <v>6241851</v>
      </c>
      <c r="F360" s="4">
        <f t="shared" si="47"/>
        <v>44488112</v>
      </c>
      <c r="G360" s="4"/>
      <c r="H360" s="4">
        <v>52530214</v>
      </c>
      <c r="I360" s="4">
        <f>Overrides!Y360</f>
        <v>323921</v>
      </c>
      <c r="J360" s="4">
        <f t="shared" si="54"/>
        <v>6721818</v>
      </c>
      <c r="K360" s="4">
        <f t="shared" si="48"/>
        <v>45808396</v>
      </c>
      <c r="L360" s="4"/>
      <c r="M360" s="4">
        <v>54234176</v>
      </c>
      <c r="N360" s="4">
        <f>Overrides!Z360</f>
        <v>0</v>
      </c>
      <c r="O360" s="4">
        <f t="shared" si="49"/>
        <v>6889863</v>
      </c>
      <c r="P360" s="4">
        <f t="shared" si="50"/>
        <v>47344313</v>
      </c>
      <c r="Q360" s="4"/>
      <c r="R360" s="4">
        <v>56580241</v>
      </c>
      <c r="S360" s="4">
        <f>Overrides!AA360</f>
        <v>570767</v>
      </c>
      <c r="T360" s="4">
        <f t="shared" si="51"/>
        <v>7632877</v>
      </c>
      <c r="U360" s="4">
        <f t="shared" si="52"/>
        <v>48947364</v>
      </c>
      <c r="V360" s="4">
        <f>ROUND((P360*1.025)+'New Growth'!$AL360*P360,0)</f>
        <v>48878269</v>
      </c>
      <c r="W360" s="12"/>
      <c r="X360" s="4">
        <v>132816458</v>
      </c>
      <c r="Y360" s="4">
        <v>136747953</v>
      </c>
      <c r="Z360" s="4">
        <v>140296240</v>
      </c>
      <c r="AA360" s="4">
        <v>142127431</v>
      </c>
      <c r="AB360" s="15">
        <f t="shared" si="46"/>
        <v>142127431</v>
      </c>
      <c r="AC360" s="4"/>
      <c r="AD360" s="4">
        <f t="shared" si="53"/>
        <v>48947364</v>
      </c>
      <c r="AE360" s="4"/>
      <c r="AF360" s="4"/>
    </row>
    <row r="362" spans="1:32">
      <c r="A362" t="s">
        <v>372</v>
      </c>
      <c r="C362" s="4">
        <f>SUM(C10:C360)</f>
        <v>14554521926</v>
      </c>
      <c r="D362" s="4">
        <f>SUM(D10:D360)</f>
        <v>17557830</v>
      </c>
      <c r="E362" s="4">
        <f>SUM(E10:E360)</f>
        <v>562886704</v>
      </c>
      <c r="F362" s="4">
        <f>SUM(F10:F360)</f>
        <v>13991635222</v>
      </c>
      <c r="G362" s="4"/>
      <c r="H362" s="4">
        <f t="shared" ref="H362:V362" si="55">SUM(H10:H360)</f>
        <v>15210647151</v>
      </c>
      <c r="I362" s="4">
        <f t="shared" si="55"/>
        <v>23258897</v>
      </c>
      <c r="J362" s="4">
        <f t="shared" si="55"/>
        <v>600217764</v>
      </c>
      <c r="K362" s="4">
        <f t="shared" si="55"/>
        <v>14610429387</v>
      </c>
      <c r="L362" s="4"/>
      <c r="M362" s="4">
        <f>SUM(M10:M360)</f>
        <v>15904932474</v>
      </c>
      <c r="N362" s="4">
        <f>SUM(N10:N360)</f>
        <v>3933310</v>
      </c>
      <c r="O362" s="4">
        <f>SUM(O10:O360)</f>
        <v>619156516</v>
      </c>
      <c r="P362" s="4">
        <f>SUM(P10:P360)</f>
        <v>15285775958</v>
      </c>
      <c r="Q362" s="4"/>
      <c r="R362" s="4">
        <f t="shared" si="55"/>
        <v>16319399682</v>
      </c>
      <c r="S362" s="4">
        <f t="shared" si="55"/>
        <v>7227671</v>
      </c>
      <c r="T362" s="4">
        <f t="shared" si="55"/>
        <v>641863098</v>
      </c>
      <c r="U362" s="4">
        <f t="shared" si="55"/>
        <v>15678551915</v>
      </c>
      <c r="V362" s="4">
        <f t="shared" si="55"/>
        <v>15989065484</v>
      </c>
      <c r="X362" s="4">
        <f>SUM(X10:X360)</f>
        <v>24211820094</v>
      </c>
      <c r="Y362" s="4">
        <f>SUM(Y10:Y360)</f>
        <v>25740772194</v>
      </c>
      <c r="Z362" s="4">
        <f>SUM(Z10:Z360)</f>
        <v>27316295403</v>
      </c>
      <c r="AA362" s="4">
        <f>SUM(AA10:AA360)</f>
        <v>28028121848</v>
      </c>
      <c r="AB362" s="15">
        <f>SUM(AB10:AB360)</f>
        <v>28809326565</v>
      </c>
      <c r="AC362" s="4"/>
      <c r="AD362" s="4">
        <f>SUM(AD10:AD360)</f>
        <v>15998560332</v>
      </c>
      <c r="AE362" s="4">
        <f>SUM(AE10:AE360)</f>
        <v>0</v>
      </c>
      <c r="AF362" s="4">
        <f>SUM(AF10:AF360)</f>
        <v>0</v>
      </c>
    </row>
    <row r="363" spans="1:32">
      <c r="F363">
        <f>COUNTIF(F10:F360,"&gt;0")</f>
        <v>351</v>
      </c>
      <c r="K363">
        <f>COUNTIF(K10:K360,"&gt;0")</f>
        <v>351</v>
      </c>
      <c r="P363">
        <f>COUNTIF(P10:P360,"&gt;0")</f>
        <v>351</v>
      </c>
      <c r="U363">
        <f>COUNTIF(U10:U360,"&gt;0")</f>
        <v>338</v>
      </c>
    </row>
    <row r="364" spans="1:32">
      <c r="H364">
        <f>COUNTIF(H10:H360,"&gt;0")</f>
        <v>351</v>
      </c>
      <c r="M364">
        <f>COUNTIF(M10:M360,"&gt;0")</f>
        <v>351</v>
      </c>
      <c r="R364">
        <f>COUNTIF(R10:R360,"&gt;0")</f>
        <v>338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59999389629810485"/>
    <pageSetUpPr fitToPage="1"/>
  </sheetPr>
  <dimension ref="A1:T362"/>
  <sheetViews>
    <sheetView zoomScaleNormal="100" workbookViewId="0">
      <pane xSplit="2" ySplit="9" topLeftCell="C332" activePane="bottomRight" state="frozen"/>
      <selection activeCell="CI10" sqref="CI10"/>
      <selection pane="topRight" activeCell="CI10" sqref="CI10"/>
      <selection pane="bottomLeft" activeCell="CI10" sqref="CI10"/>
      <selection pane="bottomRight" activeCell="H10" sqref="H10:I360"/>
    </sheetView>
  </sheetViews>
  <sheetFormatPr defaultRowHeight="13.2"/>
  <cols>
    <col min="1" max="1" width="24.6640625" customWidth="1"/>
    <col min="2" max="2" width="5.6640625" customWidth="1"/>
    <col min="3" max="6" width="13.6640625" customWidth="1"/>
    <col min="7" max="7" width="2.6640625" customWidth="1"/>
    <col min="8" max="9" width="13.6640625" style="13" customWidth="1"/>
    <col min="10" max="10" width="13.6640625" customWidth="1"/>
    <col min="12" max="12" width="13.77734375" customWidth="1"/>
    <col min="13" max="13" width="10.109375" bestFit="1" customWidth="1"/>
    <col min="14" max="14" width="15.44140625" bestFit="1" customWidth="1"/>
    <col min="15" max="15" width="14.88671875" bestFit="1" customWidth="1"/>
    <col min="16" max="16" width="12.6640625" bestFit="1" customWidth="1"/>
    <col min="17" max="17" width="11" bestFit="1" customWidth="1"/>
    <col min="18" max="18" width="12.6640625" bestFit="1" customWidth="1"/>
  </cols>
  <sheetData>
    <row r="1" spans="1:20">
      <c r="A1" t="s">
        <v>364</v>
      </c>
      <c r="O1" s="31" t="s">
        <v>1188</v>
      </c>
      <c r="P1" s="31"/>
    </row>
    <row r="2" spans="1:20" ht="14.4">
      <c r="A2" t="s">
        <v>365</v>
      </c>
      <c r="N2" t="s">
        <v>1187</v>
      </c>
      <c r="O2" s="46">
        <f>P2+Q2</f>
        <v>1098945897</v>
      </c>
      <c r="P2" s="4">
        <f>D362</f>
        <v>1061783475</v>
      </c>
      <c r="Q2" s="4">
        <f>ROUND(P2*3.5%,0)</f>
        <v>37162422</v>
      </c>
    </row>
    <row r="3" spans="1:20">
      <c r="A3" t="s">
        <v>366</v>
      </c>
      <c r="O3" s="10"/>
      <c r="P3" s="4"/>
    </row>
    <row r="4" spans="1:20">
      <c r="O4" s="10"/>
      <c r="P4" s="4"/>
    </row>
    <row r="5" spans="1:20">
      <c r="A5" t="s">
        <v>399</v>
      </c>
      <c r="L5" t="s">
        <v>465</v>
      </c>
      <c r="O5" s="10"/>
      <c r="P5" s="4"/>
    </row>
    <row r="6" spans="1:20">
      <c r="O6" s="34"/>
      <c r="P6" s="4"/>
    </row>
    <row r="7" spans="1:20">
      <c r="C7" t="s">
        <v>395</v>
      </c>
      <c r="H7" s="13" t="s">
        <v>433</v>
      </c>
      <c r="O7" s="34"/>
    </row>
    <row r="8" spans="1:20" ht="39.6">
      <c r="A8" t="s">
        <v>371</v>
      </c>
      <c r="B8" s="3" t="s">
        <v>363</v>
      </c>
      <c r="C8" s="3" t="s">
        <v>396</v>
      </c>
      <c r="D8" s="3" t="s">
        <v>425</v>
      </c>
      <c r="E8" s="3" t="s">
        <v>397</v>
      </c>
      <c r="F8" s="3" t="s">
        <v>398</v>
      </c>
      <c r="G8" s="3"/>
      <c r="H8" s="16" t="s">
        <v>1201</v>
      </c>
      <c r="I8" s="16" t="s">
        <v>429</v>
      </c>
      <c r="J8" s="29" t="s">
        <v>398</v>
      </c>
      <c r="L8" s="16" t="s">
        <v>428</v>
      </c>
      <c r="M8" s="30" t="s">
        <v>466</v>
      </c>
      <c r="N8" s="30"/>
      <c r="O8" s="30" t="s">
        <v>1215</v>
      </c>
      <c r="T8" s="30" t="s">
        <v>1215</v>
      </c>
    </row>
    <row r="9" spans="1:20">
      <c r="C9" t="s">
        <v>370</v>
      </c>
      <c r="D9" t="s">
        <v>370</v>
      </c>
    </row>
    <row r="10" spans="1:20">
      <c r="A10" t="s">
        <v>23</v>
      </c>
      <c r="B10">
        <v>1</v>
      </c>
      <c r="C10" s="4">
        <v>0</v>
      </c>
      <c r="D10" s="10">
        <v>1965195</v>
      </c>
      <c r="E10" s="11">
        <v>117707</v>
      </c>
      <c r="F10" s="4">
        <f t="shared" ref="F10:F73" si="0">SUM(C10:E10)</f>
        <v>2082902</v>
      </c>
      <c r="H10" s="10">
        <f t="shared" ref="H10:H73" si="1">O10</f>
        <v>2033977</v>
      </c>
      <c r="I10" s="17">
        <f t="shared" ref="I10:I73" si="2">M10</f>
        <v>117707</v>
      </c>
      <c r="J10" s="4">
        <f t="shared" ref="J10:J73" si="3">SUM(H10:I10)</f>
        <v>2151684</v>
      </c>
      <c r="L10" s="10">
        <v>1965195</v>
      </c>
      <c r="M10" s="11">
        <f t="shared" ref="M10:M73" si="4">E10</f>
        <v>117707</v>
      </c>
      <c r="N10" s="44">
        <f t="shared" ref="N10:N73" si="5">ROUND((($O$2/$P$2)*L10),5)</f>
        <v>2033976.8256900001</v>
      </c>
      <c r="O10" s="10">
        <f t="shared" ref="O10:O41" si="6">ROUND(N10,0)</f>
        <v>2033977</v>
      </c>
      <c r="P10" s="45">
        <f t="shared" ref="P10:P73" si="7">N10-O10</f>
        <v>-0.17430999991483986</v>
      </c>
      <c r="Q10">
        <f t="shared" ref="Q10:Q73" si="8">L10*4%</f>
        <v>78607.8</v>
      </c>
      <c r="R10" s="4">
        <f t="shared" ref="R10:R73" si="9">L10+Q10</f>
        <v>2043802.8</v>
      </c>
      <c r="S10">
        <v>1891429</v>
      </c>
      <c r="T10">
        <v>1957629</v>
      </c>
    </row>
    <row r="11" spans="1:20">
      <c r="A11" t="s">
        <v>24</v>
      </c>
      <c r="B11">
        <v>2</v>
      </c>
      <c r="C11" s="4">
        <v>0</v>
      </c>
      <c r="D11" s="10">
        <v>1397422</v>
      </c>
      <c r="E11" s="11">
        <v>63124</v>
      </c>
      <c r="F11" s="4">
        <f t="shared" si="0"/>
        <v>1460546</v>
      </c>
      <c r="H11" s="10">
        <f t="shared" si="1"/>
        <v>1446332</v>
      </c>
      <c r="I11" s="17">
        <f t="shared" si="2"/>
        <v>63124</v>
      </c>
      <c r="J11" s="4">
        <f t="shared" si="3"/>
        <v>1509456</v>
      </c>
      <c r="L11" s="10">
        <v>1397422</v>
      </c>
      <c r="M11" s="11">
        <f t="shared" si="4"/>
        <v>63124</v>
      </c>
      <c r="N11" s="44">
        <f t="shared" si="5"/>
        <v>1446331.77049</v>
      </c>
      <c r="O11" s="10">
        <f t="shared" si="6"/>
        <v>1446332</v>
      </c>
      <c r="P11" s="45">
        <f t="shared" si="7"/>
        <v>-0.2295099999755621</v>
      </c>
      <c r="Q11">
        <f t="shared" si="8"/>
        <v>55896.880000000005</v>
      </c>
      <c r="R11" s="4">
        <f t="shared" si="9"/>
        <v>1453318.88</v>
      </c>
      <c r="S11">
        <v>1344968</v>
      </c>
      <c r="T11">
        <v>1392042</v>
      </c>
    </row>
    <row r="12" spans="1:20">
      <c r="A12" t="s">
        <v>25</v>
      </c>
      <c r="B12">
        <v>3</v>
      </c>
      <c r="C12" s="4">
        <v>0</v>
      </c>
      <c r="D12" s="10">
        <v>1514693</v>
      </c>
      <c r="E12" s="11">
        <v>32</v>
      </c>
      <c r="F12" s="4">
        <f t="shared" si="0"/>
        <v>1514725</v>
      </c>
      <c r="H12" s="10">
        <f t="shared" si="1"/>
        <v>1567707</v>
      </c>
      <c r="I12" s="17">
        <f t="shared" si="2"/>
        <v>32</v>
      </c>
      <c r="J12" s="4">
        <f t="shared" si="3"/>
        <v>1567739</v>
      </c>
      <c r="L12" s="10">
        <v>1514693</v>
      </c>
      <c r="M12" s="11">
        <f t="shared" si="4"/>
        <v>32</v>
      </c>
      <c r="N12" s="44">
        <f t="shared" si="5"/>
        <v>1567707.25553</v>
      </c>
      <c r="O12" s="10">
        <f t="shared" si="6"/>
        <v>1567707</v>
      </c>
      <c r="P12" s="45">
        <f t="shared" si="7"/>
        <v>0.25552999996580184</v>
      </c>
      <c r="Q12">
        <f t="shared" si="8"/>
        <v>60587.72</v>
      </c>
      <c r="R12" s="4">
        <f t="shared" si="9"/>
        <v>1575280.72</v>
      </c>
      <c r="S12">
        <v>1457837</v>
      </c>
      <c r="T12">
        <v>1508861</v>
      </c>
    </row>
    <row r="13" spans="1:20">
      <c r="A13" t="s">
        <v>26</v>
      </c>
      <c r="B13">
        <v>4</v>
      </c>
      <c r="C13" s="4">
        <v>0</v>
      </c>
      <c r="D13" s="10">
        <v>2338784</v>
      </c>
      <c r="E13" s="11">
        <v>63655</v>
      </c>
      <c r="F13" s="4">
        <f t="shared" si="0"/>
        <v>2402439</v>
      </c>
      <c r="H13" s="10">
        <f t="shared" si="1"/>
        <v>2420641</v>
      </c>
      <c r="I13" s="17">
        <f t="shared" si="2"/>
        <v>63655</v>
      </c>
      <c r="J13" s="4">
        <f t="shared" si="3"/>
        <v>2484296</v>
      </c>
      <c r="L13" s="10">
        <v>2338784</v>
      </c>
      <c r="M13" s="11">
        <f t="shared" si="4"/>
        <v>63655</v>
      </c>
      <c r="N13" s="44">
        <f t="shared" si="5"/>
        <v>2420641.4408300002</v>
      </c>
      <c r="O13" s="10">
        <f t="shared" si="6"/>
        <v>2420641</v>
      </c>
      <c r="P13" s="45">
        <f t="shared" si="7"/>
        <v>0.44083000021055341</v>
      </c>
      <c r="Q13">
        <f t="shared" si="8"/>
        <v>93551.360000000001</v>
      </c>
      <c r="R13" s="4">
        <f t="shared" si="9"/>
        <v>2432335.36</v>
      </c>
      <c r="S13">
        <v>2250995</v>
      </c>
      <c r="T13">
        <v>2329780</v>
      </c>
    </row>
    <row r="14" spans="1:20">
      <c r="A14" t="s">
        <v>27</v>
      </c>
      <c r="B14">
        <v>5</v>
      </c>
      <c r="C14" s="4">
        <v>0</v>
      </c>
      <c r="D14" s="10">
        <v>3680303</v>
      </c>
      <c r="E14" s="11">
        <v>91049</v>
      </c>
      <c r="F14" s="4">
        <f t="shared" si="0"/>
        <v>3771352</v>
      </c>
      <c r="H14" s="10">
        <f t="shared" si="1"/>
        <v>3809114</v>
      </c>
      <c r="I14" s="17">
        <f t="shared" si="2"/>
        <v>91049</v>
      </c>
      <c r="J14" s="4">
        <f t="shared" si="3"/>
        <v>3900163</v>
      </c>
      <c r="L14" s="10">
        <v>3680303</v>
      </c>
      <c r="M14" s="11">
        <f t="shared" si="4"/>
        <v>91049</v>
      </c>
      <c r="N14" s="44">
        <f t="shared" si="5"/>
        <v>3809113.6063000001</v>
      </c>
      <c r="O14" s="10">
        <f t="shared" si="6"/>
        <v>3809114</v>
      </c>
      <c r="P14" s="45">
        <f t="shared" si="7"/>
        <v>-0.3936999998986721</v>
      </c>
      <c r="Q14">
        <f t="shared" si="8"/>
        <v>147212.12</v>
      </c>
      <c r="R14" s="4">
        <f t="shared" si="9"/>
        <v>3827515.12</v>
      </c>
      <c r="S14">
        <v>3542159</v>
      </c>
      <c r="T14">
        <v>3666135</v>
      </c>
    </row>
    <row r="15" spans="1:20">
      <c r="A15" t="s">
        <v>28</v>
      </c>
      <c r="B15">
        <v>6</v>
      </c>
      <c r="C15" s="4">
        <v>0</v>
      </c>
      <c r="D15" s="10">
        <v>14019</v>
      </c>
      <c r="E15" s="11">
        <v>0</v>
      </c>
      <c r="F15" s="4">
        <f t="shared" si="0"/>
        <v>14019</v>
      </c>
      <c r="H15" s="10">
        <f t="shared" si="1"/>
        <v>14510</v>
      </c>
      <c r="I15" s="17">
        <f t="shared" si="2"/>
        <v>0</v>
      </c>
      <c r="J15" s="4">
        <f t="shared" si="3"/>
        <v>14510</v>
      </c>
      <c r="L15" s="10">
        <v>14019</v>
      </c>
      <c r="M15" s="11">
        <f t="shared" si="4"/>
        <v>0</v>
      </c>
      <c r="N15" s="44">
        <f t="shared" si="5"/>
        <v>14509.665000000001</v>
      </c>
      <c r="O15" s="10">
        <f t="shared" si="6"/>
        <v>14510</v>
      </c>
      <c r="P15" s="45">
        <f t="shared" si="7"/>
        <v>-0.33499999999912689</v>
      </c>
      <c r="Q15">
        <f t="shared" si="8"/>
        <v>560.76</v>
      </c>
      <c r="R15" s="4">
        <f t="shared" si="9"/>
        <v>14579.76</v>
      </c>
      <c r="S15">
        <v>13493</v>
      </c>
      <c r="T15">
        <v>13965</v>
      </c>
    </row>
    <row r="16" spans="1:20">
      <c r="A16" t="s">
        <v>29</v>
      </c>
      <c r="B16">
        <v>7</v>
      </c>
      <c r="C16" s="4">
        <v>0</v>
      </c>
      <c r="D16" s="10">
        <v>1943468</v>
      </c>
      <c r="E16" s="11">
        <v>0</v>
      </c>
      <c r="F16" s="4">
        <f t="shared" si="0"/>
        <v>1943468</v>
      </c>
      <c r="H16" s="10">
        <f t="shared" si="1"/>
        <v>2011489</v>
      </c>
      <c r="I16" s="17">
        <f t="shared" si="2"/>
        <v>0</v>
      </c>
      <c r="J16" s="4">
        <f t="shared" si="3"/>
        <v>2011489</v>
      </c>
      <c r="L16" s="10">
        <v>1943468</v>
      </c>
      <c r="M16" s="11">
        <f t="shared" si="4"/>
        <v>0</v>
      </c>
      <c r="N16" s="44">
        <f t="shared" si="5"/>
        <v>2011489.38069</v>
      </c>
      <c r="O16" s="10">
        <f t="shared" si="6"/>
        <v>2011489</v>
      </c>
      <c r="P16" s="45">
        <f t="shared" si="7"/>
        <v>0.38069000001996756</v>
      </c>
      <c r="Q16">
        <f t="shared" si="8"/>
        <v>77738.720000000001</v>
      </c>
      <c r="R16" s="4">
        <f t="shared" si="9"/>
        <v>2021206.72</v>
      </c>
      <c r="S16">
        <v>1870518</v>
      </c>
      <c r="T16">
        <v>1935986</v>
      </c>
    </row>
    <row r="17" spans="1:20">
      <c r="A17" t="s">
        <v>30</v>
      </c>
      <c r="B17">
        <v>8</v>
      </c>
      <c r="C17" s="4">
        <v>0</v>
      </c>
      <c r="D17" s="10">
        <v>8410410</v>
      </c>
      <c r="E17" s="11">
        <v>164735</v>
      </c>
      <c r="F17" s="4">
        <f t="shared" si="0"/>
        <v>8575145</v>
      </c>
      <c r="H17" s="10">
        <f t="shared" si="1"/>
        <v>8704774</v>
      </c>
      <c r="I17" s="17">
        <f t="shared" si="2"/>
        <v>164735</v>
      </c>
      <c r="J17" s="4">
        <f t="shared" si="3"/>
        <v>8869509</v>
      </c>
      <c r="L17" s="10">
        <v>8410410</v>
      </c>
      <c r="M17" s="11">
        <f t="shared" si="4"/>
        <v>164735</v>
      </c>
      <c r="N17" s="44">
        <f t="shared" si="5"/>
        <v>8704774.3529700004</v>
      </c>
      <c r="O17" s="10">
        <f t="shared" si="6"/>
        <v>8704774</v>
      </c>
      <c r="P17" s="45">
        <f t="shared" si="7"/>
        <v>0.35297000035643578</v>
      </c>
      <c r="Q17">
        <f t="shared" si="8"/>
        <v>336416.4</v>
      </c>
      <c r="R17" s="4">
        <f t="shared" si="9"/>
        <v>8746826.4000000004</v>
      </c>
      <c r="S17">
        <v>8094716</v>
      </c>
      <c r="T17">
        <v>8378031</v>
      </c>
    </row>
    <row r="18" spans="1:20">
      <c r="A18" t="s">
        <v>31</v>
      </c>
      <c r="B18">
        <v>9</v>
      </c>
      <c r="C18" s="4">
        <v>0</v>
      </c>
      <c r="D18" s="10">
        <v>1785062</v>
      </c>
      <c r="E18" s="11">
        <v>207959</v>
      </c>
      <c r="F18" s="4">
        <f t="shared" si="0"/>
        <v>1993021</v>
      </c>
      <c r="H18" s="10">
        <f t="shared" si="1"/>
        <v>1847539</v>
      </c>
      <c r="I18" s="17">
        <f t="shared" si="2"/>
        <v>207959</v>
      </c>
      <c r="J18" s="4">
        <f t="shared" si="3"/>
        <v>2055498</v>
      </c>
      <c r="L18" s="10">
        <v>1785062</v>
      </c>
      <c r="M18" s="11">
        <f t="shared" si="4"/>
        <v>207959</v>
      </c>
      <c r="N18" s="44">
        <f t="shared" si="5"/>
        <v>1847539.1706300001</v>
      </c>
      <c r="O18" s="10">
        <f t="shared" si="6"/>
        <v>1847539</v>
      </c>
      <c r="P18" s="45">
        <f t="shared" si="7"/>
        <v>0.17063000006601214</v>
      </c>
      <c r="Q18">
        <f t="shared" si="8"/>
        <v>71402.48</v>
      </c>
      <c r="R18" s="4">
        <f t="shared" si="9"/>
        <v>1856464.48</v>
      </c>
      <c r="S18">
        <v>1718058</v>
      </c>
      <c r="T18">
        <v>1778190</v>
      </c>
    </row>
    <row r="19" spans="1:20">
      <c r="A19" t="s">
        <v>32</v>
      </c>
      <c r="B19">
        <v>10</v>
      </c>
      <c r="C19" s="4">
        <v>0</v>
      </c>
      <c r="D19" s="10">
        <v>7578995</v>
      </c>
      <c r="E19" s="11">
        <v>0</v>
      </c>
      <c r="F19" s="4">
        <f t="shared" si="0"/>
        <v>7578995</v>
      </c>
      <c r="H19" s="10">
        <f t="shared" si="1"/>
        <v>7844260</v>
      </c>
      <c r="I19" s="17">
        <f t="shared" si="2"/>
        <v>0</v>
      </c>
      <c r="J19" s="4">
        <f t="shared" si="3"/>
        <v>7844260</v>
      </c>
      <c r="L19" s="10">
        <v>7578995</v>
      </c>
      <c r="M19" s="11">
        <f t="shared" si="4"/>
        <v>0</v>
      </c>
      <c r="N19" s="44">
        <f t="shared" si="5"/>
        <v>7844259.8276800001</v>
      </c>
      <c r="O19" s="10">
        <f t="shared" si="6"/>
        <v>7844260</v>
      </c>
      <c r="P19" s="45">
        <f t="shared" si="7"/>
        <v>-0.17231999989598989</v>
      </c>
      <c r="Q19">
        <f t="shared" si="8"/>
        <v>303159.8</v>
      </c>
      <c r="R19" s="4">
        <f t="shared" si="9"/>
        <v>7882154.7999999998</v>
      </c>
      <c r="S19">
        <v>7294509</v>
      </c>
      <c r="T19">
        <v>7549817</v>
      </c>
    </row>
    <row r="20" spans="1:20">
      <c r="A20" t="s">
        <v>33</v>
      </c>
      <c r="B20">
        <v>11</v>
      </c>
      <c r="C20" s="4">
        <v>0</v>
      </c>
      <c r="D20" s="10">
        <v>794291</v>
      </c>
      <c r="E20" s="11">
        <v>80404</v>
      </c>
      <c r="F20" s="4">
        <f t="shared" si="0"/>
        <v>874695</v>
      </c>
      <c r="H20" s="10">
        <f t="shared" si="1"/>
        <v>822091</v>
      </c>
      <c r="I20" s="17">
        <f t="shared" si="2"/>
        <v>80404</v>
      </c>
      <c r="J20" s="4">
        <f t="shared" si="3"/>
        <v>902495</v>
      </c>
      <c r="L20" s="10">
        <v>794291</v>
      </c>
      <c r="M20" s="11">
        <f t="shared" si="4"/>
        <v>80404</v>
      </c>
      <c r="N20" s="44">
        <f t="shared" si="5"/>
        <v>822091.18527999998</v>
      </c>
      <c r="O20" s="10">
        <f t="shared" si="6"/>
        <v>822091</v>
      </c>
      <c r="P20" s="45">
        <f t="shared" si="7"/>
        <v>0.18527999997604638</v>
      </c>
      <c r="Q20">
        <f t="shared" si="8"/>
        <v>31771.64</v>
      </c>
      <c r="R20" s="4">
        <f t="shared" si="9"/>
        <v>826062.64</v>
      </c>
      <c r="S20">
        <v>764476</v>
      </c>
      <c r="T20">
        <v>791233</v>
      </c>
    </row>
    <row r="21" spans="1:20">
      <c r="A21" t="s">
        <v>34</v>
      </c>
      <c r="B21">
        <v>12</v>
      </c>
      <c r="C21" s="4">
        <v>0</v>
      </c>
      <c r="D21" s="10">
        <v>437425</v>
      </c>
      <c r="E21" s="11">
        <v>94200</v>
      </c>
      <c r="F21" s="4">
        <f t="shared" si="0"/>
        <v>531625</v>
      </c>
      <c r="H21" s="10">
        <f t="shared" si="1"/>
        <v>452735</v>
      </c>
      <c r="I21" s="17">
        <f t="shared" si="2"/>
        <v>94200</v>
      </c>
      <c r="J21" s="4">
        <f t="shared" si="3"/>
        <v>546935</v>
      </c>
      <c r="L21" s="10">
        <v>437425</v>
      </c>
      <c r="M21" s="11">
        <f t="shared" si="4"/>
        <v>94200</v>
      </c>
      <c r="N21" s="44">
        <f t="shared" si="5"/>
        <v>452734.87514999998</v>
      </c>
      <c r="O21" s="10">
        <f t="shared" si="6"/>
        <v>452735</v>
      </c>
      <c r="P21" s="45">
        <f t="shared" si="7"/>
        <v>-0.12485000002197921</v>
      </c>
      <c r="Q21">
        <f t="shared" si="8"/>
        <v>17497</v>
      </c>
      <c r="R21" s="4">
        <f t="shared" si="9"/>
        <v>454922</v>
      </c>
      <c r="S21">
        <v>421006</v>
      </c>
      <c r="T21">
        <v>435741</v>
      </c>
    </row>
    <row r="22" spans="1:20">
      <c r="A22" t="s">
        <v>35</v>
      </c>
      <c r="B22">
        <v>13</v>
      </c>
      <c r="C22" s="4">
        <v>0</v>
      </c>
      <c r="D22" s="10">
        <v>185464</v>
      </c>
      <c r="E22" s="11">
        <v>10012</v>
      </c>
      <c r="F22" s="4">
        <f t="shared" si="0"/>
        <v>195476</v>
      </c>
      <c r="H22" s="10">
        <f t="shared" si="1"/>
        <v>191955</v>
      </c>
      <c r="I22" s="17">
        <f t="shared" si="2"/>
        <v>10012</v>
      </c>
      <c r="J22" s="4">
        <f t="shared" si="3"/>
        <v>201967</v>
      </c>
      <c r="L22" s="10">
        <v>185464</v>
      </c>
      <c r="M22" s="11">
        <f t="shared" si="4"/>
        <v>10012</v>
      </c>
      <c r="N22" s="44">
        <f t="shared" si="5"/>
        <v>191955.24007</v>
      </c>
      <c r="O22" s="10">
        <f t="shared" si="6"/>
        <v>191955</v>
      </c>
      <c r="P22" s="45">
        <f t="shared" si="7"/>
        <v>0.24006999999983236</v>
      </c>
      <c r="Q22">
        <f t="shared" si="8"/>
        <v>7418.56</v>
      </c>
      <c r="R22" s="4">
        <f t="shared" si="9"/>
        <v>192882.56</v>
      </c>
      <c r="S22">
        <v>178502</v>
      </c>
      <c r="T22">
        <v>184750</v>
      </c>
    </row>
    <row r="23" spans="1:20">
      <c r="A23" t="s">
        <v>36</v>
      </c>
      <c r="B23">
        <v>14</v>
      </c>
      <c r="C23" s="4">
        <v>0</v>
      </c>
      <c r="D23" s="10">
        <v>1350948</v>
      </c>
      <c r="E23" s="11">
        <v>71109</v>
      </c>
      <c r="F23" s="4">
        <f t="shared" si="0"/>
        <v>1422057</v>
      </c>
      <c r="H23" s="10">
        <f t="shared" si="1"/>
        <v>1398231</v>
      </c>
      <c r="I23" s="17">
        <f t="shared" si="2"/>
        <v>71109</v>
      </c>
      <c r="J23" s="4">
        <f t="shared" si="3"/>
        <v>1469340</v>
      </c>
      <c r="L23" s="10">
        <v>1350948</v>
      </c>
      <c r="M23" s="11">
        <f t="shared" si="4"/>
        <v>71109</v>
      </c>
      <c r="N23" s="44">
        <f t="shared" si="5"/>
        <v>1398231.1804800001</v>
      </c>
      <c r="O23" s="10">
        <f t="shared" si="6"/>
        <v>1398231</v>
      </c>
      <c r="P23" s="45">
        <f t="shared" si="7"/>
        <v>0.18048000009730458</v>
      </c>
      <c r="Q23">
        <f t="shared" si="8"/>
        <v>54037.919999999998</v>
      </c>
      <c r="R23" s="4">
        <f t="shared" si="9"/>
        <v>1404985.92</v>
      </c>
      <c r="S23">
        <v>1300239</v>
      </c>
      <c r="T23">
        <v>1345747</v>
      </c>
    </row>
    <row r="24" spans="1:20">
      <c r="A24" t="s">
        <v>37</v>
      </c>
      <c r="B24">
        <v>15</v>
      </c>
      <c r="C24" s="4">
        <v>0</v>
      </c>
      <c r="D24" s="10">
        <v>2644804</v>
      </c>
      <c r="E24" s="11">
        <v>44422</v>
      </c>
      <c r="F24" s="4">
        <f t="shared" si="0"/>
        <v>2689226</v>
      </c>
      <c r="H24" s="10">
        <f t="shared" si="1"/>
        <v>2737372</v>
      </c>
      <c r="I24" s="17">
        <f t="shared" si="2"/>
        <v>44422</v>
      </c>
      <c r="J24" s="4">
        <f t="shared" si="3"/>
        <v>2781794</v>
      </c>
      <c r="L24" s="10">
        <v>2644804</v>
      </c>
      <c r="M24" s="11">
        <f t="shared" si="4"/>
        <v>44422</v>
      </c>
      <c r="N24" s="44">
        <f t="shared" si="5"/>
        <v>2737372.1409300002</v>
      </c>
      <c r="O24" s="10">
        <f t="shared" si="6"/>
        <v>2737372</v>
      </c>
      <c r="P24" s="45">
        <f t="shared" si="7"/>
        <v>0.14093000022694468</v>
      </c>
      <c r="Q24">
        <f t="shared" si="8"/>
        <v>105792.16</v>
      </c>
      <c r="R24" s="4">
        <f t="shared" si="9"/>
        <v>2750596.16</v>
      </c>
      <c r="S24">
        <v>2545528</v>
      </c>
      <c r="T24">
        <v>2634622</v>
      </c>
    </row>
    <row r="25" spans="1:20">
      <c r="A25" t="s">
        <v>38</v>
      </c>
      <c r="B25">
        <v>16</v>
      </c>
      <c r="C25" s="4">
        <v>0</v>
      </c>
      <c r="D25" s="10">
        <v>5699154</v>
      </c>
      <c r="E25" s="11">
        <v>0</v>
      </c>
      <c r="F25" s="4">
        <f t="shared" si="0"/>
        <v>5699154</v>
      </c>
      <c r="H25" s="10">
        <f t="shared" si="1"/>
        <v>5898624</v>
      </c>
      <c r="I25" s="17">
        <f t="shared" si="2"/>
        <v>0</v>
      </c>
      <c r="J25" s="4">
        <f t="shared" si="3"/>
        <v>5898624</v>
      </c>
      <c r="L25" s="10">
        <v>5699154</v>
      </c>
      <c r="M25" s="11">
        <f t="shared" si="4"/>
        <v>0</v>
      </c>
      <c r="N25" s="44">
        <f t="shared" si="5"/>
        <v>5898624.3920099996</v>
      </c>
      <c r="O25" s="10">
        <f t="shared" si="6"/>
        <v>5898624</v>
      </c>
      <c r="P25" s="45">
        <f t="shared" si="7"/>
        <v>0.39200999960303307</v>
      </c>
      <c r="Q25">
        <f t="shared" si="8"/>
        <v>227966.16</v>
      </c>
      <c r="R25" s="4">
        <f t="shared" si="9"/>
        <v>5927120.1600000001</v>
      </c>
      <c r="S25">
        <v>5485230</v>
      </c>
      <c r="T25">
        <v>5677213</v>
      </c>
    </row>
    <row r="26" spans="1:20">
      <c r="A26" t="s">
        <v>39</v>
      </c>
      <c r="B26">
        <v>17</v>
      </c>
      <c r="C26" s="4">
        <v>0</v>
      </c>
      <c r="D26" s="10">
        <v>1710866</v>
      </c>
      <c r="E26" s="11">
        <v>0</v>
      </c>
      <c r="F26" s="4">
        <f t="shared" si="0"/>
        <v>1710866</v>
      </c>
      <c r="H26" s="10">
        <f t="shared" si="1"/>
        <v>1770746</v>
      </c>
      <c r="I26" s="17">
        <f t="shared" si="2"/>
        <v>0</v>
      </c>
      <c r="J26" s="4">
        <f t="shared" si="3"/>
        <v>1770746</v>
      </c>
      <c r="L26" s="10">
        <v>1710866</v>
      </c>
      <c r="M26" s="11">
        <f t="shared" si="4"/>
        <v>0</v>
      </c>
      <c r="N26" s="44">
        <f t="shared" si="5"/>
        <v>1770746.3106</v>
      </c>
      <c r="O26" s="10">
        <f t="shared" si="6"/>
        <v>1770746</v>
      </c>
      <c r="P26" s="45">
        <f t="shared" si="7"/>
        <v>0.3105999999679625</v>
      </c>
      <c r="Q26">
        <f t="shared" si="8"/>
        <v>68434.64</v>
      </c>
      <c r="R26" s="4">
        <f t="shared" si="9"/>
        <v>1779300.64</v>
      </c>
      <c r="S26">
        <v>1646647</v>
      </c>
      <c r="T26">
        <v>1704280</v>
      </c>
    </row>
    <row r="27" spans="1:20">
      <c r="A27" t="s">
        <v>40</v>
      </c>
      <c r="B27">
        <v>18</v>
      </c>
      <c r="C27" s="4">
        <v>0</v>
      </c>
      <c r="D27" s="10">
        <v>692399</v>
      </c>
      <c r="E27" s="11">
        <v>0</v>
      </c>
      <c r="F27" s="4">
        <f t="shared" si="0"/>
        <v>692399</v>
      </c>
      <c r="H27" s="10">
        <f t="shared" si="1"/>
        <v>716633</v>
      </c>
      <c r="I27" s="17">
        <f t="shared" si="2"/>
        <v>0</v>
      </c>
      <c r="J27" s="4">
        <f t="shared" si="3"/>
        <v>716633</v>
      </c>
      <c r="L27" s="10">
        <v>692399</v>
      </c>
      <c r="M27" s="11">
        <f t="shared" si="4"/>
        <v>0</v>
      </c>
      <c r="N27" s="44">
        <f t="shared" si="5"/>
        <v>716632.96524000005</v>
      </c>
      <c r="O27" s="10">
        <f t="shared" si="6"/>
        <v>716633</v>
      </c>
      <c r="P27" s="45">
        <f t="shared" si="7"/>
        <v>-3.4759999951347709E-2</v>
      </c>
      <c r="Q27">
        <f t="shared" si="8"/>
        <v>27695.96</v>
      </c>
      <c r="R27" s="4">
        <f t="shared" si="9"/>
        <v>720094.96</v>
      </c>
      <c r="S27">
        <v>666409</v>
      </c>
      <c r="T27">
        <v>689733</v>
      </c>
    </row>
    <row r="28" spans="1:20">
      <c r="A28" t="s">
        <v>41</v>
      </c>
      <c r="B28">
        <v>19</v>
      </c>
      <c r="C28" s="4">
        <v>0</v>
      </c>
      <c r="D28" s="10">
        <v>756264</v>
      </c>
      <c r="E28" s="11">
        <v>13604</v>
      </c>
      <c r="F28" s="4">
        <f t="shared" si="0"/>
        <v>769868</v>
      </c>
      <c r="H28" s="10">
        <f t="shared" si="1"/>
        <v>782733</v>
      </c>
      <c r="I28" s="17">
        <f t="shared" si="2"/>
        <v>13604</v>
      </c>
      <c r="J28" s="4">
        <f t="shared" si="3"/>
        <v>796337</v>
      </c>
      <c r="L28" s="10">
        <v>756264</v>
      </c>
      <c r="M28" s="11">
        <f t="shared" si="4"/>
        <v>13604</v>
      </c>
      <c r="N28" s="44">
        <f t="shared" si="5"/>
        <v>782733.24026999995</v>
      </c>
      <c r="O28" s="10">
        <f t="shared" si="6"/>
        <v>782733</v>
      </c>
      <c r="P28" s="45">
        <f t="shared" si="7"/>
        <v>0.24026999995112419</v>
      </c>
      <c r="Q28">
        <f t="shared" si="8"/>
        <v>30250.560000000001</v>
      </c>
      <c r="R28" s="4">
        <f t="shared" si="9"/>
        <v>786514.56</v>
      </c>
      <c r="S28">
        <v>727877</v>
      </c>
      <c r="T28">
        <v>753353</v>
      </c>
    </row>
    <row r="29" spans="1:20">
      <c r="A29" t="s">
        <v>42</v>
      </c>
      <c r="B29">
        <v>20</v>
      </c>
      <c r="C29" s="4">
        <v>0</v>
      </c>
      <c r="D29" s="10">
        <v>2101329</v>
      </c>
      <c r="E29" s="11">
        <v>106282</v>
      </c>
      <c r="F29" s="4">
        <f t="shared" si="0"/>
        <v>2207611</v>
      </c>
      <c r="H29" s="10">
        <f t="shared" si="1"/>
        <v>2174876</v>
      </c>
      <c r="I29" s="17">
        <f t="shared" si="2"/>
        <v>106282</v>
      </c>
      <c r="J29" s="4">
        <f t="shared" si="3"/>
        <v>2281158</v>
      </c>
      <c r="L29" s="10">
        <v>2101329</v>
      </c>
      <c r="M29" s="11">
        <f t="shared" si="4"/>
        <v>106282</v>
      </c>
      <c r="N29" s="44">
        <f t="shared" si="5"/>
        <v>2174875.5157400002</v>
      </c>
      <c r="O29" s="10">
        <f t="shared" si="6"/>
        <v>2174876</v>
      </c>
      <c r="P29" s="45">
        <f t="shared" si="7"/>
        <v>-0.48425999982282519</v>
      </c>
      <c r="Q29">
        <f t="shared" si="8"/>
        <v>84053.16</v>
      </c>
      <c r="R29" s="4">
        <f t="shared" si="9"/>
        <v>2185382.16</v>
      </c>
      <c r="S29">
        <v>2022453</v>
      </c>
      <c r="T29">
        <v>2093239</v>
      </c>
    </row>
    <row r="30" spans="1:20">
      <c r="A30" t="s">
        <v>43</v>
      </c>
      <c r="B30">
        <v>21</v>
      </c>
      <c r="C30" s="4">
        <v>0</v>
      </c>
      <c r="D30" s="10">
        <v>898463</v>
      </c>
      <c r="E30" s="11">
        <v>101386</v>
      </c>
      <c r="F30" s="4">
        <f t="shared" si="0"/>
        <v>999849</v>
      </c>
      <c r="H30" s="10">
        <f t="shared" si="1"/>
        <v>929909</v>
      </c>
      <c r="I30" s="17">
        <f t="shared" si="2"/>
        <v>101386</v>
      </c>
      <c r="J30" s="4">
        <f t="shared" si="3"/>
        <v>1031295</v>
      </c>
      <c r="L30" s="10">
        <v>898463</v>
      </c>
      <c r="M30" s="11">
        <f t="shared" si="4"/>
        <v>101386</v>
      </c>
      <c r="N30" s="44">
        <f t="shared" si="5"/>
        <v>929909.20531999995</v>
      </c>
      <c r="O30" s="10">
        <f t="shared" si="6"/>
        <v>929909</v>
      </c>
      <c r="P30" s="45">
        <f t="shared" si="7"/>
        <v>0.2053199999500066</v>
      </c>
      <c r="Q30">
        <f t="shared" si="8"/>
        <v>35938.520000000004</v>
      </c>
      <c r="R30" s="4">
        <f t="shared" si="9"/>
        <v>934401.52</v>
      </c>
      <c r="S30">
        <v>864738</v>
      </c>
      <c r="T30">
        <v>895004</v>
      </c>
    </row>
    <row r="31" spans="1:20">
      <c r="A31" t="s">
        <v>44</v>
      </c>
      <c r="B31">
        <v>22</v>
      </c>
      <c r="C31" s="4">
        <v>0</v>
      </c>
      <c r="D31" s="10">
        <v>90723</v>
      </c>
      <c r="E31" s="11">
        <v>55335</v>
      </c>
      <c r="F31" s="4">
        <f t="shared" si="0"/>
        <v>146058</v>
      </c>
      <c r="H31" s="10">
        <f t="shared" si="1"/>
        <v>93898</v>
      </c>
      <c r="I31" s="17">
        <f t="shared" si="2"/>
        <v>55335</v>
      </c>
      <c r="J31" s="4">
        <f t="shared" si="3"/>
        <v>149233</v>
      </c>
      <c r="L31" s="10">
        <v>90723</v>
      </c>
      <c r="M31" s="11">
        <f t="shared" si="4"/>
        <v>55335</v>
      </c>
      <c r="N31" s="44">
        <f t="shared" si="5"/>
        <v>93898.305030000003</v>
      </c>
      <c r="O31" s="10">
        <f t="shared" si="6"/>
        <v>93898</v>
      </c>
      <c r="P31" s="45">
        <f t="shared" si="7"/>
        <v>0.30503000000317115</v>
      </c>
      <c r="Q31">
        <f t="shared" si="8"/>
        <v>3628.92</v>
      </c>
      <c r="R31" s="4">
        <f t="shared" si="9"/>
        <v>94351.92</v>
      </c>
      <c r="S31">
        <v>87318</v>
      </c>
      <c r="T31">
        <v>90374</v>
      </c>
    </row>
    <row r="32" spans="1:20">
      <c r="A32" t="s">
        <v>45</v>
      </c>
      <c r="B32">
        <v>23</v>
      </c>
      <c r="C32" s="4">
        <v>0</v>
      </c>
      <c r="D32" s="10">
        <v>1146770</v>
      </c>
      <c r="E32" s="11">
        <v>765371</v>
      </c>
      <c r="F32" s="4">
        <f t="shared" si="0"/>
        <v>1912141</v>
      </c>
      <c r="H32" s="10">
        <f t="shared" si="1"/>
        <v>1186907</v>
      </c>
      <c r="I32" s="17">
        <f t="shared" si="2"/>
        <v>765371</v>
      </c>
      <c r="J32" s="4">
        <f t="shared" si="3"/>
        <v>1952278</v>
      </c>
      <c r="L32" s="10">
        <v>1146770</v>
      </c>
      <c r="M32" s="11">
        <f t="shared" si="4"/>
        <v>765371</v>
      </c>
      <c r="N32" s="44">
        <f t="shared" si="5"/>
        <v>1186906.95041</v>
      </c>
      <c r="O32" s="10">
        <f t="shared" si="6"/>
        <v>1186907</v>
      </c>
      <c r="P32" s="45">
        <f t="shared" si="7"/>
        <v>-4.9589999951422215E-2</v>
      </c>
      <c r="Q32">
        <f t="shared" si="8"/>
        <v>45870.8</v>
      </c>
      <c r="R32" s="4">
        <f t="shared" si="9"/>
        <v>1192640.8</v>
      </c>
      <c r="S32">
        <v>1103725</v>
      </c>
      <c r="T32">
        <v>1142355</v>
      </c>
    </row>
    <row r="33" spans="1:20">
      <c r="A33" t="s">
        <v>46</v>
      </c>
      <c r="B33">
        <v>24</v>
      </c>
      <c r="C33" s="4">
        <v>0</v>
      </c>
      <c r="D33" s="10">
        <v>1699777</v>
      </c>
      <c r="E33" s="11">
        <v>151600</v>
      </c>
      <c r="F33" s="4">
        <f t="shared" si="0"/>
        <v>1851377</v>
      </c>
      <c r="H33" s="10">
        <f t="shared" si="1"/>
        <v>1759269</v>
      </c>
      <c r="I33" s="17">
        <f t="shared" si="2"/>
        <v>151600</v>
      </c>
      <c r="J33" s="4">
        <f t="shared" si="3"/>
        <v>1910869</v>
      </c>
      <c r="L33" s="10">
        <v>1699777</v>
      </c>
      <c r="M33" s="11">
        <f t="shared" si="4"/>
        <v>151600</v>
      </c>
      <c r="N33" s="44">
        <f t="shared" si="5"/>
        <v>1759269.1956</v>
      </c>
      <c r="O33" s="10">
        <f t="shared" si="6"/>
        <v>1759269</v>
      </c>
      <c r="P33" s="45">
        <f t="shared" si="7"/>
        <v>0.19559999997727573</v>
      </c>
      <c r="Q33">
        <f t="shared" si="8"/>
        <v>67991.08</v>
      </c>
      <c r="R33" s="4">
        <f t="shared" si="9"/>
        <v>1767768.08</v>
      </c>
      <c r="S33">
        <v>1635974</v>
      </c>
      <c r="T33">
        <v>1693233</v>
      </c>
    </row>
    <row r="34" spans="1:20">
      <c r="A34" t="s">
        <v>47</v>
      </c>
      <c r="B34">
        <v>25</v>
      </c>
      <c r="C34" s="4">
        <v>0</v>
      </c>
      <c r="D34" s="10">
        <v>1695120</v>
      </c>
      <c r="E34" s="11">
        <v>865</v>
      </c>
      <c r="F34" s="4">
        <f t="shared" si="0"/>
        <v>1695985</v>
      </c>
      <c r="H34" s="10">
        <f t="shared" si="1"/>
        <v>1754449</v>
      </c>
      <c r="I34" s="17">
        <f t="shared" si="2"/>
        <v>865</v>
      </c>
      <c r="J34" s="4">
        <f t="shared" si="3"/>
        <v>1755314</v>
      </c>
      <c r="L34" s="10">
        <v>1695120</v>
      </c>
      <c r="M34" s="11">
        <f t="shared" si="4"/>
        <v>865</v>
      </c>
      <c r="N34" s="44">
        <f t="shared" si="5"/>
        <v>1754449.2006000001</v>
      </c>
      <c r="O34" s="10">
        <f t="shared" si="6"/>
        <v>1754449</v>
      </c>
      <c r="P34" s="45">
        <f t="shared" si="7"/>
        <v>0.20060000009834766</v>
      </c>
      <c r="Q34">
        <f t="shared" si="8"/>
        <v>67804.800000000003</v>
      </c>
      <c r="R34" s="4">
        <f t="shared" si="9"/>
        <v>1762924.8</v>
      </c>
      <c r="S34">
        <v>1631492</v>
      </c>
      <c r="T34">
        <v>1688594</v>
      </c>
    </row>
    <row r="35" spans="1:20">
      <c r="A35" t="s">
        <v>48</v>
      </c>
      <c r="B35">
        <v>26</v>
      </c>
      <c r="C35" s="4">
        <v>0</v>
      </c>
      <c r="D35" s="10">
        <v>2255647</v>
      </c>
      <c r="E35" s="11">
        <v>0</v>
      </c>
      <c r="F35" s="4">
        <f t="shared" si="0"/>
        <v>2255647</v>
      </c>
      <c r="H35" s="10">
        <f t="shared" si="1"/>
        <v>2334595</v>
      </c>
      <c r="I35" s="17">
        <f t="shared" si="2"/>
        <v>0</v>
      </c>
      <c r="J35" s="4">
        <f t="shared" si="3"/>
        <v>2334595</v>
      </c>
      <c r="L35" s="10">
        <v>2255647</v>
      </c>
      <c r="M35" s="11">
        <f t="shared" si="4"/>
        <v>0</v>
      </c>
      <c r="N35" s="44">
        <f t="shared" si="5"/>
        <v>2334594.6458000001</v>
      </c>
      <c r="O35" s="10">
        <f t="shared" si="6"/>
        <v>2334595</v>
      </c>
      <c r="P35" s="45">
        <f t="shared" si="7"/>
        <v>-0.35419999994337559</v>
      </c>
      <c r="Q35">
        <f t="shared" si="8"/>
        <v>90225.88</v>
      </c>
      <c r="R35" s="4">
        <f t="shared" si="9"/>
        <v>2345872.88</v>
      </c>
      <c r="S35">
        <v>2170979</v>
      </c>
      <c r="T35">
        <v>2246963</v>
      </c>
    </row>
    <row r="36" spans="1:20">
      <c r="A36" t="s">
        <v>49</v>
      </c>
      <c r="B36">
        <v>27</v>
      </c>
      <c r="C36" s="4">
        <v>0</v>
      </c>
      <c r="D36" s="10">
        <v>607836</v>
      </c>
      <c r="E36" s="11">
        <v>29814</v>
      </c>
      <c r="F36" s="4">
        <f t="shared" si="0"/>
        <v>637650</v>
      </c>
      <c r="H36" s="10">
        <f t="shared" si="1"/>
        <v>629110</v>
      </c>
      <c r="I36" s="17">
        <f t="shared" si="2"/>
        <v>29814</v>
      </c>
      <c r="J36" s="4">
        <f t="shared" si="3"/>
        <v>658924</v>
      </c>
      <c r="L36" s="10">
        <v>607836</v>
      </c>
      <c r="M36" s="11">
        <f t="shared" si="4"/>
        <v>29814</v>
      </c>
      <c r="N36" s="44">
        <f t="shared" si="5"/>
        <v>629110.26020999998</v>
      </c>
      <c r="O36" s="10">
        <f t="shared" si="6"/>
        <v>629110</v>
      </c>
      <c r="P36" s="45">
        <f t="shared" si="7"/>
        <v>0.26020999997854233</v>
      </c>
      <c r="Q36">
        <f t="shared" si="8"/>
        <v>24313.439999999999</v>
      </c>
      <c r="R36" s="4">
        <f t="shared" si="9"/>
        <v>632149.43999999994</v>
      </c>
      <c r="S36">
        <v>585020</v>
      </c>
      <c r="T36">
        <v>605496</v>
      </c>
    </row>
    <row r="37" spans="1:20">
      <c r="A37" t="s">
        <v>50</v>
      </c>
      <c r="B37">
        <v>28</v>
      </c>
      <c r="C37" s="4">
        <v>0</v>
      </c>
      <c r="D37" s="10">
        <v>201410</v>
      </c>
      <c r="E37" s="11">
        <v>0</v>
      </c>
      <c r="F37" s="4">
        <f t="shared" si="0"/>
        <v>201410</v>
      </c>
      <c r="H37" s="10">
        <f t="shared" si="1"/>
        <v>208459</v>
      </c>
      <c r="I37" s="17">
        <f t="shared" si="2"/>
        <v>0</v>
      </c>
      <c r="J37" s="4">
        <f t="shared" si="3"/>
        <v>208459</v>
      </c>
      <c r="L37" s="10">
        <v>201410</v>
      </c>
      <c r="M37" s="11">
        <f t="shared" si="4"/>
        <v>0</v>
      </c>
      <c r="N37" s="44">
        <f t="shared" si="5"/>
        <v>208459.35006999999</v>
      </c>
      <c r="O37" s="10">
        <f t="shared" si="6"/>
        <v>208459</v>
      </c>
      <c r="P37" s="45">
        <f t="shared" si="7"/>
        <v>0.35006999998586252</v>
      </c>
      <c r="Q37">
        <f t="shared" si="8"/>
        <v>8056.4000000000005</v>
      </c>
      <c r="R37" s="4">
        <f t="shared" si="9"/>
        <v>209466.4</v>
      </c>
      <c r="S37">
        <v>193850</v>
      </c>
      <c r="T37">
        <v>200635</v>
      </c>
    </row>
    <row r="38" spans="1:20">
      <c r="A38" t="s">
        <v>51</v>
      </c>
      <c r="B38">
        <v>29</v>
      </c>
      <c r="C38" s="4">
        <v>0</v>
      </c>
      <c r="D38" s="10">
        <v>290555</v>
      </c>
      <c r="E38" s="11">
        <v>17260</v>
      </c>
      <c r="F38" s="4">
        <f t="shared" si="0"/>
        <v>307815</v>
      </c>
      <c r="H38" s="10">
        <f t="shared" si="1"/>
        <v>300724</v>
      </c>
      <c r="I38" s="17">
        <f t="shared" si="2"/>
        <v>17260</v>
      </c>
      <c r="J38" s="4">
        <f t="shared" si="3"/>
        <v>317984</v>
      </c>
      <c r="L38" s="10">
        <v>290555</v>
      </c>
      <c r="M38" s="11">
        <f t="shared" si="4"/>
        <v>17260</v>
      </c>
      <c r="N38" s="44">
        <f t="shared" si="5"/>
        <v>300724.42509999999</v>
      </c>
      <c r="O38" s="10">
        <f t="shared" si="6"/>
        <v>300724</v>
      </c>
      <c r="P38" s="45">
        <f t="shared" si="7"/>
        <v>0.42509999999310821</v>
      </c>
      <c r="Q38">
        <f t="shared" si="8"/>
        <v>11622.2</v>
      </c>
      <c r="R38" s="4">
        <f t="shared" si="9"/>
        <v>302177.2</v>
      </c>
      <c r="S38">
        <v>279649</v>
      </c>
      <c r="T38">
        <v>289437</v>
      </c>
    </row>
    <row r="39" spans="1:20">
      <c r="A39" t="s">
        <v>52</v>
      </c>
      <c r="B39">
        <v>30</v>
      </c>
      <c r="C39" s="4">
        <v>0</v>
      </c>
      <c r="D39" s="10">
        <v>5833890</v>
      </c>
      <c r="E39" s="11">
        <v>0</v>
      </c>
      <c r="F39" s="4">
        <f t="shared" si="0"/>
        <v>5833890</v>
      </c>
      <c r="H39" s="10">
        <f t="shared" si="1"/>
        <v>6038076</v>
      </c>
      <c r="I39" s="17">
        <f t="shared" si="2"/>
        <v>0</v>
      </c>
      <c r="J39" s="4">
        <f t="shared" si="3"/>
        <v>6038076</v>
      </c>
      <c r="L39" s="10">
        <v>5833890</v>
      </c>
      <c r="M39" s="11">
        <f t="shared" si="4"/>
        <v>0</v>
      </c>
      <c r="N39" s="44">
        <f t="shared" si="5"/>
        <v>6038076.1520600002</v>
      </c>
      <c r="O39" s="10">
        <f t="shared" si="6"/>
        <v>6038076</v>
      </c>
      <c r="P39" s="45">
        <f t="shared" si="7"/>
        <v>0.1520600002259016</v>
      </c>
      <c r="Q39">
        <f t="shared" si="8"/>
        <v>233355.6</v>
      </c>
      <c r="R39" s="4">
        <f t="shared" si="9"/>
        <v>6067245.5999999996</v>
      </c>
      <c r="S39">
        <v>5614909</v>
      </c>
      <c r="T39">
        <v>5811431</v>
      </c>
    </row>
    <row r="40" spans="1:20">
      <c r="A40" t="s">
        <v>53</v>
      </c>
      <c r="B40">
        <v>31</v>
      </c>
      <c r="C40" s="4">
        <v>0</v>
      </c>
      <c r="D40" s="10">
        <v>5817220</v>
      </c>
      <c r="E40" s="11">
        <v>101149</v>
      </c>
      <c r="F40" s="4">
        <f t="shared" si="0"/>
        <v>5918369</v>
      </c>
      <c r="H40" s="10">
        <f t="shared" si="1"/>
        <v>6020823</v>
      </c>
      <c r="I40" s="17">
        <f t="shared" si="2"/>
        <v>101149</v>
      </c>
      <c r="J40" s="4">
        <f t="shared" si="3"/>
        <v>6121972</v>
      </c>
      <c r="L40" s="10">
        <v>5817220</v>
      </c>
      <c r="M40" s="11">
        <f t="shared" si="4"/>
        <v>101149</v>
      </c>
      <c r="N40" s="44">
        <f t="shared" si="5"/>
        <v>6020822.7020500004</v>
      </c>
      <c r="O40" s="10">
        <f t="shared" si="6"/>
        <v>6020823</v>
      </c>
      <c r="P40" s="45">
        <f t="shared" si="7"/>
        <v>-0.29794999957084656</v>
      </c>
      <c r="Q40">
        <f t="shared" si="8"/>
        <v>232688.80000000002</v>
      </c>
      <c r="R40" s="4">
        <f t="shared" si="9"/>
        <v>6049908.7999999998</v>
      </c>
      <c r="S40">
        <v>5598864</v>
      </c>
      <c r="T40">
        <v>5794824</v>
      </c>
    </row>
    <row r="41" spans="1:20">
      <c r="A41" t="s">
        <v>54</v>
      </c>
      <c r="B41">
        <v>32</v>
      </c>
      <c r="C41" s="4">
        <v>0</v>
      </c>
      <c r="D41" s="10">
        <v>1367375</v>
      </c>
      <c r="E41" s="11">
        <v>26508</v>
      </c>
      <c r="F41" s="4">
        <f t="shared" si="0"/>
        <v>1393883</v>
      </c>
      <c r="H41" s="10">
        <f t="shared" si="1"/>
        <v>1415233</v>
      </c>
      <c r="I41" s="17">
        <f t="shared" si="2"/>
        <v>26508</v>
      </c>
      <c r="J41" s="4">
        <f t="shared" si="3"/>
        <v>1441741</v>
      </c>
      <c r="L41" s="10">
        <v>1367375</v>
      </c>
      <c r="M41" s="11">
        <f t="shared" si="4"/>
        <v>26508</v>
      </c>
      <c r="N41" s="44">
        <f t="shared" si="5"/>
        <v>1415233.1254799999</v>
      </c>
      <c r="O41" s="10">
        <f t="shared" si="6"/>
        <v>1415233</v>
      </c>
      <c r="P41" s="45">
        <f t="shared" si="7"/>
        <v>0.12547999992966652</v>
      </c>
      <c r="Q41">
        <f t="shared" si="8"/>
        <v>54695</v>
      </c>
      <c r="R41" s="4">
        <f t="shared" si="9"/>
        <v>1422070</v>
      </c>
      <c r="S41">
        <v>1316049</v>
      </c>
      <c r="T41">
        <v>1362111</v>
      </c>
    </row>
    <row r="42" spans="1:20">
      <c r="A42" t="s">
        <v>55</v>
      </c>
      <c r="B42">
        <v>33</v>
      </c>
      <c r="C42" s="4">
        <v>0</v>
      </c>
      <c r="D42" s="10">
        <v>126847</v>
      </c>
      <c r="E42" s="11">
        <v>24406</v>
      </c>
      <c r="F42" s="4">
        <f t="shared" si="0"/>
        <v>151253</v>
      </c>
      <c r="H42" s="10">
        <f t="shared" si="1"/>
        <v>131287</v>
      </c>
      <c r="I42" s="17">
        <f t="shared" si="2"/>
        <v>24406</v>
      </c>
      <c r="J42" s="4">
        <f t="shared" si="3"/>
        <v>155693</v>
      </c>
      <c r="L42" s="10">
        <v>126847</v>
      </c>
      <c r="M42" s="11">
        <f t="shared" si="4"/>
        <v>24406</v>
      </c>
      <c r="N42" s="44">
        <f t="shared" si="5"/>
        <v>131286.64504</v>
      </c>
      <c r="O42" s="10">
        <f t="shared" ref="O42:O71" si="10">ROUND(N42,0)</f>
        <v>131287</v>
      </c>
      <c r="P42" s="45">
        <f t="shared" si="7"/>
        <v>-0.35495999999693595</v>
      </c>
      <c r="Q42">
        <f t="shared" si="8"/>
        <v>5073.88</v>
      </c>
      <c r="R42" s="4">
        <f t="shared" si="9"/>
        <v>131920.88</v>
      </c>
      <c r="S42">
        <v>122086</v>
      </c>
      <c r="T42">
        <v>126359</v>
      </c>
    </row>
    <row r="43" spans="1:20">
      <c r="A43" t="s">
        <v>56</v>
      </c>
      <c r="B43">
        <v>34</v>
      </c>
      <c r="C43" s="4">
        <v>0</v>
      </c>
      <c r="D43" s="10">
        <v>197239</v>
      </c>
      <c r="E43" s="11">
        <v>10599</v>
      </c>
      <c r="F43" s="4">
        <f t="shared" si="0"/>
        <v>207838</v>
      </c>
      <c r="H43" s="10">
        <f t="shared" si="1"/>
        <v>204142</v>
      </c>
      <c r="I43" s="17">
        <f t="shared" si="2"/>
        <v>10599</v>
      </c>
      <c r="J43" s="4">
        <f t="shared" si="3"/>
        <v>214741</v>
      </c>
      <c r="L43" s="10">
        <v>197239</v>
      </c>
      <c r="M43" s="11">
        <f t="shared" si="4"/>
        <v>10599</v>
      </c>
      <c r="N43" s="44">
        <f t="shared" si="5"/>
        <v>204142.36507</v>
      </c>
      <c r="O43" s="10">
        <f t="shared" si="10"/>
        <v>204142</v>
      </c>
      <c r="P43" s="45">
        <f t="shared" si="7"/>
        <v>0.36506999999983236</v>
      </c>
      <c r="Q43">
        <f t="shared" si="8"/>
        <v>7889.56</v>
      </c>
      <c r="R43" s="4">
        <f t="shared" si="9"/>
        <v>205128.56</v>
      </c>
      <c r="S43">
        <v>189835</v>
      </c>
      <c r="T43">
        <v>196479</v>
      </c>
    </row>
    <row r="44" spans="1:20">
      <c r="A44" t="s">
        <v>57</v>
      </c>
      <c r="B44">
        <v>35</v>
      </c>
      <c r="C44" s="4">
        <v>0</v>
      </c>
      <c r="D44" s="10">
        <v>189267705</v>
      </c>
      <c r="E44" s="11">
        <v>291100</v>
      </c>
      <c r="F44" s="4">
        <f t="shared" si="0"/>
        <v>189558805</v>
      </c>
      <c r="H44" s="10">
        <f t="shared" si="1"/>
        <v>195892075</v>
      </c>
      <c r="I44" s="17">
        <f t="shared" si="2"/>
        <v>291100</v>
      </c>
      <c r="J44" s="4">
        <f t="shared" si="3"/>
        <v>196183175</v>
      </c>
      <c r="L44" s="10">
        <v>189267705</v>
      </c>
      <c r="M44" s="11">
        <f t="shared" si="4"/>
        <v>291100</v>
      </c>
      <c r="N44" s="44">
        <f t="shared" si="5"/>
        <v>195892074.74184999</v>
      </c>
      <c r="O44" s="10">
        <f t="shared" si="10"/>
        <v>195892075</v>
      </c>
      <c r="P44" s="45">
        <f t="shared" si="7"/>
        <v>-0.25815001130104065</v>
      </c>
      <c r="Q44">
        <f t="shared" si="8"/>
        <v>7570708.2000000002</v>
      </c>
      <c r="R44" s="4">
        <f t="shared" si="9"/>
        <v>196838413.19999999</v>
      </c>
      <c r="S44">
        <v>182163335</v>
      </c>
      <c r="T44">
        <v>188539052</v>
      </c>
    </row>
    <row r="45" spans="1:20">
      <c r="A45" t="s">
        <v>58</v>
      </c>
      <c r="B45">
        <v>36</v>
      </c>
      <c r="C45" s="4">
        <v>0</v>
      </c>
      <c r="D45" s="10">
        <v>1464445</v>
      </c>
      <c r="E45" s="11">
        <v>573392</v>
      </c>
      <c r="F45" s="4">
        <f t="shared" si="0"/>
        <v>2037837</v>
      </c>
      <c r="H45" s="10">
        <f t="shared" si="1"/>
        <v>1515701</v>
      </c>
      <c r="I45" s="17">
        <f t="shared" si="2"/>
        <v>573392</v>
      </c>
      <c r="J45" s="4">
        <f t="shared" si="3"/>
        <v>2089093</v>
      </c>
      <c r="L45" s="10">
        <v>1464445</v>
      </c>
      <c r="M45" s="11">
        <f t="shared" si="4"/>
        <v>573392</v>
      </c>
      <c r="N45" s="44">
        <f t="shared" si="5"/>
        <v>1515700.57552</v>
      </c>
      <c r="O45" s="10">
        <f t="shared" si="10"/>
        <v>1515701</v>
      </c>
      <c r="P45" s="45">
        <f t="shared" si="7"/>
        <v>-0.42448000004515052</v>
      </c>
      <c r="Q45">
        <f t="shared" si="8"/>
        <v>58577.8</v>
      </c>
      <c r="R45" s="4">
        <f t="shared" si="9"/>
        <v>1523022.8</v>
      </c>
      <c r="S45">
        <v>1409475</v>
      </c>
      <c r="T45">
        <v>1458807</v>
      </c>
    </row>
    <row r="46" spans="1:20">
      <c r="A46" t="s">
        <v>59</v>
      </c>
      <c r="B46">
        <v>37</v>
      </c>
      <c r="C46" s="4">
        <v>0</v>
      </c>
      <c r="D46" s="10">
        <v>251995</v>
      </c>
      <c r="E46" s="11">
        <v>2810</v>
      </c>
      <c r="F46" s="4">
        <f t="shared" si="0"/>
        <v>254805</v>
      </c>
      <c r="H46" s="10">
        <f t="shared" si="1"/>
        <v>260815</v>
      </c>
      <c r="I46" s="17">
        <f t="shared" si="2"/>
        <v>2810</v>
      </c>
      <c r="J46" s="4">
        <f t="shared" si="3"/>
        <v>263625</v>
      </c>
      <c r="L46" s="10">
        <v>251995</v>
      </c>
      <c r="M46" s="11">
        <f t="shared" si="4"/>
        <v>2810</v>
      </c>
      <c r="N46" s="44">
        <f t="shared" si="5"/>
        <v>260814.82509</v>
      </c>
      <c r="O46" s="10">
        <f t="shared" si="10"/>
        <v>260815</v>
      </c>
      <c r="P46" s="45">
        <f t="shared" si="7"/>
        <v>-0.174910000001546</v>
      </c>
      <c r="Q46">
        <f t="shared" si="8"/>
        <v>10079.800000000001</v>
      </c>
      <c r="R46" s="4">
        <f t="shared" si="9"/>
        <v>262074.8</v>
      </c>
      <c r="S46">
        <v>242536</v>
      </c>
      <c r="T46">
        <v>251025</v>
      </c>
    </row>
    <row r="47" spans="1:20">
      <c r="A47" t="s">
        <v>60</v>
      </c>
      <c r="B47">
        <v>38</v>
      </c>
      <c r="C47" s="4">
        <v>0</v>
      </c>
      <c r="D47" s="10">
        <v>485633</v>
      </c>
      <c r="E47" s="11">
        <v>145472</v>
      </c>
      <c r="F47" s="4">
        <f t="shared" si="0"/>
        <v>631105</v>
      </c>
      <c r="H47" s="10">
        <f t="shared" si="1"/>
        <v>502630</v>
      </c>
      <c r="I47" s="17">
        <f t="shared" si="2"/>
        <v>145472</v>
      </c>
      <c r="J47" s="4">
        <f t="shared" si="3"/>
        <v>648102</v>
      </c>
      <c r="L47" s="10">
        <v>485633</v>
      </c>
      <c r="M47" s="11">
        <f t="shared" si="4"/>
        <v>145472</v>
      </c>
      <c r="N47" s="44">
        <f t="shared" si="5"/>
        <v>502630.15516999998</v>
      </c>
      <c r="O47" s="10">
        <f t="shared" si="10"/>
        <v>502630</v>
      </c>
      <c r="P47" s="45">
        <f t="shared" si="7"/>
        <v>0.15516999998362735</v>
      </c>
      <c r="Q47">
        <f t="shared" si="8"/>
        <v>19425.32</v>
      </c>
      <c r="R47" s="4">
        <f t="shared" si="9"/>
        <v>505058.32</v>
      </c>
      <c r="S47">
        <v>467404</v>
      </c>
      <c r="T47">
        <v>483763</v>
      </c>
    </row>
    <row r="48" spans="1:20">
      <c r="A48" t="s">
        <v>61</v>
      </c>
      <c r="B48">
        <v>39</v>
      </c>
      <c r="C48" s="4">
        <v>0</v>
      </c>
      <c r="D48" s="10">
        <v>342187</v>
      </c>
      <c r="E48" s="11">
        <v>0</v>
      </c>
      <c r="F48" s="4">
        <f t="shared" si="0"/>
        <v>342187</v>
      </c>
      <c r="H48" s="10">
        <f t="shared" si="1"/>
        <v>354164</v>
      </c>
      <c r="I48" s="17">
        <f t="shared" si="2"/>
        <v>0</v>
      </c>
      <c r="J48" s="4">
        <f t="shared" si="3"/>
        <v>354164</v>
      </c>
      <c r="L48" s="10">
        <v>342187</v>
      </c>
      <c r="M48" s="11">
        <f t="shared" si="4"/>
        <v>0</v>
      </c>
      <c r="N48" s="44">
        <f t="shared" si="5"/>
        <v>354163.54512000002</v>
      </c>
      <c r="O48" s="10">
        <f t="shared" si="10"/>
        <v>354164</v>
      </c>
      <c r="P48" s="45">
        <f t="shared" si="7"/>
        <v>-0.45487999997567385</v>
      </c>
      <c r="Q48">
        <f t="shared" si="8"/>
        <v>13687.48</v>
      </c>
      <c r="R48" s="4">
        <f t="shared" si="9"/>
        <v>355874.48</v>
      </c>
      <c r="S48">
        <v>329343</v>
      </c>
      <c r="T48">
        <v>340870</v>
      </c>
    </row>
    <row r="49" spans="1:20">
      <c r="A49" t="s">
        <v>62</v>
      </c>
      <c r="B49">
        <v>40</v>
      </c>
      <c r="C49" s="4">
        <v>0</v>
      </c>
      <c r="D49" s="10">
        <v>5716544</v>
      </c>
      <c r="E49" s="11">
        <v>21363</v>
      </c>
      <c r="F49" s="4">
        <f t="shared" si="0"/>
        <v>5737907</v>
      </c>
      <c r="H49" s="10">
        <f t="shared" si="1"/>
        <v>5916623</v>
      </c>
      <c r="I49" s="17">
        <f t="shared" si="2"/>
        <v>21363</v>
      </c>
      <c r="J49" s="4">
        <f t="shared" si="3"/>
        <v>5937986</v>
      </c>
      <c r="L49" s="10">
        <v>5716544</v>
      </c>
      <c r="M49" s="11">
        <f t="shared" si="4"/>
        <v>21363</v>
      </c>
      <c r="N49" s="44">
        <f t="shared" si="5"/>
        <v>5916623.0420199996</v>
      </c>
      <c r="O49" s="10">
        <f t="shared" si="10"/>
        <v>5916623</v>
      </c>
      <c r="P49" s="45">
        <f t="shared" si="7"/>
        <v>4.2019999586045742E-2</v>
      </c>
      <c r="Q49">
        <f t="shared" si="8"/>
        <v>228661.76000000001</v>
      </c>
      <c r="R49" s="4">
        <f t="shared" si="9"/>
        <v>5945205.7599999998</v>
      </c>
      <c r="S49">
        <v>5501967</v>
      </c>
      <c r="T49">
        <v>5694536</v>
      </c>
    </row>
    <row r="50" spans="1:20">
      <c r="A50" t="s">
        <v>63</v>
      </c>
      <c r="B50">
        <v>41</v>
      </c>
      <c r="C50" s="4">
        <v>0</v>
      </c>
      <c r="D50" s="10">
        <v>394445</v>
      </c>
      <c r="E50" s="11">
        <v>336370</v>
      </c>
      <c r="F50" s="4">
        <f t="shared" si="0"/>
        <v>730815</v>
      </c>
      <c r="H50" s="10">
        <f t="shared" si="1"/>
        <v>408251</v>
      </c>
      <c r="I50" s="17">
        <f t="shared" si="2"/>
        <v>336370</v>
      </c>
      <c r="J50" s="4">
        <f t="shared" si="3"/>
        <v>744621</v>
      </c>
      <c r="L50" s="10">
        <v>394445</v>
      </c>
      <c r="M50" s="11">
        <f t="shared" si="4"/>
        <v>336370</v>
      </c>
      <c r="N50" s="44">
        <f t="shared" si="5"/>
        <v>408250.57513999997</v>
      </c>
      <c r="O50" s="10">
        <f t="shared" si="10"/>
        <v>408251</v>
      </c>
      <c r="P50" s="45">
        <f t="shared" si="7"/>
        <v>-0.42486000002827495</v>
      </c>
      <c r="Q50">
        <f t="shared" si="8"/>
        <v>15777.800000000001</v>
      </c>
      <c r="R50" s="4">
        <f t="shared" si="9"/>
        <v>410222.8</v>
      </c>
      <c r="S50">
        <v>379639</v>
      </c>
      <c r="T50">
        <v>392926</v>
      </c>
    </row>
    <row r="51" spans="1:20">
      <c r="A51" t="s">
        <v>64</v>
      </c>
      <c r="B51">
        <v>42</v>
      </c>
      <c r="C51" s="4">
        <v>0</v>
      </c>
      <c r="D51" s="10">
        <v>3638533</v>
      </c>
      <c r="E51" s="11">
        <v>264853</v>
      </c>
      <c r="F51" s="4">
        <f t="shared" si="0"/>
        <v>3903386</v>
      </c>
      <c r="H51" s="10">
        <f t="shared" si="1"/>
        <v>3765882</v>
      </c>
      <c r="I51" s="17">
        <f t="shared" si="2"/>
        <v>264853</v>
      </c>
      <c r="J51" s="4">
        <f t="shared" si="3"/>
        <v>4030735</v>
      </c>
      <c r="L51" s="10">
        <v>3638533</v>
      </c>
      <c r="M51" s="11">
        <f t="shared" si="4"/>
        <v>264853</v>
      </c>
      <c r="N51" s="44">
        <f t="shared" si="5"/>
        <v>3765881.6562899998</v>
      </c>
      <c r="O51" s="10">
        <f t="shared" si="10"/>
        <v>3765882</v>
      </c>
      <c r="P51" s="45">
        <f t="shared" si="7"/>
        <v>-0.34371000016108155</v>
      </c>
      <c r="Q51">
        <f t="shared" si="8"/>
        <v>145541.32</v>
      </c>
      <c r="R51" s="4">
        <f t="shared" si="9"/>
        <v>3784074.32</v>
      </c>
      <c r="S51">
        <v>3501957</v>
      </c>
      <c r="T51">
        <v>3624526</v>
      </c>
    </row>
    <row r="52" spans="1:20">
      <c r="A52" t="s">
        <v>65</v>
      </c>
      <c r="B52">
        <v>43</v>
      </c>
      <c r="C52" s="4">
        <v>0</v>
      </c>
      <c r="D52" s="10">
        <v>389488</v>
      </c>
      <c r="E52" s="11">
        <v>78679</v>
      </c>
      <c r="F52" s="4">
        <f t="shared" si="0"/>
        <v>468167</v>
      </c>
      <c r="H52" s="10">
        <f t="shared" si="1"/>
        <v>403120</v>
      </c>
      <c r="I52" s="17">
        <f t="shared" si="2"/>
        <v>78679</v>
      </c>
      <c r="J52" s="4">
        <f t="shared" si="3"/>
        <v>481799</v>
      </c>
      <c r="L52" s="10">
        <v>389488</v>
      </c>
      <c r="M52" s="11">
        <f t="shared" si="4"/>
        <v>78679</v>
      </c>
      <c r="N52" s="44">
        <f t="shared" si="5"/>
        <v>403120.08013999998</v>
      </c>
      <c r="O52" s="10">
        <f t="shared" si="10"/>
        <v>403120</v>
      </c>
      <c r="P52" s="45">
        <f t="shared" si="7"/>
        <v>8.013999997638166E-2</v>
      </c>
      <c r="Q52">
        <f t="shared" si="8"/>
        <v>15579.52</v>
      </c>
      <c r="R52" s="4">
        <f t="shared" si="9"/>
        <v>405067.52000000002</v>
      </c>
      <c r="S52">
        <v>374868</v>
      </c>
      <c r="T52">
        <v>387988</v>
      </c>
    </row>
    <row r="53" spans="1:20">
      <c r="A53" t="s">
        <v>66</v>
      </c>
      <c r="B53">
        <v>44</v>
      </c>
      <c r="C53" s="4">
        <v>0</v>
      </c>
      <c r="D53" s="10">
        <v>20917128</v>
      </c>
      <c r="E53" s="11">
        <v>203</v>
      </c>
      <c r="F53" s="4">
        <f t="shared" si="0"/>
        <v>20917331</v>
      </c>
      <c r="H53" s="10">
        <f t="shared" si="1"/>
        <v>21649227</v>
      </c>
      <c r="I53" s="17">
        <f t="shared" si="2"/>
        <v>203</v>
      </c>
      <c r="J53" s="4">
        <f t="shared" si="3"/>
        <v>21649430</v>
      </c>
      <c r="L53" s="10">
        <v>20917128</v>
      </c>
      <c r="M53" s="11">
        <f t="shared" si="4"/>
        <v>203</v>
      </c>
      <c r="N53" s="44">
        <f t="shared" si="5"/>
        <v>21649227.48739</v>
      </c>
      <c r="O53" s="10">
        <f t="shared" si="10"/>
        <v>21649227</v>
      </c>
      <c r="P53" s="45">
        <f t="shared" si="7"/>
        <v>0.48739000037312508</v>
      </c>
      <c r="Q53">
        <f t="shared" si="8"/>
        <v>836685.12</v>
      </c>
      <c r="R53" s="4">
        <f t="shared" si="9"/>
        <v>21753813.120000001</v>
      </c>
      <c r="S53">
        <v>20131981</v>
      </c>
      <c r="T53">
        <v>20836600</v>
      </c>
    </row>
    <row r="54" spans="1:20">
      <c r="A54" t="s">
        <v>67</v>
      </c>
      <c r="B54">
        <v>45</v>
      </c>
      <c r="C54" s="4">
        <v>0</v>
      </c>
      <c r="D54" s="10">
        <v>493248</v>
      </c>
      <c r="E54" s="11">
        <v>97330</v>
      </c>
      <c r="F54" s="4">
        <f t="shared" si="0"/>
        <v>590578</v>
      </c>
      <c r="H54" s="10">
        <f t="shared" si="1"/>
        <v>510512</v>
      </c>
      <c r="I54" s="17">
        <f t="shared" si="2"/>
        <v>97330</v>
      </c>
      <c r="J54" s="4">
        <f t="shared" si="3"/>
        <v>607842</v>
      </c>
      <c r="L54" s="10">
        <v>493248</v>
      </c>
      <c r="M54" s="11">
        <f t="shared" si="4"/>
        <v>97330</v>
      </c>
      <c r="N54" s="44">
        <f t="shared" si="5"/>
        <v>510511.68017000001</v>
      </c>
      <c r="O54" s="10">
        <f t="shared" si="10"/>
        <v>510512</v>
      </c>
      <c r="P54" s="45">
        <f t="shared" si="7"/>
        <v>-0.31982999999308959</v>
      </c>
      <c r="Q54">
        <f t="shared" si="8"/>
        <v>19729.920000000002</v>
      </c>
      <c r="R54" s="4">
        <f t="shared" si="9"/>
        <v>512977.91999999998</v>
      </c>
      <c r="S54">
        <v>474733</v>
      </c>
      <c r="T54">
        <v>491349</v>
      </c>
    </row>
    <row r="55" spans="1:20">
      <c r="A55" t="s">
        <v>68</v>
      </c>
      <c r="B55">
        <v>46</v>
      </c>
      <c r="C55" s="4">
        <v>0</v>
      </c>
      <c r="D55" s="10">
        <v>6342529</v>
      </c>
      <c r="E55" s="11">
        <v>0</v>
      </c>
      <c r="F55" s="4">
        <f t="shared" si="0"/>
        <v>6342529</v>
      </c>
      <c r="H55" s="10">
        <f t="shared" si="1"/>
        <v>6564518</v>
      </c>
      <c r="I55" s="17">
        <f t="shared" si="2"/>
        <v>0</v>
      </c>
      <c r="J55" s="4">
        <f t="shared" si="3"/>
        <v>6564518</v>
      </c>
      <c r="L55" s="10">
        <v>6342529</v>
      </c>
      <c r="M55" s="11">
        <f t="shared" si="4"/>
        <v>0</v>
      </c>
      <c r="N55" s="44">
        <f t="shared" si="5"/>
        <v>6564517.51724</v>
      </c>
      <c r="O55" s="10">
        <f t="shared" si="10"/>
        <v>6564518</v>
      </c>
      <c r="P55" s="45">
        <f t="shared" si="7"/>
        <v>-0.48276000004261732</v>
      </c>
      <c r="Q55">
        <f t="shared" si="8"/>
        <v>253701.16</v>
      </c>
      <c r="R55" s="4">
        <f t="shared" si="9"/>
        <v>6596230.1600000001</v>
      </c>
      <c r="S55">
        <v>6104455</v>
      </c>
      <c r="T55">
        <v>6318111</v>
      </c>
    </row>
    <row r="56" spans="1:20">
      <c r="A56" t="s">
        <v>69</v>
      </c>
      <c r="B56">
        <v>47</v>
      </c>
      <c r="C56" s="4">
        <v>0</v>
      </c>
      <c r="D56" s="10">
        <v>305889</v>
      </c>
      <c r="E56" s="11">
        <v>2540</v>
      </c>
      <c r="F56" s="4">
        <f t="shared" si="0"/>
        <v>308429</v>
      </c>
      <c r="H56" s="10">
        <f t="shared" si="1"/>
        <v>316595</v>
      </c>
      <c r="I56" s="17">
        <f t="shared" si="2"/>
        <v>2540</v>
      </c>
      <c r="J56" s="4">
        <f t="shared" si="3"/>
        <v>319135</v>
      </c>
      <c r="L56" s="10">
        <v>305889</v>
      </c>
      <c r="M56" s="11">
        <f t="shared" si="4"/>
        <v>2540</v>
      </c>
      <c r="N56" s="44">
        <f t="shared" si="5"/>
        <v>316595.11511000001</v>
      </c>
      <c r="O56" s="10">
        <f t="shared" si="10"/>
        <v>316595</v>
      </c>
      <c r="P56" s="45">
        <f t="shared" si="7"/>
        <v>0.11511000001337379</v>
      </c>
      <c r="Q56">
        <f t="shared" si="8"/>
        <v>12235.56</v>
      </c>
      <c r="R56" s="4">
        <f t="shared" si="9"/>
        <v>318124.56</v>
      </c>
      <c r="S56">
        <v>294407</v>
      </c>
      <c r="T56">
        <v>304711</v>
      </c>
    </row>
    <row r="57" spans="1:20">
      <c r="A57" t="s">
        <v>70</v>
      </c>
      <c r="B57">
        <v>48</v>
      </c>
      <c r="C57" s="4">
        <v>0</v>
      </c>
      <c r="D57" s="10">
        <v>2616206</v>
      </c>
      <c r="E57" s="11">
        <v>0</v>
      </c>
      <c r="F57" s="4">
        <f t="shared" si="0"/>
        <v>2616206</v>
      </c>
      <c r="H57" s="10">
        <f t="shared" si="1"/>
        <v>2707773</v>
      </c>
      <c r="I57" s="17">
        <f t="shared" si="2"/>
        <v>0</v>
      </c>
      <c r="J57" s="4">
        <f t="shared" si="3"/>
        <v>2707773</v>
      </c>
      <c r="L57" s="10">
        <v>2616206</v>
      </c>
      <c r="M57" s="11">
        <f t="shared" si="4"/>
        <v>0</v>
      </c>
      <c r="N57" s="44">
        <f t="shared" si="5"/>
        <v>2707773.21092</v>
      </c>
      <c r="O57" s="10">
        <f t="shared" si="10"/>
        <v>2707773</v>
      </c>
      <c r="P57" s="45">
        <f t="shared" si="7"/>
        <v>0.21091999998316169</v>
      </c>
      <c r="Q57">
        <f t="shared" si="8"/>
        <v>104648.24</v>
      </c>
      <c r="R57" s="4">
        <f t="shared" si="9"/>
        <v>2720854.24</v>
      </c>
      <c r="S57">
        <v>2518004</v>
      </c>
      <c r="T57">
        <v>2606134</v>
      </c>
    </row>
    <row r="58" spans="1:20">
      <c r="A58" t="s">
        <v>71</v>
      </c>
      <c r="B58">
        <v>49</v>
      </c>
      <c r="C58" s="4">
        <v>0</v>
      </c>
      <c r="D58" s="10">
        <v>21461360</v>
      </c>
      <c r="E58" s="11">
        <v>0</v>
      </c>
      <c r="F58" s="4">
        <f t="shared" si="0"/>
        <v>21461360</v>
      </c>
      <c r="H58" s="10">
        <f t="shared" si="1"/>
        <v>22212508</v>
      </c>
      <c r="I58" s="17">
        <f t="shared" si="2"/>
        <v>0</v>
      </c>
      <c r="J58" s="4">
        <f t="shared" si="3"/>
        <v>22212508</v>
      </c>
      <c r="L58" s="10">
        <v>21461360</v>
      </c>
      <c r="M58" s="11">
        <f t="shared" si="4"/>
        <v>0</v>
      </c>
      <c r="N58" s="44">
        <f t="shared" si="5"/>
        <v>22212507.607579999</v>
      </c>
      <c r="O58" s="10">
        <f t="shared" si="10"/>
        <v>22212508</v>
      </c>
      <c r="P58" s="45">
        <f t="shared" si="7"/>
        <v>-0.39242000132799149</v>
      </c>
      <c r="Q58">
        <f t="shared" si="8"/>
        <v>858454.4</v>
      </c>
      <c r="R58" s="4">
        <f t="shared" si="9"/>
        <v>22319814.399999999</v>
      </c>
      <c r="S58">
        <v>20655784</v>
      </c>
      <c r="T58">
        <v>21378736</v>
      </c>
    </row>
    <row r="59" spans="1:20">
      <c r="A59" t="s">
        <v>72</v>
      </c>
      <c r="B59">
        <v>50</v>
      </c>
      <c r="C59" s="4">
        <v>0</v>
      </c>
      <c r="D59" s="10">
        <v>2142288</v>
      </c>
      <c r="E59" s="11">
        <v>37835</v>
      </c>
      <c r="F59" s="4">
        <f t="shared" si="0"/>
        <v>2180123</v>
      </c>
      <c r="H59" s="10">
        <f t="shared" si="1"/>
        <v>2217268</v>
      </c>
      <c r="I59" s="17">
        <f t="shared" si="2"/>
        <v>37835</v>
      </c>
      <c r="J59" s="4">
        <f t="shared" si="3"/>
        <v>2255103</v>
      </c>
      <c r="L59" s="10">
        <v>2142288</v>
      </c>
      <c r="M59" s="11">
        <f t="shared" si="4"/>
        <v>37835</v>
      </c>
      <c r="N59" s="44">
        <f t="shared" si="5"/>
        <v>2217268.0807599998</v>
      </c>
      <c r="O59" s="10">
        <f t="shared" si="10"/>
        <v>2217268</v>
      </c>
      <c r="P59" s="45">
        <f t="shared" si="7"/>
        <v>8.0759999807924032E-2</v>
      </c>
      <c r="Q59">
        <f t="shared" si="8"/>
        <v>85691.520000000004</v>
      </c>
      <c r="R59" s="4">
        <f t="shared" si="9"/>
        <v>2227979.52</v>
      </c>
      <c r="S59">
        <v>2061875</v>
      </c>
      <c r="T59">
        <v>2134041</v>
      </c>
    </row>
    <row r="60" spans="1:20">
      <c r="A60" t="s">
        <v>73</v>
      </c>
      <c r="B60">
        <v>51</v>
      </c>
      <c r="C60" s="4">
        <v>0</v>
      </c>
      <c r="D60" s="10">
        <v>219148</v>
      </c>
      <c r="E60" s="11">
        <v>149764</v>
      </c>
      <c r="F60" s="4">
        <f t="shared" si="0"/>
        <v>368912</v>
      </c>
      <c r="H60" s="10">
        <f t="shared" si="1"/>
        <v>226818</v>
      </c>
      <c r="I60" s="17">
        <f t="shared" si="2"/>
        <v>149764</v>
      </c>
      <c r="J60" s="4">
        <f t="shared" si="3"/>
        <v>376582</v>
      </c>
      <c r="L60" s="10">
        <v>219148</v>
      </c>
      <c r="M60" s="11">
        <f t="shared" si="4"/>
        <v>149764</v>
      </c>
      <c r="N60" s="44">
        <f t="shared" si="5"/>
        <v>226818.18007999999</v>
      </c>
      <c r="O60" s="10">
        <f t="shared" si="10"/>
        <v>226818</v>
      </c>
      <c r="P60" s="45">
        <f t="shared" si="7"/>
        <v>0.18007999999099411</v>
      </c>
      <c r="Q60">
        <f t="shared" si="8"/>
        <v>8765.92</v>
      </c>
      <c r="R60" s="4">
        <f t="shared" si="9"/>
        <v>227913.92</v>
      </c>
      <c r="S60">
        <v>210922</v>
      </c>
      <c r="T60">
        <v>218304</v>
      </c>
    </row>
    <row r="61" spans="1:20">
      <c r="A61" t="s">
        <v>74</v>
      </c>
      <c r="B61">
        <v>52</v>
      </c>
      <c r="C61" s="4">
        <v>0</v>
      </c>
      <c r="D61" s="10">
        <v>1459379</v>
      </c>
      <c r="E61" s="11">
        <v>110816</v>
      </c>
      <c r="F61" s="4">
        <f t="shared" si="0"/>
        <v>1570195</v>
      </c>
      <c r="H61" s="10">
        <f t="shared" si="1"/>
        <v>1510457</v>
      </c>
      <c r="I61" s="17">
        <f t="shared" si="2"/>
        <v>110816</v>
      </c>
      <c r="J61" s="4">
        <f t="shared" si="3"/>
        <v>1621273</v>
      </c>
      <c r="L61" s="10">
        <v>1459379</v>
      </c>
      <c r="M61" s="11">
        <f t="shared" si="4"/>
        <v>110816</v>
      </c>
      <c r="N61" s="44">
        <f t="shared" si="5"/>
        <v>1510457.2655199999</v>
      </c>
      <c r="O61" s="10">
        <f t="shared" si="10"/>
        <v>1510457</v>
      </c>
      <c r="P61" s="45">
        <f t="shared" si="7"/>
        <v>0.26551999989897013</v>
      </c>
      <c r="Q61">
        <f t="shared" si="8"/>
        <v>58375.16</v>
      </c>
      <c r="R61" s="4">
        <f t="shared" si="9"/>
        <v>1517754.16</v>
      </c>
      <c r="S61">
        <v>1404600</v>
      </c>
      <c r="T61">
        <v>1453761</v>
      </c>
    </row>
    <row r="62" spans="1:20">
      <c r="A62" t="s">
        <v>75</v>
      </c>
      <c r="B62">
        <v>53</v>
      </c>
      <c r="C62" s="4">
        <v>0</v>
      </c>
      <c r="D62" s="10">
        <v>174622</v>
      </c>
      <c r="E62" s="11">
        <v>14923</v>
      </c>
      <c r="F62" s="4">
        <f t="shared" si="0"/>
        <v>189545</v>
      </c>
      <c r="H62" s="10">
        <f t="shared" si="1"/>
        <v>180734</v>
      </c>
      <c r="I62" s="17">
        <f t="shared" si="2"/>
        <v>14923</v>
      </c>
      <c r="J62" s="4">
        <f t="shared" si="3"/>
        <v>195657</v>
      </c>
      <c r="L62" s="10">
        <v>174622</v>
      </c>
      <c r="M62" s="11">
        <f t="shared" si="4"/>
        <v>14923</v>
      </c>
      <c r="N62" s="44">
        <f t="shared" si="5"/>
        <v>180733.77006000001</v>
      </c>
      <c r="O62" s="10">
        <f t="shared" si="10"/>
        <v>180734</v>
      </c>
      <c r="P62" s="45">
        <f t="shared" si="7"/>
        <v>-0.22993999999016523</v>
      </c>
      <c r="Q62">
        <f t="shared" si="8"/>
        <v>6984.88</v>
      </c>
      <c r="R62" s="4">
        <f t="shared" si="9"/>
        <v>181606.88</v>
      </c>
      <c r="S62">
        <v>168067</v>
      </c>
      <c r="T62">
        <v>173949</v>
      </c>
    </row>
    <row r="63" spans="1:20">
      <c r="A63" t="s">
        <v>76</v>
      </c>
      <c r="B63">
        <v>54</v>
      </c>
      <c r="C63" s="4">
        <v>0</v>
      </c>
      <c r="D63" s="10">
        <v>1447318</v>
      </c>
      <c r="E63" s="11">
        <v>4559</v>
      </c>
      <c r="F63" s="4">
        <f t="shared" si="0"/>
        <v>1451877</v>
      </c>
      <c r="H63" s="10">
        <f t="shared" si="1"/>
        <v>1497974</v>
      </c>
      <c r="I63" s="17">
        <f t="shared" si="2"/>
        <v>4559</v>
      </c>
      <c r="J63" s="4">
        <f t="shared" si="3"/>
        <v>1502533</v>
      </c>
      <c r="L63" s="10">
        <v>1447318</v>
      </c>
      <c r="M63" s="11">
        <f t="shared" si="4"/>
        <v>4559</v>
      </c>
      <c r="N63" s="44">
        <f t="shared" si="5"/>
        <v>1497974.13051</v>
      </c>
      <c r="O63" s="10">
        <f t="shared" si="10"/>
        <v>1497974</v>
      </c>
      <c r="P63" s="45">
        <f t="shared" si="7"/>
        <v>0.13051000004634261</v>
      </c>
      <c r="Q63">
        <f t="shared" si="8"/>
        <v>57892.72</v>
      </c>
      <c r="R63" s="4">
        <f t="shared" si="9"/>
        <v>1505210.72</v>
      </c>
      <c r="S63">
        <v>1392991</v>
      </c>
      <c r="T63">
        <v>1441746</v>
      </c>
    </row>
    <row r="64" spans="1:20">
      <c r="A64" t="s">
        <v>77</v>
      </c>
      <c r="B64">
        <v>55</v>
      </c>
      <c r="C64" s="4">
        <v>0</v>
      </c>
      <c r="D64" s="10">
        <v>150347</v>
      </c>
      <c r="E64" s="11">
        <v>0</v>
      </c>
      <c r="F64" s="4">
        <f t="shared" si="0"/>
        <v>150347</v>
      </c>
      <c r="H64" s="10">
        <f t="shared" si="1"/>
        <v>155609</v>
      </c>
      <c r="I64" s="17">
        <f t="shared" si="2"/>
        <v>0</v>
      </c>
      <c r="J64" s="4">
        <f t="shared" si="3"/>
        <v>155609</v>
      </c>
      <c r="L64" s="10">
        <v>150347</v>
      </c>
      <c r="M64" s="11">
        <f t="shared" si="4"/>
        <v>0</v>
      </c>
      <c r="N64" s="44">
        <f t="shared" si="5"/>
        <v>155609.14504999999</v>
      </c>
      <c r="O64" s="10">
        <f t="shared" si="10"/>
        <v>155609</v>
      </c>
      <c r="P64" s="45">
        <f t="shared" si="7"/>
        <v>0.14504999999189749</v>
      </c>
      <c r="Q64">
        <f t="shared" si="8"/>
        <v>6013.88</v>
      </c>
      <c r="R64" s="4">
        <f t="shared" si="9"/>
        <v>156360.88</v>
      </c>
      <c r="S64">
        <v>144704</v>
      </c>
      <c r="T64">
        <v>149769</v>
      </c>
    </row>
    <row r="65" spans="1:20">
      <c r="A65" t="s">
        <v>78</v>
      </c>
      <c r="B65">
        <v>56</v>
      </c>
      <c r="C65" s="4">
        <v>0</v>
      </c>
      <c r="D65" s="10">
        <v>5070449</v>
      </c>
      <c r="E65" s="11">
        <v>6602</v>
      </c>
      <c r="F65" s="4">
        <f t="shared" si="0"/>
        <v>5077051</v>
      </c>
      <c r="H65" s="10">
        <f t="shared" si="1"/>
        <v>5247915</v>
      </c>
      <c r="I65" s="17">
        <f t="shared" si="2"/>
        <v>6602</v>
      </c>
      <c r="J65" s="4">
        <f t="shared" si="3"/>
        <v>5254517</v>
      </c>
      <c r="L65" s="10">
        <v>5070449</v>
      </c>
      <c r="M65" s="11">
        <f t="shared" si="4"/>
        <v>6602</v>
      </c>
      <c r="N65" s="44">
        <f t="shared" si="5"/>
        <v>5247914.71679</v>
      </c>
      <c r="O65" s="10">
        <f t="shared" si="10"/>
        <v>5247915</v>
      </c>
      <c r="P65" s="45">
        <f t="shared" si="7"/>
        <v>-0.28321000002324581</v>
      </c>
      <c r="Q65">
        <f t="shared" si="8"/>
        <v>202817.96</v>
      </c>
      <c r="R65" s="4">
        <f t="shared" si="9"/>
        <v>5273266.96</v>
      </c>
      <c r="S65">
        <v>4880124</v>
      </c>
      <c r="T65">
        <v>5050928</v>
      </c>
    </row>
    <row r="66" spans="1:20">
      <c r="A66" t="s">
        <v>79</v>
      </c>
      <c r="B66">
        <v>57</v>
      </c>
      <c r="C66" s="4">
        <v>0</v>
      </c>
      <c r="D66" s="10">
        <v>8204704</v>
      </c>
      <c r="E66" s="11">
        <v>75087</v>
      </c>
      <c r="F66" s="4">
        <f t="shared" si="0"/>
        <v>8279791</v>
      </c>
      <c r="H66" s="10">
        <f t="shared" si="1"/>
        <v>8491869</v>
      </c>
      <c r="I66" s="17">
        <f t="shared" si="2"/>
        <v>75087</v>
      </c>
      <c r="J66" s="4">
        <f t="shared" si="3"/>
        <v>8566956</v>
      </c>
      <c r="L66" s="10">
        <v>8204704</v>
      </c>
      <c r="M66" s="11">
        <f t="shared" si="4"/>
        <v>75087</v>
      </c>
      <c r="N66" s="44">
        <f t="shared" si="5"/>
        <v>8491868.6428999994</v>
      </c>
      <c r="O66" s="10">
        <f t="shared" si="10"/>
        <v>8491869</v>
      </c>
      <c r="P66" s="45">
        <f t="shared" si="7"/>
        <v>-0.35710000060498714</v>
      </c>
      <c r="Q66">
        <f t="shared" si="8"/>
        <v>328188.16000000003</v>
      </c>
      <c r="R66" s="4">
        <f t="shared" si="9"/>
        <v>8532892.1600000001</v>
      </c>
      <c r="S66">
        <v>7896731</v>
      </c>
      <c r="T66">
        <v>8173117</v>
      </c>
    </row>
    <row r="67" spans="1:20">
      <c r="A67" t="s">
        <v>80</v>
      </c>
      <c r="B67">
        <v>58</v>
      </c>
      <c r="C67" s="4">
        <v>0</v>
      </c>
      <c r="D67" s="10">
        <v>613692</v>
      </c>
      <c r="E67" s="11">
        <v>109999</v>
      </c>
      <c r="F67" s="4">
        <f t="shared" si="0"/>
        <v>723691</v>
      </c>
      <c r="H67" s="10">
        <f t="shared" si="1"/>
        <v>635171</v>
      </c>
      <c r="I67" s="17">
        <f t="shared" si="2"/>
        <v>109999</v>
      </c>
      <c r="J67" s="4">
        <f t="shared" si="3"/>
        <v>745170</v>
      </c>
      <c r="L67" s="10">
        <v>613692</v>
      </c>
      <c r="M67" s="11">
        <f t="shared" si="4"/>
        <v>109999</v>
      </c>
      <c r="N67" s="44">
        <f t="shared" si="5"/>
        <v>635171.22022000002</v>
      </c>
      <c r="O67" s="10">
        <f t="shared" si="10"/>
        <v>635171</v>
      </c>
      <c r="P67" s="45">
        <f t="shared" si="7"/>
        <v>0.22022000001743436</v>
      </c>
      <c r="Q67">
        <f t="shared" si="8"/>
        <v>24547.68</v>
      </c>
      <c r="R67" s="4">
        <f t="shared" si="9"/>
        <v>638239.68000000005</v>
      </c>
      <c r="S67">
        <v>590656</v>
      </c>
      <c r="T67">
        <v>611329</v>
      </c>
    </row>
    <row r="68" spans="1:20">
      <c r="A68" t="s">
        <v>81</v>
      </c>
      <c r="B68">
        <v>59</v>
      </c>
      <c r="C68" s="4">
        <v>0</v>
      </c>
      <c r="D68" s="10">
        <v>179856</v>
      </c>
      <c r="E68" s="11">
        <v>15257</v>
      </c>
      <c r="F68" s="4">
        <f t="shared" si="0"/>
        <v>195113</v>
      </c>
      <c r="H68" s="10">
        <f t="shared" si="1"/>
        <v>186151</v>
      </c>
      <c r="I68" s="17">
        <f t="shared" si="2"/>
        <v>15257</v>
      </c>
      <c r="J68" s="4">
        <f t="shared" si="3"/>
        <v>201408</v>
      </c>
      <c r="L68" s="10">
        <v>179856</v>
      </c>
      <c r="M68" s="11">
        <f t="shared" si="4"/>
        <v>15257</v>
      </c>
      <c r="N68" s="44">
        <f t="shared" si="5"/>
        <v>186150.96006000001</v>
      </c>
      <c r="O68" s="10">
        <f t="shared" si="10"/>
        <v>186151</v>
      </c>
      <c r="P68" s="45">
        <f t="shared" si="7"/>
        <v>-3.9939999987836927E-2</v>
      </c>
      <c r="Q68">
        <f t="shared" si="8"/>
        <v>7194.24</v>
      </c>
      <c r="R68" s="4">
        <f t="shared" si="9"/>
        <v>187050.23999999999</v>
      </c>
      <c r="S68">
        <v>173105</v>
      </c>
      <c r="T68">
        <v>179164</v>
      </c>
    </row>
    <row r="69" spans="1:20">
      <c r="A69" t="s">
        <v>82</v>
      </c>
      <c r="B69">
        <v>60</v>
      </c>
      <c r="C69" s="4">
        <v>0</v>
      </c>
      <c r="D69" s="10">
        <v>137926</v>
      </c>
      <c r="E69" s="11">
        <v>51681</v>
      </c>
      <c r="F69" s="4">
        <f t="shared" si="0"/>
        <v>189607</v>
      </c>
      <c r="H69" s="10">
        <f t="shared" si="1"/>
        <v>142753</v>
      </c>
      <c r="I69" s="17">
        <f t="shared" si="2"/>
        <v>51681</v>
      </c>
      <c r="J69" s="4">
        <f t="shared" si="3"/>
        <v>194434</v>
      </c>
      <c r="L69" s="10">
        <v>137926</v>
      </c>
      <c r="M69" s="11">
        <f t="shared" si="4"/>
        <v>51681</v>
      </c>
      <c r="N69" s="44">
        <f t="shared" si="5"/>
        <v>142753.41005000001</v>
      </c>
      <c r="O69" s="10">
        <f t="shared" si="10"/>
        <v>142753</v>
      </c>
      <c r="P69" s="45">
        <f t="shared" si="7"/>
        <v>0.41005000000586733</v>
      </c>
      <c r="Q69">
        <f t="shared" si="8"/>
        <v>5517.04</v>
      </c>
      <c r="R69" s="4">
        <f t="shared" si="9"/>
        <v>143443.04</v>
      </c>
      <c r="S69">
        <v>132749</v>
      </c>
      <c r="T69">
        <v>137395</v>
      </c>
    </row>
    <row r="70" spans="1:20">
      <c r="A70" t="s">
        <v>83</v>
      </c>
      <c r="B70">
        <v>61</v>
      </c>
      <c r="C70" s="4">
        <v>0</v>
      </c>
      <c r="D70" s="10">
        <v>11503680</v>
      </c>
      <c r="E70" s="11">
        <v>0</v>
      </c>
      <c r="F70" s="4">
        <f t="shared" si="0"/>
        <v>11503680</v>
      </c>
      <c r="H70" s="10">
        <f t="shared" si="1"/>
        <v>11906309</v>
      </c>
      <c r="I70" s="17">
        <f t="shared" si="2"/>
        <v>0</v>
      </c>
      <c r="J70" s="4">
        <f t="shared" si="3"/>
        <v>11906309</v>
      </c>
      <c r="L70" s="10">
        <v>11503680</v>
      </c>
      <c r="M70" s="11">
        <f t="shared" si="4"/>
        <v>0</v>
      </c>
      <c r="N70" s="44">
        <f t="shared" si="5"/>
        <v>11906308.804060001</v>
      </c>
      <c r="O70" s="10">
        <f t="shared" si="10"/>
        <v>11906309</v>
      </c>
      <c r="P70" s="45">
        <f t="shared" si="7"/>
        <v>-0.19593999907374382</v>
      </c>
      <c r="Q70">
        <f t="shared" si="8"/>
        <v>460147.20000000001</v>
      </c>
      <c r="R70" s="4">
        <f t="shared" si="9"/>
        <v>11963827.199999999</v>
      </c>
      <c r="S70">
        <v>11071877</v>
      </c>
      <c r="T70">
        <v>11459393</v>
      </c>
    </row>
    <row r="71" spans="1:20">
      <c r="A71" t="s">
        <v>84</v>
      </c>
      <c r="B71">
        <v>62</v>
      </c>
      <c r="C71" s="4">
        <v>0</v>
      </c>
      <c r="D71" s="10">
        <v>3747</v>
      </c>
      <c r="E71" s="11">
        <v>0</v>
      </c>
      <c r="F71" s="4">
        <f t="shared" si="0"/>
        <v>3747</v>
      </c>
      <c r="H71" s="10">
        <f t="shared" si="1"/>
        <v>3878</v>
      </c>
      <c r="I71" s="17">
        <f t="shared" si="2"/>
        <v>0</v>
      </c>
      <c r="J71" s="4">
        <f t="shared" si="3"/>
        <v>3878</v>
      </c>
      <c r="L71" s="10">
        <v>3747</v>
      </c>
      <c r="M71" s="11">
        <f t="shared" si="4"/>
        <v>0</v>
      </c>
      <c r="N71" s="44">
        <f t="shared" si="5"/>
        <v>3878.145</v>
      </c>
      <c r="O71" s="10">
        <f t="shared" si="10"/>
        <v>3878</v>
      </c>
      <c r="P71" s="45">
        <f t="shared" si="7"/>
        <v>0.14499999999998181</v>
      </c>
      <c r="Q71">
        <f t="shared" si="8"/>
        <v>149.88</v>
      </c>
      <c r="R71" s="4">
        <f t="shared" si="9"/>
        <v>3896.88</v>
      </c>
      <c r="S71">
        <v>3606</v>
      </c>
      <c r="T71">
        <v>3732</v>
      </c>
    </row>
    <row r="72" spans="1:20">
      <c r="A72" t="s">
        <v>85</v>
      </c>
      <c r="B72">
        <v>63</v>
      </c>
      <c r="C72" s="4">
        <v>0</v>
      </c>
      <c r="D72" s="10">
        <v>363414</v>
      </c>
      <c r="E72" s="11">
        <v>20374</v>
      </c>
      <c r="F72" s="4">
        <f t="shared" si="0"/>
        <v>383788</v>
      </c>
      <c r="H72" s="10">
        <f t="shared" si="1"/>
        <v>376134</v>
      </c>
      <c r="I72" s="17">
        <f t="shared" si="2"/>
        <v>20374</v>
      </c>
      <c r="J72" s="4">
        <f t="shared" si="3"/>
        <v>396508</v>
      </c>
      <c r="L72" s="10">
        <v>363414</v>
      </c>
      <c r="M72" s="11">
        <f t="shared" si="4"/>
        <v>20374</v>
      </c>
      <c r="N72" s="44">
        <f t="shared" si="5"/>
        <v>376133.49012999999</v>
      </c>
      <c r="O72" s="10">
        <f>ROUND(N72,0)+1</f>
        <v>376134</v>
      </c>
      <c r="P72" s="45">
        <f t="shared" si="7"/>
        <v>-0.50987000000895932</v>
      </c>
      <c r="Q72">
        <f t="shared" si="8"/>
        <v>14536.56</v>
      </c>
      <c r="R72" s="4">
        <f t="shared" si="9"/>
        <v>377950.56</v>
      </c>
      <c r="S72">
        <v>349773</v>
      </c>
      <c r="T72">
        <v>362015</v>
      </c>
    </row>
    <row r="73" spans="1:20">
      <c r="A73" t="s">
        <v>86</v>
      </c>
      <c r="B73">
        <v>64</v>
      </c>
      <c r="C73" s="4">
        <v>0</v>
      </c>
      <c r="D73" s="10">
        <v>2351659</v>
      </c>
      <c r="E73" s="11">
        <v>2571</v>
      </c>
      <c r="F73" s="4">
        <f t="shared" si="0"/>
        <v>2354230</v>
      </c>
      <c r="H73" s="10">
        <f t="shared" si="1"/>
        <v>2433967</v>
      </c>
      <c r="I73" s="17">
        <f t="shared" si="2"/>
        <v>2571</v>
      </c>
      <c r="J73" s="4">
        <f t="shared" si="3"/>
        <v>2436538</v>
      </c>
      <c r="L73" s="10">
        <v>2351659</v>
      </c>
      <c r="M73" s="11">
        <f t="shared" si="4"/>
        <v>2571</v>
      </c>
      <c r="N73" s="44">
        <f t="shared" si="5"/>
        <v>2433967.0658300002</v>
      </c>
      <c r="O73" s="10">
        <f t="shared" ref="O73:O136" si="11">ROUND(N73,0)</f>
        <v>2433967</v>
      </c>
      <c r="P73" s="45">
        <f t="shared" si="7"/>
        <v>6.5830000210553408E-2</v>
      </c>
      <c r="Q73">
        <f t="shared" si="8"/>
        <v>94066.36</v>
      </c>
      <c r="R73" s="4">
        <f t="shared" si="9"/>
        <v>2445725.36</v>
      </c>
      <c r="S73">
        <v>2263387</v>
      </c>
      <c r="T73">
        <v>2342606</v>
      </c>
    </row>
    <row r="74" spans="1:20">
      <c r="A74" t="s">
        <v>87</v>
      </c>
      <c r="B74">
        <v>65</v>
      </c>
      <c r="C74" s="4">
        <v>0</v>
      </c>
      <c r="D74" s="10">
        <v>513968</v>
      </c>
      <c r="E74" s="11">
        <v>0</v>
      </c>
      <c r="F74" s="4">
        <f t="shared" ref="F74:F137" si="12">SUM(C74:E74)</f>
        <v>513968</v>
      </c>
      <c r="H74" s="10">
        <f t="shared" ref="H74:H137" si="13">O74</f>
        <v>531957</v>
      </c>
      <c r="I74" s="17">
        <f t="shared" ref="I74:I137" si="14">M74</f>
        <v>0</v>
      </c>
      <c r="J74" s="4">
        <f t="shared" ref="J74:J137" si="15">SUM(H74:I74)</f>
        <v>531957</v>
      </c>
      <c r="L74" s="10">
        <v>513968</v>
      </c>
      <c r="M74" s="11">
        <f t="shared" ref="M74:M137" si="16">E74</f>
        <v>0</v>
      </c>
      <c r="N74" s="44">
        <f t="shared" ref="N74:N137" si="17">ROUND((($O$2/$P$2)*L74),5)</f>
        <v>531956.88017999998</v>
      </c>
      <c r="O74" s="10">
        <f t="shared" si="11"/>
        <v>531957</v>
      </c>
      <c r="P74" s="45">
        <f t="shared" ref="P74:P137" si="18">N74-O74</f>
        <v>-0.11982000002171844</v>
      </c>
      <c r="Q74">
        <f t="shared" ref="Q74:Q137" si="19">L74*4%</f>
        <v>20558.72</v>
      </c>
      <c r="R74" s="4">
        <f t="shared" ref="R74:R137" si="20">L74+Q74</f>
        <v>534526.71999999997</v>
      </c>
      <c r="S74">
        <v>494676</v>
      </c>
      <c r="T74">
        <v>511990</v>
      </c>
    </row>
    <row r="75" spans="1:20">
      <c r="A75" t="s">
        <v>88</v>
      </c>
      <c r="B75">
        <v>66</v>
      </c>
      <c r="C75" s="4">
        <v>0</v>
      </c>
      <c r="D75" s="10">
        <v>288319</v>
      </c>
      <c r="E75" s="11">
        <v>42803</v>
      </c>
      <c r="F75" s="4">
        <f t="shared" si="12"/>
        <v>331122</v>
      </c>
      <c r="H75" s="10">
        <f t="shared" si="13"/>
        <v>298410</v>
      </c>
      <c r="I75" s="17">
        <f t="shared" si="14"/>
        <v>42803</v>
      </c>
      <c r="J75" s="4">
        <f t="shared" si="15"/>
        <v>341213</v>
      </c>
      <c r="L75" s="10">
        <v>288319</v>
      </c>
      <c r="M75" s="11">
        <f t="shared" si="16"/>
        <v>42803</v>
      </c>
      <c r="N75" s="44">
        <f t="shared" si="17"/>
        <v>298410.16509999998</v>
      </c>
      <c r="O75" s="10">
        <f t="shared" si="11"/>
        <v>298410</v>
      </c>
      <c r="P75" s="45">
        <f t="shared" si="18"/>
        <v>0.16509999998379499</v>
      </c>
      <c r="Q75">
        <f t="shared" si="19"/>
        <v>11532.76</v>
      </c>
      <c r="R75" s="4">
        <f t="shared" si="20"/>
        <v>299851.76</v>
      </c>
      <c r="S75">
        <v>277497</v>
      </c>
      <c r="T75">
        <v>287209</v>
      </c>
    </row>
    <row r="76" spans="1:20">
      <c r="A76" t="s">
        <v>89</v>
      </c>
      <c r="B76">
        <v>67</v>
      </c>
      <c r="C76" s="4">
        <v>0</v>
      </c>
      <c r="D76" s="10">
        <v>1158938</v>
      </c>
      <c r="E76" s="11">
        <v>415310</v>
      </c>
      <c r="F76" s="4">
        <f t="shared" si="12"/>
        <v>1574248</v>
      </c>
      <c r="H76" s="10">
        <f t="shared" si="13"/>
        <v>1199501</v>
      </c>
      <c r="I76" s="17">
        <f t="shared" si="14"/>
        <v>415310</v>
      </c>
      <c r="J76" s="4">
        <f t="shared" si="15"/>
        <v>1614811</v>
      </c>
      <c r="L76" s="10">
        <v>1158938</v>
      </c>
      <c r="M76" s="11">
        <f t="shared" si="16"/>
        <v>415310</v>
      </c>
      <c r="N76" s="44">
        <f t="shared" si="17"/>
        <v>1199500.8304099999</v>
      </c>
      <c r="O76" s="10">
        <f t="shared" si="11"/>
        <v>1199501</v>
      </c>
      <c r="P76" s="45">
        <f t="shared" si="18"/>
        <v>-0.16959000006318092</v>
      </c>
      <c r="Q76">
        <f t="shared" si="19"/>
        <v>46357.520000000004</v>
      </c>
      <c r="R76" s="4">
        <f t="shared" si="20"/>
        <v>1205295.52</v>
      </c>
      <c r="S76">
        <v>1115436</v>
      </c>
      <c r="T76">
        <v>1154476</v>
      </c>
    </row>
    <row r="77" spans="1:20">
      <c r="A77" t="s">
        <v>90</v>
      </c>
      <c r="B77">
        <v>68</v>
      </c>
      <c r="C77" s="4">
        <v>0</v>
      </c>
      <c r="D77" s="10">
        <v>178539</v>
      </c>
      <c r="E77" s="11">
        <v>39272</v>
      </c>
      <c r="F77" s="4">
        <f t="shared" si="12"/>
        <v>217811</v>
      </c>
      <c r="H77" s="10">
        <f t="shared" si="13"/>
        <v>184788</v>
      </c>
      <c r="I77" s="17">
        <f t="shared" si="14"/>
        <v>39272</v>
      </c>
      <c r="J77" s="4">
        <f t="shared" si="15"/>
        <v>224060</v>
      </c>
      <c r="L77" s="10">
        <v>178539</v>
      </c>
      <c r="M77" s="11">
        <f t="shared" si="16"/>
        <v>39272</v>
      </c>
      <c r="N77" s="44">
        <f t="shared" si="17"/>
        <v>184787.86506000001</v>
      </c>
      <c r="O77" s="10">
        <f t="shared" si="11"/>
        <v>184788</v>
      </c>
      <c r="P77" s="45">
        <f t="shared" si="18"/>
        <v>-0.13493999998900108</v>
      </c>
      <c r="Q77">
        <f t="shared" si="19"/>
        <v>7141.56</v>
      </c>
      <c r="R77" s="4">
        <f t="shared" si="20"/>
        <v>185680.56</v>
      </c>
      <c r="S77">
        <v>171837</v>
      </c>
      <c r="T77">
        <v>177851</v>
      </c>
    </row>
    <row r="78" spans="1:20">
      <c r="A78" t="s">
        <v>91</v>
      </c>
      <c r="B78">
        <v>69</v>
      </c>
      <c r="C78" s="4">
        <v>0</v>
      </c>
      <c r="D78" s="10">
        <v>83338</v>
      </c>
      <c r="E78" s="11">
        <v>42138</v>
      </c>
      <c r="F78" s="4">
        <f t="shared" si="12"/>
        <v>125476</v>
      </c>
      <c r="H78" s="10">
        <f t="shared" si="13"/>
        <v>86255</v>
      </c>
      <c r="I78" s="17">
        <f t="shared" si="14"/>
        <v>42138</v>
      </c>
      <c r="J78" s="4">
        <f t="shared" si="15"/>
        <v>128393</v>
      </c>
      <c r="L78" s="10">
        <v>83338</v>
      </c>
      <c r="M78" s="11">
        <f t="shared" si="16"/>
        <v>42138</v>
      </c>
      <c r="N78" s="44">
        <f t="shared" si="17"/>
        <v>86254.830029999997</v>
      </c>
      <c r="O78" s="10">
        <f t="shared" si="11"/>
        <v>86255</v>
      </c>
      <c r="P78" s="45">
        <f t="shared" si="18"/>
        <v>-0.16997000000264961</v>
      </c>
      <c r="Q78">
        <f t="shared" si="19"/>
        <v>3333.52</v>
      </c>
      <c r="R78" s="4">
        <f t="shared" si="20"/>
        <v>86671.52</v>
      </c>
      <c r="S78">
        <v>80210</v>
      </c>
      <c r="T78">
        <v>83017</v>
      </c>
    </row>
    <row r="79" spans="1:20">
      <c r="A79" t="s">
        <v>92</v>
      </c>
      <c r="B79">
        <v>70</v>
      </c>
      <c r="C79" s="4">
        <v>0</v>
      </c>
      <c r="D79" s="10">
        <v>1136604</v>
      </c>
      <c r="E79" s="11">
        <v>55790</v>
      </c>
      <c r="F79" s="4">
        <f t="shared" si="12"/>
        <v>1192394</v>
      </c>
      <c r="H79" s="10">
        <f t="shared" si="13"/>
        <v>1176385</v>
      </c>
      <c r="I79" s="17">
        <f t="shared" si="14"/>
        <v>55790</v>
      </c>
      <c r="J79" s="4">
        <f t="shared" si="15"/>
        <v>1232175</v>
      </c>
      <c r="L79" s="10">
        <v>1136604</v>
      </c>
      <c r="M79" s="11">
        <f t="shared" si="16"/>
        <v>55790</v>
      </c>
      <c r="N79" s="44">
        <f t="shared" si="17"/>
        <v>1176385.1403999999</v>
      </c>
      <c r="O79" s="10">
        <f t="shared" si="11"/>
        <v>1176385</v>
      </c>
      <c r="P79" s="45">
        <f t="shared" si="18"/>
        <v>0.1403999999165535</v>
      </c>
      <c r="Q79">
        <f t="shared" si="19"/>
        <v>45464.160000000003</v>
      </c>
      <c r="R79" s="4">
        <f t="shared" si="20"/>
        <v>1182068.1599999999</v>
      </c>
      <c r="S79">
        <v>1093940</v>
      </c>
      <c r="T79">
        <v>1132228</v>
      </c>
    </row>
    <row r="80" spans="1:20">
      <c r="A80" t="s">
        <v>93</v>
      </c>
      <c r="B80">
        <v>71</v>
      </c>
      <c r="C80" s="4">
        <v>0</v>
      </c>
      <c r="D80" s="10">
        <v>2845286</v>
      </c>
      <c r="E80" s="11">
        <v>219597</v>
      </c>
      <c r="F80" s="4">
        <f t="shared" si="12"/>
        <v>3064883</v>
      </c>
      <c r="H80" s="10">
        <f t="shared" si="13"/>
        <v>2944871</v>
      </c>
      <c r="I80" s="17">
        <f t="shared" si="14"/>
        <v>219597</v>
      </c>
      <c r="J80" s="4">
        <f t="shared" si="15"/>
        <v>3164468</v>
      </c>
      <c r="L80" s="10">
        <v>2845286</v>
      </c>
      <c r="M80" s="11">
        <f t="shared" si="16"/>
        <v>219597</v>
      </c>
      <c r="N80" s="44">
        <f t="shared" si="17"/>
        <v>2944871.0109999999</v>
      </c>
      <c r="O80" s="10">
        <f t="shared" si="11"/>
        <v>2944871</v>
      </c>
      <c r="P80" s="45">
        <f t="shared" si="18"/>
        <v>1.0999999940395355E-2</v>
      </c>
      <c r="Q80">
        <f t="shared" si="19"/>
        <v>113811.44</v>
      </c>
      <c r="R80" s="4">
        <f t="shared" si="20"/>
        <v>2959097.44</v>
      </c>
      <c r="S80">
        <v>2738485</v>
      </c>
      <c r="T80">
        <v>2834332</v>
      </c>
    </row>
    <row r="81" spans="1:20">
      <c r="A81" t="s">
        <v>94</v>
      </c>
      <c r="B81">
        <v>72</v>
      </c>
      <c r="C81" s="4">
        <v>0</v>
      </c>
      <c r="D81" s="10">
        <v>2518312</v>
      </c>
      <c r="E81" s="11">
        <v>314794</v>
      </c>
      <c r="F81" s="4">
        <f t="shared" si="12"/>
        <v>2833106</v>
      </c>
      <c r="H81" s="10">
        <f t="shared" si="13"/>
        <v>2606453</v>
      </c>
      <c r="I81" s="17">
        <f t="shared" si="14"/>
        <v>314794</v>
      </c>
      <c r="J81" s="4">
        <f t="shared" si="15"/>
        <v>2921247</v>
      </c>
      <c r="L81" s="10">
        <v>2518312</v>
      </c>
      <c r="M81" s="11">
        <f t="shared" si="16"/>
        <v>314794</v>
      </c>
      <c r="N81" s="44">
        <f t="shared" si="17"/>
        <v>2606452.9208900002</v>
      </c>
      <c r="O81" s="10">
        <f t="shared" si="11"/>
        <v>2606453</v>
      </c>
      <c r="P81" s="45">
        <f t="shared" si="18"/>
        <v>-7.9109999816864729E-2</v>
      </c>
      <c r="Q81">
        <f t="shared" si="19"/>
        <v>100732.48</v>
      </c>
      <c r="R81" s="4">
        <f t="shared" si="20"/>
        <v>2619044.48</v>
      </c>
      <c r="S81">
        <v>2423784</v>
      </c>
      <c r="T81">
        <v>2508616</v>
      </c>
    </row>
    <row r="82" spans="1:20">
      <c r="A82" t="s">
        <v>95</v>
      </c>
      <c r="B82">
        <v>73</v>
      </c>
      <c r="C82" s="4">
        <v>0</v>
      </c>
      <c r="D82" s="10">
        <v>3266846</v>
      </c>
      <c r="E82" s="11">
        <v>0</v>
      </c>
      <c r="F82" s="4">
        <f t="shared" si="12"/>
        <v>3266846</v>
      </c>
      <c r="H82" s="10">
        <f t="shared" si="13"/>
        <v>3381186</v>
      </c>
      <c r="I82" s="17">
        <f t="shared" si="14"/>
        <v>0</v>
      </c>
      <c r="J82" s="4">
        <f t="shared" si="15"/>
        <v>3381186</v>
      </c>
      <c r="L82" s="10">
        <v>3266846</v>
      </c>
      <c r="M82" s="11">
        <f t="shared" si="16"/>
        <v>0</v>
      </c>
      <c r="N82" s="44">
        <f t="shared" si="17"/>
        <v>3381185.6111499998</v>
      </c>
      <c r="O82" s="10">
        <f t="shared" si="11"/>
        <v>3381186</v>
      </c>
      <c r="P82" s="45">
        <f t="shared" si="18"/>
        <v>-0.38885000022128224</v>
      </c>
      <c r="Q82">
        <f t="shared" si="19"/>
        <v>130673.84</v>
      </c>
      <c r="R82" s="4">
        <f t="shared" si="20"/>
        <v>3397519.84</v>
      </c>
      <c r="S82">
        <v>3144221</v>
      </c>
      <c r="T82">
        <v>3254269</v>
      </c>
    </row>
    <row r="83" spans="1:20">
      <c r="A83" t="s">
        <v>96</v>
      </c>
      <c r="B83">
        <v>74</v>
      </c>
      <c r="C83" s="4">
        <v>0</v>
      </c>
      <c r="D83" s="10">
        <v>479817</v>
      </c>
      <c r="E83" s="11">
        <v>98657</v>
      </c>
      <c r="F83" s="4">
        <f t="shared" si="12"/>
        <v>578474</v>
      </c>
      <c r="H83" s="10">
        <f t="shared" si="13"/>
        <v>496611</v>
      </c>
      <c r="I83" s="17">
        <f t="shared" si="14"/>
        <v>98657</v>
      </c>
      <c r="J83" s="4">
        <f t="shared" si="15"/>
        <v>595268</v>
      </c>
      <c r="L83" s="10">
        <v>479817</v>
      </c>
      <c r="M83" s="11">
        <f t="shared" si="16"/>
        <v>98657</v>
      </c>
      <c r="N83" s="44">
        <f t="shared" si="17"/>
        <v>496610.59516999999</v>
      </c>
      <c r="O83" s="10">
        <f t="shared" si="11"/>
        <v>496611</v>
      </c>
      <c r="P83" s="45">
        <f t="shared" si="18"/>
        <v>-0.40483000001404434</v>
      </c>
      <c r="Q83">
        <f t="shared" si="19"/>
        <v>19192.68</v>
      </c>
      <c r="R83" s="4">
        <f t="shared" si="20"/>
        <v>499009.68</v>
      </c>
      <c r="S83">
        <v>461807</v>
      </c>
      <c r="T83">
        <v>477970</v>
      </c>
    </row>
    <row r="84" spans="1:20">
      <c r="A84" t="s">
        <v>97</v>
      </c>
      <c r="B84">
        <v>75</v>
      </c>
      <c r="C84" s="4">
        <v>0</v>
      </c>
      <c r="D84" s="10">
        <v>544059</v>
      </c>
      <c r="E84" s="11">
        <v>8483</v>
      </c>
      <c r="F84" s="4">
        <f t="shared" si="12"/>
        <v>552542</v>
      </c>
      <c r="H84" s="10">
        <f t="shared" si="13"/>
        <v>563101</v>
      </c>
      <c r="I84" s="17">
        <f t="shared" si="14"/>
        <v>8483</v>
      </c>
      <c r="J84" s="4">
        <f t="shared" si="15"/>
        <v>571584</v>
      </c>
      <c r="L84" s="10">
        <v>544059</v>
      </c>
      <c r="M84" s="11">
        <f t="shared" si="16"/>
        <v>8483</v>
      </c>
      <c r="N84" s="44">
        <f t="shared" si="17"/>
        <v>563101.06518999999</v>
      </c>
      <c r="O84" s="10">
        <f t="shared" si="11"/>
        <v>563101</v>
      </c>
      <c r="P84" s="45">
        <f t="shared" si="18"/>
        <v>6.5189999993890524E-2</v>
      </c>
      <c r="Q84">
        <f t="shared" si="19"/>
        <v>21762.36</v>
      </c>
      <c r="R84" s="4">
        <f t="shared" si="20"/>
        <v>565821.36</v>
      </c>
      <c r="S84">
        <v>523637</v>
      </c>
      <c r="T84">
        <v>541964</v>
      </c>
    </row>
    <row r="85" spans="1:20">
      <c r="A85" t="s">
        <v>98</v>
      </c>
      <c r="B85">
        <v>76</v>
      </c>
      <c r="C85" s="4">
        <v>0</v>
      </c>
      <c r="D85" s="10">
        <v>772460</v>
      </c>
      <c r="E85" s="11">
        <v>3890</v>
      </c>
      <c r="F85" s="4">
        <f t="shared" si="12"/>
        <v>776350</v>
      </c>
      <c r="H85" s="10">
        <f t="shared" si="13"/>
        <v>799496</v>
      </c>
      <c r="I85" s="17">
        <f t="shared" si="14"/>
        <v>3890</v>
      </c>
      <c r="J85" s="4">
        <f t="shared" si="15"/>
        <v>803386</v>
      </c>
      <c r="L85" s="10">
        <v>772460</v>
      </c>
      <c r="M85" s="11">
        <f t="shared" si="16"/>
        <v>3890</v>
      </c>
      <c r="N85" s="44">
        <f t="shared" si="17"/>
        <v>799496.10027000005</v>
      </c>
      <c r="O85" s="10">
        <f t="shared" si="11"/>
        <v>799496</v>
      </c>
      <c r="P85" s="45">
        <f t="shared" si="18"/>
        <v>0.10027000005356967</v>
      </c>
      <c r="Q85">
        <f t="shared" si="19"/>
        <v>30898.400000000001</v>
      </c>
      <c r="R85" s="4">
        <f t="shared" si="20"/>
        <v>803358.4</v>
      </c>
      <c r="S85">
        <v>743465</v>
      </c>
      <c r="T85">
        <v>769486</v>
      </c>
    </row>
    <row r="86" spans="1:20">
      <c r="A86" t="s">
        <v>99</v>
      </c>
      <c r="B86">
        <v>77</v>
      </c>
      <c r="C86" s="4">
        <v>0</v>
      </c>
      <c r="D86" s="10">
        <v>729033</v>
      </c>
      <c r="E86" s="11">
        <v>206127</v>
      </c>
      <c r="F86" s="4">
        <f t="shared" si="12"/>
        <v>935160</v>
      </c>
      <c r="H86" s="10">
        <f t="shared" si="13"/>
        <v>754549</v>
      </c>
      <c r="I86" s="17">
        <f t="shared" si="14"/>
        <v>206127</v>
      </c>
      <c r="J86" s="4">
        <f t="shared" si="15"/>
        <v>960676</v>
      </c>
      <c r="L86" s="10">
        <v>729033</v>
      </c>
      <c r="M86" s="11">
        <f t="shared" si="16"/>
        <v>206127</v>
      </c>
      <c r="N86" s="44">
        <f t="shared" si="17"/>
        <v>754549.15526000003</v>
      </c>
      <c r="O86" s="10">
        <f t="shared" si="11"/>
        <v>754549</v>
      </c>
      <c r="P86" s="45">
        <f t="shared" si="18"/>
        <v>0.15526000002864748</v>
      </c>
      <c r="Q86">
        <f t="shared" si="19"/>
        <v>29161.32</v>
      </c>
      <c r="R86" s="4">
        <f t="shared" si="20"/>
        <v>758194.32</v>
      </c>
      <c r="S86">
        <v>701668</v>
      </c>
      <c r="T86">
        <v>726226</v>
      </c>
    </row>
    <row r="87" spans="1:20">
      <c r="A87" t="s">
        <v>100</v>
      </c>
      <c r="B87">
        <v>78</v>
      </c>
      <c r="C87" s="4">
        <v>0</v>
      </c>
      <c r="D87" s="10">
        <v>192170</v>
      </c>
      <c r="E87" s="11">
        <v>61377</v>
      </c>
      <c r="F87" s="4">
        <f t="shared" si="12"/>
        <v>253547</v>
      </c>
      <c r="H87" s="10">
        <f t="shared" si="13"/>
        <v>198896</v>
      </c>
      <c r="I87" s="17">
        <f t="shared" si="14"/>
        <v>61377</v>
      </c>
      <c r="J87" s="4">
        <f t="shared" si="15"/>
        <v>260273</v>
      </c>
      <c r="L87" s="10">
        <v>192170</v>
      </c>
      <c r="M87" s="11">
        <f t="shared" si="16"/>
        <v>61377</v>
      </c>
      <c r="N87" s="44">
        <f t="shared" si="17"/>
        <v>198895.95006999999</v>
      </c>
      <c r="O87" s="10">
        <f t="shared" si="11"/>
        <v>198896</v>
      </c>
      <c r="P87" s="45">
        <f t="shared" si="18"/>
        <v>-4.9930000008316711E-2</v>
      </c>
      <c r="Q87">
        <f t="shared" si="19"/>
        <v>7686.8</v>
      </c>
      <c r="R87" s="4">
        <f t="shared" si="20"/>
        <v>199856.8</v>
      </c>
      <c r="S87">
        <v>184957</v>
      </c>
      <c r="T87">
        <v>191431</v>
      </c>
    </row>
    <row r="88" spans="1:20">
      <c r="A88" t="s">
        <v>101</v>
      </c>
      <c r="B88">
        <v>79</v>
      </c>
      <c r="C88" s="4">
        <v>0</v>
      </c>
      <c r="D88" s="10">
        <v>3500184</v>
      </c>
      <c r="E88" s="11">
        <v>32907</v>
      </c>
      <c r="F88" s="4">
        <f t="shared" si="12"/>
        <v>3533091</v>
      </c>
      <c r="H88" s="10">
        <f t="shared" si="13"/>
        <v>3622690</v>
      </c>
      <c r="I88" s="17">
        <f t="shared" si="14"/>
        <v>32907</v>
      </c>
      <c r="J88" s="4">
        <f t="shared" si="15"/>
        <v>3655597</v>
      </c>
      <c r="L88" s="10">
        <v>3500184</v>
      </c>
      <c r="M88" s="11">
        <f t="shared" si="16"/>
        <v>32907</v>
      </c>
      <c r="N88" s="44">
        <f t="shared" si="17"/>
        <v>3622690.4412400001</v>
      </c>
      <c r="O88" s="10">
        <f t="shared" si="11"/>
        <v>3622690</v>
      </c>
      <c r="P88" s="45">
        <f t="shared" si="18"/>
        <v>0.44124000007286668</v>
      </c>
      <c r="Q88">
        <f t="shared" si="19"/>
        <v>140007.36000000002</v>
      </c>
      <c r="R88" s="4">
        <f t="shared" si="20"/>
        <v>3640191.36</v>
      </c>
      <c r="S88">
        <v>3368801</v>
      </c>
      <c r="T88">
        <v>3486709</v>
      </c>
    </row>
    <row r="89" spans="1:20">
      <c r="A89" t="s">
        <v>102</v>
      </c>
      <c r="B89">
        <v>80</v>
      </c>
      <c r="C89" s="4">
        <v>0</v>
      </c>
      <c r="D89" s="10">
        <v>1784906</v>
      </c>
      <c r="E89" s="11">
        <v>0</v>
      </c>
      <c r="F89" s="4">
        <f t="shared" si="12"/>
        <v>1784906</v>
      </c>
      <c r="H89" s="10">
        <f t="shared" si="13"/>
        <v>1847378</v>
      </c>
      <c r="I89" s="17">
        <f t="shared" si="14"/>
        <v>0</v>
      </c>
      <c r="J89" s="4">
        <f t="shared" si="15"/>
        <v>1847378</v>
      </c>
      <c r="L89" s="10">
        <v>1784906</v>
      </c>
      <c r="M89" s="11">
        <f t="shared" si="16"/>
        <v>0</v>
      </c>
      <c r="N89" s="44">
        <f t="shared" si="17"/>
        <v>1847377.7106300001</v>
      </c>
      <c r="O89" s="10">
        <f t="shared" si="11"/>
        <v>1847378</v>
      </c>
      <c r="P89" s="45">
        <f t="shared" si="18"/>
        <v>-0.28936999989673495</v>
      </c>
      <c r="Q89">
        <f t="shared" si="19"/>
        <v>71396.240000000005</v>
      </c>
      <c r="R89" s="4">
        <f t="shared" si="20"/>
        <v>1856302.24</v>
      </c>
      <c r="S89">
        <v>1717908</v>
      </c>
      <c r="T89">
        <v>1778035</v>
      </c>
    </row>
    <row r="90" spans="1:20">
      <c r="A90" t="s">
        <v>103</v>
      </c>
      <c r="B90">
        <v>81</v>
      </c>
      <c r="C90" s="4">
        <v>0</v>
      </c>
      <c r="D90" s="10">
        <v>245710</v>
      </c>
      <c r="E90" s="11">
        <v>43738</v>
      </c>
      <c r="F90" s="4">
        <f t="shared" si="12"/>
        <v>289448</v>
      </c>
      <c r="H90" s="10">
        <f t="shared" si="13"/>
        <v>254310</v>
      </c>
      <c r="I90" s="17">
        <f t="shared" si="14"/>
        <v>43738</v>
      </c>
      <c r="J90" s="4">
        <f t="shared" si="15"/>
        <v>298048</v>
      </c>
      <c r="L90" s="10">
        <v>245710</v>
      </c>
      <c r="M90" s="11">
        <f t="shared" si="16"/>
        <v>43738</v>
      </c>
      <c r="N90" s="44">
        <f t="shared" si="17"/>
        <v>254309.85008999999</v>
      </c>
      <c r="O90" s="10">
        <f t="shared" si="11"/>
        <v>254310</v>
      </c>
      <c r="P90" s="45">
        <f t="shared" si="18"/>
        <v>-0.14991000000736676</v>
      </c>
      <c r="Q90">
        <f t="shared" si="19"/>
        <v>9828.4</v>
      </c>
      <c r="R90" s="4">
        <f t="shared" si="20"/>
        <v>255538.4</v>
      </c>
      <c r="S90">
        <v>236487</v>
      </c>
      <c r="T90">
        <v>244764</v>
      </c>
    </row>
    <row r="91" spans="1:20">
      <c r="A91" t="s">
        <v>104</v>
      </c>
      <c r="B91">
        <v>82</v>
      </c>
      <c r="C91" s="4">
        <v>0</v>
      </c>
      <c r="D91" s="10">
        <v>885515</v>
      </c>
      <c r="E91" s="11">
        <v>72542</v>
      </c>
      <c r="F91" s="4">
        <f t="shared" si="12"/>
        <v>958057</v>
      </c>
      <c r="H91" s="10">
        <f t="shared" si="13"/>
        <v>916508</v>
      </c>
      <c r="I91" s="17">
        <f t="shared" si="14"/>
        <v>72542</v>
      </c>
      <c r="J91" s="4">
        <f t="shared" si="15"/>
        <v>989050</v>
      </c>
      <c r="L91" s="10">
        <v>885515</v>
      </c>
      <c r="M91" s="11">
        <f t="shared" si="16"/>
        <v>72542</v>
      </c>
      <c r="N91" s="44">
        <f t="shared" si="17"/>
        <v>916508.02531000006</v>
      </c>
      <c r="O91" s="10">
        <f t="shared" si="11"/>
        <v>916508</v>
      </c>
      <c r="P91" s="45">
        <f t="shared" si="18"/>
        <v>2.5310000055469573E-2</v>
      </c>
      <c r="Q91">
        <f t="shared" si="19"/>
        <v>35420.6</v>
      </c>
      <c r="R91" s="4">
        <f t="shared" si="20"/>
        <v>920935.6</v>
      </c>
      <c r="S91">
        <v>852276</v>
      </c>
      <c r="T91">
        <v>882106</v>
      </c>
    </row>
    <row r="92" spans="1:20">
      <c r="A92" t="s">
        <v>374</v>
      </c>
      <c r="B92">
        <v>83</v>
      </c>
      <c r="C92" s="4">
        <v>0</v>
      </c>
      <c r="D92" s="10">
        <v>1495339</v>
      </c>
      <c r="E92" s="11">
        <v>1125</v>
      </c>
      <c r="F92" s="4">
        <f t="shared" si="12"/>
        <v>1496464</v>
      </c>
      <c r="H92" s="10">
        <f t="shared" si="13"/>
        <v>1547676</v>
      </c>
      <c r="I92" s="17">
        <f t="shared" si="14"/>
        <v>1125</v>
      </c>
      <c r="J92" s="4">
        <f t="shared" si="15"/>
        <v>1548801</v>
      </c>
      <c r="L92" s="10">
        <v>1495339</v>
      </c>
      <c r="M92" s="11">
        <f t="shared" si="16"/>
        <v>1125</v>
      </c>
      <c r="N92" s="44">
        <f t="shared" si="17"/>
        <v>1547675.8655300001</v>
      </c>
      <c r="O92" s="10">
        <f t="shared" si="11"/>
        <v>1547676</v>
      </c>
      <c r="P92" s="45">
        <f t="shared" si="18"/>
        <v>-0.13446999993175268</v>
      </c>
      <c r="Q92">
        <f t="shared" si="19"/>
        <v>59813.56</v>
      </c>
      <c r="R92" s="4">
        <f t="shared" si="20"/>
        <v>1555152.56</v>
      </c>
      <c r="S92">
        <v>1439210</v>
      </c>
      <c r="T92">
        <v>1489582</v>
      </c>
    </row>
    <row r="93" spans="1:20">
      <c r="A93" t="s">
        <v>375</v>
      </c>
      <c r="B93">
        <v>84</v>
      </c>
      <c r="C93" s="4">
        <v>0</v>
      </c>
      <c r="D93" s="10">
        <v>289726</v>
      </c>
      <c r="E93" s="11">
        <v>3152</v>
      </c>
      <c r="F93" s="4">
        <f t="shared" si="12"/>
        <v>292878</v>
      </c>
      <c r="H93" s="10">
        <f t="shared" si="13"/>
        <v>299866</v>
      </c>
      <c r="I93" s="17">
        <f t="shared" si="14"/>
        <v>3152</v>
      </c>
      <c r="J93" s="4">
        <f t="shared" si="15"/>
        <v>303018</v>
      </c>
      <c r="L93" s="10">
        <v>289726</v>
      </c>
      <c r="M93" s="11">
        <f t="shared" si="16"/>
        <v>3152</v>
      </c>
      <c r="N93" s="44">
        <f t="shared" si="17"/>
        <v>299866.41009999998</v>
      </c>
      <c r="O93" s="10">
        <f t="shared" si="11"/>
        <v>299866</v>
      </c>
      <c r="P93" s="45">
        <f t="shared" si="18"/>
        <v>0.41009999997913837</v>
      </c>
      <c r="Q93">
        <f t="shared" si="19"/>
        <v>11589.04</v>
      </c>
      <c r="R93" s="4">
        <f t="shared" si="20"/>
        <v>301315.03999999998</v>
      </c>
      <c r="S93">
        <v>278851</v>
      </c>
      <c r="T93">
        <v>288611</v>
      </c>
    </row>
    <row r="94" spans="1:20">
      <c r="A94" t="s">
        <v>376</v>
      </c>
      <c r="B94">
        <v>85</v>
      </c>
      <c r="C94" s="4">
        <v>0</v>
      </c>
      <c r="D94" s="10">
        <v>1446023</v>
      </c>
      <c r="E94" s="11">
        <v>0</v>
      </c>
      <c r="F94" s="4">
        <f t="shared" si="12"/>
        <v>1446023</v>
      </c>
      <c r="H94" s="10">
        <f t="shared" si="13"/>
        <v>1496634</v>
      </c>
      <c r="I94" s="17">
        <f t="shared" si="14"/>
        <v>0</v>
      </c>
      <c r="J94" s="4">
        <f t="shared" si="15"/>
        <v>1496634</v>
      </c>
      <c r="L94" s="10">
        <v>1446023</v>
      </c>
      <c r="M94" s="11">
        <f t="shared" si="16"/>
        <v>0</v>
      </c>
      <c r="N94" s="44">
        <f t="shared" si="17"/>
        <v>1496633.8055100001</v>
      </c>
      <c r="O94" s="10">
        <f t="shared" si="11"/>
        <v>1496634</v>
      </c>
      <c r="P94" s="45">
        <f t="shared" si="18"/>
        <v>-0.19448999990709126</v>
      </c>
      <c r="Q94">
        <f t="shared" si="19"/>
        <v>57840.92</v>
      </c>
      <c r="R94" s="4">
        <f t="shared" si="20"/>
        <v>1503863.92</v>
      </c>
      <c r="S94">
        <v>1391745</v>
      </c>
      <c r="T94">
        <v>1440456</v>
      </c>
    </row>
    <row r="95" spans="1:20">
      <c r="A95" t="s">
        <v>105</v>
      </c>
      <c r="B95">
        <v>86</v>
      </c>
      <c r="C95" s="4">
        <v>0</v>
      </c>
      <c r="D95" s="10">
        <v>148834</v>
      </c>
      <c r="E95" s="11">
        <v>1133</v>
      </c>
      <c r="F95" s="4">
        <f t="shared" si="12"/>
        <v>149967</v>
      </c>
      <c r="H95" s="10">
        <f t="shared" si="13"/>
        <v>154043</v>
      </c>
      <c r="I95" s="17">
        <f t="shared" si="14"/>
        <v>1133</v>
      </c>
      <c r="J95" s="4">
        <f t="shared" si="15"/>
        <v>155176</v>
      </c>
      <c r="L95" s="10">
        <v>148834</v>
      </c>
      <c r="M95" s="11">
        <f t="shared" si="16"/>
        <v>1133</v>
      </c>
      <c r="N95" s="44">
        <f t="shared" si="17"/>
        <v>154043.19005</v>
      </c>
      <c r="O95" s="10">
        <f t="shared" si="11"/>
        <v>154043</v>
      </c>
      <c r="P95" s="45">
        <f t="shared" si="18"/>
        <v>0.19005000000470318</v>
      </c>
      <c r="Q95">
        <f t="shared" si="19"/>
        <v>5953.36</v>
      </c>
      <c r="R95" s="4">
        <f t="shared" si="20"/>
        <v>154787.35999999999</v>
      </c>
      <c r="S95">
        <v>143247</v>
      </c>
      <c r="T95">
        <v>148261</v>
      </c>
    </row>
    <row r="96" spans="1:20">
      <c r="A96" t="s">
        <v>106</v>
      </c>
      <c r="B96">
        <v>87</v>
      </c>
      <c r="C96" s="4">
        <v>0</v>
      </c>
      <c r="D96" s="10">
        <v>2807953</v>
      </c>
      <c r="E96" s="11">
        <v>5117</v>
      </c>
      <c r="F96" s="4">
        <f t="shared" si="12"/>
        <v>2813070</v>
      </c>
      <c r="H96" s="10">
        <f t="shared" si="13"/>
        <v>2906231</v>
      </c>
      <c r="I96" s="17">
        <f t="shared" si="14"/>
        <v>5117</v>
      </c>
      <c r="J96" s="4">
        <f t="shared" si="15"/>
        <v>2911348</v>
      </c>
      <c r="L96" s="10">
        <v>2807953</v>
      </c>
      <c r="M96" s="11">
        <f t="shared" si="16"/>
        <v>5117</v>
      </c>
      <c r="N96" s="44">
        <f t="shared" si="17"/>
        <v>2906231.3559900001</v>
      </c>
      <c r="O96" s="10">
        <f t="shared" si="11"/>
        <v>2906231</v>
      </c>
      <c r="P96" s="45">
        <f t="shared" si="18"/>
        <v>0.35599000006914139</v>
      </c>
      <c r="Q96">
        <f t="shared" si="19"/>
        <v>112318.12</v>
      </c>
      <c r="R96" s="4">
        <f t="shared" si="20"/>
        <v>2920271.12</v>
      </c>
      <c r="S96">
        <v>2702553</v>
      </c>
      <c r="T96">
        <v>2797142</v>
      </c>
    </row>
    <row r="97" spans="1:20">
      <c r="A97" t="s">
        <v>107</v>
      </c>
      <c r="B97">
        <v>88</v>
      </c>
      <c r="C97" s="4">
        <v>0</v>
      </c>
      <c r="D97" s="10">
        <v>2187668</v>
      </c>
      <c r="E97" s="11">
        <v>86031</v>
      </c>
      <c r="F97" s="4">
        <f t="shared" si="12"/>
        <v>2273699</v>
      </c>
      <c r="H97" s="10">
        <f t="shared" si="13"/>
        <v>2264236</v>
      </c>
      <c r="I97" s="17">
        <f t="shared" si="14"/>
        <v>86031</v>
      </c>
      <c r="J97" s="4">
        <f t="shared" si="15"/>
        <v>2350267</v>
      </c>
      <c r="L97" s="10">
        <v>2187668</v>
      </c>
      <c r="M97" s="11">
        <f t="shared" si="16"/>
        <v>86031</v>
      </c>
      <c r="N97" s="44">
        <f t="shared" si="17"/>
        <v>2264236.3807700002</v>
      </c>
      <c r="O97" s="10">
        <f t="shared" si="11"/>
        <v>2264236</v>
      </c>
      <c r="P97" s="45">
        <f t="shared" si="18"/>
        <v>0.38077000016346574</v>
      </c>
      <c r="Q97">
        <f t="shared" si="19"/>
        <v>87506.72</v>
      </c>
      <c r="R97" s="4">
        <f t="shared" si="20"/>
        <v>2275174.7200000002</v>
      </c>
      <c r="S97">
        <v>2105551</v>
      </c>
      <c r="T97">
        <v>2179245</v>
      </c>
    </row>
    <row r="98" spans="1:20">
      <c r="A98" t="s">
        <v>108</v>
      </c>
      <c r="B98">
        <v>89</v>
      </c>
      <c r="C98" s="4">
        <v>0</v>
      </c>
      <c r="D98" s="10">
        <v>66544</v>
      </c>
      <c r="E98" s="11">
        <v>1257583</v>
      </c>
      <c r="F98" s="4">
        <f t="shared" si="12"/>
        <v>1324127</v>
      </c>
      <c r="H98" s="10">
        <f t="shared" si="13"/>
        <v>68873</v>
      </c>
      <c r="I98" s="17">
        <f t="shared" si="14"/>
        <v>1257583</v>
      </c>
      <c r="J98" s="4">
        <f t="shared" si="15"/>
        <v>1326456</v>
      </c>
      <c r="L98" s="10">
        <v>66544</v>
      </c>
      <c r="M98" s="11">
        <f t="shared" si="16"/>
        <v>1257583</v>
      </c>
      <c r="N98" s="44">
        <f t="shared" si="17"/>
        <v>68873.04002</v>
      </c>
      <c r="O98" s="10">
        <f t="shared" si="11"/>
        <v>68873</v>
      </c>
      <c r="P98" s="45">
        <f t="shared" si="18"/>
        <v>4.0020000000367872E-2</v>
      </c>
      <c r="Q98">
        <f t="shared" si="19"/>
        <v>2661.76</v>
      </c>
      <c r="R98" s="4">
        <f t="shared" si="20"/>
        <v>69205.759999999995</v>
      </c>
      <c r="S98">
        <v>64046</v>
      </c>
      <c r="T98">
        <v>66288</v>
      </c>
    </row>
    <row r="99" spans="1:20">
      <c r="A99" t="s">
        <v>109</v>
      </c>
      <c r="B99">
        <v>90</v>
      </c>
      <c r="C99" s="4">
        <v>0</v>
      </c>
      <c r="D99" s="10">
        <v>63031</v>
      </c>
      <c r="E99" s="11">
        <v>134919</v>
      </c>
      <c r="F99" s="4">
        <f t="shared" si="12"/>
        <v>197950</v>
      </c>
      <c r="H99" s="10">
        <f t="shared" si="13"/>
        <v>65237</v>
      </c>
      <c r="I99" s="17">
        <f t="shared" si="14"/>
        <v>134919</v>
      </c>
      <c r="J99" s="4">
        <f t="shared" si="15"/>
        <v>200156</v>
      </c>
      <c r="L99" s="10">
        <v>63031</v>
      </c>
      <c r="M99" s="11">
        <f t="shared" si="16"/>
        <v>134919</v>
      </c>
      <c r="N99" s="44">
        <f t="shared" si="17"/>
        <v>65237.085019999999</v>
      </c>
      <c r="O99" s="10">
        <f t="shared" si="11"/>
        <v>65237</v>
      </c>
      <c r="P99" s="45">
        <f t="shared" si="18"/>
        <v>8.5019999998621643E-2</v>
      </c>
      <c r="Q99">
        <f t="shared" si="19"/>
        <v>2521.2400000000002</v>
      </c>
      <c r="R99" s="4">
        <f t="shared" si="20"/>
        <v>65552.240000000005</v>
      </c>
      <c r="S99">
        <v>60665</v>
      </c>
      <c r="T99">
        <v>62788</v>
      </c>
    </row>
    <row r="100" spans="1:20">
      <c r="A100" t="s">
        <v>110</v>
      </c>
      <c r="B100">
        <v>91</v>
      </c>
      <c r="C100" s="4">
        <v>0</v>
      </c>
      <c r="D100" s="10">
        <v>67144</v>
      </c>
      <c r="E100" s="11">
        <v>48716</v>
      </c>
      <c r="F100" s="4">
        <f t="shared" si="12"/>
        <v>115860</v>
      </c>
      <c r="H100" s="10">
        <f t="shared" si="13"/>
        <v>69494</v>
      </c>
      <c r="I100" s="17">
        <f t="shared" si="14"/>
        <v>48716</v>
      </c>
      <c r="J100" s="4">
        <f t="shared" si="15"/>
        <v>118210</v>
      </c>
      <c r="L100" s="10">
        <v>67144</v>
      </c>
      <c r="M100" s="11">
        <f t="shared" si="16"/>
        <v>48716</v>
      </c>
      <c r="N100" s="44">
        <f t="shared" si="17"/>
        <v>69494.04002</v>
      </c>
      <c r="O100" s="10">
        <f t="shared" si="11"/>
        <v>69494</v>
      </c>
      <c r="P100" s="45">
        <f t="shared" si="18"/>
        <v>4.0020000000367872E-2</v>
      </c>
      <c r="Q100">
        <f t="shared" si="19"/>
        <v>2685.76</v>
      </c>
      <c r="R100" s="4">
        <f t="shared" si="20"/>
        <v>69829.759999999995</v>
      </c>
      <c r="S100">
        <v>64624</v>
      </c>
      <c r="T100">
        <v>66886</v>
      </c>
    </row>
    <row r="101" spans="1:20">
      <c r="A101" t="s">
        <v>111</v>
      </c>
      <c r="B101">
        <v>92</v>
      </c>
      <c r="C101" s="4">
        <v>0</v>
      </c>
      <c r="D101" s="10">
        <v>244590</v>
      </c>
      <c r="E101" s="11">
        <v>10948</v>
      </c>
      <c r="F101" s="4">
        <f t="shared" si="12"/>
        <v>255538</v>
      </c>
      <c r="H101" s="10">
        <f t="shared" si="13"/>
        <v>253151</v>
      </c>
      <c r="I101" s="17">
        <f t="shared" si="14"/>
        <v>10948</v>
      </c>
      <c r="J101" s="4">
        <f t="shared" si="15"/>
        <v>264099</v>
      </c>
      <c r="L101" s="10">
        <v>244590</v>
      </c>
      <c r="M101" s="11">
        <f t="shared" si="16"/>
        <v>10948</v>
      </c>
      <c r="N101" s="44">
        <f t="shared" si="17"/>
        <v>253150.65009000001</v>
      </c>
      <c r="O101" s="10">
        <f t="shared" si="11"/>
        <v>253151</v>
      </c>
      <c r="P101" s="45">
        <f t="shared" si="18"/>
        <v>-0.34990999998990446</v>
      </c>
      <c r="Q101">
        <f t="shared" si="19"/>
        <v>9783.6</v>
      </c>
      <c r="R101" s="4">
        <f t="shared" si="20"/>
        <v>254373.6</v>
      </c>
      <c r="S101">
        <v>235409</v>
      </c>
      <c r="T101">
        <v>243648</v>
      </c>
    </row>
    <row r="102" spans="1:20">
      <c r="A102" t="s">
        <v>112</v>
      </c>
      <c r="B102">
        <v>93</v>
      </c>
      <c r="C102" s="4">
        <v>0</v>
      </c>
      <c r="D102" s="10">
        <v>6901697</v>
      </c>
      <c r="E102" s="11">
        <v>0</v>
      </c>
      <c r="F102" s="4">
        <f t="shared" si="12"/>
        <v>6901697</v>
      </c>
      <c r="H102" s="10">
        <f t="shared" si="13"/>
        <v>7143256</v>
      </c>
      <c r="I102" s="17">
        <f t="shared" si="14"/>
        <v>0</v>
      </c>
      <c r="J102" s="4">
        <f t="shared" si="15"/>
        <v>7143256</v>
      </c>
      <c r="L102" s="10">
        <v>6901697</v>
      </c>
      <c r="M102" s="11">
        <f t="shared" si="16"/>
        <v>0</v>
      </c>
      <c r="N102" s="44">
        <f t="shared" si="17"/>
        <v>7143256.3974400004</v>
      </c>
      <c r="O102" s="10">
        <f t="shared" si="11"/>
        <v>7143256</v>
      </c>
      <c r="P102" s="45">
        <f t="shared" si="18"/>
        <v>0.39744000043720007</v>
      </c>
      <c r="Q102">
        <f t="shared" si="19"/>
        <v>276067.88</v>
      </c>
      <c r="R102" s="4">
        <f t="shared" si="20"/>
        <v>7177764.8799999999</v>
      </c>
      <c r="S102">
        <v>6642634</v>
      </c>
      <c r="T102">
        <v>6875126</v>
      </c>
    </row>
    <row r="103" spans="1:20">
      <c r="A103" t="s">
        <v>113</v>
      </c>
      <c r="B103">
        <v>94</v>
      </c>
      <c r="C103" s="4">
        <v>0</v>
      </c>
      <c r="D103" s="10">
        <v>2252710</v>
      </c>
      <c r="E103" s="11">
        <v>154041</v>
      </c>
      <c r="F103" s="4">
        <f t="shared" si="12"/>
        <v>2406751</v>
      </c>
      <c r="H103" s="10">
        <f t="shared" si="13"/>
        <v>2331555</v>
      </c>
      <c r="I103" s="17">
        <f t="shared" si="14"/>
        <v>154041</v>
      </c>
      <c r="J103" s="4">
        <f t="shared" si="15"/>
        <v>2485596</v>
      </c>
      <c r="L103" s="10">
        <v>2252710</v>
      </c>
      <c r="M103" s="11">
        <f t="shared" si="16"/>
        <v>154041</v>
      </c>
      <c r="N103" s="44">
        <f t="shared" si="17"/>
        <v>2331554.8508000001</v>
      </c>
      <c r="O103" s="10">
        <f t="shared" si="11"/>
        <v>2331555</v>
      </c>
      <c r="P103" s="45">
        <f t="shared" si="18"/>
        <v>-0.14919999986886978</v>
      </c>
      <c r="Q103">
        <f t="shared" si="19"/>
        <v>90108.400000000009</v>
      </c>
      <c r="R103" s="4">
        <f t="shared" si="20"/>
        <v>2342818.4</v>
      </c>
      <c r="S103">
        <v>2168152</v>
      </c>
      <c r="T103">
        <v>2244037</v>
      </c>
    </row>
    <row r="104" spans="1:20">
      <c r="A104" t="s">
        <v>114</v>
      </c>
      <c r="B104">
        <v>95</v>
      </c>
      <c r="C104" s="4">
        <v>0</v>
      </c>
      <c r="D104" s="10">
        <v>23806465</v>
      </c>
      <c r="E104" s="11">
        <v>305407</v>
      </c>
      <c r="F104" s="4">
        <f t="shared" si="12"/>
        <v>24111872</v>
      </c>
      <c r="H104" s="10">
        <f t="shared" si="13"/>
        <v>24639691</v>
      </c>
      <c r="I104" s="17">
        <f t="shared" si="14"/>
        <v>305407</v>
      </c>
      <c r="J104" s="4">
        <f t="shared" si="15"/>
        <v>24945098</v>
      </c>
      <c r="L104" s="10">
        <v>23806465</v>
      </c>
      <c r="M104" s="11">
        <f t="shared" si="16"/>
        <v>305407</v>
      </c>
      <c r="N104" s="44">
        <f t="shared" si="17"/>
        <v>24639691.283410002</v>
      </c>
      <c r="O104" s="10">
        <f t="shared" si="11"/>
        <v>24639691</v>
      </c>
      <c r="P104" s="45">
        <f t="shared" si="18"/>
        <v>0.28341000154614449</v>
      </c>
      <c r="Q104">
        <f t="shared" si="19"/>
        <v>952258.6</v>
      </c>
      <c r="R104" s="4">
        <f t="shared" si="20"/>
        <v>24758723.600000001</v>
      </c>
      <c r="S104">
        <v>22912863</v>
      </c>
      <c r="T104">
        <v>23714813</v>
      </c>
    </row>
    <row r="105" spans="1:20">
      <c r="A105" t="s">
        <v>115</v>
      </c>
      <c r="B105">
        <v>96</v>
      </c>
      <c r="C105" s="4">
        <v>0</v>
      </c>
      <c r="D105" s="10">
        <v>1384984</v>
      </c>
      <c r="E105" s="11">
        <v>738580</v>
      </c>
      <c r="F105" s="4">
        <f t="shared" si="12"/>
        <v>2123564</v>
      </c>
      <c r="H105" s="10">
        <f t="shared" si="13"/>
        <v>1433458</v>
      </c>
      <c r="I105" s="17">
        <f t="shared" si="14"/>
        <v>738580</v>
      </c>
      <c r="J105" s="4">
        <f t="shared" si="15"/>
        <v>2172038</v>
      </c>
      <c r="L105" s="10">
        <v>1384984</v>
      </c>
      <c r="M105" s="11">
        <f t="shared" si="16"/>
        <v>738580</v>
      </c>
      <c r="N105" s="44">
        <f t="shared" si="17"/>
        <v>1433458.4404899999</v>
      </c>
      <c r="O105" s="10">
        <f t="shared" si="11"/>
        <v>1433458</v>
      </c>
      <c r="P105" s="45">
        <f t="shared" si="18"/>
        <v>0.4404899999499321</v>
      </c>
      <c r="Q105">
        <f t="shared" si="19"/>
        <v>55399.360000000001</v>
      </c>
      <c r="R105" s="4">
        <f t="shared" si="20"/>
        <v>1440383.36</v>
      </c>
      <c r="S105">
        <v>1332997</v>
      </c>
      <c r="T105">
        <v>1379652</v>
      </c>
    </row>
    <row r="106" spans="1:20">
      <c r="A106" t="s">
        <v>116</v>
      </c>
      <c r="B106">
        <v>97</v>
      </c>
      <c r="C106" s="4">
        <v>0</v>
      </c>
      <c r="D106" s="10">
        <v>8525298</v>
      </c>
      <c r="E106" s="11">
        <v>32142</v>
      </c>
      <c r="F106" s="4">
        <f t="shared" si="12"/>
        <v>8557440</v>
      </c>
      <c r="H106" s="10">
        <f t="shared" si="13"/>
        <v>8823683</v>
      </c>
      <c r="I106" s="17">
        <f t="shared" si="14"/>
        <v>32142</v>
      </c>
      <c r="J106" s="4">
        <f t="shared" si="15"/>
        <v>8855825</v>
      </c>
      <c r="L106" s="10">
        <v>8525298</v>
      </c>
      <c r="M106" s="11">
        <f t="shared" si="16"/>
        <v>32142</v>
      </c>
      <c r="N106" s="44">
        <f t="shared" si="17"/>
        <v>8823683.4330100007</v>
      </c>
      <c r="O106" s="10">
        <f t="shared" si="11"/>
        <v>8823683</v>
      </c>
      <c r="P106" s="45">
        <f t="shared" si="18"/>
        <v>0.43301000073552132</v>
      </c>
      <c r="Q106">
        <f t="shared" si="19"/>
        <v>341011.92</v>
      </c>
      <c r="R106" s="4">
        <f t="shared" si="20"/>
        <v>8866309.9199999999</v>
      </c>
      <c r="S106">
        <v>8205292</v>
      </c>
      <c r="T106">
        <v>8492477</v>
      </c>
    </row>
    <row r="107" spans="1:20">
      <c r="A107" t="s">
        <v>117</v>
      </c>
      <c r="B107">
        <v>98</v>
      </c>
      <c r="C107" s="4">
        <v>0</v>
      </c>
      <c r="D107" s="10">
        <v>49723</v>
      </c>
      <c r="E107" s="11">
        <v>30786</v>
      </c>
      <c r="F107" s="4">
        <f t="shared" si="12"/>
        <v>80509</v>
      </c>
      <c r="H107" s="10">
        <f t="shared" si="13"/>
        <v>51463</v>
      </c>
      <c r="I107" s="17">
        <f t="shared" si="14"/>
        <v>30786</v>
      </c>
      <c r="J107" s="4">
        <f t="shared" si="15"/>
        <v>82249</v>
      </c>
      <c r="L107" s="10">
        <v>49723</v>
      </c>
      <c r="M107" s="11">
        <f t="shared" si="16"/>
        <v>30786</v>
      </c>
      <c r="N107" s="44">
        <f t="shared" si="17"/>
        <v>51463.30502</v>
      </c>
      <c r="O107" s="10">
        <f t="shared" si="11"/>
        <v>51463</v>
      </c>
      <c r="P107" s="45">
        <f t="shared" si="18"/>
        <v>0.3050199999997858</v>
      </c>
      <c r="Q107">
        <f t="shared" si="19"/>
        <v>1988.92</v>
      </c>
      <c r="R107" s="4">
        <f t="shared" si="20"/>
        <v>51711.92</v>
      </c>
      <c r="S107">
        <v>47857</v>
      </c>
      <c r="T107">
        <v>49532</v>
      </c>
    </row>
    <row r="108" spans="1:20">
      <c r="A108" t="s">
        <v>118</v>
      </c>
      <c r="B108">
        <v>99</v>
      </c>
      <c r="C108" s="4">
        <v>0</v>
      </c>
      <c r="D108" s="10">
        <v>1488008</v>
      </c>
      <c r="E108" s="11">
        <v>95856</v>
      </c>
      <c r="F108" s="4">
        <f t="shared" si="12"/>
        <v>1583864</v>
      </c>
      <c r="H108" s="10">
        <f t="shared" si="13"/>
        <v>1540088</v>
      </c>
      <c r="I108" s="17">
        <f t="shared" si="14"/>
        <v>95856</v>
      </c>
      <c r="J108" s="4">
        <f t="shared" si="15"/>
        <v>1635944</v>
      </c>
      <c r="L108" s="10">
        <v>1488008</v>
      </c>
      <c r="M108" s="11">
        <f t="shared" si="16"/>
        <v>95856</v>
      </c>
      <c r="N108" s="44">
        <f t="shared" si="17"/>
        <v>1540088.2805300001</v>
      </c>
      <c r="O108" s="10">
        <f t="shared" si="11"/>
        <v>1540088</v>
      </c>
      <c r="P108" s="45">
        <f t="shared" si="18"/>
        <v>0.28053000010550022</v>
      </c>
      <c r="Q108">
        <f t="shared" si="19"/>
        <v>59520.32</v>
      </c>
      <c r="R108" s="4">
        <f t="shared" si="20"/>
        <v>1547528.32</v>
      </c>
      <c r="S108">
        <v>1432154</v>
      </c>
      <c r="T108">
        <v>1482279</v>
      </c>
    </row>
    <row r="109" spans="1:20">
      <c r="A109" t="s">
        <v>119</v>
      </c>
      <c r="B109">
        <v>100</v>
      </c>
      <c r="C109" s="4">
        <v>0</v>
      </c>
      <c r="D109" s="10">
        <v>9938983</v>
      </c>
      <c r="E109" s="11">
        <v>348588</v>
      </c>
      <c r="F109" s="4">
        <f t="shared" si="12"/>
        <v>10287571</v>
      </c>
      <c r="H109" s="10">
        <f t="shared" si="13"/>
        <v>10286847</v>
      </c>
      <c r="I109" s="17">
        <f t="shared" si="14"/>
        <v>348588</v>
      </c>
      <c r="J109" s="4">
        <f t="shared" si="15"/>
        <v>10635435</v>
      </c>
      <c r="L109" s="10">
        <v>9938983</v>
      </c>
      <c r="M109" s="11">
        <f t="shared" si="16"/>
        <v>348588</v>
      </c>
      <c r="N109" s="44">
        <f t="shared" si="17"/>
        <v>10286847.40851</v>
      </c>
      <c r="O109" s="10">
        <f t="shared" si="11"/>
        <v>10286847</v>
      </c>
      <c r="P109" s="45">
        <f t="shared" si="18"/>
        <v>0.4085099995136261</v>
      </c>
      <c r="Q109">
        <f t="shared" si="19"/>
        <v>397559.32</v>
      </c>
      <c r="R109" s="4">
        <f t="shared" si="20"/>
        <v>10336542.32</v>
      </c>
      <c r="S109">
        <v>9565912</v>
      </c>
      <c r="T109">
        <v>9900719</v>
      </c>
    </row>
    <row r="110" spans="1:20">
      <c r="A110" t="s">
        <v>120</v>
      </c>
      <c r="B110">
        <v>101</v>
      </c>
      <c r="C110" s="4">
        <v>0</v>
      </c>
      <c r="D110" s="10">
        <v>2468462</v>
      </c>
      <c r="E110" s="11">
        <v>109630</v>
      </c>
      <c r="F110" s="4">
        <f t="shared" si="12"/>
        <v>2578092</v>
      </c>
      <c r="H110" s="10">
        <f t="shared" si="13"/>
        <v>2554858</v>
      </c>
      <c r="I110" s="17">
        <f t="shared" si="14"/>
        <v>109630</v>
      </c>
      <c r="J110" s="4">
        <f t="shared" si="15"/>
        <v>2664488</v>
      </c>
      <c r="L110" s="10">
        <v>2468462</v>
      </c>
      <c r="M110" s="11">
        <f t="shared" si="16"/>
        <v>109630</v>
      </c>
      <c r="N110" s="44">
        <f t="shared" si="17"/>
        <v>2554858.17087</v>
      </c>
      <c r="O110" s="10">
        <f t="shared" si="11"/>
        <v>2554858</v>
      </c>
      <c r="P110" s="45">
        <f t="shared" si="18"/>
        <v>0.1708700000308454</v>
      </c>
      <c r="Q110">
        <f t="shared" si="19"/>
        <v>98738.48</v>
      </c>
      <c r="R110" s="4">
        <f t="shared" si="20"/>
        <v>2567200.48</v>
      </c>
      <c r="S110">
        <v>2375806</v>
      </c>
      <c r="T110">
        <v>2458959</v>
      </c>
    </row>
    <row r="111" spans="1:20">
      <c r="A111" t="s">
        <v>121</v>
      </c>
      <c r="B111">
        <v>102</v>
      </c>
      <c r="C111" s="4">
        <v>0</v>
      </c>
      <c r="D111" s="10">
        <v>948611</v>
      </c>
      <c r="E111" s="11">
        <v>211838</v>
      </c>
      <c r="F111" s="4">
        <f t="shared" si="12"/>
        <v>1160449</v>
      </c>
      <c r="H111" s="10">
        <f t="shared" si="13"/>
        <v>981812</v>
      </c>
      <c r="I111" s="17">
        <f t="shared" si="14"/>
        <v>211838</v>
      </c>
      <c r="J111" s="4">
        <f t="shared" si="15"/>
        <v>1193650</v>
      </c>
      <c r="L111" s="10">
        <v>948611</v>
      </c>
      <c r="M111" s="11">
        <f t="shared" si="16"/>
        <v>211838</v>
      </c>
      <c r="N111" s="44">
        <f t="shared" si="17"/>
        <v>981812.38534000004</v>
      </c>
      <c r="O111" s="10">
        <f t="shared" si="11"/>
        <v>981812</v>
      </c>
      <c r="P111" s="45">
        <f t="shared" si="18"/>
        <v>0.38534000003710389</v>
      </c>
      <c r="Q111">
        <f t="shared" si="19"/>
        <v>37944.44</v>
      </c>
      <c r="R111" s="4">
        <f t="shared" si="20"/>
        <v>986555.44</v>
      </c>
      <c r="S111">
        <v>913004</v>
      </c>
      <c r="T111">
        <v>944959</v>
      </c>
    </row>
    <row r="112" spans="1:20">
      <c r="A112" t="s">
        <v>122</v>
      </c>
      <c r="B112">
        <v>103</v>
      </c>
      <c r="C112" s="4">
        <v>0</v>
      </c>
      <c r="D112" s="10">
        <v>4233280</v>
      </c>
      <c r="E112" s="11">
        <v>50851</v>
      </c>
      <c r="F112" s="4">
        <f t="shared" si="12"/>
        <v>4284131</v>
      </c>
      <c r="H112" s="10">
        <f t="shared" si="13"/>
        <v>4381445</v>
      </c>
      <c r="I112" s="17">
        <f t="shared" si="14"/>
        <v>50851</v>
      </c>
      <c r="J112" s="4">
        <f t="shared" si="15"/>
        <v>4432296</v>
      </c>
      <c r="L112" s="10">
        <v>4233280</v>
      </c>
      <c r="M112" s="11">
        <f t="shared" si="16"/>
        <v>50851</v>
      </c>
      <c r="N112" s="44">
        <f t="shared" si="17"/>
        <v>4381444.8015000001</v>
      </c>
      <c r="O112" s="10">
        <f t="shared" si="11"/>
        <v>4381445</v>
      </c>
      <c r="P112" s="45">
        <f t="shared" si="18"/>
        <v>-0.19849999994039536</v>
      </c>
      <c r="Q112">
        <f t="shared" si="19"/>
        <v>169331.20000000001</v>
      </c>
      <c r="R112" s="4">
        <f t="shared" si="20"/>
        <v>4402611.2</v>
      </c>
      <c r="S112">
        <v>4074379</v>
      </c>
      <c r="T112">
        <v>4216982</v>
      </c>
    </row>
    <row r="113" spans="1:20">
      <c r="A113" t="s">
        <v>123</v>
      </c>
      <c r="B113">
        <v>104</v>
      </c>
      <c r="C113" s="4">
        <v>0</v>
      </c>
      <c r="D113" s="10">
        <v>2335</v>
      </c>
      <c r="E113" s="11">
        <v>2110</v>
      </c>
      <c r="F113" s="4">
        <f t="shared" si="12"/>
        <v>4445</v>
      </c>
      <c r="H113" s="10">
        <f t="shared" si="13"/>
        <v>2417</v>
      </c>
      <c r="I113" s="17">
        <f t="shared" si="14"/>
        <v>2110</v>
      </c>
      <c r="J113" s="4">
        <f t="shared" si="15"/>
        <v>4527</v>
      </c>
      <c r="L113" s="10">
        <v>2335</v>
      </c>
      <c r="M113" s="11">
        <f t="shared" si="16"/>
        <v>2110</v>
      </c>
      <c r="N113" s="44">
        <f t="shared" si="17"/>
        <v>2416.7249999999999</v>
      </c>
      <c r="O113" s="10">
        <f t="shared" si="11"/>
        <v>2417</v>
      </c>
      <c r="P113" s="45">
        <f t="shared" si="18"/>
        <v>-0.27500000000009095</v>
      </c>
      <c r="Q113">
        <f t="shared" si="19"/>
        <v>93.4</v>
      </c>
      <c r="R113" s="4">
        <f t="shared" si="20"/>
        <v>2428.4</v>
      </c>
      <c r="S113">
        <v>2247</v>
      </c>
      <c r="T113">
        <v>2326</v>
      </c>
    </row>
    <row r="114" spans="1:20">
      <c r="A114" t="s">
        <v>124</v>
      </c>
      <c r="B114">
        <v>105</v>
      </c>
      <c r="C114" s="4">
        <v>0</v>
      </c>
      <c r="D114" s="10">
        <v>715645</v>
      </c>
      <c r="E114" s="11">
        <v>124466</v>
      </c>
      <c r="F114" s="4">
        <f t="shared" si="12"/>
        <v>840111</v>
      </c>
      <c r="H114" s="10">
        <f t="shared" si="13"/>
        <v>740693</v>
      </c>
      <c r="I114" s="17">
        <f t="shared" si="14"/>
        <v>124466</v>
      </c>
      <c r="J114" s="4">
        <f t="shared" si="15"/>
        <v>865159</v>
      </c>
      <c r="L114" s="10">
        <v>715645</v>
      </c>
      <c r="M114" s="11">
        <f t="shared" si="16"/>
        <v>124466</v>
      </c>
      <c r="N114" s="44">
        <f t="shared" si="17"/>
        <v>740692.57524999999</v>
      </c>
      <c r="O114" s="10">
        <f t="shared" si="11"/>
        <v>740693</v>
      </c>
      <c r="P114" s="45">
        <f t="shared" si="18"/>
        <v>-0.42475000000558794</v>
      </c>
      <c r="Q114">
        <f t="shared" si="19"/>
        <v>28625.8</v>
      </c>
      <c r="R114" s="4">
        <f t="shared" si="20"/>
        <v>744270.8</v>
      </c>
      <c r="S114">
        <v>688782</v>
      </c>
      <c r="T114">
        <v>712889</v>
      </c>
    </row>
    <row r="115" spans="1:20">
      <c r="A115" t="s">
        <v>125</v>
      </c>
      <c r="B115">
        <v>106</v>
      </c>
      <c r="C115" s="4">
        <v>0</v>
      </c>
      <c r="D115" s="10">
        <v>242992</v>
      </c>
      <c r="E115" s="11">
        <v>36043</v>
      </c>
      <c r="F115" s="4">
        <f t="shared" si="12"/>
        <v>279035</v>
      </c>
      <c r="H115" s="10">
        <f t="shared" si="13"/>
        <v>251497</v>
      </c>
      <c r="I115" s="17">
        <f t="shared" si="14"/>
        <v>36043</v>
      </c>
      <c r="J115" s="4">
        <f t="shared" si="15"/>
        <v>287540</v>
      </c>
      <c r="L115" s="10">
        <v>242992</v>
      </c>
      <c r="M115" s="11">
        <f t="shared" si="16"/>
        <v>36043</v>
      </c>
      <c r="N115" s="44">
        <f t="shared" si="17"/>
        <v>251496.72008999999</v>
      </c>
      <c r="O115" s="10">
        <f t="shared" si="11"/>
        <v>251497</v>
      </c>
      <c r="P115" s="45">
        <f t="shared" si="18"/>
        <v>-0.27991000001202337</v>
      </c>
      <c r="Q115">
        <f t="shared" si="19"/>
        <v>9719.68</v>
      </c>
      <c r="R115" s="4">
        <f t="shared" si="20"/>
        <v>252711.67999999999</v>
      </c>
      <c r="S115">
        <v>233871</v>
      </c>
      <c r="T115">
        <v>242057</v>
      </c>
    </row>
    <row r="116" spans="1:20">
      <c r="A116" t="s">
        <v>126</v>
      </c>
      <c r="B116">
        <v>107</v>
      </c>
      <c r="C116" s="4">
        <v>0</v>
      </c>
      <c r="D116" s="10">
        <v>3989861</v>
      </c>
      <c r="E116" s="11">
        <v>18888</v>
      </c>
      <c r="F116" s="4">
        <f t="shared" si="12"/>
        <v>4008749</v>
      </c>
      <c r="H116" s="10">
        <f t="shared" si="13"/>
        <v>4129506</v>
      </c>
      <c r="I116" s="17">
        <f t="shared" si="14"/>
        <v>18888</v>
      </c>
      <c r="J116" s="4">
        <f t="shared" si="15"/>
        <v>4148394</v>
      </c>
      <c r="L116" s="10">
        <v>3989861</v>
      </c>
      <c r="M116" s="11">
        <f t="shared" si="16"/>
        <v>18888</v>
      </c>
      <c r="N116" s="44">
        <f t="shared" si="17"/>
        <v>4129506.1364099998</v>
      </c>
      <c r="O116" s="10">
        <f t="shared" si="11"/>
        <v>4129506</v>
      </c>
      <c r="P116" s="45">
        <f t="shared" si="18"/>
        <v>0.13640999980270863</v>
      </c>
      <c r="Q116">
        <f t="shared" si="19"/>
        <v>159594.44</v>
      </c>
      <c r="R116" s="4">
        <f t="shared" si="20"/>
        <v>4149455.44</v>
      </c>
      <c r="S116">
        <v>3840097</v>
      </c>
      <c r="T116">
        <v>3974500</v>
      </c>
    </row>
    <row r="117" spans="1:20">
      <c r="A117" t="s">
        <v>127</v>
      </c>
      <c r="B117">
        <v>108</v>
      </c>
      <c r="C117" s="4">
        <v>0</v>
      </c>
      <c r="D117" s="10">
        <v>79920</v>
      </c>
      <c r="E117" s="11">
        <v>28012</v>
      </c>
      <c r="F117" s="4">
        <f t="shared" si="12"/>
        <v>107932</v>
      </c>
      <c r="H117" s="10">
        <f t="shared" si="13"/>
        <v>82717</v>
      </c>
      <c r="I117" s="17">
        <f t="shared" si="14"/>
        <v>28012</v>
      </c>
      <c r="J117" s="4">
        <f t="shared" si="15"/>
        <v>110729</v>
      </c>
      <c r="L117" s="10">
        <v>79920</v>
      </c>
      <c r="M117" s="11">
        <f t="shared" si="16"/>
        <v>28012</v>
      </c>
      <c r="N117" s="44">
        <f t="shared" si="17"/>
        <v>82717.200030000007</v>
      </c>
      <c r="O117" s="10">
        <f t="shared" si="11"/>
        <v>82717</v>
      </c>
      <c r="P117" s="45">
        <f t="shared" si="18"/>
        <v>0.20003000000724569</v>
      </c>
      <c r="Q117">
        <f t="shared" si="19"/>
        <v>3196.8</v>
      </c>
      <c r="R117" s="4">
        <f t="shared" si="20"/>
        <v>83116.800000000003</v>
      </c>
      <c r="S117">
        <v>76920</v>
      </c>
      <c r="T117">
        <v>79612</v>
      </c>
    </row>
    <row r="118" spans="1:20">
      <c r="A118" t="s">
        <v>128</v>
      </c>
      <c r="B118">
        <v>109</v>
      </c>
      <c r="C118" s="4">
        <v>0</v>
      </c>
      <c r="D118" s="10">
        <v>2095</v>
      </c>
      <c r="E118" s="11">
        <v>23042</v>
      </c>
      <c r="F118" s="4">
        <f t="shared" si="12"/>
        <v>25137</v>
      </c>
      <c r="H118" s="10">
        <f t="shared" si="13"/>
        <v>2168</v>
      </c>
      <c r="I118" s="17">
        <f t="shared" si="14"/>
        <v>23042</v>
      </c>
      <c r="J118" s="4">
        <f t="shared" si="15"/>
        <v>25210</v>
      </c>
      <c r="L118" s="10">
        <v>2095</v>
      </c>
      <c r="M118" s="11">
        <f t="shared" si="16"/>
        <v>23042</v>
      </c>
      <c r="N118" s="44">
        <f t="shared" si="17"/>
        <v>2168.3249999999998</v>
      </c>
      <c r="O118" s="10">
        <f t="shared" si="11"/>
        <v>2168</v>
      </c>
      <c r="P118" s="45">
        <f t="shared" si="18"/>
        <v>0.3249999999998181</v>
      </c>
      <c r="Q118">
        <f t="shared" si="19"/>
        <v>83.8</v>
      </c>
      <c r="R118" s="4">
        <f t="shared" si="20"/>
        <v>2178.8000000000002</v>
      </c>
      <c r="S118">
        <v>2016</v>
      </c>
      <c r="T118">
        <v>2087</v>
      </c>
    </row>
    <row r="119" spans="1:20">
      <c r="A119" t="s">
        <v>129</v>
      </c>
      <c r="B119">
        <v>110</v>
      </c>
      <c r="C119" s="4">
        <v>0</v>
      </c>
      <c r="D119" s="10">
        <v>1561999</v>
      </c>
      <c r="E119" s="11">
        <v>4773</v>
      </c>
      <c r="F119" s="4">
        <f t="shared" si="12"/>
        <v>1566772</v>
      </c>
      <c r="H119" s="10">
        <f t="shared" si="13"/>
        <v>1616669</v>
      </c>
      <c r="I119" s="17">
        <f t="shared" si="14"/>
        <v>4773</v>
      </c>
      <c r="J119" s="4">
        <f t="shared" si="15"/>
        <v>1621442</v>
      </c>
      <c r="L119" s="10">
        <v>1561999</v>
      </c>
      <c r="M119" s="11">
        <f t="shared" si="16"/>
        <v>4773</v>
      </c>
      <c r="N119" s="44">
        <f t="shared" si="17"/>
        <v>1616668.9655500001</v>
      </c>
      <c r="O119" s="10">
        <f t="shared" si="11"/>
        <v>1616669</v>
      </c>
      <c r="P119" s="45">
        <f t="shared" si="18"/>
        <v>-3.4449999919161201E-2</v>
      </c>
      <c r="Q119">
        <f t="shared" si="19"/>
        <v>62479.96</v>
      </c>
      <c r="R119" s="4">
        <f t="shared" si="20"/>
        <v>1624478.96</v>
      </c>
      <c r="S119">
        <v>1503368</v>
      </c>
      <c r="T119">
        <v>1555986</v>
      </c>
    </row>
    <row r="120" spans="1:20">
      <c r="A120" t="s">
        <v>130</v>
      </c>
      <c r="B120">
        <v>111</v>
      </c>
      <c r="C120" s="4">
        <v>0</v>
      </c>
      <c r="D120" s="10">
        <v>882066</v>
      </c>
      <c r="E120" s="11">
        <v>57428</v>
      </c>
      <c r="F120" s="4">
        <f t="shared" si="12"/>
        <v>939494</v>
      </c>
      <c r="H120" s="10">
        <f t="shared" si="13"/>
        <v>912938</v>
      </c>
      <c r="I120" s="17">
        <f t="shared" si="14"/>
        <v>57428</v>
      </c>
      <c r="J120" s="4">
        <f t="shared" si="15"/>
        <v>970366</v>
      </c>
      <c r="L120" s="10">
        <v>882066</v>
      </c>
      <c r="M120" s="11">
        <f t="shared" si="16"/>
        <v>57428</v>
      </c>
      <c r="N120" s="44">
        <f t="shared" si="17"/>
        <v>912938.31030999997</v>
      </c>
      <c r="O120" s="10">
        <f t="shared" si="11"/>
        <v>912938</v>
      </c>
      <c r="P120" s="45">
        <f t="shared" si="18"/>
        <v>0.31030999997165054</v>
      </c>
      <c r="Q120">
        <f t="shared" si="19"/>
        <v>35282.639999999999</v>
      </c>
      <c r="R120" s="4">
        <f t="shared" si="20"/>
        <v>917348.64</v>
      </c>
      <c r="S120">
        <v>848957</v>
      </c>
      <c r="T120">
        <v>878671</v>
      </c>
    </row>
    <row r="121" spans="1:20">
      <c r="A121" t="s">
        <v>131</v>
      </c>
      <c r="B121">
        <v>112</v>
      </c>
      <c r="C121" s="4">
        <v>0</v>
      </c>
      <c r="D121" s="10">
        <v>160167</v>
      </c>
      <c r="E121" s="11">
        <v>62566</v>
      </c>
      <c r="F121" s="4">
        <f t="shared" si="12"/>
        <v>222733</v>
      </c>
      <c r="H121" s="10">
        <f t="shared" si="13"/>
        <v>165773</v>
      </c>
      <c r="I121" s="17">
        <f t="shared" si="14"/>
        <v>62566</v>
      </c>
      <c r="J121" s="4">
        <f t="shared" si="15"/>
        <v>228339</v>
      </c>
      <c r="L121" s="10">
        <v>160167</v>
      </c>
      <c r="M121" s="11">
        <f t="shared" si="16"/>
        <v>62566</v>
      </c>
      <c r="N121" s="44">
        <f t="shared" si="17"/>
        <v>165772.84505999999</v>
      </c>
      <c r="O121" s="10">
        <f t="shared" si="11"/>
        <v>165773</v>
      </c>
      <c r="P121" s="45">
        <f t="shared" si="18"/>
        <v>-0.15494000000762753</v>
      </c>
      <c r="Q121">
        <f t="shared" si="19"/>
        <v>6406.68</v>
      </c>
      <c r="R121" s="4">
        <f t="shared" si="20"/>
        <v>166573.68</v>
      </c>
      <c r="S121">
        <v>154155</v>
      </c>
      <c r="T121">
        <v>159550</v>
      </c>
    </row>
    <row r="122" spans="1:20">
      <c r="A122" t="s">
        <v>377</v>
      </c>
      <c r="B122">
        <v>113</v>
      </c>
      <c r="C122" s="4">
        <v>0</v>
      </c>
      <c r="D122" s="10">
        <v>758155</v>
      </c>
      <c r="E122" s="11">
        <v>186384</v>
      </c>
      <c r="F122" s="4">
        <f t="shared" si="12"/>
        <v>944539</v>
      </c>
      <c r="H122" s="10">
        <f t="shared" si="13"/>
        <v>784690</v>
      </c>
      <c r="I122" s="17">
        <f t="shared" si="14"/>
        <v>186384</v>
      </c>
      <c r="J122" s="4">
        <f t="shared" si="15"/>
        <v>971074</v>
      </c>
      <c r="L122" s="10">
        <v>758155</v>
      </c>
      <c r="M122" s="11">
        <f t="shared" si="16"/>
        <v>186384</v>
      </c>
      <c r="N122" s="44">
        <f t="shared" si="17"/>
        <v>784690.42527000001</v>
      </c>
      <c r="O122" s="10">
        <f t="shared" si="11"/>
        <v>784690</v>
      </c>
      <c r="P122" s="45">
        <f t="shared" si="18"/>
        <v>0.42527000000700355</v>
      </c>
      <c r="Q122">
        <f t="shared" si="19"/>
        <v>30326.2</v>
      </c>
      <c r="R122" s="4">
        <f t="shared" si="20"/>
        <v>788481.2</v>
      </c>
      <c r="S122">
        <v>729697</v>
      </c>
      <c r="T122">
        <v>755236</v>
      </c>
    </row>
    <row r="123" spans="1:20">
      <c r="A123" t="s">
        <v>132</v>
      </c>
      <c r="B123">
        <v>114</v>
      </c>
      <c r="C123" s="4">
        <v>0</v>
      </c>
      <c r="D123" s="10">
        <v>3171605</v>
      </c>
      <c r="E123" s="11">
        <v>29060</v>
      </c>
      <c r="F123" s="4">
        <f t="shared" si="12"/>
        <v>3200665</v>
      </c>
      <c r="H123" s="10">
        <f t="shared" si="13"/>
        <v>3282611</v>
      </c>
      <c r="I123" s="17">
        <f t="shared" si="14"/>
        <v>29060</v>
      </c>
      <c r="J123" s="4">
        <f t="shared" si="15"/>
        <v>3311671</v>
      </c>
      <c r="L123" s="10">
        <v>3171605</v>
      </c>
      <c r="M123" s="11">
        <f t="shared" si="16"/>
        <v>29060</v>
      </c>
      <c r="N123" s="44">
        <f t="shared" si="17"/>
        <v>3282611.17612</v>
      </c>
      <c r="O123" s="10">
        <f t="shared" si="11"/>
        <v>3282611</v>
      </c>
      <c r="P123" s="45">
        <f t="shared" si="18"/>
        <v>0.17611999996006489</v>
      </c>
      <c r="Q123">
        <f t="shared" si="19"/>
        <v>126864.2</v>
      </c>
      <c r="R123" s="4">
        <f t="shared" si="20"/>
        <v>3298469.2</v>
      </c>
      <c r="S123">
        <v>3052555</v>
      </c>
      <c r="T123">
        <v>3159394</v>
      </c>
    </row>
    <row r="124" spans="1:20">
      <c r="A124" t="s">
        <v>133</v>
      </c>
      <c r="B124">
        <v>115</v>
      </c>
      <c r="C124" s="4">
        <v>0</v>
      </c>
      <c r="D124" s="10">
        <v>773847</v>
      </c>
      <c r="E124" s="11">
        <v>64900</v>
      </c>
      <c r="F124" s="4">
        <f t="shared" si="12"/>
        <v>838747</v>
      </c>
      <c r="H124" s="10">
        <f t="shared" si="13"/>
        <v>800932</v>
      </c>
      <c r="I124" s="17">
        <f t="shared" si="14"/>
        <v>64900</v>
      </c>
      <c r="J124" s="4">
        <f t="shared" si="15"/>
        <v>865832</v>
      </c>
      <c r="L124" s="10">
        <v>773847</v>
      </c>
      <c r="M124" s="11">
        <f t="shared" si="16"/>
        <v>64900</v>
      </c>
      <c r="N124" s="44">
        <f t="shared" si="17"/>
        <v>800931.64526999998</v>
      </c>
      <c r="O124" s="10">
        <f t="shared" si="11"/>
        <v>800932</v>
      </c>
      <c r="P124" s="45">
        <f t="shared" si="18"/>
        <v>-0.35473000002093613</v>
      </c>
      <c r="Q124">
        <f t="shared" si="19"/>
        <v>30953.88</v>
      </c>
      <c r="R124" s="4">
        <f t="shared" si="20"/>
        <v>804800.88</v>
      </c>
      <c r="S124">
        <v>744800</v>
      </c>
      <c r="T124">
        <v>770868</v>
      </c>
    </row>
    <row r="125" spans="1:20">
      <c r="A125" t="s">
        <v>134</v>
      </c>
      <c r="B125">
        <v>116</v>
      </c>
      <c r="C125" s="4">
        <v>0</v>
      </c>
      <c r="D125" s="10">
        <v>727187</v>
      </c>
      <c r="E125" s="11">
        <v>103172</v>
      </c>
      <c r="F125" s="4">
        <f t="shared" si="12"/>
        <v>830359</v>
      </c>
      <c r="H125" s="10">
        <f t="shared" si="13"/>
        <v>752639</v>
      </c>
      <c r="I125" s="17">
        <f t="shared" si="14"/>
        <v>103172</v>
      </c>
      <c r="J125" s="4">
        <f t="shared" si="15"/>
        <v>855811</v>
      </c>
      <c r="L125" s="10">
        <v>727187</v>
      </c>
      <c r="M125" s="11">
        <f t="shared" si="16"/>
        <v>103172</v>
      </c>
      <c r="N125" s="44">
        <f t="shared" si="17"/>
        <v>752638.54526000004</v>
      </c>
      <c r="O125" s="10">
        <f t="shared" si="11"/>
        <v>752639</v>
      </c>
      <c r="P125" s="45">
        <f t="shared" si="18"/>
        <v>-0.45473999995738268</v>
      </c>
      <c r="Q125">
        <f t="shared" si="19"/>
        <v>29087.48</v>
      </c>
      <c r="R125" s="4">
        <f t="shared" si="20"/>
        <v>756274.48</v>
      </c>
      <c r="S125">
        <v>699891</v>
      </c>
      <c r="T125">
        <v>724387</v>
      </c>
    </row>
    <row r="126" spans="1:20">
      <c r="A126" t="s">
        <v>135</v>
      </c>
      <c r="B126">
        <v>117</v>
      </c>
      <c r="C126" s="4">
        <v>0</v>
      </c>
      <c r="D126" s="10">
        <v>453397</v>
      </c>
      <c r="E126" s="11">
        <v>202223</v>
      </c>
      <c r="F126" s="4">
        <f t="shared" si="12"/>
        <v>655620</v>
      </c>
      <c r="H126" s="10">
        <f t="shared" si="13"/>
        <v>469266</v>
      </c>
      <c r="I126" s="17">
        <f t="shared" si="14"/>
        <v>202223</v>
      </c>
      <c r="J126" s="4">
        <f t="shared" si="15"/>
        <v>671489</v>
      </c>
      <c r="L126" s="10">
        <v>453397</v>
      </c>
      <c r="M126" s="11">
        <f t="shared" si="16"/>
        <v>202223</v>
      </c>
      <c r="N126" s="44">
        <f t="shared" si="17"/>
        <v>469265.89516000001</v>
      </c>
      <c r="O126" s="10">
        <f t="shared" si="11"/>
        <v>469266</v>
      </c>
      <c r="P126" s="45">
        <f t="shared" si="18"/>
        <v>-0.10483999998541549</v>
      </c>
      <c r="Q126">
        <f t="shared" si="19"/>
        <v>18135.88</v>
      </c>
      <c r="R126" s="4">
        <f t="shared" si="20"/>
        <v>471532.88</v>
      </c>
      <c r="S126">
        <v>436378</v>
      </c>
      <c r="T126">
        <v>451651</v>
      </c>
    </row>
    <row r="127" spans="1:20">
      <c r="A127" t="s">
        <v>136</v>
      </c>
      <c r="B127">
        <v>118</v>
      </c>
      <c r="C127" s="4">
        <v>0</v>
      </c>
      <c r="D127" s="10">
        <v>906844</v>
      </c>
      <c r="E127" s="11">
        <v>51685</v>
      </c>
      <c r="F127" s="4">
        <f t="shared" si="12"/>
        <v>958529</v>
      </c>
      <c r="H127" s="10">
        <f t="shared" si="13"/>
        <v>938584</v>
      </c>
      <c r="I127" s="17">
        <f t="shared" si="14"/>
        <v>51685</v>
      </c>
      <c r="J127" s="4">
        <f t="shared" si="15"/>
        <v>990269</v>
      </c>
      <c r="L127" s="10">
        <v>906844</v>
      </c>
      <c r="M127" s="11">
        <f t="shared" si="16"/>
        <v>51685</v>
      </c>
      <c r="N127" s="44">
        <f t="shared" si="17"/>
        <v>938583.54032000003</v>
      </c>
      <c r="O127" s="10">
        <f t="shared" si="11"/>
        <v>938584</v>
      </c>
      <c r="P127" s="45">
        <f t="shared" si="18"/>
        <v>-0.45967999997083098</v>
      </c>
      <c r="Q127">
        <f t="shared" si="19"/>
        <v>36273.760000000002</v>
      </c>
      <c r="R127" s="4">
        <f t="shared" si="20"/>
        <v>943117.76</v>
      </c>
      <c r="S127">
        <v>872805</v>
      </c>
      <c r="T127">
        <v>903353</v>
      </c>
    </row>
    <row r="128" spans="1:20">
      <c r="A128" t="s">
        <v>137</v>
      </c>
      <c r="B128">
        <v>119</v>
      </c>
      <c r="C128" s="4">
        <v>0</v>
      </c>
      <c r="D128" s="10">
        <v>671185</v>
      </c>
      <c r="E128" s="11">
        <v>125021</v>
      </c>
      <c r="F128" s="4">
        <f t="shared" si="12"/>
        <v>796206</v>
      </c>
      <c r="H128" s="10">
        <f t="shared" si="13"/>
        <v>694676</v>
      </c>
      <c r="I128" s="17">
        <f t="shared" si="14"/>
        <v>125021</v>
      </c>
      <c r="J128" s="4">
        <f t="shared" si="15"/>
        <v>819697</v>
      </c>
      <c r="L128" s="10">
        <v>671185</v>
      </c>
      <c r="M128" s="11">
        <f t="shared" si="16"/>
        <v>125021</v>
      </c>
      <c r="N128" s="44">
        <f t="shared" si="17"/>
        <v>694676.47524000006</v>
      </c>
      <c r="O128" s="10">
        <f t="shared" si="11"/>
        <v>694676</v>
      </c>
      <c r="P128" s="45">
        <f t="shared" si="18"/>
        <v>0.47524000005796552</v>
      </c>
      <c r="Q128">
        <f t="shared" si="19"/>
        <v>26847.4</v>
      </c>
      <c r="R128" s="4">
        <f t="shared" si="20"/>
        <v>698032.4</v>
      </c>
      <c r="S128">
        <v>645991</v>
      </c>
      <c r="T128">
        <v>668601</v>
      </c>
    </row>
    <row r="129" spans="1:20">
      <c r="A129" t="s">
        <v>138</v>
      </c>
      <c r="B129">
        <v>120</v>
      </c>
      <c r="C129" s="4">
        <v>0</v>
      </c>
      <c r="D129" s="10">
        <v>687308</v>
      </c>
      <c r="E129" s="11">
        <v>0</v>
      </c>
      <c r="F129" s="4">
        <f t="shared" si="12"/>
        <v>687308</v>
      </c>
      <c r="H129" s="10">
        <f t="shared" si="13"/>
        <v>711364</v>
      </c>
      <c r="I129" s="17">
        <f t="shared" si="14"/>
        <v>0</v>
      </c>
      <c r="J129" s="4">
        <f t="shared" si="15"/>
        <v>711364</v>
      </c>
      <c r="L129" s="10">
        <v>687308</v>
      </c>
      <c r="M129" s="11">
        <f t="shared" si="16"/>
        <v>0</v>
      </c>
      <c r="N129" s="44">
        <f t="shared" si="17"/>
        <v>711363.78023999999</v>
      </c>
      <c r="O129" s="10">
        <f t="shared" si="11"/>
        <v>711364</v>
      </c>
      <c r="P129" s="45">
        <f t="shared" si="18"/>
        <v>-0.21976000000722706</v>
      </c>
      <c r="Q129">
        <f t="shared" si="19"/>
        <v>27492.32</v>
      </c>
      <c r="R129" s="4">
        <f t="shared" si="20"/>
        <v>714800.32</v>
      </c>
      <c r="S129">
        <v>661509</v>
      </c>
      <c r="T129">
        <v>684662</v>
      </c>
    </row>
    <row r="130" spans="1:20">
      <c r="A130" t="s">
        <v>139</v>
      </c>
      <c r="B130">
        <v>121</v>
      </c>
      <c r="C130" s="4">
        <v>0</v>
      </c>
      <c r="D130" s="10">
        <v>56403</v>
      </c>
      <c r="E130" s="11">
        <v>41787</v>
      </c>
      <c r="F130" s="4">
        <f t="shared" si="12"/>
        <v>98190</v>
      </c>
      <c r="H130" s="10">
        <f t="shared" si="13"/>
        <v>58377</v>
      </c>
      <c r="I130" s="17">
        <f t="shared" si="14"/>
        <v>41787</v>
      </c>
      <c r="J130" s="4">
        <f t="shared" si="15"/>
        <v>100164</v>
      </c>
      <c r="L130" s="10">
        <v>56403</v>
      </c>
      <c r="M130" s="11">
        <f t="shared" si="16"/>
        <v>41787</v>
      </c>
      <c r="N130" s="44">
        <f t="shared" si="17"/>
        <v>58377.105020000003</v>
      </c>
      <c r="O130" s="10">
        <f t="shared" si="11"/>
        <v>58377</v>
      </c>
      <c r="P130" s="45">
        <f t="shared" si="18"/>
        <v>0.10502000000269618</v>
      </c>
      <c r="Q130">
        <f t="shared" si="19"/>
        <v>2256.12</v>
      </c>
      <c r="R130" s="4">
        <f t="shared" si="20"/>
        <v>58659.12</v>
      </c>
      <c r="S130">
        <v>54286</v>
      </c>
      <c r="T130">
        <v>56186</v>
      </c>
    </row>
    <row r="131" spans="1:20">
      <c r="A131" t="s">
        <v>140</v>
      </c>
      <c r="B131">
        <v>122</v>
      </c>
      <c r="C131" s="4">
        <v>0</v>
      </c>
      <c r="D131" s="10">
        <v>2116228</v>
      </c>
      <c r="E131" s="11">
        <v>6846</v>
      </c>
      <c r="F131" s="4">
        <f t="shared" si="12"/>
        <v>2123074</v>
      </c>
      <c r="H131" s="10">
        <f t="shared" si="13"/>
        <v>2190296</v>
      </c>
      <c r="I131" s="17">
        <f t="shared" si="14"/>
        <v>6846</v>
      </c>
      <c r="J131" s="4">
        <f t="shared" si="15"/>
        <v>2197142</v>
      </c>
      <c r="L131" s="10">
        <v>2116228</v>
      </c>
      <c r="M131" s="11">
        <f t="shared" si="16"/>
        <v>6846</v>
      </c>
      <c r="N131" s="44">
        <f t="shared" si="17"/>
        <v>2190295.9807500001</v>
      </c>
      <c r="O131" s="10">
        <f t="shared" si="11"/>
        <v>2190296</v>
      </c>
      <c r="P131" s="45">
        <f t="shared" si="18"/>
        <v>-1.9249999895691872E-2</v>
      </c>
      <c r="Q131">
        <f t="shared" si="19"/>
        <v>84649.12</v>
      </c>
      <c r="R131" s="4">
        <f t="shared" si="20"/>
        <v>2200877.12</v>
      </c>
      <c r="S131">
        <v>2036793</v>
      </c>
      <c r="T131">
        <v>2108081</v>
      </c>
    </row>
    <row r="132" spans="1:20">
      <c r="A132" t="s">
        <v>141</v>
      </c>
      <c r="B132">
        <v>123</v>
      </c>
      <c r="C132" s="4">
        <v>0</v>
      </c>
      <c r="D132" s="10">
        <v>1279285</v>
      </c>
      <c r="E132" s="11">
        <v>27657</v>
      </c>
      <c r="F132" s="4">
        <f t="shared" si="12"/>
        <v>1306942</v>
      </c>
      <c r="H132" s="10">
        <f t="shared" si="13"/>
        <v>1324060</v>
      </c>
      <c r="I132" s="17">
        <f t="shared" si="14"/>
        <v>27657</v>
      </c>
      <c r="J132" s="4">
        <f t="shared" si="15"/>
        <v>1351717</v>
      </c>
      <c r="L132" s="10">
        <v>1279285</v>
      </c>
      <c r="M132" s="11">
        <f t="shared" si="16"/>
        <v>27657</v>
      </c>
      <c r="N132" s="44">
        <f t="shared" si="17"/>
        <v>1324059.97545</v>
      </c>
      <c r="O132" s="10">
        <f t="shared" si="11"/>
        <v>1324060</v>
      </c>
      <c r="P132" s="45">
        <f t="shared" si="18"/>
        <v>-2.4549999972805381E-2</v>
      </c>
      <c r="Q132">
        <f t="shared" si="19"/>
        <v>51171.4</v>
      </c>
      <c r="R132" s="4">
        <f t="shared" si="20"/>
        <v>1330456.3999999999</v>
      </c>
      <c r="S132">
        <v>1231266</v>
      </c>
      <c r="T132">
        <v>1274360</v>
      </c>
    </row>
    <row r="133" spans="1:20">
      <c r="A133" t="s">
        <v>142</v>
      </c>
      <c r="B133">
        <v>124</v>
      </c>
      <c r="C133" s="4">
        <v>0</v>
      </c>
      <c r="D133" s="10">
        <v>465076</v>
      </c>
      <c r="E133" s="11">
        <v>64628</v>
      </c>
      <c r="F133" s="4">
        <f t="shared" si="12"/>
        <v>529704</v>
      </c>
      <c r="H133" s="10">
        <f t="shared" si="13"/>
        <v>481354</v>
      </c>
      <c r="I133" s="17">
        <f t="shared" si="14"/>
        <v>64628</v>
      </c>
      <c r="J133" s="4">
        <f t="shared" si="15"/>
        <v>545982</v>
      </c>
      <c r="L133" s="10">
        <v>465076</v>
      </c>
      <c r="M133" s="11">
        <f t="shared" si="16"/>
        <v>64628</v>
      </c>
      <c r="N133" s="44">
        <f t="shared" si="17"/>
        <v>481353.66016000003</v>
      </c>
      <c r="O133" s="10">
        <f t="shared" si="11"/>
        <v>481354</v>
      </c>
      <c r="P133" s="45">
        <f t="shared" si="18"/>
        <v>-0.33983999997144565</v>
      </c>
      <c r="Q133">
        <f t="shared" si="19"/>
        <v>18603.04</v>
      </c>
      <c r="R133" s="4">
        <f t="shared" si="20"/>
        <v>483679.04</v>
      </c>
      <c r="S133">
        <v>447619</v>
      </c>
      <c r="T133">
        <v>463286</v>
      </c>
    </row>
    <row r="134" spans="1:20">
      <c r="A134" t="s">
        <v>143</v>
      </c>
      <c r="B134">
        <v>125</v>
      </c>
      <c r="C134" s="4">
        <v>0</v>
      </c>
      <c r="D134" s="10">
        <v>1479443</v>
      </c>
      <c r="E134" s="11">
        <v>3391</v>
      </c>
      <c r="F134" s="4">
        <f t="shared" si="12"/>
        <v>1482834</v>
      </c>
      <c r="H134" s="10">
        <f t="shared" si="13"/>
        <v>1531224</v>
      </c>
      <c r="I134" s="17">
        <f t="shared" si="14"/>
        <v>3391</v>
      </c>
      <c r="J134" s="4">
        <f t="shared" si="15"/>
        <v>1534615</v>
      </c>
      <c r="L134" s="10">
        <v>1479443</v>
      </c>
      <c r="M134" s="11">
        <f t="shared" si="16"/>
        <v>3391</v>
      </c>
      <c r="N134" s="44">
        <f t="shared" si="17"/>
        <v>1531223.5055199999</v>
      </c>
      <c r="O134" s="10">
        <f t="shared" si="11"/>
        <v>1531224</v>
      </c>
      <c r="P134" s="45">
        <f t="shared" si="18"/>
        <v>-0.4944800001103431</v>
      </c>
      <c r="Q134">
        <f t="shared" si="19"/>
        <v>59177.72</v>
      </c>
      <c r="R134" s="4">
        <f t="shared" si="20"/>
        <v>1538620.72</v>
      </c>
      <c r="S134">
        <v>1423910</v>
      </c>
      <c r="T134">
        <v>1473747</v>
      </c>
    </row>
    <row r="135" spans="1:20">
      <c r="A135" t="s">
        <v>144</v>
      </c>
      <c r="B135">
        <v>126</v>
      </c>
      <c r="C135" s="4">
        <v>0</v>
      </c>
      <c r="D135" s="10">
        <v>430312</v>
      </c>
      <c r="E135" s="11">
        <v>74511</v>
      </c>
      <c r="F135" s="4">
        <f t="shared" si="12"/>
        <v>504823</v>
      </c>
      <c r="H135" s="10">
        <f t="shared" si="13"/>
        <v>445373</v>
      </c>
      <c r="I135" s="17">
        <f t="shared" si="14"/>
        <v>74511</v>
      </c>
      <c r="J135" s="4">
        <f t="shared" si="15"/>
        <v>519884</v>
      </c>
      <c r="L135" s="10">
        <v>430312</v>
      </c>
      <c r="M135" s="11">
        <f t="shared" si="16"/>
        <v>74511</v>
      </c>
      <c r="N135" s="44">
        <f t="shared" si="17"/>
        <v>445372.92015000002</v>
      </c>
      <c r="O135" s="10">
        <f t="shared" si="11"/>
        <v>445373</v>
      </c>
      <c r="P135" s="45">
        <f t="shared" si="18"/>
        <v>-7.9849999980069697E-2</v>
      </c>
      <c r="Q135">
        <f t="shared" si="19"/>
        <v>17212.48</v>
      </c>
      <c r="R135" s="4">
        <f t="shared" si="20"/>
        <v>447524.48</v>
      </c>
      <c r="S135">
        <v>414160</v>
      </c>
      <c r="T135">
        <v>428656</v>
      </c>
    </row>
    <row r="136" spans="1:20">
      <c r="A136" t="s">
        <v>145</v>
      </c>
      <c r="B136">
        <v>127</v>
      </c>
      <c r="C136" s="4">
        <v>0</v>
      </c>
      <c r="D136" s="10">
        <v>311711</v>
      </c>
      <c r="E136" s="11">
        <v>1786</v>
      </c>
      <c r="F136" s="4">
        <f t="shared" si="12"/>
        <v>313497</v>
      </c>
      <c r="H136" s="10">
        <f t="shared" si="13"/>
        <v>322621</v>
      </c>
      <c r="I136" s="17">
        <f t="shared" si="14"/>
        <v>1786</v>
      </c>
      <c r="J136" s="4">
        <f t="shared" si="15"/>
        <v>324407</v>
      </c>
      <c r="L136" s="10">
        <v>311711</v>
      </c>
      <c r="M136" s="11">
        <f t="shared" si="16"/>
        <v>1786</v>
      </c>
      <c r="N136" s="44">
        <f t="shared" si="17"/>
        <v>322620.88510999997</v>
      </c>
      <c r="O136" s="10">
        <f t="shared" si="11"/>
        <v>322621</v>
      </c>
      <c r="P136" s="45">
        <f t="shared" si="18"/>
        <v>-0.11489000002620742</v>
      </c>
      <c r="Q136">
        <f t="shared" si="19"/>
        <v>12468.44</v>
      </c>
      <c r="R136" s="4">
        <f t="shared" si="20"/>
        <v>324179.44</v>
      </c>
      <c r="S136">
        <v>300011</v>
      </c>
      <c r="T136">
        <v>310511</v>
      </c>
    </row>
    <row r="137" spans="1:20">
      <c r="A137" t="s">
        <v>146</v>
      </c>
      <c r="B137">
        <v>128</v>
      </c>
      <c r="C137" s="4">
        <v>0</v>
      </c>
      <c r="D137" s="10">
        <v>9818458</v>
      </c>
      <c r="E137" s="11">
        <v>886</v>
      </c>
      <c r="F137" s="4">
        <f t="shared" si="12"/>
        <v>9819344</v>
      </c>
      <c r="H137" s="10">
        <f t="shared" si="13"/>
        <v>10162104</v>
      </c>
      <c r="I137" s="17">
        <f t="shared" si="14"/>
        <v>886</v>
      </c>
      <c r="J137" s="4">
        <f t="shared" si="15"/>
        <v>10162990</v>
      </c>
      <c r="L137" s="10">
        <v>9818458</v>
      </c>
      <c r="M137" s="11">
        <f t="shared" si="16"/>
        <v>886</v>
      </c>
      <c r="N137" s="44">
        <f t="shared" si="17"/>
        <v>10162104.033469999</v>
      </c>
      <c r="O137" s="10">
        <f t="shared" ref="O137:O200" si="21">ROUND(N137,0)</f>
        <v>10162104</v>
      </c>
      <c r="P137" s="45">
        <f t="shared" si="18"/>
        <v>3.3469999209046364E-2</v>
      </c>
      <c r="Q137">
        <f t="shared" si="19"/>
        <v>392738.32</v>
      </c>
      <c r="R137" s="4">
        <f t="shared" si="20"/>
        <v>10211196.32</v>
      </c>
      <c r="S137">
        <v>9449911</v>
      </c>
      <c r="T137">
        <v>9780658</v>
      </c>
    </row>
    <row r="138" spans="1:20">
      <c r="A138" t="s">
        <v>147</v>
      </c>
      <c r="B138">
        <v>129</v>
      </c>
      <c r="C138" s="4">
        <v>0</v>
      </c>
      <c r="D138" s="10">
        <v>43233</v>
      </c>
      <c r="E138" s="11">
        <v>63452</v>
      </c>
      <c r="F138" s="4">
        <f t="shared" ref="F138:F201" si="22">SUM(C138:E138)</f>
        <v>106685</v>
      </c>
      <c r="H138" s="10">
        <f t="shared" ref="H138:H201" si="23">O138</f>
        <v>44746</v>
      </c>
      <c r="I138" s="17">
        <f t="shared" ref="I138:I201" si="24">M138</f>
        <v>63452</v>
      </c>
      <c r="J138" s="4">
        <f t="shared" ref="J138:J201" si="25">SUM(H138:I138)</f>
        <v>108198</v>
      </c>
      <c r="L138" s="10">
        <v>43233</v>
      </c>
      <c r="M138" s="11">
        <f t="shared" ref="M138:M201" si="26">E138</f>
        <v>63452</v>
      </c>
      <c r="N138" s="44">
        <f t="shared" ref="N138:N201" si="27">ROUND((($O$2/$P$2)*L138),5)</f>
        <v>44746.155019999998</v>
      </c>
      <c r="O138" s="10">
        <f t="shared" si="21"/>
        <v>44746</v>
      </c>
      <c r="P138" s="45">
        <f t="shared" ref="P138:P201" si="28">N138-O138</f>
        <v>0.1550199999983306</v>
      </c>
      <c r="Q138">
        <f t="shared" ref="Q138:Q201" si="29">L138*4%</f>
        <v>1729.32</v>
      </c>
      <c r="R138" s="4">
        <f t="shared" ref="R138:R201" si="30">L138+Q138</f>
        <v>44962.32</v>
      </c>
      <c r="S138">
        <v>41610</v>
      </c>
      <c r="T138">
        <v>43066</v>
      </c>
    </row>
    <row r="139" spans="1:20">
      <c r="A139" t="s">
        <v>148</v>
      </c>
      <c r="B139">
        <v>130</v>
      </c>
      <c r="C139" s="4">
        <v>0</v>
      </c>
      <c r="D139" s="10">
        <v>83584</v>
      </c>
      <c r="E139" s="11">
        <v>4726</v>
      </c>
      <c r="F139" s="4">
        <f t="shared" si="22"/>
        <v>88310</v>
      </c>
      <c r="H139" s="10">
        <f t="shared" si="23"/>
        <v>86509</v>
      </c>
      <c r="I139" s="17">
        <f t="shared" si="24"/>
        <v>4726</v>
      </c>
      <c r="J139" s="4">
        <f t="shared" si="25"/>
        <v>91235</v>
      </c>
      <c r="L139" s="10">
        <v>83584</v>
      </c>
      <c r="M139" s="11">
        <f t="shared" si="26"/>
        <v>4726</v>
      </c>
      <c r="N139" s="44">
        <f t="shared" si="27"/>
        <v>86509.440029999998</v>
      </c>
      <c r="O139" s="10">
        <f t="shared" si="21"/>
        <v>86509</v>
      </c>
      <c r="P139" s="45">
        <f t="shared" si="28"/>
        <v>0.44002999999793246</v>
      </c>
      <c r="Q139">
        <f t="shared" si="29"/>
        <v>3343.36</v>
      </c>
      <c r="R139" s="4">
        <f t="shared" si="30"/>
        <v>86927.360000000001</v>
      </c>
      <c r="S139">
        <v>80447</v>
      </c>
      <c r="T139">
        <v>83263</v>
      </c>
    </row>
    <row r="140" spans="1:20">
      <c r="A140" t="s">
        <v>149</v>
      </c>
      <c r="B140">
        <v>131</v>
      </c>
      <c r="C140" s="4">
        <v>0</v>
      </c>
      <c r="D140" s="10">
        <v>1576618</v>
      </c>
      <c r="E140" s="11">
        <v>3748</v>
      </c>
      <c r="F140" s="4">
        <f t="shared" si="22"/>
        <v>1580366</v>
      </c>
      <c r="H140" s="10">
        <f t="shared" si="23"/>
        <v>1631800</v>
      </c>
      <c r="I140" s="17">
        <f t="shared" si="24"/>
        <v>3748</v>
      </c>
      <c r="J140" s="4">
        <f t="shared" si="25"/>
        <v>1635548</v>
      </c>
      <c r="L140" s="10">
        <v>1576618</v>
      </c>
      <c r="M140" s="11">
        <f t="shared" si="26"/>
        <v>3748</v>
      </c>
      <c r="N140" s="44">
        <f t="shared" si="27"/>
        <v>1631799.63056</v>
      </c>
      <c r="O140" s="10">
        <f t="shared" si="21"/>
        <v>1631800</v>
      </c>
      <c r="P140" s="45">
        <f t="shared" si="28"/>
        <v>-0.36944000003859401</v>
      </c>
      <c r="Q140">
        <f t="shared" si="29"/>
        <v>63064.72</v>
      </c>
      <c r="R140" s="4">
        <f t="shared" si="30"/>
        <v>1639682.72</v>
      </c>
      <c r="S140">
        <v>1517438</v>
      </c>
      <c r="T140">
        <v>1570548</v>
      </c>
    </row>
    <row r="141" spans="1:20">
      <c r="A141" t="s">
        <v>150</v>
      </c>
      <c r="B141">
        <v>132</v>
      </c>
      <c r="C141" s="4">
        <v>0</v>
      </c>
      <c r="D141" s="10">
        <v>222432</v>
      </c>
      <c r="E141" s="11">
        <v>26013</v>
      </c>
      <c r="F141" s="4">
        <f t="shared" si="22"/>
        <v>248445</v>
      </c>
      <c r="H141" s="10">
        <f t="shared" si="23"/>
        <v>230217</v>
      </c>
      <c r="I141" s="17">
        <f t="shared" si="24"/>
        <v>26013</v>
      </c>
      <c r="J141" s="4">
        <f t="shared" si="25"/>
        <v>256230</v>
      </c>
      <c r="L141" s="10">
        <v>222432</v>
      </c>
      <c r="M141" s="11">
        <f t="shared" si="26"/>
        <v>26013</v>
      </c>
      <c r="N141" s="44">
        <f t="shared" si="27"/>
        <v>230217.12007999999</v>
      </c>
      <c r="O141" s="10">
        <f t="shared" si="21"/>
        <v>230217</v>
      </c>
      <c r="P141" s="45">
        <f t="shared" si="28"/>
        <v>0.12007999999332242</v>
      </c>
      <c r="Q141">
        <f t="shared" si="29"/>
        <v>8897.2800000000007</v>
      </c>
      <c r="R141" s="4">
        <f t="shared" si="30"/>
        <v>231329.28</v>
      </c>
      <c r="S141">
        <v>214083</v>
      </c>
      <c r="T141">
        <v>221576</v>
      </c>
    </row>
    <row r="142" spans="1:20">
      <c r="A142" t="s">
        <v>151</v>
      </c>
      <c r="B142">
        <v>133</v>
      </c>
      <c r="C142" s="4">
        <v>0</v>
      </c>
      <c r="D142" s="10">
        <v>1474020</v>
      </c>
      <c r="E142" s="11">
        <v>0</v>
      </c>
      <c r="F142" s="4">
        <f t="shared" si="22"/>
        <v>1474020</v>
      </c>
      <c r="H142" s="10">
        <f t="shared" si="23"/>
        <v>1525611</v>
      </c>
      <c r="I142" s="17">
        <f t="shared" si="24"/>
        <v>0</v>
      </c>
      <c r="J142" s="4">
        <f t="shared" si="25"/>
        <v>1525611</v>
      </c>
      <c r="L142" s="10">
        <v>1474020</v>
      </c>
      <c r="M142" s="11">
        <f t="shared" si="26"/>
        <v>0</v>
      </c>
      <c r="N142" s="44">
        <f t="shared" si="27"/>
        <v>1525610.70052</v>
      </c>
      <c r="O142" s="10">
        <f t="shared" si="21"/>
        <v>1525611</v>
      </c>
      <c r="P142" s="45">
        <f t="shared" si="28"/>
        <v>-0.29948000004515052</v>
      </c>
      <c r="Q142">
        <f t="shared" si="29"/>
        <v>58960.800000000003</v>
      </c>
      <c r="R142" s="4">
        <f t="shared" si="30"/>
        <v>1532980.8</v>
      </c>
      <c r="S142">
        <v>1418691</v>
      </c>
      <c r="T142">
        <v>1468345</v>
      </c>
    </row>
    <row r="143" spans="1:20">
      <c r="A143" t="s">
        <v>152</v>
      </c>
      <c r="B143">
        <v>134</v>
      </c>
      <c r="C143" s="4">
        <v>0</v>
      </c>
      <c r="D143" s="10">
        <v>1909993</v>
      </c>
      <c r="E143" s="11">
        <v>90691</v>
      </c>
      <c r="F143" s="4">
        <f t="shared" si="22"/>
        <v>2000684</v>
      </c>
      <c r="H143" s="10">
        <f t="shared" si="23"/>
        <v>1976843</v>
      </c>
      <c r="I143" s="17">
        <f t="shared" si="24"/>
        <v>90691</v>
      </c>
      <c r="J143" s="4">
        <f t="shared" si="25"/>
        <v>2067534</v>
      </c>
      <c r="L143" s="10">
        <v>1909993</v>
      </c>
      <c r="M143" s="11">
        <f t="shared" si="26"/>
        <v>90691</v>
      </c>
      <c r="N143" s="44">
        <f t="shared" si="27"/>
        <v>1976842.7556700001</v>
      </c>
      <c r="O143" s="10">
        <f t="shared" si="21"/>
        <v>1976843</v>
      </c>
      <c r="P143" s="45">
        <f t="shared" si="28"/>
        <v>-0.24432999989949167</v>
      </c>
      <c r="Q143">
        <f t="shared" si="29"/>
        <v>76399.72</v>
      </c>
      <c r="R143" s="4">
        <f t="shared" si="30"/>
        <v>1986392.72</v>
      </c>
      <c r="S143">
        <v>1838299</v>
      </c>
      <c r="T143">
        <v>1902639</v>
      </c>
    </row>
    <row r="144" spans="1:20">
      <c r="A144" t="s">
        <v>153</v>
      </c>
      <c r="B144">
        <v>135</v>
      </c>
      <c r="C144" s="4">
        <v>0</v>
      </c>
      <c r="D144" s="10">
        <v>201636</v>
      </c>
      <c r="E144" s="11">
        <v>5033</v>
      </c>
      <c r="F144" s="4">
        <f t="shared" si="22"/>
        <v>206669</v>
      </c>
      <c r="H144" s="10">
        <f t="shared" si="23"/>
        <v>208693</v>
      </c>
      <c r="I144" s="17">
        <f t="shared" si="24"/>
        <v>5033</v>
      </c>
      <c r="J144" s="4">
        <f t="shared" si="25"/>
        <v>213726</v>
      </c>
      <c r="L144" s="10">
        <v>201636</v>
      </c>
      <c r="M144" s="11">
        <f t="shared" si="26"/>
        <v>5033</v>
      </c>
      <c r="N144" s="44">
        <f t="shared" si="27"/>
        <v>208693.26006999999</v>
      </c>
      <c r="O144" s="10">
        <f t="shared" si="21"/>
        <v>208693</v>
      </c>
      <c r="P144" s="45">
        <f t="shared" si="28"/>
        <v>0.26006999998935498</v>
      </c>
      <c r="Q144">
        <f t="shared" si="29"/>
        <v>8065.4400000000005</v>
      </c>
      <c r="R144" s="4">
        <f t="shared" si="30"/>
        <v>209701.44</v>
      </c>
      <c r="S144">
        <v>194067</v>
      </c>
      <c r="T144">
        <v>200859</v>
      </c>
    </row>
    <row r="145" spans="1:20">
      <c r="A145" t="s">
        <v>154</v>
      </c>
      <c r="B145">
        <v>136</v>
      </c>
      <c r="C145" s="4">
        <v>0</v>
      </c>
      <c r="D145" s="10">
        <v>1547029</v>
      </c>
      <c r="E145" s="11">
        <v>1806</v>
      </c>
      <c r="F145" s="4">
        <f t="shared" si="22"/>
        <v>1548835</v>
      </c>
      <c r="H145" s="10">
        <f t="shared" si="23"/>
        <v>1601175</v>
      </c>
      <c r="I145" s="17">
        <f t="shared" si="24"/>
        <v>1806</v>
      </c>
      <c r="J145" s="4">
        <f t="shared" si="25"/>
        <v>1602981</v>
      </c>
      <c r="L145" s="10">
        <v>1547029</v>
      </c>
      <c r="M145" s="11">
        <f t="shared" si="26"/>
        <v>1806</v>
      </c>
      <c r="N145" s="44">
        <f t="shared" si="27"/>
        <v>1601175.0155499999</v>
      </c>
      <c r="O145" s="10">
        <f t="shared" si="21"/>
        <v>1601175</v>
      </c>
      <c r="P145" s="45">
        <f t="shared" si="28"/>
        <v>1.5549999894574285E-2</v>
      </c>
      <c r="Q145">
        <f t="shared" si="29"/>
        <v>61881.16</v>
      </c>
      <c r="R145" s="4">
        <f t="shared" si="30"/>
        <v>1608910.16</v>
      </c>
      <c r="S145">
        <v>1488960</v>
      </c>
      <c r="T145">
        <v>1541074</v>
      </c>
    </row>
    <row r="146" spans="1:20">
      <c r="A146" t="s">
        <v>155</v>
      </c>
      <c r="B146">
        <v>137</v>
      </c>
      <c r="C146" s="4">
        <v>0</v>
      </c>
      <c r="D146" s="10">
        <v>10145817</v>
      </c>
      <c r="E146" s="11">
        <v>50479</v>
      </c>
      <c r="F146" s="4">
        <f t="shared" si="22"/>
        <v>10196296</v>
      </c>
      <c r="H146" s="10">
        <f t="shared" si="23"/>
        <v>10500921</v>
      </c>
      <c r="I146" s="17">
        <f t="shared" si="24"/>
        <v>50479</v>
      </c>
      <c r="J146" s="4">
        <f t="shared" si="25"/>
        <v>10551400</v>
      </c>
      <c r="L146" s="10">
        <v>10145817</v>
      </c>
      <c r="M146" s="11">
        <f t="shared" si="26"/>
        <v>50479</v>
      </c>
      <c r="N146" s="44">
        <f t="shared" si="27"/>
        <v>10500920.598580001</v>
      </c>
      <c r="O146" s="10">
        <f t="shared" si="21"/>
        <v>10500921</v>
      </c>
      <c r="P146" s="45">
        <f t="shared" si="28"/>
        <v>-0.40141999907791615</v>
      </c>
      <c r="Q146">
        <f t="shared" si="29"/>
        <v>405832.68</v>
      </c>
      <c r="R146" s="4">
        <f t="shared" si="30"/>
        <v>10551649.68</v>
      </c>
      <c r="S146">
        <v>9764983</v>
      </c>
      <c r="T146">
        <v>10106757</v>
      </c>
    </row>
    <row r="147" spans="1:20">
      <c r="A147" t="s">
        <v>156</v>
      </c>
      <c r="B147">
        <v>138</v>
      </c>
      <c r="C147" s="4">
        <v>0</v>
      </c>
      <c r="D147" s="10">
        <v>651420</v>
      </c>
      <c r="E147" s="11">
        <v>28</v>
      </c>
      <c r="F147" s="4">
        <f t="shared" si="22"/>
        <v>651448</v>
      </c>
      <c r="H147" s="10">
        <f t="shared" si="23"/>
        <v>674220</v>
      </c>
      <c r="I147" s="17">
        <f t="shared" si="24"/>
        <v>28</v>
      </c>
      <c r="J147" s="4">
        <f t="shared" si="25"/>
        <v>674248</v>
      </c>
      <c r="L147" s="10">
        <v>651420</v>
      </c>
      <c r="M147" s="11">
        <f t="shared" si="26"/>
        <v>28</v>
      </c>
      <c r="N147" s="44">
        <f t="shared" si="27"/>
        <v>674219.70022999996</v>
      </c>
      <c r="O147" s="10">
        <f t="shared" si="21"/>
        <v>674220</v>
      </c>
      <c r="P147" s="45">
        <f t="shared" si="28"/>
        <v>-0.29977000004146248</v>
      </c>
      <c r="Q147">
        <f t="shared" si="29"/>
        <v>26056.799999999999</v>
      </c>
      <c r="R147" s="4">
        <f t="shared" si="30"/>
        <v>677476.8</v>
      </c>
      <c r="S147">
        <v>626968</v>
      </c>
      <c r="T147">
        <v>648912</v>
      </c>
    </row>
    <row r="148" spans="1:20">
      <c r="A148" t="s">
        <v>157</v>
      </c>
      <c r="B148">
        <v>139</v>
      </c>
      <c r="C148" s="4">
        <v>0</v>
      </c>
      <c r="D148" s="10">
        <v>784762</v>
      </c>
      <c r="E148" s="11">
        <v>293167</v>
      </c>
      <c r="F148" s="4">
        <f t="shared" si="22"/>
        <v>1077929</v>
      </c>
      <c r="H148" s="10">
        <f t="shared" si="23"/>
        <v>812229</v>
      </c>
      <c r="I148" s="17">
        <f t="shared" si="24"/>
        <v>293167</v>
      </c>
      <c r="J148" s="4">
        <f t="shared" si="25"/>
        <v>1105396</v>
      </c>
      <c r="L148" s="10">
        <v>784762</v>
      </c>
      <c r="M148" s="11">
        <f t="shared" si="26"/>
        <v>293167</v>
      </c>
      <c r="N148" s="44">
        <f t="shared" si="27"/>
        <v>812228.67027999996</v>
      </c>
      <c r="O148" s="10">
        <f t="shared" si="21"/>
        <v>812229</v>
      </c>
      <c r="P148" s="45">
        <f t="shared" si="28"/>
        <v>-0.32972000003792346</v>
      </c>
      <c r="Q148">
        <f t="shared" si="29"/>
        <v>31390.48</v>
      </c>
      <c r="R148" s="4">
        <f t="shared" si="30"/>
        <v>816152.48</v>
      </c>
      <c r="S148">
        <v>755305</v>
      </c>
      <c r="T148">
        <v>781741</v>
      </c>
    </row>
    <row r="149" spans="1:20">
      <c r="A149" t="s">
        <v>158</v>
      </c>
      <c r="B149">
        <v>140</v>
      </c>
      <c r="C149" s="4">
        <v>0</v>
      </c>
      <c r="D149" s="10">
        <v>450005</v>
      </c>
      <c r="E149" s="11">
        <v>56108</v>
      </c>
      <c r="F149" s="4">
        <f t="shared" si="22"/>
        <v>506113</v>
      </c>
      <c r="H149" s="10">
        <f t="shared" si="23"/>
        <v>465755</v>
      </c>
      <c r="I149" s="17">
        <f t="shared" si="24"/>
        <v>56108</v>
      </c>
      <c r="J149" s="4">
        <f t="shared" si="25"/>
        <v>521863</v>
      </c>
      <c r="L149" s="10">
        <v>450005</v>
      </c>
      <c r="M149" s="11">
        <f t="shared" si="26"/>
        <v>56108</v>
      </c>
      <c r="N149" s="44">
        <f t="shared" si="27"/>
        <v>465755.17515999998</v>
      </c>
      <c r="O149" s="10">
        <f t="shared" si="21"/>
        <v>465755</v>
      </c>
      <c r="P149" s="45">
        <f t="shared" si="28"/>
        <v>0.17515999998431653</v>
      </c>
      <c r="Q149">
        <f t="shared" si="29"/>
        <v>18000.2</v>
      </c>
      <c r="R149" s="4">
        <f t="shared" si="30"/>
        <v>468005.2</v>
      </c>
      <c r="S149">
        <v>433114</v>
      </c>
      <c r="T149">
        <v>448273</v>
      </c>
    </row>
    <row r="150" spans="1:20">
      <c r="A150" t="s">
        <v>159</v>
      </c>
      <c r="B150">
        <v>141</v>
      </c>
      <c r="C150" s="4">
        <v>0</v>
      </c>
      <c r="D150" s="10">
        <v>1992098</v>
      </c>
      <c r="E150" s="11">
        <v>43228</v>
      </c>
      <c r="F150" s="4">
        <f t="shared" si="22"/>
        <v>2035326</v>
      </c>
      <c r="H150" s="10">
        <f t="shared" si="23"/>
        <v>2061821</v>
      </c>
      <c r="I150" s="17">
        <f t="shared" si="24"/>
        <v>43228</v>
      </c>
      <c r="J150" s="4">
        <f t="shared" si="25"/>
        <v>2105049</v>
      </c>
      <c r="L150" s="10">
        <v>1992098</v>
      </c>
      <c r="M150" s="11">
        <f t="shared" si="26"/>
        <v>43228</v>
      </c>
      <c r="N150" s="44">
        <f t="shared" si="27"/>
        <v>2061821.4306999999</v>
      </c>
      <c r="O150" s="10">
        <f t="shared" si="21"/>
        <v>2061821</v>
      </c>
      <c r="P150" s="45">
        <f t="shared" si="28"/>
        <v>0.43069999990984797</v>
      </c>
      <c r="Q150">
        <f t="shared" si="29"/>
        <v>79683.92</v>
      </c>
      <c r="R150" s="4">
        <f t="shared" si="30"/>
        <v>2071781.92</v>
      </c>
      <c r="S150">
        <v>1917322</v>
      </c>
      <c r="T150">
        <v>1984428</v>
      </c>
    </row>
    <row r="151" spans="1:20">
      <c r="A151" t="s">
        <v>160</v>
      </c>
      <c r="B151">
        <v>142</v>
      </c>
      <c r="C151" s="4">
        <v>0</v>
      </c>
      <c r="D151" s="10">
        <v>2117120</v>
      </c>
      <c r="E151" s="11">
        <v>21582</v>
      </c>
      <c r="F151" s="4">
        <f t="shared" si="22"/>
        <v>2138702</v>
      </c>
      <c r="H151" s="10">
        <f t="shared" si="23"/>
        <v>2191219</v>
      </c>
      <c r="I151" s="17">
        <f t="shared" si="24"/>
        <v>21582</v>
      </c>
      <c r="J151" s="4">
        <f t="shared" si="25"/>
        <v>2212801</v>
      </c>
      <c r="L151" s="10">
        <v>2117120</v>
      </c>
      <c r="M151" s="11">
        <f t="shared" si="26"/>
        <v>21582</v>
      </c>
      <c r="N151" s="44">
        <f t="shared" si="27"/>
        <v>2191219.2007499998</v>
      </c>
      <c r="O151" s="10">
        <f t="shared" si="21"/>
        <v>2191219</v>
      </c>
      <c r="P151" s="45">
        <f t="shared" si="28"/>
        <v>0.20074999984353781</v>
      </c>
      <c r="Q151">
        <f t="shared" si="29"/>
        <v>84684.800000000003</v>
      </c>
      <c r="R151" s="4">
        <f t="shared" si="30"/>
        <v>2201804.7999999998</v>
      </c>
      <c r="S151">
        <v>2037652</v>
      </c>
      <c r="T151">
        <v>2108970</v>
      </c>
    </row>
    <row r="152" spans="1:20">
      <c r="A152" t="s">
        <v>161</v>
      </c>
      <c r="B152">
        <v>143</v>
      </c>
      <c r="C152" s="4">
        <v>0</v>
      </c>
      <c r="D152" s="10">
        <v>344296</v>
      </c>
      <c r="E152" s="11">
        <v>37507</v>
      </c>
      <c r="F152" s="4">
        <f t="shared" si="22"/>
        <v>381803</v>
      </c>
      <c r="H152" s="10">
        <f t="shared" si="23"/>
        <v>356346</v>
      </c>
      <c r="I152" s="17">
        <f t="shared" si="24"/>
        <v>37507</v>
      </c>
      <c r="J152" s="4">
        <f t="shared" si="25"/>
        <v>393853</v>
      </c>
      <c r="L152" s="10">
        <v>344296</v>
      </c>
      <c r="M152" s="11">
        <f t="shared" si="26"/>
        <v>37507</v>
      </c>
      <c r="N152" s="44">
        <f t="shared" si="27"/>
        <v>356346.36012000003</v>
      </c>
      <c r="O152" s="10">
        <f t="shared" si="21"/>
        <v>356346</v>
      </c>
      <c r="P152" s="45">
        <f t="shared" si="28"/>
        <v>0.36012000002665445</v>
      </c>
      <c r="Q152">
        <f t="shared" si="29"/>
        <v>13771.84</v>
      </c>
      <c r="R152" s="4">
        <f t="shared" si="30"/>
        <v>358067.84</v>
      </c>
      <c r="S152">
        <v>331372</v>
      </c>
      <c r="T152">
        <v>342970</v>
      </c>
    </row>
    <row r="153" spans="1:20">
      <c r="A153" t="s">
        <v>162</v>
      </c>
      <c r="B153">
        <v>144</v>
      </c>
      <c r="C153" s="4">
        <v>0</v>
      </c>
      <c r="D153" s="10">
        <v>1603607</v>
      </c>
      <c r="E153" s="11">
        <v>365120</v>
      </c>
      <c r="F153" s="4">
        <f t="shared" si="22"/>
        <v>1968727</v>
      </c>
      <c r="H153" s="10">
        <f t="shared" si="23"/>
        <v>1659733</v>
      </c>
      <c r="I153" s="17">
        <f t="shared" si="24"/>
        <v>365120</v>
      </c>
      <c r="J153" s="4">
        <f t="shared" si="25"/>
        <v>2024853</v>
      </c>
      <c r="L153" s="10">
        <v>1603607</v>
      </c>
      <c r="M153" s="11">
        <f t="shared" si="26"/>
        <v>365120</v>
      </c>
      <c r="N153" s="44">
        <f t="shared" si="27"/>
        <v>1659733.24557</v>
      </c>
      <c r="O153" s="10">
        <f t="shared" si="21"/>
        <v>1659733</v>
      </c>
      <c r="P153" s="45">
        <f t="shared" si="28"/>
        <v>0.2455700000282377</v>
      </c>
      <c r="Q153">
        <f t="shared" si="29"/>
        <v>64144.28</v>
      </c>
      <c r="R153" s="4">
        <f t="shared" si="30"/>
        <v>1667751.28</v>
      </c>
      <c r="S153">
        <v>1543414</v>
      </c>
      <c r="T153">
        <v>1597434</v>
      </c>
    </row>
    <row r="154" spans="1:20">
      <c r="A154" t="s">
        <v>163</v>
      </c>
      <c r="B154">
        <v>145</v>
      </c>
      <c r="C154" s="4">
        <v>0</v>
      </c>
      <c r="D154" s="10">
        <v>958874</v>
      </c>
      <c r="E154" s="11">
        <v>25958</v>
      </c>
      <c r="F154" s="4">
        <f t="shared" si="22"/>
        <v>984832</v>
      </c>
      <c r="H154" s="10">
        <f t="shared" si="23"/>
        <v>992435</v>
      </c>
      <c r="I154" s="17">
        <f t="shared" si="24"/>
        <v>25958</v>
      </c>
      <c r="J154" s="4">
        <f t="shared" si="25"/>
        <v>1018393</v>
      </c>
      <c r="L154" s="10">
        <v>958874</v>
      </c>
      <c r="M154" s="11">
        <f t="shared" si="26"/>
        <v>25958</v>
      </c>
      <c r="N154" s="44">
        <f t="shared" si="27"/>
        <v>992434.59034</v>
      </c>
      <c r="O154" s="10">
        <f t="shared" si="21"/>
        <v>992435</v>
      </c>
      <c r="P154" s="45">
        <f t="shared" si="28"/>
        <v>-0.40966000000480562</v>
      </c>
      <c r="Q154">
        <f t="shared" si="29"/>
        <v>38354.959999999999</v>
      </c>
      <c r="R154" s="4">
        <f t="shared" si="30"/>
        <v>997228.96</v>
      </c>
      <c r="S154">
        <v>922882</v>
      </c>
      <c r="T154">
        <v>955183</v>
      </c>
    </row>
    <row r="155" spans="1:20">
      <c r="A155" t="s">
        <v>164</v>
      </c>
      <c r="B155">
        <v>146</v>
      </c>
      <c r="C155" s="4">
        <v>0</v>
      </c>
      <c r="D155" s="10">
        <v>817397</v>
      </c>
      <c r="E155" s="11">
        <v>9608</v>
      </c>
      <c r="F155" s="4">
        <f t="shared" si="22"/>
        <v>827005</v>
      </c>
      <c r="H155" s="10">
        <f t="shared" si="23"/>
        <v>846006</v>
      </c>
      <c r="I155" s="17">
        <f t="shared" si="24"/>
        <v>9608</v>
      </c>
      <c r="J155" s="4">
        <f t="shared" si="25"/>
        <v>855614</v>
      </c>
      <c r="L155" s="10">
        <v>817397</v>
      </c>
      <c r="M155" s="11">
        <f t="shared" si="26"/>
        <v>9608</v>
      </c>
      <c r="N155" s="44">
        <f t="shared" si="27"/>
        <v>846005.89529000001</v>
      </c>
      <c r="O155" s="10">
        <f t="shared" si="21"/>
        <v>846006</v>
      </c>
      <c r="P155" s="45">
        <f t="shared" si="28"/>
        <v>-0.10470999998506159</v>
      </c>
      <c r="Q155">
        <f t="shared" si="29"/>
        <v>32695.88</v>
      </c>
      <c r="R155" s="4">
        <f t="shared" si="30"/>
        <v>850092.88</v>
      </c>
      <c r="S155">
        <v>786715</v>
      </c>
      <c r="T155">
        <v>814250</v>
      </c>
    </row>
    <row r="156" spans="1:20">
      <c r="A156" t="s">
        <v>165</v>
      </c>
      <c r="B156">
        <v>147</v>
      </c>
      <c r="C156" s="4">
        <v>0</v>
      </c>
      <c r="D156" s="10">
        <v>954923</v>
      </c>
      <c r="E156" s="11">
        <v>126002</v>
      </c>
      <c r="F156" s="4">
        <f t="shared" si="22"/>
        <v>1080925</v>
      </c>
      <c r="H156" s="10">
        <f t="shared" si="23"/>
        <v>988345</v>
      </c>
      <c r="I156" s="17">
        <f t="shared" si="24"/>
        <v>126002</v>
      </c>
      <c r="J156" s="4">
        <f t="shared" si="25"/>
        <v>1114347</v>
      </c>
      <c r="L156" s="10">
        <v>954923</v>
      </c>
      <c r="M156" s="11">
        <f t="shared" si="26"/>
        <v>126002</v>
      </c>
      <c r="N156" s="44">
        <f t="shared" si="27"/>
        <v>988345.30533999996</v>
      </c>
      <c r="O156" s="10">
        <f t="shared" si="21"/>
        <v>988345</v>
      </c>
      <c r="P156" s="45">
        <f t="shared" si="28"/>
        <v>0.30533999996259809</v>
      </c>
      <c r="Q156">
        <f t="shared" si="29"/>
        <v>38196.92</v>
      </c>
      <c r="R156" s="4">
        <f t="shared" si="30"/>
        <v>993119.92</v>
      </c>
      <c r="S156">
        <v>919079</v>
      </c>
      <c r="T156">
        <v>951247</v>
      </c>
    </row>
    <row r="157" spans="1:20">
      <c r="A157" t="s">
        <v>166</v>
      </c>
      <c r="B157">
        <v>148</v>
      </c>
      <c r="C157" s="4">
        <v>0</v>
      </c>
      <c r="D157" s="10">
        <v>344604</v>
      </c>
      <c r="E157" s="11">
        <v>96938</v>
      </c>
      <c r="F157" s="4">
        <f t="shared" si="22"/>
        <v>441542</v>
      </c>
      <c r="H157" s="10">
        <f t="shared" si="23"/>
        <v>356665</v>
      </c>
      <c r="I157" s="17">
        <f t="shared" si="24"/>
        <v>96938</v>
      </c>
      <c r="J157" s="4">
        <f t="shared" si="25"/>
        <v>453603</v>
      </c>
      <c r="L157" s="10">
        <v>344604</v>
      </c>
      <c r="M157" s="11">
        <f t="shared" si="26"/>
        <v>96938</v>
      </c>
      <c r="N157" s="44">
        <f t="shared" si="27"/>
        <v>356665.14012</v>
      </c>
      <c r="O157" s="10">
        <f t="shared" si="21"/>
        <v>356665</v>
      </c>
      <c r="P157" s="45">
        <f t="shared" si="28"/>
        <v>0.14011999999638647</v>
      </c>
      <c r="Q157">
        <f t="shared" si="29"/>
        <v>13784.16</v>
      </c>
      <c r="R157" s="4">
        <f t="shared" si="30"/>
        <v>358388.16</v>
      </c>
      <c r="S157">
        <v>331669</v>
      </c>
      <c r="T157">
        <v>343277</v>
      </c>
    </row>
    <row r="158" spans="1:20">
      <c r="A158" t="s">
        <v>167</v>
      </c>
      <c r="B158">
        <v>149</v>
      </c>
      <c r="C158" s="4">
        <v>0</v>
      </c>
      <c r="D158" s="10">
        <v>19614942</v>
      </c>
      <c r="E158" s="11">
        <v>5359</v>
      </c>
      <c r="F158" s="4">
        <f t="shared" si="22"/>
        <v>19620301</v>
      </c>
      <c r="H158" s="10">
        <f t="shared" si="23"/>
        <v>20301465</v>
      </c>
      <c r="I158" s="17">
        <f t="shared" si="24"/>
        <v>5359</v>
      </c>
      <c r="J158" s="4">
        <f t="shared" si="25"/>
        <v>20306824</v>
      </c>
      <c r="L158" s="10">
        <v>19614942</v>
      </c>
      <c r="M158" s="11">
        <f t="shared" si="26"/>
        <v>5359</v>
      </c>
      <c r="N158" s="44">
        <f t="shared" si="27"/>
        <v>20301464.97693</v>
      </c>
      <c r="O158" s="10">
        <f t="shared" si="21"/>
        <v>20301465</v>
      </c>
      <c r="P158" s="45">
        <f t="shared" si="28"/>
        <v>-2.3070000112056732E-2</v>
      </c>
      <c r="Q158">
        <f t="shared" si="29"/>
        <v>784597.68</v>
      </c>
      <c r="R158" s="4">
        <f t="shared" si="30"/>
        <v>20399539.68</v>
      </c>
      <c r="S158">
        <v>18878674</v>
      </c>
      <c r="T158">
        <v>19539428</v>
      </c>
    </row>
    <row r="159" spans="1:20">
      <c r="A159" t="s">
        <v>168</v>
      </c>
      <c r="B159">
        <v>150</v>
      </c>
      <c r="C159" s="4">
        <v>0</v>
      </c>
      <c r="D159" s="10">
        <v>622151</v>
      </c>
      <c r="E159" s="11">
        <v>69817</v>
      </c>
      <c r="F159" s="4">
        <f t="shared" si="22"/>
        <v>691968</v>
      </c>
      <c r="H159" s="10">
        <f t="shared" si="23"/>
        <v>643926</v>
      </c>
      <c r="I159" s="17">
        <f t="shared" si="24"/>
        <v>69817</v>
      </c>
      <c r="J159" s="4">
        <f t="shared" si="25"/>
        <v>713743</v>
      </c>
      <c r="L159" s="10">
        <v>622151</v>
      </c>
      <c r="M159" s="11">
        <f t="shared" si="26"/>
        <v>69817</v>
      </c>
      <c r="N159" s="44">
        <f t="shared" si="27"/>
        <v>643926.28521999996</v>
      </c>
      <c r="O159" s="10">
        <f t="shared" si="21"/>
        <v>643926</v>
      </c>
      <c r="P159" s="45">
        <f t="shared" si="28"/>
        <v>0.285219999961555</v>
      </c>
      <c r="Q159">
        <f t="shared" si="29"/>
        <v>24886.04</v>
      </c>
      <c r="R159" s="4">
        <f t="shared" si="30"/>
        <v>647037.04</v>
      </c>
      <c r="S159">
        <v>598798</v>
      </c>
      <c r="T159">
        <v>619756</v>
      </c>
    </row>
    <row r="160" spans="1:20">
      <c r="A160" t="s">
        <v>169</v>
      </c>
      <c r="B160">
        <v>151</v>
      </c>
      <c r="C160" s="4">
        <v>0</v>
      </c>
      <c r="D160" s="10">
        <v>1734555</v>
      </c>
      <c r="E160" s="11">
        <v>12215</v>
      </c>
      <c r="F160" s="4">
        <f t="shared" si="22"/>
        <v>1746770</v>
      </c>
      <c r="H160" s="10">
        <f t="shared" si="23"/>
        <v>1795264</v>
      </c>
      <c r="I160" s="17">
        <f t="shared" si="24"/>
        <v>12215</v>
      </c>
      <c r="J160" s="4">
        <f t="shared" si="25"/>
        <v>1807479</v>
      </c>
      <c r="L160" s="10">
        <v>1734555</v>
      </c>
      <c r="M160" s="11">
        <f t="shared" si="26"/>
        <v>12215</v>
      </c>
      <c r="N160" s="44">
        <f t="shared" si="27"/>
        <v>1795264.42561</v>
      </c>
      <c r="O160" s="10">
        <f t="shared" si="21"/>
        <v>1795264</v>
      </c>
      <c r="P160" s="45">
        <f t="shared" si="28"/>
        <v>0.42561000003479421</v>
      </c>
      <c r="Q160">
        <f t="shared" si="29"/>
        <v>69382.2</v>
      </c>
      <c r="R160" s="4">
        <f t="shared" si="30"/>
        <v>1803937.2</v>
      </c>
      <c r="S160">
        <v>1669447</v>
      </c>
      <c r="T160">
        <v>1727878</v>
      </c>
    </row>
    <row r="161" spans="1:20">
      <c r="A161" t="s">
        <v>170</v>
      </c>
      <c r="B161">
        <v>152</v>
      </c>
      <c r="C161" s="4">
        <v>0</v>
      </c>
      <c r="D161" s="10">
        <v>532484</v>
      </c>
      <c r="E161" s="11">
        <v>47494</v>
      </c>
      <c r="F161" s="4">
        <f t="shared" si="22"/>
        <v>579978</v>
      </c>
      <c r="H161" s="10">
        <f t="shared" si="23"/>
        <v>551121</v>
      </c>
      <c r="I161" s="17">
        <f t="shared" si="24"/>
        <v>47494</v>
      </c>
      <c r="J161" s="4">
        <f t="shared" si="25"/>
        <v>598615</v>
      </c>
      <c r="L161" s="10">
        <v>532484</v>
      </c>
      <c r="M161" s="11">
        <f t="shared" si="26"/>
        <v>47494</v>
      </c>
      <c r="N161" s="44">
        <f t="shared" si="27"/>
        <v>551120.94018999999</v>
      </c>
      <c r="O161" s="10">
        <f t="shared" si="21"/>
        <v>551121</v>
      </c>
      <c r="P161" s="45">
        <f t="shared" si="28"/>
        <v>-5.9810000006109476E-2</v>
      </c>
      <c r="Q161">
        <f t="shared" si="29"/>
        <v>21299.360000000001</v>
      </c>
      <c r="R161" s="4">
        <f t="shared" si="30"/>
        <v>553783.36</v>
      </c>
      <c r="S161">
        <v>512497</v>
      </c>
      <c r="T161">
        <v>530434</v>
      </c>
    </row>
    <row r="162" spans="1:20">
      <c r="A162" t="s">
        <v>171</v>
      </c>
      <c r="B162">
        <v>153</v>
      </c>
      <c r="C162" s="4">
        <v>0</v>
      </c>
      <c r="D162" s="10">
        <v>5717489</v>
      </c>
      <c r="E162" s="11">
        <v>113985</v>
      </c>
      <c r="F162" s="4">
        <f t="shared" si="22"/>
        <v>5831474</v>
      </c>
      <c r="H162" s="10">
        <f t="shared" si="23"/>
        <v>5917601</v>
      </c>
      <c r="I162" s="17">
        <f t="shared" si="24"/>
        <v>113985</v>
      </c>
      <c r="J162" s="4">
        <f t="shared" si="25"/>
        <v>6031586</v>
      </c>
      <c r="L162" s="10">
        <v>5717489</v>
      </c>
      <c r="M162" s="11">
        <f t="shared" si="26"/>
        <v>113985</v>
      </c>
      <c r="N162" s="44">
        <f t="shared" si="27"/>
        <v>5917601.1170199998</v>
      </c>
      <c r="O162" s="10">
        <f t="shared" si="21"/>
        <v>5917601</v>
      </c>
      <c r="P162" s="45">
        <f t="shared" si="28"/>
        <v>0.11701999977231026</v>
      </c>
      <c r="Q162">
        <f t="shared" si="29"/>
        <v>228699.56</v>
      </c>
      <c r="R162" s="4">
        <f t="shared" si="30"/>
        <v>5946188.5599999996</v>
      </c>
      <c r="S162">
        <v>5502877</v>
      </c>
      <c r="T162">
        <v>5695478</v>
      </c>
    </row>
    <row r="163" spans="1:20">
      <c r="A163" t="s">
        <v>172</v>
      </c>
      <c r="B163">
        <v>154</v>
      </c>
      <c r="C163" s="4">
        <v>0</v>
      </c>
      <c r="D163" s="10">
        <v>178317</v>
      </c>
      <c r="E163" s="11">
        <v>10435</v>
      </c>
      <c r="F163" s="4">
        <f t="shared" si="22"/>
        <v>188752</v>
      </c>
      <c r="H163" s="10">
        <f t="shared" si="23"/>
        <v>184558</v>
      </c>
      <c r="I163" s="17">
        <f t="shared" si="24"/>
        <v>10435</v>
      </c>
      <c r="J163" s="4">
        <f t="shared" si="25"/>
        <v>194993</v>
      </c>
      <c r="L163" s="10">
        <v>178317</v>
      </c>
      <c r="M163" s="11">
        <f t="shared" si="26"/>
        <v>10435</v>
      </c>
      <c r="N163" s="44">
        <f t="shared" si="27"/>
        <v>184558.09505999999</v>
      </c>
      <c r="O163" s="10">
        <f t="shared" si="21"/>
        <v>184558</v>
      </c>
      <c r="P163" s="45">
        <f t="shared" si="28"/>
        <v>9.5059999992372468E-2</v>
      </c>
      <c r="Q163">
        <f t="shared" si="29"/>
        <v>7132.68</v>
      </c>
      <c r="R163" s="4">
        <f t="shared" si="30"/>
        <v>185449.68</v>
      </c>
      <c r="S163">
        <v>171624</v>
      </c>
      <c r="T163">
        <v>177631</v>
      </c>
    </row>
    <row r="164" spans="1:20">
      <c r="A164" t="s">
        <v>173</v>
      </c>
      <c r="B164">
        <v>155</v>
      </c>
      <c r="C164" s="4">
        <v>0</v>
      </c>
      <c r="D164" s="10">
        <v>1531029</v>
      </c>
      <c r="E164" s="11">
        <v>0</v>
      </c>
      <c r="F164" s="4">
        <f t="shared" si="22"/>
        <v>1531029</v>
      </c>
      <c r="H164" s="10">
        <f t="shared" si="23"/>
        <v>1584615</v>
      </c>
      <c r="I164" s="17">
        <f t="shared" si="24"/>
        <v>0</v>
      </c>
      <c r="J164" s="4">
        <f t="shared" si="25"/>
        <v>1584615</v>
      </c>
      <c r="L164" s="10">
        <v>1531029</v>
      </c>
      <c r="M164" s="11">
        <f t="shared" si="26"/>
        <v>0</v>
      </c>
      <c r="N164" s="44">
        <f t="shared" si="27"/>
        <v>1584615.0155400001</v>
      </c>
      <c r="O164" s="10">
        <f t="shared" si="21"/>
        <v>1584615</v>
      </c>
      <c r="P164" s="45">
        <f t="shared" si="28"/>
        <v>1.5540000051259995E-2</v>
      </c>
      <c r="Q164">
        <f t="shared" si="29"/>
        <v>61241.16</v>
      </c>
      <c r="R164" s="4">
        <f t="shared" si="30"/>
        <v>1592270.16</v>
      </c>
      <c r="S164">
        <v>1473560</v>
      </c>
      <c r="T164">
        <v>1525135</v>
      </c>
    </row>
    <row r="165" spans="1:20">
      <c r="A165" t="s">
        <v>174</v>
      </c>
      <c r="B165">
        <v>156</v>
      </c>
      <c r="C165" s="4">
        <v>0</v>
      </c>
      <c r="D165" s="10">
        <v>82252</v>
      </c>
      <c r="E165" s="11">
        <v>26577</v>
      </c>
      <c r="F165" s="4">
        <f t="shared" si="22"/>
        <v>108829</v>
      </c>
      <c r="H165" s="10">
        <f t="shared" si="23"/>
        <v>85131</v>
      </c>
      <c r="I165" s="17">
        <f t="shared" si="24"/>
        <v>26577</v>
      </c>
      <c r="J165" s="4">
        <f t="shared" si="25"/>
        <v>111708</v>
      </c>
      <c r="L165" s="10">
        <v>82252</v>
      </c>
      <c r="M165" s="11">
        <f t="shared" si="26"/>
        <v>26577</v>
      </c>
      <c r="N165" s="44">
        <f t="shared" si="27"/>
        <v>85130.820030000003</v>
      </c>
      <c r="O165" s="10">
        <f t="shared" si="21"/>
        <v>85131</v>
      </c>
      <c r="P165" s="45">
        <f t="shared" si="28"/>
        <v>-0.17996999999741092</v>
      </c>
      <c r="Q165">
        <f t="shared" si="29"/>
        <v>3290.08</v>
      </c>
      <c r="R165" s="4">
        <f t="shared" si="30"/>
        <v>85542.080000000002</v>
      </c>
      <c r="S165">
        <v>79165</v>
      </c>
      <c r="T165">
        <v>81936</v>
      </c>
    </row>
    <row r="166" spans="1:20">
      <c r="A166" t="s">
        <v>175</v>
      </c>
      <c r="B166">
        <v>157</v>
      </c>
      <c r="C166" s="4">
        <v>0</v>
      </c>
      <c r="D166" s="10">
        <v>680098</v>
      </c>
      <c r="E166" s="11">
        <v>310818</v>
      </c>
      <c r="F166" s="4">
        <f t="shared" si="22"/>
        <v>990916</v>
      </c>
      <c r="H166" s="10">
        <f t="shared" si="23"/>
        <v>703901</v>
      </c>
      <c r="I166" s="17">
        <f t="shared" si="24"/>
        <v>310818</v>
      </c>
      <c r="J166" s="4">
        <f t="shared" si="25"/>
        <v>1014719</v>
      </c>
      <c r="L166" s="10">
        <v>680098</v>
      </c>
      <c r="M166" s="11">
        <f t="shared" si="26"/>
        <v>310818</v>
      </c>
      <c r="N166" s="44">
        <f t="shared" si="27"/>
        <v>703901.43024000002</v>
      </c>
      <c r="O166" s="10">
        <f t="shared" si="21"/>
        <v>703901</v>
      </c>
      <c r="P166" s="45">
        <f t="shared" si="28"/>
        <v>0.430240000016056</v>
      </c>
      <c r="Q166">
        <f t="shared" si="29"/>
        <v>27203.920000000002</v>
      </c>
      <c r="R166" s="4">
        <f t="shared" si="30"/>
        <v>707301.92</v>
      </c>
      <c r="S166">
        <v>654570</v>
      </c>
      <c r="T166">
        <v>677480</v>
      </c>
    </row>
    <row r="167" spans="1:20">
      <c r="A167" t="s">
        <v>176</v>
      </c>
      <c r="B167">
        <v>158</v>
      </c>
      <c r="C167" s="4">
        <v>0</v>
      </c>
      <c r="D167" s="10">
        <v>710119</v>
      </c>
      <c r="E167" s="11">
        <v>4344</v>
      </c>
      <c r="F167" s="4">
        <f t="shared" si="22"/>
        <v>714463</v>
      </c>
      <c r="H167" s="10">
        <f t="shared" si="23"/>
        <v>734973</v>
      </c>
      <c r="I167" s="17">
        <f t="shared" si="24"/>
        <v>4344</v>
      </c>
      <c r="J167" s="4">
        <f t="shared" si="25"/>
        <v>739317</v>
      </c>
      <c r="L167" s="10">
        <v>710119</v>
      </c>
      <c r="M167" s="11">
        <f t="shared" si="26"/>
        <v>4344</v>
      </c>
      <c r="N167" s="44">
        <f t="shared" si="27"/>
        <v>734973.16524999996</v>
      </c>
      <c r="O167" s="10">
        <f t="shared" si="21"/>
        <v>734973</v>
      </c>
      <c r="P167" s="45">
        <f t="shared" si="28"/>
        <v>0.16524999996181577</v>
      </c>
      <c r="Q167">
        <f t="shared" si="29"/>
        <v>28404.760000000002</v>
      </c>
      <c r="R167" s="4">
        <f t="shared" si="30"/>
        <v>738523.76</v>
      </c>
      <c r="S167">
        <v>683464</v>
      </c>
      <c r="T167">
        <v>707385</v>
      </c>
    </row>
    <row r="168" spans="1:20">
      <c r="A168" t="s">
        <v>177</v>
      </c>
      <c r="B168">
        <v>159</v>
      </c>
      <c r="C168" s="4">
        <v>0</v>
      </c>
      <c r="D168" s="10">
        <v>1395717</v>
      </c>
      <c r="E168" s="11">
        <v>0</v>
      </c>
      <c r="F168" s="4">
        <f t="shared" si="22"/>
        <v>1395717</v>
      </c>
      <c r="H168" s="10">
        <f t="shared" si="23"/>
        <v>1444567</v>
      </c>
      <c r="I168" s="17">
        <f t="shared" si="24"/>
        <v>0</v>
      </c>
      <c r="J168" s="4">
        <f t="shared" si="25"/>
        <v>1444567</v>
      </c>
      <c r="L168" s="10">
        <v>1395717</v>
      </c>
      <c r="M168" s="11">
        <f t="shared" si="26"/>
        <v>0</v>
      </c>
      <c r="N168" s="44">
        <f t="shared" si="27"/>
        <v>1444567.09549</v>
      </c>
      <c r="O168" s="10">
        <f t="shared" si="21"/>
        <v>1444567</v>
      </c>
      <c r="P168" s="45">
        <f t="shared" si="28"/>
        <v>9.5489999977871776E-2</v>
      </c>
      <c r="Q168">
        <f t="shared" si="29"/>
        <v>55828.68</v>
      </c>
      <c r="R168" s="4">
        <f t="shared" si="30"/>
        <v>1451545.68</v>
      </c>
      <c r="S168">
        <v>1343327</v>
      </c>
      <c r="T168">
        <v>1390343</v>
      </c>
    </row>
    <row r="169" spans="1:20">
      <c r="A169" t="s">
        <v>178</v>
      </c>
      <c r="B169">
        <v>160</v>
      </c>
      <c r="C169" s="4">
        <v>0</v>
      </c>
      <c r="D169" s="10">
        <v>25162659</v>
      </c>
      <c r="E169" s="11">
        <v>198479</v>
      </c>
      <c r="F169" s="4">
        <f t="shared" si="22"/>
        <v>25361138</v>
      </c>
      <c r="H169" s="10">
        <f t="shared" si="23"/>
        <v>26043352</v>
      </c>
      <c r="I169" s="17">
        <f t="shared" si="24"/>
        <v>198479</v>
      </c>
      <c r="J169" s="4">
        <f t="shared" si="25"/>
        <v>26241831</v>
      </c>
      <c r="L169" s="10">
        <v>25162659</v>
      </c>
      <c r="M169" s="11">
        <f t="shared" si="26"/>
        <v>198479</v>
      </c>
      <c r="N169" s="44">
        <f t="shared" si="27"/>
        <v>26043352.073890001</v>
      </c>
      <c r="O169" s="10">
        <f t="shared" si="21"/>
        <v>26043352</v>
      </c>
      <c r="P169" s="45">
        <f t="shared" si="28"/>
        <v>7.3890000581741333E-2</v>
      </c>
      <c r="Q169">
        <f t="shared" si="29"/>
        <v>1006506.36</v>
      </c>
      <c r="R169" s="4">
        <f t="shared" si="30"/>
        <v>26169165.359999999</v>
      </c>
      <c r="S169">
        <v>24218151</v>
      </c>
      <c r="T169">
        <v>25065786</v>
      </c>
    </row>
    <row r="170" spans="1:20">
      <c r="A170" t="s">
        <v>179</v>
      </c>
      <c r="B170">
        <v>161</v>
      </c>
      <c r="C170" s="4">
        <v>0</v>
      </c>
      <c r="D170" s="10">
        <v>3051799</v>
      </c>
      <c r="E170" s="11">
        <v>30065</v>
      </c>
      <c r="F170" s="4">
        <f t="shared" si="22"/>
        <v>3081864</v>
      </c>
      <c r="H170" s="10">
        <f t="shared" si="23"/>
        <v>3158612</v>
      </c>
      <c r="I170" s="17">
        <f t="shared" si="24"/>
        <v>30065</v>
      </c>
      <c r="J170" s="4">
        <f t="shared" si="25"/>
        <v>3188677</v>
      </c>
      <c r="L170" s="10">
        <v>3051799</v>
      </c>
      <c r="M170" s="11">
        <f t="shared" si="26"/>
        <v>30065</v>
      </c>
      <c r="N170" s="44">
        <f t="shared" si="27"/>
        <v>3158611.9660800002</v>
      </c>
      <c r="O170" s="10">
        <f t="shared" si="21"/>
        <v>3158612</v>
      </c>
      <c r="P170" s="45">
        <f t="shared" si="28"/>
        <v>-3.3919999841600657E-2</v>
      </c>
      <c r="Q170">
        <f t="shared" si="29"/>
        <v>122071.96</v>
      </c>
      <c r="R170" s="4">
        <f t="shared" si="30"/>
        <v>3173870.96</v>
      </c>
      <c r="S170">
        <v>2937246</v>
      </c>
      <c r="T170">
        <v>3040050</v>
      </c>
    </row>
    <row r="171" spans="1:20">
      <c r="A171" t="s">
        <v>180</v>
      </c>
      <c r="B171">
        <v>162</v>
      </c>
      <c r="C171" s="4">
        <v>0</v>
      </c>
      <c r="D171" s="10">
        <v>1056431</v>
      </c>
      <c r="E171" s="11">
        <v>47230</v>
      </c>
      <c r="F171" s="4">
        <f t="shared" si="22"/>
        <v>1103661</v>
      </c>
      <c r="H171" s="10">
        <f t="shared" si="23"/>
        <v>1093406</v>
      </c>
      <c r="I171" s="17">
        <f t="shared" si="24"/>
        <v>47230</v>
      </c>
      <c r="J171" s="4">
        <f t="shared" si="25"/>
        <v>1140636</v>
      </c>
      <c r="L171" s="10">
        <v>1056431</v>
      </c>
      <c r="M171" s="11">
        <f t="shared" si="26"/>
        <v>47230</v>
      </c>
      <c r="N171" s="44">
        <f t="shared" si="27"/>
        <v>1093406.08537</v>
      </c>
      <c r="O171" s="10">
        <f t="shared" si="21"/>
        <v>1093406</v>
      </c>
      <c r="P171" s="45">
        <f t="shared" si="28"/>
        <v>8.536999998614192E-2</v>
      </c>
      <c r="Q171">
        <f t="shared" si="29"/>
        <v>42257.24</v>
      </c>
      <c r="R171" s="4">
        <f t="shared" si="30"/>
        <v>1098688.24</v>
      </c>
      <c r="S171">
        <v>1016777</v>
      </c>
      <c r="T171">
        <v>1052364</v>
      </c>
    </row>
    <row r="172" spans="1:20">
      <c r="A172" t="s">
        <v>181</v>
      </c>
      <c r="B172">
        <v>163</v>
      </c>
      <c r="C172" s="4">
        <v>0</v>
      </c>
      <c r="D172" s="10">
        <v>22366973</v>
      </c>
      <c r="E172" s="11">
        <v>1103</v>
      </c>
      <c r="F172" s="4">
        <f t="shared" si="22"/>
        <v>22368076</v>
      </c>
      <c r="H172" s="10">
        <f t="shared" si="23"/>
        <v>23149817</v>
      </c>
      <c r="I172" s="17">
        <f t="shared" si="24"/>
        <v>1103</v>
      </c>
      <c r="J172" s="4">
        <f t="shared" si="25"/>
        <v>23150920</v>
      </c>
      <c r="L172" s="10">
        <v>22366973</v>
      </c>
      <c r="M172" s="11">
        <f t="shared" si="26"/>
        <v>1103</v>
      </c>
      <c r="N172" s="44">
        <f t="shared" si="27"/>
        <v>23149817.062899999</v>
      </c>
      <c r="O172" s="10">
        <f t="shared" si="21"/>
        <v>23149817</v>
      </c>
      <c r="P172" s="45">
        <f t="shared" si="28"/>
        <v>6.289999932050705E-2</v>
      </c>
      <c r="Q172">
        <f t="shared" si="29"/>
        <v>894678.92</v>
      </c>
      <c r="R172" s="4">
        <f t="shared" si="30"/>
        <v>23261651.920000002</v>
      </c>
      <c r="S172">
        <v>21527404</v>
      </c>
      <c r="T172">
        <v>22280863</v>
      </c>
    </row>
    <row r="173" spans="1:20">
      <c r="A173" t="s">
        <v>182</v>
      </c>
      <c r="B173">
        <v>164</v>
      </c>
      <c r="C173" s="4">
        <v>0</v>
      </c>
      <c r="D173" s="10">
        <v>1038979</v>
      </c>
      <c r="E173" s="11">
        <v>39725</v>
      </c>
      <c r="F173" s="4">
        <f t="shared" si="22"/>
        <v>1078704</v>
      </c>
      <c r="H173" s="10">
        <f t="shared" si="23"/>
        <v>1075343</v>
      </c>
      <c r="I173" s="17">
        <f t="shared" si="24"/>
        <v>39725</v>
      </c>
      <c r="J173" s="4">
        <f t="shared" si="25"/>
        <v>1115068</v>
      </c>
      <c r="L173" s="10">
        <v>1038979</v>
      </c>
      <c r="M173" s="11">
        <f t="shared" si="26"/>
        <v>39725</v>
      </c>
      <c r="N173" s="44">
        <f t="shared" si="27"/>
        <v>1075343.2653699999</v>
      </c>
      <c r="O173" s="10">
        <f t="shared" si="21"/>
        <v>1075343</v>
      </c>
      <c r="P173" s="45">
        <f t="shared" si="28"/>
        <v>0.26536999992094934</v>
      </c>
      <c r="Q173">
        <f t="shared" si="29"/>
        <v>41559.160000000003</v>
      </c>
      <c r="R173" s="4">
        <f t="shared" si="30"/>
        <v>1080538.1599999999</v>
      </c>
      <c r="S173">
        <v>999980</v>
      </c>
      <c r="T173">
        <v>1034979</v>
      </c>
    </row>
    <row r="174" spans="1:20">
      <c r="A174" t="s">
        <v>183</v>
      </c>
      <c r="B174">
        <v>165</v>
      </c>
      <c r="C174" s="4">
        <v>0</v>
      </c>
      <c r="D174" s="10">
        <v>12533384</v>
      </c>
      <c r="E174" s="11">
        <v>0</v>
      </c>
      <c r="F174" s="4">
        <f t="shared" si="22"/>
        <v>12533384</v>
      </c>
      <c r="H174" s="10">
        <f t="shared" si="23"/>
        <v>12972052</v>
      </c>
      <c r="I174" s="17">
        <f t="shared" si="24"/>
        <v>0</v>
      </c>
      <c r="J174" s="4">
        <f t="shared" si="25"/>
        <v>12972052</v>
      </c>
      <c r="L174" s="10">
        <v>12533384</v>
      </c>
      <c r="M174" s="11">
        <f t="shared" si="26"/>
        <v>0</v>
      </c>
      <c r="N174" s="44">
        <f t="shared" si="27"/>
        <v>12972052.444429999</v>
      </c>
      <c r="O174" s="10">
        <f t="shared" si="21"/>
        <v>12972052</v>
      </c>
      <c r="P174" s="45">
        <f t="shared" si="28"/>
        <v>0.44442999921739101</v>
      </c>
      <c r="Q174">
        <f t="shared" si="29"/>
        <v>501335.36</v>
      </c>
      <c r="R174" s="4">
        <f t="shared" si="30"/>
        <v>13034719.359999999</v>
      </c>
      <c r="S174">
        <v>12062930</v>
      </c>
      <c r="T174">
        <v>12485133</v>
      </c>
    </row>
    <row r="175" spans="1:20">
      <c r="A175" t="s">
        <v>184</v>
      </c>
      <c r="B175">
        <v>166</v>
      </c>
      <c r="C175" s="4">
        <v>0</v>
      </c>
      <c r="D175" s="10">
        <v>222163</v>
      </c>
      <c r="E175" s="11">
        <v>0</v>
      </c>
      <c r="F175" s="4">
        <f t="shared" si="22"/>
        <v>222163</v>
      </c>
      <c r="H175" s="10">
        <f t="shared" si="23"/>
        <v>229939</v>
      </c>
      <c r="I175" s="17">
        <f t="shared" si="24"/>
        <v>0</v>
      </c>
      <c r="J175" s="4">
        <f t="shared" si="25"/>
        <v>229939</v>
      </c>
      <c r="L175" s="10">
        <v>222163</v>
      </c>
      <c r="M175" s="11">
        <f t="shared" si="26"/>
        <v>0</v>
      </c>
      <c r="N175" s="44">
        <f t="shared" si="27"/>
        <v>229938.70508000001</v>
      </c>
      <c r="O175" s="10">
        <f t="shared" si="21"/>
        <v>229939</v>
      </c>
      <c r="P175" s="45">
        <f t="shared" si="28"/>
        <v>-0.29491999998572282</v>
      </c>
      <c r="Q175">
        <f t="shared" si="29"/>
        <v>8886.52</v>
      </c>
      <c r="R175" s="4">
        <f t="shared" si="30"/>
        <v>231049.52</v>
      </c>
      <c r="S175">
        <v>213824</v>
      </c>
      <c r="T175">
        <v>221308</v>
      </c>
    </row>
    <row r="176" spans="1:20">
      <c r="A176" t="s">
        <v>185</v>
      </c>
      <c r="B176">
        <v>167</v>
      </c>
      <c r="C176" s="4">
        <v>0</v>
      </c>
      <c r="D176" s="10">
        <v>2228356</v>
      </c>
      <c r="E176" s="11">
        <v>0</v>
      </c>
      <c r="F176" s="4">
        <f t="shared" si="22"/>
        <v>2228356</v>
      </c>
      <c r="H176" s="10">
        <f t="shared" si="23"/>
        <v>2306348</v>
      </c>
      <c r="I176" s="17">
        <f t="shared" si="24"/>
        <v>0</v>
      </c>
      <c r="J176" s="4">
        <f t="shared" si="25"/>
        <v>2306348</v>
      </c>
      <c r="L176" s="10">
        <v>2228356</v>
      </c>
      <c r="M176" s="11">
        <f t="shared" si="26"/>
        <v>0</v>
      </c>
      <c r="N176" s="44">
        <f t="shared" si="27"/>
        <v>2306348.4607899999</v>
      </c>
      <c r="O176" s="10">
        <f t="shared" si="21"/>
        <v>2306348</v>
      </c>
      <c r="P176" s="45">
        <f t="shared" si="28"/>
        <v>0.46078999992460012</v>
      </c>
      <c r="Q176">
        <f t="shared" si="29"/>
        <v>89134.24</v>
      </c>
      <c r="R176" s="4">
        <f t="shared" si="30"/>
        <v>2317490.2400000002</v>
      </c>
      <c r="S176">
        <v>2144712</v>
      </c>
      <c r="T176">
        <v>2219777</v>
      </c>
    </row>
    <row r="177" spans="1:20">
      <c r="A177" t="s">
        <v>186</v>
      </c>
      <c r="B177">
        <v>168</v>
      </c>
      <c r="C177" s="4">
        <v>0</v>
      </c>
      <c r="D177" s="10">
        <v>1137599</v>
      </c>
      <c r="E177" s="11">
        <v>0</v>
      </c>
      <c r="F177" s="4">
        <f t="shared" si="22"/>
        <v>1137599</v>
      </c>
      <c r="H177" s="10">
        <f t="shared" si="23"/>
        <v>1177415</v>
      </c>
      <c r="I177" s="17">
        <f t="shared" si="24"/>
        <v>0</v>
      </c>
      <c r="J177" s="4">
        <f t="shared" si="25"/>
        <v>1177415</v>
      </c>
      <c r="L177" s="10">
        <v>1137599</v>
      </c>
      <c r="M177" s="11">
        <f t="shared" si="26"/>
        <v>0</v>
      </c>
      <c r="N177" s="44">
        <f t="shared" si="27"/>
        <v>1177414.9654000001</v>
      </c>
      <c r="O177" s="10">
        <f t="shared" si="21"/>
        <v>1177415</v>
      </c>
      <c r="P177" s="45">
        <f t="shared" si="28"/>
        <v>-3.4599999897181988E-2</v>
      </c>
      <c r="Q177">
        <f t="shared" si="29"/>
        <v>45503.96</v>
      </c>
      <c r="R177" s="4">
        <f t="shared" si="30"/>
        <v>1183102.96</v>
      </c>
      <c r="S177">
        <v>1094898</v>
      </c>
      <c r="T177">
        <v>1133219</v>
      </c>
    </row>
    <row r="178" spans="1:20">
      <c r="A178" t="s">
        <v>187</v>
      </c>
      <c r="B178">
        <v>169</v>
      </c>
      <c r="C178" s="4">
        <v>0</v>
      </c>
      <c r="D178" s="10">
        <v>225411</v>
      </c>
      <c r="E178" s="11">
        <v>22382</v>
      </c>
      <c r="F178" s="4">
        <f t="shared" si="22"/>
        <v>247793</v>
      </c>
      <c r="H178" s="10">
        <f t="shared" si="23"/>
        <v>233300</v>
      </c>
      <c r="I178" s="17">
        <f t="shared" si="24"/>
        <v>22382</v>
      </c>
      <c r="J178" s="4">
        <f t="shared" si="25"/>
        <v>255682</v>
      </c>
      <c r="L178" s="10">
        <v>225411</v>
      </c>
      <c r="M178" s="11">
        <f t="shared" si="26"/>
        <v>22382</v>
      </c>
      <c r="N178" s="44">
        <f t="shared" si="27"/>
        <v>233300.38508000001</v>
      </c>
      <c r="O178" s="10">
        <f t="shared" si="21"/>
        <v>233300</v>
      </c>
      <c r="P178" s="45">
        <f t="shared" si="28"/>
        <v>0.38508000000729226</v>
      </c>
      <c r="Q178">
        <f t="shared" si="29"/>
        <v>9016.44</v>
      </c>
      <c r="R178" s="4">
        <f t="shared" si="30"/>
        <v>234427.44</v>
      </c>
      <c r="S178">
        <v>216950</v>
      </c>
      <c r="T178">
        <v>224543</v>
      </c>
    </row>
    <row r="179" spans="1:20">
      <c r="A179" t="s">
        <v>188</v>
      </c>
      <c r="B179">
        <v>170</v>
      </c>
      <c r="C179" s="4">
        <v>0</v>
      </c>
      <c r="D179" s="10">
        <v>5438142</v>
      </c>
      <c r="E179" s="11">
        <v>68486</v>
      </c>
      <c r="F179" s="4">
        <f t="shared" si="22"/>
        <v>5506628</v>
      </c>
      <c r="H179" s="10">
        <f t="shared" si="23"/>
        <v>5628477</v>
      </c>
      <c r="I179" s="17">
        <f t="shared" si="24"/>
        <v>68486</v>
      </c>
      <c r="J179" s="4">
        <f t="shared" si="25"/>
        <v>5696963</v>
      </c>
      <c r="L179" s="10">
        <v>5438142</v>
      </c>
      <c r="M179" s="11">
        <f t="shared" si="26"/>
        <v>68486</v>
      </c>
      <c r="N179" s="44">
        <f t="shared" si="27"/>
        <v>5628476.9719200004</v>
      </c>
      <c r="O179" s="10">
        <f t="shared" si="21"/>
        <v>5628477</v>
      </c>
      <c r="P179" s="45">
        <f t="shared" si="28"/>
        <v>-2.807999961078167E-2</v>
      </c>
      <c r="Q179">
        <f t="shared" si="29"/>
        <v>217525.68</v>
      </c>
      <c r="R179" s="4">
        <f t="shared" si="30"/>
        <v>5655667.6799999997</v>
      </c>
      <c r="S179">
        <v>5234015</v>
      </c>
      <c r="T179">
        <v>5417206</v>
      </c>
    </row>
    <row r="180" spans="1:20">
      <c r="A180" t="s">
        <v>189</v>
      </c>
      <c r="B180">
        <v>171</v>
      </c>
      <c r="C180" s="4">
        <v>0</v>
      </c>
      <c r="D180" s="10">
        <v>2164150</v>
      </c>
      <c r="E180" s="11">
        <v>2811</v>
      </c>
      <c r="F180" s="4">
        <f t="shared" si="22"/>
        <v>2166961</v>
      </c>
      <c r="H180" s="10">
        <f t="shared" si="23"/>
        <v>2239895</v>
      </c>
      <c r="I180" s="17">
        <f t="shared" si="24"/>
        <v>2811</v>
      </c>
      <c r="J180" s="4">
        <f t="shared" si="25"/>
        <v>2242706</v>
      </c>
      <c r="L180" s="10">
        <v>2164150</v>
      </c>
      <c r="M180" s="11">
        <f t="shared" si="26"/>
        <v>2811</v>
      </c>
      <c r="N180" s="44">
        <f t="shared" si="27"/>
        <v>2239895.2507600002</v>
      </c>
      <c r="O180" s="10">
        <f t="shared" si="21"/>
        <v>2239895</v>
      </c>
      <c r="P180" s="45">
        <f t="shared" si="28"/>
        <v>0.25076000019907951</v>
      </c>
      <c r="Q180">
        <f t="shared" si="29"/>
        <v>86566</v>
      </c>
      <c r="R180" s="4">
        <f t="shared" si="30"/>
        <v>2250716</v>
      </c>
      <c r="S180">
        <v>2082916</v>
      </c>
      <c r="T180">
        <v>2155818</v>
      </c>
    </row>
    <row r="181" spans="1:20">
      <c r="A181" t="s">
        <v>190</v>
      </c>
      <c r="B181">
        <v>172</v>
      </c>
      <c r="C181" s="4">
        <v>0</v>
      </c>
      <c r="D181" s="10">
        <v>367548</v>
      </c>
      <c r="E181" s="11">
        <v>373499</v>
      </c>
      <c r="F181" s="4">
        <f t="shared" si="22"/>
        <v>741047</v>
      </c>
      <c r="H181" s="10">
        <f t="shared" si="23"/>
        <v>380412</v>
      </c>
      <c r="I181" s="17">
        <f t="shared" si="24"/>
        <v>373499</v>
      </c>
      <c r="J181" s="4">
        <f t="shared" si="25"/>
        <v>753911</v>
      </c>
      <c r="L181" s="10">
        <v>367548</v>
      </c>
      <c r="M181" s="11">
        <f t="shared" si="26"/>
        <v>373499</v>
      </c>
      <c r="N181" s="44">
        <f t="shared" si="27"/>
        <v>380412.18012999999</v>
      </c>
      <c r="O181" s="10">
        <f t="shared" si="21"/>
        <v>380412</v>
      </c>
      <c r="P181" s="45">
        <f t="shared" si="28"/>
        <v>0.18012999999336898</v>
      </c>
      <c r="Q181">
        <f t="shared" si="29"/>
        <v>14701.92</v>
      </c>
      <c r="R181" s="4">
        <f t="shared" si="30"/>
        <v>382249.92</v>
      </c>
      <c r="S181">
        <v>353752</v>
      </c>
      <c r="T181">
        <v>366133</v>
      </c>
    </row>
    <row r="182" spans="1:20">
      <c r="A182" t="s">
        <v>191</v>
      </c>
      <c r="B182">
        <v>173</v>
      </c>
      <c r="C182" s="4">
        <v>0</v>
      </c>
      <c r="D182" s="10">
        <v>404891</v>
      </c>
      <c r="E182" s="11">
        <v>131684</v>
      </c>
      <c r="F182" s="4">
        <f t="shared" si="22"/>
        <v>536575</v>
      </c>
      <c r="H182" s="10">
        <f t="shared" si="23"/>
        <v>419062</v>
      </c>
      <c r="I182" s="17">
        <f t="shared" si="24"/>
        <v>131684</v>
      </c>
      <c r="J182" s="4">
        <f t="shared" si="25"/>
        <v>550746</v>
      </c>
      <c r="L182" s="10">
        <v>404891</v>
      </c>
      <c r="M182" s="11">
        <f t="shared" si="26"/>
        <v>131684</v>
      </c>
      <c r="N182" s="44">
        <f t="shared" si="27"/>
        <v>419062.18514000002</v>
      </c>
      <c r="O182" s="10">
        <f t="shared" si="21"/>
        <v>419062</v>
      </c>
      <c r="P182" s="45">
        <f t="shared" si="28"/>
        <v>0.18514000001596287</v>
      </c>
      <c r="Q182">
        <f t="shared" si="29"/>
        <v>16195.640000000001</v>
      </c>
      <c r="R182" s="4">
        <f t="shared" si="30"/>
        <v>421086.64</v>
      </c>
      <c r="S182">
        <v>389693</v>
      </c>
      <c r="T182">
        <v>403332</v>
      </c>
    </row>
    <row r="183" spans="1:20">
      <c r="A183" t="s">
        <v>192</v>
      </c>
      <c r="B183">
        <v>174</v>
      </c>
      <c r="C183" s="4">
        <v>0</v>
      </c>
      <c r="D183" s="10">
        <v>1569461</v>
      </c>
      <c r="E183" s="11">
        <v>0</v>
      </c>
      <c r="F183" s="4">
        <f t="shared" si="22"/>
        <v>1569461</v>
      </c>
      <c r="H183" s="10">
        <f t="shared" si="23"/>
        <v>1624392</v>
      </c>
      <c r="I183" s="17">
        <f t="shared" si="24"/>
        <v>0</v>
      </c>
      <c r="J183" s="4">
        <f t="shared" si="25"/>
        <v>1624392</v>
      </c>
      <c r="L183" s="10">
        <v>1569461</v>
      </c>
      <c r="M183" s="11">
        <f t="shared" si="26"/>
        <v>0</v>
      </c>
      <c r="N183" s="44">
        <f t="shared" si="27"/>
        <v>1624392.13555</v>
      </c>
      <c r="O183" s="10">
        <f t="shared" si="21"/>
        <v>1624392</v>
      </c>
      <c r="P183" s="45">
        <f t="shared" si="28"/>
        <v>0.13555000000633299</v>
      </c>
      <c r="Q183">
        <f t="shared" si="29"/>
        <v>62778.44</v>
      </c>
      <c r="R183" s="4">
        <f t="shared" si="30"/>
        <v>1632239.44</v>
      </c>
      <c r="S183">
        <v>1510550</v>
      </c>
      <c r="T183">
        <v>1563419</v>
      </c>
    </row>
    <row r="184" spans="1:20">
      <c r="A184" t="s">
        <v>193</v>
      </c>
      <c r="B184">
        <v>175</v>
      </c>
      <c r="C184" s="4">
        <v>0</v>
      </c>
      <c r="D184" s="10">
        <v>1448128</v>
      </c>
      <c r="E184" s="11">
        <v>27898</v>
      </c>
      <c r="F184" s="4">
        <f t="shared" si="22"/>
        <v>1476026</v>
      </c>
      <c r="H184" s="10">
        <f t="shared" si="23"/>
        <v>1498812</v>
      </c>
      <c r="I184" s="17">
        <f t="shared" si="24"/>
        <v>27898</v>
      </c>
      <c r="J184" s="4">
        <f t="shared" si="25"/>
        <v>1526710</v>
      </c>
      <c r="L184" s="10">
        <v>1448128</v>
      </c>
      <c r="M184" s="11">
        <f t="shared" si="26"/>
        <v>27898</v>
      </c>
      <c r="N184" s="44">
        <f t="shared" si="27"/>
        <v>1498812.4805099999</v>
      </c>
      <c r="O184" s="10">
        <f t="shared" si="21"/>
        <v>1498812</v>
      </c>
      <c r="P184" s="45">
        <f t="shared" si="28"/>
        <v>0.48050999990664423</v>
      </c>
      <c r="Q184">
        <f t="shared" si="29"/>
        <v>57925.120000000003</v>
      </c>
      <c r="R184" s="4">
        <f t="shared" si="30"/>
        <v>1506053.1200000001</v>
      </c>
      <c r="S184">
        <v>1393771</v>
      </c>
      <c r="T184">
        <v>1442553</v>
      </c>
    </row>
    <row r="185" spans="1:20">
      <c r="A185" t="s">
        <v>194</v>
      </c>
      <c r="B185">
        <v>176</v>
      </c>
      <c r="C185" s="4">
        <v>0</v>
      </c>
      <c r="D185" s="10">
        <v>12117695</v>
      </c>
      <c r="E185" s="11">
        <v>39995</v>
      </c>
      <c r="F185" s="4">
        <f t="shared" si="22"/>
        <v>12157690</v>
      </c>
      <c r="H185" s="10">
        <f t="shared" si="23"/>
        <v>12541814</v>
      </c>
      <c r="I185" s="17">
        <f t="shared" si="24"/>
        <v>39995</v>
      </c>
      <c r="J185" s="4">
        <f t="shared" si="25"/>
        <v>12581809</v>
      </c>
      <c r="L185" s="10">
        <v>12117695</v>
      </c>
      <c r="M185" s="11">
        <f t="shared" si="26"/>
        <v>39995</v>
      </c>
      <c r="N185" s="44">
        <f t="shared" si="27"/>
        <v>12541814.32928</v>
      </c>
      <c r="O185" s="10">
        <f t="shared" si="21"/>
        <v>12541814</v>
      </c>
      <c r="P185" s="45">
        <f t="shared" si="28"/>
        <v>0.32928000018000603</v>
      </c>
      <c r="Q185">
        <f t="shared" si="29"/>
        <v>484707.8</v>
      </c>
      <c r="R185" s="4">
        <f t="shared" si="30"/>
        <v>12602402.800000001</v>
      </c>
      <c r="S185">
        <v>11662844</v>
      </c>
      <c r="T185">
        <v>12071044</v>
      </c>
    </row>
    <row r="186" spans="1:20">
      <c r="A186" t="s">
        <v>195</v>
      </c>
      <c r="B186">
        <v>177</v>
      </c>
      <c r="C186" s="4">
        <v>0</v>
      </c>
      <c r="D186" s="10">
        <v>1218791</v>
      </c>
      <c r="E186" s="11">
        <v>0</v>
      </c>
      <c r="F186" s="4">
        <f t="shared" si="22"/>
        <v>1218791</v>
      </c>
      <c r="H186" s="10">
        <f t="shared" si="23"/>
        <v>1261449</v>
      </c>
      <c r="I186" s="17">
        <f t="shared" si="24"/>
        <v>0</v>
      </c>
      <c r="J186" s="4">
        <f t="shared" si="25"/>
        <v>1261449</v>
      </c>
      <c r="L186" s="10">
        <v>1218791</v>
      </c>
      <c r="M186" s="11">
        <f t="shared" si="26"/>
        <v>0</v>
      </c>
      <c r="N186" s="44">
        <f t="shared" si="27"/>
        <v>1261448.6854300001</v>
      </c>
      <c r="O186" s="10">
        <f t="shared" si="21"/>
        <v>1261449</v>
      </c>
      <c r="P186" s="45">
        <f t="shared" si="28"/>
        <v>-0.31456999992951751</v>
      </c>
      <c r="Q186">
        <f t="shared" si="29"/>
        <v>48751.64</v>
      </c>
      <c r="R186" s="4">
        <f t="shared" si="30"/>
        <v>1267542.6399999999</v>
      </c>
      <c r="S186">
        <v>1173042</v>
      </c>
      <c r="T186">
        <v>1214098</v>
      </c>
    </row>
    <row r="187" spans="1:20">
      <c r="A187" t="s">
        <v>196</v>
      </c>
      <c r="B187">
        <v>178</v>
      </c>
      <c r="C187" s="4">
        <v>0</v>
      </c>
      <c r="D187" s="10">
        <v>5123317</v>
      </c>
      <c r="E187" s="11">
        <v>1032</v>
      </c>
      <c r="F187" s="4">
        <f t="shared" si="22"/>
        <v>5124349</v>
      </c>
      <c r="H187" s="10">
        <f t="shared" si="23"/>
        <v>5302633</v>
      </c>
      <c r="I187" s="17">
        <f t="shared" si="24"/>
        <v>1032</v>
      </c>
      <c r="J187" s="4">
        <f t="shared" si="25"/>
        <v>5303665</v>
      </c>
      <c r="L187" s="10">
        <v>5123317</v>
      </c>
      <c r="M187" s="11">
        <f t="shared" si="26"/>
        <v>1032</v>
      </c>
      <c r="N187" s="44">
        <f t="shared" si="27"/>
        <v>5302633.09681</v>
      </c>
      <c r="O187" s="10">
        <f t="shared" si="21"/>
        <v>5302633</v>
      </c>
      <c r="P187" s="45">
        <f t="shared" si="28"/>
        <v>9.6810000017285347E-2</v>
      </c>
      <c r="Q187">
        <f t="shared" si="29"/>
        <v>204932.68</v>
      </c>
      <c r="R187" s="4">
        <f t="shared" si="30"/>
        <v>5328249.68</v>
      </c>
      <c r="S187">
        <v>4931008</v>
      </c>
      <c r="T187">
        <v>5103593</v>
      </c>
    </row>
    <row r="188" spans="1:20">
      <c r="A188" t="s">
        <v>197</v>
      </c>
      <c r="B188">
        <v>179</v>
      </c>
      <c r="C188" s="4">
        <v>0</v>
      </c>
      <c r="D188" s="10">
        <v>408247</v>
      </c>
      <c r="E188" s="11">
        <v>5224</v>
      </c>
      <c r="F188" s="4">
        <f t="shared" si="22"/>
        <v>413471</v>
      </c>
      <c r="H188" s="10">
        <f t="shared" si="23"/>
        <v>422536</v>
      </c>
      <c r="I188" s="17">
        <f t="shared" si="24"/>
        <v>5224</v>
      </c>
      <c r="J188" s="4">
        <f t="shared" si="25"/>
        <v>427760</v>
      </c>
      <c r="L188" s="10">
        <v>408247</v>
      </c>
      <c r="M188" s="11">
        <f t="shared" si="26"/>
        <v>5224</v>
      </c>
      <c r="N188" s="44">
        <f t="shared" si="27"/>
        <v>422535.64513999998</v>
      </c>
      <c r="O188" s="10">
        <f t="shared" si="21"/>
        <v>422536</v>
      </c>
      <c r="P188" s="45">
        <f t="shared" si="28"/>
        <v>-0.35486000002129003</v>
      </c>
      <c r="Q188">
        <f t="shared" si="29"/>
        <v>16329.880000000001</v>
      </c>
      <c r="R188" s="4">
        <f t="shared" si="30"/>
        <v>424576.88</v>
      </c>
      <c r="S188">
        <v>392923</v>
      </c>
      <c r="T188">
        <v>406675</v>
      </c>
    </row>
    <row r="189" spans="1:20">
      <c r="A189" t="s">
        <v>198</v>
      </c>
      <c r="B189">
        <v>180</v>
      </c>
      <c r="C189" s="4">
        <v>0</v>
      </c>
      <c r="D189" s="10">
        <v>840540</v>
      </c>
      <c r="E189" s="11">
        <v>2541</v>
      </c>
      <c r="F189" s="4">
        <f t="shared" si="22"/>
        <v>843081</v>
      </c>
      <c r="H189" s="10">
        <f t="shared" si="23"/>
        <v>869959</v>
      </c>
      <c r="I189" s="17">
        <f t="shared" si="24"/>
        <v>2541</v>
      </c>
      <c r="J189" s="4">
        <f t="shared" si="25"/>
        <v>872500</v>
      </c>
      <c r="L189" s="10">
        <v>840540</v>
      </c>
      <c r="M189" s="11">
        <f t="shared" si="26"/>
        <v>2541</v>
      </c>
      <c r="N189" s="44">
        <f t="shared" si="27"/>
        <v>869958.90029999998</v>
      </c>
      <c r="O189" s="10">
        <f t="shared" si="21"/>
        <v>869959</v>
      </c>
      <c r="P189" s="45">
        <f t="shared" si="28"/>
        <v>-9.9700000020675361E-2</v>
      </c>
      <c r="Q189">
        <f t="shared" si="29"/>
        <v>33621.599999999999</v>
      </c>
      <c r="R189" s="4">
        <f t="shared" si="30"/>
        <v>874161.6</v>
      </c>
      <c r="S189">
        <v>808989</v>
      </c>
      <c r="T189">
        <v>837304</v>
      </c>
    </row>
    <row r="190" spans="1:20">
      <c r="A190" t="s">
        <v>199</v>
      </c>
      <c r="B190">
        <v>181</v>
      </c>
      <c r="C190" s="4">
        <v>0</v>
      </c>
      <c r="D190" s="10">
        <v>5431706</v>
      </c>
      <c r="E190" s="11">
        <v>0</v>
      </c>
      <c r="F190" s="4">
        <f t="shared" si="22"/>
        <v>5431706</v>
      </c>
      <c r="H190" s="10">
        <f t="shared" si="23"/>
        <v>5621816</v>
      </c>
      <c r="I190" s="17">
        <f t="shared" si="24"/>
        <v>0</v>
      </c>
      <c r="J190" s="4">
        <f t="shared" si="25"/>
        <v>5621816</v>
      </c>
      <c r="L190" s="10">
        <v>5431706</v>
      </c>
      <c r="M190" s="11">
        <f t="shared" si="26"/>
        <v>0</v>
      </c>
      <c r="N190" s="44">
        <f t="shared" si="27"/>
        <v>5621815.7119199997</v>
      </c>
      <c r="O190" s="10">
        <f t="shared" si="21"/>
        <v>5621816</v>
      </c>
      <c r="P190" s="45">
        <f t="shared" si="28"/>
        <v>-0.28808000031858683</v>
      </c>
      <c r="Q190">
        <f t="shared" si="29"/>
        <v>217268.24</v>
      </c>
      <c r="R190" s="4">
        <f t="shared" si="30"/>
        <v>5648974.2400000002</v>
      </c>
      <c r="S190">
        <v>5227821</v>
      </c>
      <c r="T190">
        <v>5410795</v>
      </c>
    </row>
    <row r="191" spans="1:20">
      <c r="A191" t="s">
        <v>200</v>
      </c>
      <c r="B191">
        <v>182</v>
      </c>
      <c r="C191" s="4">
        <v>0</v>
      </c>
      <c r="D191" s="10">
        <v>2463012</v>
      </c>
      <c r="E191" s="11">
        <v>154616</v>
      </c>
      <c r="F191" s="4">
        <f t="shared" si="22"/>
        <v>2617628</v>
      </c>
      <c r="H191" s="10">
        <f t="shared" si="23"/>
        <v>2549217</v>
      </c>
      <c r="I191" s="17">
        <f t="shared" si="24"/>
        <v>154616</v>
      </c>
      <c r="J191" s="4">
        <f t="shared" si="25"/>
        <v>2703833</v>
      </c>
      <c r="L191" s="10">
        <v>2463012</v>
      </c>
      <c r="M191" s="11">
        <f t="shared" si="26"/>
        <v>154616</v>
      </c>
      <c r="N191" s="44">
        <f t="shared" si="27"/>
        <v>2549217.42087</v>
      </c>
      <c r="O191" s="10">
        <f t="shared" si="21"/>
        <v>2549217</v>
      </c>
      <c r="P191" s="45">
        <f t="shared" si="28"/>
        <v>0.4208700000308454</v>
      </c>
      <c r="Q191">
        <f t="shared" si="29"/>
        <v>98520.48</v>
      </c>
      <c r="R191" s="4">
        <f t="shared" si="30"/>
        <v>2561532.48</v>
      </c>
      <c r="S191">
        <v>2370560</v>
      </c>
      <c r="T191">
        <v>2453530</v>
      </c>
    </row>
    <row r="192" spans="1:20">
      <c r="A192" t="s">
        <v>201</v>
      </c>
      <c r="B192">
        <v>183</v>
      </c>
      <c r="C192" s="4">
        <v>0</v>
      </c>
      <c r="D192" s="10">
        <v>53107</v>
      </c>
      <c r="E192" s="11">
        <v>53945</v>
      </c>
      <c r="F192" s="4">
        <f t="shared" si="22"/>
        <v>107052</v>
      </c>
      <c r="H192" s="10">
        <f t="shared" si="23"/>
        <v>54966</v>
      </c>
      <c r="I192" s="17">
        <f t="shared" si="24"/>
        <v>53945</v>
      </c>
      <c r="J192" s="4">
        <f t="shared" si="25"/>
        <v>108911</v>
      </c>
      <c r="L192" s="10">
        <v>53107</v>
      </c>
      <c r="M192" s="11">
        <f t="shared" si="26"/>
        <v>53945</v>
      </c>
      <c r="N192" s="44">
        <f t="shared" si="27"/>
        <v>54965.745020000002</v>
      </c>
      <c r="O192" s="10">
        <f t="shared" si="21"/>
        <v>54966</v>
      </c>
      <c r="P192" s="45">
        <f t="shared" si="28"/>
        <v>-0.2549799999978859</v>
      </c>
      <c r="Q192">
        <f t="shared" si="29"/>
        <v>2124.2800000000002</v>
      </c>
      <c r="R192" s="4">
        <f t="shared" si="30"/>
        <v>55231.28</v>
      </c>
      <c r="S192">
        <v>51114</v>
      </c>
      <c r="T192">
        <v>52903</v>
      </c>
    </row>
    <row r="193" spans="1:20">
      <c r="A193" t="s">
        <v>202</v>
      </c>
      <c r="B193">
        <v>184</v>
      </c>
      <c r="C193" s="4">
        <v>0</v>
      </c>
      <c r="D193" s="10">
        <v>546604</v>
      </c>
      <c r="E193" s="11">
        <v>19259</v>
      </c>
      <c r="F193" s="4">
        <f t="shared" si="22"/>
        <v>565863</v>
      </c>
      <c r="H193" s="10">
        <f t="shared" si="23"/>
        <v>565735</v>
      </c>
      <c r="I193" s="17">
        <f t="shared" si="24"/>
        <v>19259</v>
      </c>
      <c r="J193" s="4">
        <f t="shared" si="25"/>
        <v>584994</v>
      </c>
      <c r="L193" s="10">
        <v>546604</v>
      </c>
      <c r="M193" s="11">
        <f t="shared" si="26"/>
        <v>19259</v>
      </c>
      <c r="N193" s="44">
        <f t="shared" si="27"/>
        <v>565735.14018999995</v>
      </c>
      <c r="O193" s="10">
        <f t="shared" si="21"/>
        <v>565735</v>
      </c>
      <c r="P193" s="45">
        <f t="shared" si="28"/>
        <v>0.1401899999473244</v>
      </c>
      <c r="Q193">
        <f t="shared" si="29"/>
        <v>21864.16</v>
      </c>
      <c r="R193" s="4">
        <f t="shared" si="30"/>
        <v>568468.16</v>
      </c>
      <c r="S193">
        <v>526087</v>
      </c>
      <c r="T193">
        <v>544500</v>
      </c>
    </row>
    <row r="194" spans="1:20">
      <c r="A194" t="s">
        <v>203</v>
      </c>
      <c r="B194">
        <v>185</v>
      </c>
      <c r="C194" s="4">
        <v>0</v>
      </c>
      <c r="D194" s="10">
        <v>3051332</v>
      </c>
      <c r="E194" s="11">
        <v>0</v>
      </c>
      <c r="F194" s="4">
        <f t="shared" si="22"/>
        <v>3051332</v>
      </c>
      <c r="H194" s="10">
        <f t="shared" si="23"/>
        <v>3158129</v>
      </c>
      <c r="I194" s="17">
        <f t="shared" si="24"/>
        <v>0</v>
      </c>
      <c r="J194" s="4">
        <f t="shared" si="25"/>
        <v>3158129</v>
      </c>
      <c r="L194" s="10">
        <v>3051332</v>
      </c>
      <c r="M194" s="11">
        <f t="shared" si="26"/>
        <v>0</v>
      </c>
      <c r="N194" s="44">
        <f t="shared" si="27"/>
        <v>3158128.62108</v>
      </c>
      <c r="O194" s="10">
        <f t="shared" si="21"/>
        <v>3158129</v>
      </c>
      <c r="P194" s="45">
        <f t="shared" si="28"/>
        <v>-0.37892000004649162</v>
      </c>
      <c r="Q194">
        <f t="shared" si="29"/>
        <v>122053.28</v>
      </c>
      <c r="R194" s="4">
        <f t="shared" si="30"/>
        <v>3173385.28</v>
      </c>
      <c r="S194">
        <v>2936797</v>
      </c>
      <c r="T194">
        <v>3039585</v>
      </c>
    </row>
    <row r="195" spans="1:20">
      <c r="A195" t="s">
        <v>204</v>
      </c>
      <c r="B195">
        <v>186</v>
      </c>
      <c r="C195" s="4">
        <v>0</v>
      </c>
      <c r="D195" s="10">
        <v>1769015</v>
      </c>
      <c r="E195" s="11">
        <v>9883</v>
      </c>
      <c r="F195" s="4">
        <f t="shared" si="22"/>
        <v>1778898</v>
      </c>
      <c r="H195" s="10">
        <f t="shared" si="23"/>
        <v>1830931</v>
      </c>
      <c r="I195" s="17">
        <f t="shared" si="24"/>
        <v>9883</v>
      </c>
      <c r="J195" s="4">
        <f t="shared" si="25"/>
        <v>1840814</v>
      </c>
      <c r="L195" s="10">
        <v>1769015</v>
      </c>
      <c r="M195" s="11">
        <f t="shared" si="26"/>
        <v>9883</v>
      </c>
      <c r="N195" s="44">
        <f t="shared" si="27"/>
        <v>1830930.52562</v>
      </c>
      <c r="O195" s="10">
        <f t="shared" si="21"/>
        <v>1830931</v>
      </c>
      <c r="P195" s="45">
        <f t="shared" si="28"/>
        <v>-0.47438000002875924</v>
      </c>
      <c r="Q195">
        <f t="shared" si="29"/>
        <v>70760.600000000006</v>
      </c>
      <c r="R195" s="4">
        <f t="shared" si="30"/>
        <v>1839775.6</v>
      </c>
      <c r="S195">
        <v>1702613</v>
      </c>
      <c r="T195">
        <v>1762204</v>
      </c>
    </row>
    <row r="196" spans="1:20">
      <c r="A196" t="s">
        <v>205</v>
      </c>
      <c r="B196">
        <v>187</v>
      </c>
      <c r="C196" s="4">
        <v>0</v>
      </c>
      <c r="D196" s="10">
        <v>1045922</v>
      </c>
      <c r="E196" s="11">
        <v>0</v>
      </c>
      <c r="F196" s="4">
        <f t="shared" si="22"/>
        <v>1045922</v>
      </c>
      <c r="H196" s="10">
        <f t="shared" si="23"/>
        <v>1082529</v>
      </c>
      <c r="I196" s="17">
        <f t="shared" si="24"/>
        <v>0</v>
      </c>
      <c r="J196" s="4">
        <f t="shared" si="25"/>
        <v>1082529</v>
      </c>
      <c r="L196" s="10">
        <v>1045922</v>
      </c>
      <c r="M196" s="11">
        <f t="shared" si="26"/>
        <v>0</v>
      </c>
      <c r="N196" s="44">
        <f t="shared" si="27"/>
        <v>1082529.27037</v>
      </c>
      <c r="O196" s="10">
        <f t="shared" si="21"/>
        <v>1082529</v>
      </c>
      <c r="P196" s="45">
        <f t="shared" si="28"/>
        <v>0.27037000004202127</v>
      </c>
      <c r="Q196">
        <f t="shared" si="29"/>
        <v>41836.879999999997</v>
      </c>
      <c r="R196" s="4">
        <f t="shared" si="30"/>
        <v>1087758.8799999999</v>
      </c>
      <c r="S196">
        <v>1006662</v>
      </c>
      <c r="T196">
        <v>1041895</v>
      </c>
    </row>
    <row r="197" spans="1:20">
      <c r="A197" t="s">
        <v>206</v>
      </c>
      <c r="B197">
        <v>188</v>
      </c>
      <c r="C197" s="4">
        <v>0</v>
      </c>
      <c r="D197" s="10">
        <v>406921</v>
      </c>
      <c r="E197" s="11">
        <v>2601</v>
      </c>
      <c r="F197" s="4">
        <f t="shared" si="22"/>
        <v>409522</v>
      </c>
      <c r="H197" s="10">
        <f t="shared" si="23"/>
        <v>421163</v>
      </c>
      <c r="I197" s="17">
        <f t="shared" si="24"/>
        <v>2601</v>
      </c>
      <c r="J197" s="4">
        <f t="shared" si="25"/>
        <v>423764</v>
      </c>
      <c r="L197" s="10">
        <v>406921</v>
      </c>
      <c r="M197" s="11">
        <f t="shared" si="26"/>
        <v>2601</v>
      </c>
      <c r="N197" s="44">
        <f t="shared" si="27"/>
        <v>421163.23514</v>
      </c>
      <c r="O197" s="10">
        <f t="shared" si="21"/>
        <v>421163</v>
      </c>
      <c r="P197" s="45">
        <f t="shared" si="28"/>
        <v>0.23514000000432134</v>
      </c>
      <c r="Q197">
        <f t="shared" si="29"/>
        <v>16276.84</v>
      </c>
      <c r="R197" s="4">
        <f t="shared" si="30"/>
        <v>423197.84</v>
      </c>
      <c r="S197">
        <v>391647</v>
      </c>
      <c r="T197">
        <v>405355</v>
      </c>
    </row>
    <row r="198" spans="1:20">
      <c r="A198" t="s">
        <v>207</v>
      </c>
      <c r="B198">
        <v>189</v>
      </c>
      <c r="C198" s="4">
        <v>0</v>
      </c>
      <c r="D198" s="10">
        <v>3209943</v>
      </c>
      <c r="E198" s="11">
        <v>705445</v>
      </c>
      <c r="F198" s="4">
        <f t="shared" si="22"/>
        <v>3915388</v>
      </c>
      <c r="H198" s="10">
        <f t="shared" si="23"/>
        <v>3322291</v>
      </c>
      <c r="I198" s="17">
        <f t="shared" si="24"/>
        <v>705445</v>
      </c>
      <c r="J198" s="4">
        <f t="shared" si="25"/>
        <v>4027736</v>
      </c>
      <c r="L198" s="10">
        <v>3209943</v>
      </c>
      <c r="M198" s="11">
        <f t="shared" si="26"/>
        <v>705445</v>
      </c>
      <c r="N198" s="44">
        <f t="shared" si="27"/>
        <v>3322291.0061300001</v>
      </c>
      <c r="O198" s="10">
        <f t="shared" si="21"/>
        <v>3322291</v>
      </c>
      <c r="P198" s="45">
        <f t="shared" si="28"/>
        <v>6.1300001107156277E-3</v>
      </c>
      <c r="Q198">
        <f t="shared" si="29"/>
        <v>128397.72</v>
      </c>
      <c r="R198" s="4">
        <f t="shared" si="30"/>
        <v>3338340.72</v>
      </c>
      <c r="S198">
        <v>3089454</v>
      </c>
      <c r="T198">
        <v>3197585</v>
      </c>
    </row>
    <row r="199" spans="1:20">
      <c r="A199" t="s">
        <v>208</v>
      </c>
      <c r="B199">
        <v>190</v>
      </c>
      <c r="C199" s="4">
        <v>0</v>
      </c>
      <c r="D199" s="10">
        <v>18369</v>
      </c>
      <c r="E199" s="11">
        <v>8489</v>
      </c>
      <c r="F199" s="4">
        <f t="shared" si="22"/>
        <v>26858</v>
      </c>
      <c r="H199" s="10">
        <f t="shared" si="23"/>
        <v>19012</v>
      </c>
      <c r="I199" s="17">
        <f t="shared" si="24"/>
        <v>8489</v>
      </c>
      <c r="J199" s="4">
        <f t="shared" si="25"/>
        <v>27501</v>
      </c>
      <c r="L199" s="10">
        <v>18369</v>
      </c>
      <c r="M199" s="11">
        <f t="shared" si="26"/>
        <v>8489</v>
      </c>
      <c r="N199" s="44">
        <f t="shared" si="27"/>
        <v>19011.915010000001</v>
      </c>
      <c r="O199" s="10">
        <f t="shared" si="21"/>
        <v>19012</v>
      </c>
      <c r="P199" s="45">
        <f t="shared" si="28"/>
        <v>-8.4989999999379506E-2</v>
      </c>
      <c r="Q199">
        <f t="shared" si="29"/>
        <v>734.76</v>
      </c>
      <c r="R199" s="4">
        <f t="shared" si="30"/>
        <v>19103.759999999998</v>
      </c>
      <c r="S199">
        <v>17679</v>
      </c>
      <c r="T199">
        <v>18298</v>
      </c>
    </row>
    <row r="200" spans="1:20">
      <c r="A200" t="s">
        <v>209</v>
      </c>
      <c r="B200">
        <v>191</v>
      </c>
      <c r="C200" s="4">
        <v>0</v>
      </c>
      <c r="D200" s="10">
        <v>1304068</v>
      </c>
      <c r="E200" s="11">
        <v>83009</v>
      </c>
      <c r="F200" s="4">
        <f t="shared" si="22"/>
        <v>1387077</v>
      </c>
      <c r="H200" s="10">
        <f t="shared" si="23"/>
        <v>1349710</v>
      </c>
      <c r="I200" s="17">
        <f t="shared" si="24"/>
        <v>83009</v>
      </c>
      <c r="J200" s="4">
        <f t="shared" si="25"/>
        <v>1432719</v>
      </c>
      <c r="L200" s="10">
        <v>1304068</v>
      </c>
      <c r="M200" s="11">
        <f t="shared" si="26"/>
        <v>83009</v>
      </c>
      <c r="N200" s="44">
        <f t="shared" si="27"/>
        <v>1349710.3804599999</v>
      </c>
      <c r="O200" s="10">
        <f t="shared" si="21"/>
        <v>1349710</v>
      </c>
      <c r="P200" s="45">
        <f t="shared" si="28"/>
        <v>0.38045999989844859</v>
      </c>
      <c r="Q200">
        <f t="shared" si="29"/>
        <v>52162.720000000001</v>
      </c>
      <c r="R200" s="4">
        <f t="shared" si="30"/>
        <v>1356230.72</v>
      </c>
      <c r="S200">
        <v>1255118</v>
      </c>
      <c r="T200">
        <v>1299047</v>
      </c>
    </row>
    <row r="201" spans="1:20">
      <c r="A201" t="s">
        <v>210</v>
      </c>
      <c r="B201">
        <v>192</v>
      </c>
      <c r="C201" s="4">
        <v>0</v>
      </c>
      <c r="D201" s="10">
        <v>1431713</v>
      </c>
      <c r="E201" s="11">
        <v>147434</v>
      </c>
      <c r="F201" s="4">
        <f t="shared" si="22"/>
        <v>1579147</v>
      </c>
      <c r="H201" s="10">
        <f t="shared" si="23"/>
        <v>1481823</v>
      </c>
      <c r="I201" s="17">
        <f t="shared" si="24"/>
        <v>147434</v>
      </c>
      <c r="J201" s="4">
        <f t="shared" si="25"/>
        <v>1629257</v>
      </c>
      <c r="L201" s="10">
        <v>1431713</v>
      </c>
      <c r="M201" s="11">
        <f t="shared" si="26"/>
        <v>147434</v>
      </c>
      <c r="N201" s="44">
        <f t="shared" si="27"/>
        <v>1481822.95551</v>
      </c>
      <c r="O201" s="10">
        <f t="shared" ref="O201:O264" si="31">ROUND(N201,0)</f>
        <v>1481823</v>
      </c>
      <c r="P201" s="45">
        <f t="shared" si="28"/>
        <v>-4.4490000000223517E-2</v>
      </c>
      <c r="Q201">
        <f t="shared" si="29"/>
        <v>57268.520000000004</v>
      </c>
      <c r="R201" s="4">
        <f t="shared" si="30"/>
        <v>1488981.52</v>
      </c>
      <c r="S201">
        <v>1377972</v>
      </c>
      <c r="T201">
        <v>1426201</v>
      </c>
    </row>
    <row r="202" spans="1:20">
      <c r="A202" t="s">
        <v>211</v>
      </c>
      <c r="B202">
        <v>193</v>
      </c>
      <c r="C202" s="4">
        <v>0</v>
      </c>
      <c r="D202" s="10">
        <v>46189</v>
      </c>
      <c r="E202" s="11">
        <v>228874</v>
      </c>
      <c r="F202" s="4">
        <f t="shared" ref="F202:F265" si="32">SUM(C202:E202)</f>
        <v>275063</v>
      </c>
      <c r="H202" s="10">
        <f t="shared" ref="H202:H265" si="33">O202</f>
        <v>47806</v>
      </c>
      <c r="I202" s="17">
        <f t="shared" ref="I202:I265" si="34">M202</f>
        <v>228874</v>
      </c>
      <c r="J202" s="4">
        <f t="shared" ref="J202:J265" si="35">SUM(H202:I202)</f>
        <v>276680</v>
      </c>
      <c r="L202" s="10">
        <v>46189</v>
      </c>
      <c r="M202" s="11">
        <f t="shared" ref="M202:M265" si="36">E202</f>
        <v>228874</v>
      </c>
      <c r="N202" s="44">
        <f t="shared" ref="N202:N265" si="37">ROUND((($O$2/$P$2)*L202),5)</f>
        <v>47805.615019999997</v>
      </c>
      <c r="O202" s="10">
        <f t="shared" si="31"/>
        <v>47806</v>
      </c>
      <c r="P202" s="45">
        <f t="shared" ref="P202:P265" si="38">N202-O202</f>
        <v>-0.38498000000254251</v>
      </c>
      <c r="Q202">
        <f t="shared" ref="Q202:Q265" si="39">L202*4%</f>
        <v>1847.56</v>
      </c>
      <c r="R202" s="4">
        <f t="shared" ref="R202:R265" si="40">L202+Q202</f>
        <v>48036.56</v>
      </c>
      <c r="S202">
        <v>44455</v>
      </c>
      <c r="T202">
        <v>46011</v>
      </c>
    </row>
    <row r="203" spans="1:20">
      <c r="A203" t="s">
        <v>212</v>
      </c>
      <c r="B203">
        <v>194</v>
      </c>
      <c r="C203" s="4">
        <v>0</v>
      </c>
      <c r="D203" s="10">
        <v>86697</v>
      </c>
      <c r="E203" s="11">
        <v>5672</v>
      </c>
      <c r="F203" s="4">
        <f t="shared" si="32"/>
        <v>92369</v>
      </c>
      <c r="H203" s="10">
        <f t="shared" si="33"/>
        <v>89731</v>
      </c>
      <c r="I203" s="17">
        <f t="shared" si="34"/>
        <v>5672</v>
      </c>
      <c r="J203" s="4">
        <f t="shared" si="35"/>
        <v>95403</v>
      </c>
      <c r="L203" s="10">
        <v>86697</v>
      </c>
      <c r="M203" s="11">
        <f t="shared" si="36"/>
        <v>5672</v>
      </c>
      <c r="N203" s="44">
        <f t="shared" si="37"/>
        <v>89731.39503</v>
      </c>
      <c r="O203" s="10">
        <f t="shared" si="31"/>
        <v>89731</v>
      </c>
      <c r="P203" s="45">
        <f t="shared" si="38"/>
        <v>0.39502999999967869</v>
      </c>
      <c r="Q203">
        <f t="shared" si="39"/>
        <v>3467.88</v>
      </c>
      <c r="R203" s="4">
        <f t="shared" si="40"/>
        <v>90164.88</v>
      </c>
      <c r="S203">
        <v>83443</v>
      </c>
      <c r="T203">
        <v>86364</v>
      </c>
    </row>
    <row r="204" spans="1:20">
      <c r="A204" t="s">
        <v>378</v>
      </c>
      <c r="B204">
        <v>195</v>
      </c>
      <c r="C204" s="4">
        <v>0</v>
      </c>
      <c r="D204" s="10">
        <v>29946</v>
      </c>
      <c r="E204" s="11">
        <v>280063</v>
      </c>
      <c r="F204" s="4">
        <f t="shared" si="32"/>
        <v>310009</v>
      </c>
      <c r="H204" s="10">
        <f t="shared" si="33"/>
        <v>30994</v>
      </c>
      <c r="I204" s="17">
        <f t="shared" si="34"/>
        <v>280063</v>
      </c>
      <c r="J204" s="4">
        <f t="shared" si="35"/>
        <v>311057</v>
      </c>
      <c r="L204" s="10">
        <v>29946</v>
      </c>
      <c r="M204" s="11">
        <f t="shared" si="36"/>
        <v>280063</v>
      </c>
      <c r="N204" s="44">
        <f t="shared" si="37"/>
        <v>30994.11001</v>
      </c>
      <c r="O204" s="10">
        <f t="shared" si="31"/>
        <v>30994</v>
      </c>
      <c r="P204" s="45">
        <f t="shared" si="38"/>
        <v>0.11001000000032946</v>
      </c>
      <c r="Q204">
        <f t="shared" si="39"/>
        <v>1197.8399999999999</v>
      </c>
      <c r="R204" s="4">
        <f t="shared" si="40"/>
        <v>31143.84</v>
      </c>
      <c r="S204">
        <v>28822</v>
      </c>
      <c r="T204">
        <v>29831</v>
      </c>
    </row>
    <row r="205" spans="1:20">
      <c r="A205" t="s">
        <v>213</v>
      </c>
      <c r="B205">
        <v>196</v>
      </c>
      <c r="C205" s="4">
        <v>0</v>
      </c>
      <c r="D205" s="10">
        <v>377462</v>
      </c>
      <c r="E205" s="11">
        <v>500</v>
      </c>
      <c r="F205" s="4">
        <f t="shared" si="32"/>
        <v>377962</v>
      </c>
      <c r="H205" s="10">
        <f t="shared" si="33"/>
        <v>390673</v>
      </c>
      <c r="I205" s="17">
        <f t="shared" si="34"/>
        <v>500</v>
      </c>
      <c r="J205" s="4">
        <f t="shared" si="35"/>
        <v>391173</v>
      </c>
      <c r="L205" s="10">
        <v>377462</v>
      </c>
      <c r="M205" s="11">
        <f t="shared" si="36"/>
        <v>500</v>
      </c>
      <c r="N205" s="44">
        <f t="shared" si="37"/>
        <v>390673.17012999998</v>
      </c>
      <c r="O205" s="10">
        <f t="shared" si="31"/>
        <v>390673</v>
      </c>
      <c r="P205" s="45">
        <f t="shared" si="38"/>
        <v>0.17012999998405576</v>
      </c>
      <c r="Q205">
        <f t="shared" si="39"/>
        <v>15098.48</v>
      </c>
      <c r="R205" s="4">
        <f t="shared" si="40"/>
        <v>392560.48</v>
      </c>
      <c r="S205">
        <v>363294</v>
      </c>
      <c r="T205">
        <v>376009</v>
      </c>
    </row>
    <row r="206" spans="1:20">
      <c r="A206" t="s">
        <v>214</v>
      </c>
      <c r="B206">
        <v>197</v>
      </c>
      <c r="C206" s="4">
        <v>0</v>
      </c>
      <c r="D206" s="10">
        <v>79153</v>
      </c>
      <c r="E206" s="11">
        <v>114671</v>
      </c>
      <c r="F206" s="4">
        <f t="shared" si="32"/>
        <v>193824</v>
      </c>
      <c r="H206" s="10">
        <f t="shared" si="33"/>
        <v>81923</v>
      </c>
      <c r="I206" s="17">
        <f t="shared" si="34"/>
        <v>114671</v>
      </c>
      <c r="J206" s="4">
        <f t="shared" si="35"/>
        <v>196594</v>
      </c>
      <c r="L206" s="10">
        <v>79153</v>
      </c>
      <c r="M206" s="11">
        <f t="shared" si="36"/>
        <v>114671</v>
      </c>
      <c r="N206" s="44">
        <f t="shared" si="37"/>
        <v>81923.355030000006</v>
      </c>
      <c r="O206" s="10">
        <f t="shared" si="31"/>
        <v>81923</v>
      </c>
      <c r="P206" s="45">
        <f t="shared" si="38"/>
        <v>0.35503000000608154</v>
      </c>
      <c r="Q206">
        <f t="shared" si="39"/>
        <v>3166.12</v>
      </c>
      <c r="R206" s="4">
        <f t="shared" si="40"/>
        <v>82319.12</v>
      </c>
      <c r="S206">
        <v>76182</v>
      </c>
      <c r="T206">
        <v>78848</v>
      </c>
    </row>
    <row r="207" spans="1:20">
      <c r="A207" t="s">
        <v>215</v>
      </c>
      <c r="B207">
        <v>198</v>
      </c>
      <c r="C207" s="4">
        <v>0</v>
      </c>
      <c r="D207" s="10">
        <v>3806809</v>
      </c>
      <c r="E207" s="11">
        <v>86893</v>
      </c>
      <c r="F207" s="4">
        <f t="shared" si="32"/>
        <v>3893702</v>
      </c>
      <c r="H207" s="10">
        <f t="shared" si="33"/>
        <v>3940047</v>
      </c>
      <c r="I207" s="17">
        <f t="shared" si="34"/>
        <v>86893</v>
      </c>
      <c r="J207" s="4">
        <f t="shared" si="35"/>
        <v>4026940</v>
      </c>
      <c r="L207" s="10">
        <v>3806809</v>
      </c>
      <c r="M207" s="11">
        <f t="shared" si="36"/>
        <v>86893</v>
      </c>
      <c r="N207" s="44">
        <f t="shared" si="37"/>
        <v>3940047.3163399999</v>
      </c>
      <c r="O207" s="10">
        <f t="shared" si="31"/>
        <v>3940047</v>
      </c>
      <c r="P207" s="45">
        <f t="shared" si="38"/>
        <v>0.31633999990299344</v>
      </c>
      <c r="Q207">
        <f t="shared" si="39"/>
        <v>152272.36000000002</v>
      </c>
      <c r="R207" s="4">
        <f t="shared" si="40"/>
        <v>3959081.36</v>
      </c>
      <c r="S207">
        <v>3663916</v>
      </c>
      <c r="T207">
        <v>3792153</v>
      </c>
    </row>
    <row r="208" spans="1:20">
      <c r="A208" t="s">
        <v>216</v>
      </c>
      <c r="B208">
        <v>199</v>
      </c>
      <c r="C208" s="4">
        <v>0</v>
      </c>
      <c r="D208" s="10">
        <v>1743949</v>
      </c>
      <c r="E208" s="11">
        <v>0</v>
      </c>
      <c r="F208" s="4">
        <f t="shared" si="32"/>
        <v>1743949</v>
      </c>
      <c r="H208" s="10">
        <f t="shared" si="33"/>
        <v>1804987</v>
      </c>
      <c r="I208" s="17">
        <f t="shared" si="34"/>
        <v>0</v>
      </c>
      <c r="J208" s="4">
        <f t="shared" si="35"/>
        <v>1804987</v>
      </c>
      <c r="L208" s="10">
        <v>1743949</v>
      </c>
      <c r="M208" s="11">
        <f t="shared" si="36"/>
        <v>0</v>
      </c>
      <c r="N208" s="44">
        <f t="shared" si="37"/>
        <v>1804987.2156199999</v>
      </c>
      <c r="O208" s="10">
        <f t="shared" si="31"/>
        <v>1804987</v>
      </c>
      <c r="P208" s="45">
        <f t="shared" si="38"/>
        <v>0.2156199999153614</v>
      </c>
      <c r="Q208">
        <f t="shared" si="39"/>
        <v>69757.960000000006</v>
      </c>
      <c r="R208" s="4">
        <f t="shared" si="40"/>
        <v>1813706.96</v>
      </c>
      <c r="S208">
        <v>1678488</v>
      </c>
      <c r="T208">
        <v>1737235</v>
      </c>
    </row>
    <row r="209" spans="1:20">
      <c r="A209" t="s">
        <v>217</v>
      </c>
      <c r="B209">
        <v>200</v>
      </c>
      <c r="C209" s="4">
        <v>0</v>
      </c>
      <c r="D209" s="10">
        <v>20292</v>
      </c>
      <c r="E209" s="11">
        <v>30880</v>
      </c>
      <c r="F209" s="4">
        <f t="shared" si="32"/>
        <v>51172</v>
      </c>
      <c r="H209" s="10">
        <f t="shared" si="33"/>
        <v>21002</v>
      </c>
      <c r="I209" s="17">
        <f t="shared" si="34"/>
        <v>30880</v>
      </c>
      <c r="J209" s="4">
        <f t="shared" si="35"/>
        <v>51882</v>
      </c>
      <c r="L209" s="10">
        <v>20292</v>
      </c>
      <c r="M209" s="11">
        <f t="shared" si="36"/>
        <v>30880</v>
      </c>
      <c r="N209" s="44">
        <f t="shared" si="37"/>
        <v>21002.220010000001</v>
      </c>
      <c r="O209" s="10">
        <f t="shared" si="31"/>
        <v>21002</v>
      </c>
      <c r="P209" s="45">
        <f t="shared" si="38"/>
        <v>0.22001000000091153</v>
      </c>
      <c r="Q209">
        <f t="shared" si="39"/>
        <v>811.68000000000006</v>
      </c>
      <c r="R209" s="4">
        <f t="shared" si="40"/>
        <v>21103.68</v>
      </c>
      <c r="S209">
        <v>19530</v>
      </c>
      <c r="T209">
        <v>20214</v>
      </c>
    </row>
    <row r="210" spans="1:20">
      <c r="A210" t="s">
        <v>218</v>
      </c>
      <c r="B210">
        <v>201</v>
      </c>
      <c r="C210" s="4">
        <v>0</v>
      </c>
      <c r="D210" s="10">
        <v>22980913</v>
      </c>
      <c r="E210" s="11">
        <v>13658</v>
      </c>
      <c r="F210" s="4">
        <f t="shared" si="32"/>
        <v>22994571</v>
      </c>
      <c r="H210" s="10">
        <f t="shared" si="33"/>
        <v>23785245</v>
      </c>
      <c r="I210" s="17">
        <f t="shared" si="34"/>
        <v>13658</v>
      </c>
      <c r="J210" s="4">
        <f t="shared" si="35"/>
        <v>23798903</v>
      </c>
      <c r="L210" s="10">
        <v>22980913</v>
      </c>
      <c r="M210" s="11">
        <f t="shared" si="36"/>
        <v>13658</v>
      </c>
      <c r="N210" s="44">
        <f t="shared" si="37"/>
        <v>23785244.963119999</v>
      </c>
      <c r="O210" s="10">
        <f t="shared" si="31"/>
        <v>23785245</v>
      </c>
      <c r="P210" s="45">
        <f t="shared" si="38"/>
        <v>-3.6880001425743103E-2</v>
      </c>
      <c r="Q210">
        <f t="shared" si="39"/>
        <v>919236.52</v>
      </c>
      <c r="R210" s="4">
        <f t="shared" si="40"/>
        <v>23900149.52</v>
      </c>
      <c r="S210">
        <v>22118299</v>
      </c>
      <c r="T210">
        <v>22892439</v>
      </c>
    </row>
    <row r="211" spans="1:20">
      <c r="A211" t="s">
        <v>219</v>
      </c>
      <c r="B211">
        <v>202</v>
      </c>
      <c r="C211" s="4">
        <v>0</v>
      </c>
      <c r="D211" s="10">
        <v>131878</v>
      </c>
      <c r="E211" s="11">
        <v>57232</v>
      </c>
      <c r="F211" s="4">
        <f t="shared" si="32"/>
        <v>189110</v>
      </c>
      <c r="H211" s="10">
        <f t="shared" si="33"/>
        <v>136494</v>
      </c>
      <c r="I211" s="17">
        <f t="shared" si="34"/>
        <v>57232</v>
      </c>
      <c r="J211" s="4">
        <f t="shared" si="35"/>
        <v>193726</v>
      </c>
      <c r="L211" s="10">
        <v>131878</v>
      </c>
      <c r="M211" s="11">
        <f t="shared" si="36"/>
        <v>57232</v>
      </c>
      <c r="N211" s="44">
        <f t="shared" si="37"/>
        <v>136493.73005000001</v>
      </c>
      <c r="O211" s="10">
        <f t="shared" si="31"/>
        <v>136494</v>
      </c>
      <c r="P211" s="45">
        <f t="shared" si="38"/>
        <v>-0.26994999998714775</v>
      </c>
      <c r="Q211">
        <f t="shared" si="39"/>
        <v>5275.12</v>
      </c>
      <c r="R211" s="4">
        <f t="shared" si="40"/>
        <v>137153.12</v>
      </c>
      <c r="S211">
        <v>126928</v>
      </c>
      <c r="T211">
        <v>131371</v>
      </c>
    </row>
    <row r="212" spans="1:20">
      <c r="A212" t="s">
        <v>379</v>
      </c>
      <c r="B212">
        <v>203</v>
      </c>
      <c r="C212" s="4">
        <v>0</v>
      </c>
      <c r="D212" s="10">
        <v>58505</v>
      </c>
      <c r="E212" s="11">
        <v>44668</v>
      </c>
      <c r="F212" s="4">
        <f t="shared" si="32"/>
        <v>103173</v>
      </c>
      <c r="H212" s="10">
        <f t="shared" si="33"/>
        <v>60553</v>
      </c>
      <c r="I212" s="17">
        <f t="shared" si="34"/>
        <v>44668</v>
      </c>
      <c r="J212" s="4">
        <f t="shared" si="35"/>
        <v>105221</v>
      </c>
      <c r="L212" s="10">
        <v>58505</v>
      </c>
      <c r="M212" s="11">
        <f t="shared" si="36"/>
        <v>44668</v>
      </c>
      <c r="N212" s="44">
        <f t="shared" si="37"/>
        <v>60552.675020000002</v>
      </c>
      <c r="O212" s="10">
        <f t="shared" si="31"/>
        <v>60553</v>
      </c>
      <c r="P212" s="45">
        <f t="shared" si="38"/>
        <v>-0.32497999999759486</v>
      </c>
      <c r="Q212">
        <f t="shared" si="39"/>
        <v>2340.2000000000003</v>
      </c>
      <c r="R212" s="4">
        <f t="shared" si="40"/>
        <v>60845.2</v>
      </c>
      <c r="S212">
        <v>56309</v>
      </c>
      <c r="T212">
        <v>58280</v>
      </c>
    </row>
    <row r="213" spans="1:20">
      <c r="A213" t="s">
        <v>220</v>
      </c>
      <c r="B213">
        <v>204</v>
      </c>
      <c r="C213" s="4">
        <v>0</v>
      </c>
      <c r="D213" s="10">
        <v>103651</v>
      </c>
      <c r="E213" s="11">
        <v>12165</v>
      </c>
      <c r="F213" s="4">
        <f t="shared" si="32"/>
        <v>115816</v>
      </c>
      <c r="H213" s="10">
        <f t="shared" si="33"/>
        <v>107279</v>
      </c>
      <c r="I213" s="17">
        <f t="shared" si="34"/>
        <v>12165</v>
      </c>
      <c r="J213" s="4">
        <f t="shared" si="35"/>
        <v>119444</v>
      </c>
      <c r="L213" s="10">
        <v>103651</v>
      </c>
      <c r="M213" s="11">
        <f t="shared" si="36"/>
        <v>12165</v>
      </c>
      <c r="N213" s="44">
        <f t="shared" si="37"/>
        <v>107278.78504</v>
      </c>
      <c r="O213" s="10">
        <f t="shared" si="31"/>
        <v>107279</v>
      </c>
      <c r="P213" s="45">
        <f t="shared" si="38"/>
        <v>-0.21495999999751803</v>
      </c>
      <c r="Q213">
        <f t="shared" si="39"/>
        <v>4146.04</v>
      </c>
      <c r="R213" s="4">
        <f t="shared" si="40"/>
        <v>107797.04</v>
      </c>
      <c r="S213">
        <v>99760</v>
      </c>
      <c r="T213">
        <v>103252</v>
      </c>
    </row>
    <row r="214" spans="1:20">
      <c r="A214" t="s">
        <v>221</v>
      </c>
      <c r="B214">
        <v>205</v>
      </c>
      <c r="C214" s="4">
        <v>0</v>
      </c>
      <c r="D214" s="10">
        <v>517371</v>
      </c>
      <c r="E214" s="11">
        <v>268077</v>
      </c>
      <c r="F214" s="4">
        <f t="shared" si="32"/>
        <v>785448</v>
      </c>
      <c r="H214" s="10">
        <f t="shared" si="33"/>
        <v>535479</v>
      </c>
      <c r="I214" s="17">
        <f t="shared" si="34"/>
        <v>268077</v>
      </c>
      <c r="J214" s="4">
        <f t="shared" si="35"/>
        <v>803556</v>
      </c>
      <c r="L214" s="10">
        <v>517371</v>
      </c>
      <c r="M214" s="11">
        <f t="shared" si="36"/>
        <v>268077</v>
      </c>
      <c r="N214" s="44">
        <f t="shared" si="37"/>
        <v>535478.98517999996</v>
      </c>
      <c r="O214" s="10">
        <f t="shared" si="31"/>
        <v>535479</v>
      </c>
      <c r="P214" s="45">
        <f t="shared" si="38"/>
        <v>-1.4820000040344894E-2</v>
      </c>
      <c r="Q214">
        <f t="shared" si="39"/>
        <v>20694.84</v>
      </c>
      <c r="R214" s="4">
        <f t="shared" si="40"/>
        <v>538065.84</v>
      </c>
      <c r="S214">
        <v>497951</v>
      </c>
      <c r="T214">
        <v>515379</v>
      </c>
    </row>
    <row r="215" spans="1:20">
      <c r="A215" t="s">
        <v>222</v>
      </c>
      <c r="B215">
        <v>206</v>
      </c>
      <c r="C215" s="4">
        <v>0</v>
      </c>
      <c r="D215" s="10">
        <v>2547869</v>
      </c>
      <c r="E215" s="11">
        <v>125534</v>
      </c>
      <c r="F215" s="4">
        <f t="shared" si="32"/>
        <v>2673403</v>
      </c>
      <c r="H215" s="10">
        <f t="shared" si="33"/>
        <v>2637044</v>
      </c>
      <c r="I215" s="17">
        <f t="shared" si="34"/>
        <v>125534</v>
      </c>
      <c r="J215" s="4">
        <f t="shared" si="35"/>
        <v>2762578</v>
      </c>
      <c r="L215" s="10">
        <v>2547869</v>
      </c>
      <c r="M215" s="11">
        <f t="shared" si="36"/>
        <v>125534</v>
      </c>
      <c r="N215" s="44">
        <f t="shared" si="37"/>
        <v>2637044.4158999999</v>
      </c>
      <c r="O215" s="10">
        <f t="shared" si="31"/>
        <v>2637044</v>
      </c>
      <c r="P215" s="45">
        <f t="shared" si="38"/>
        <v>0.41589999990537763</v>
      </c>
      <c r="Q215">
        <f t="shared" si="39"/>
        <v>101914.76000000001</v>
      </c>
      <c r="R215" s="4">
        <f t="shared" si="40"/>
        <v>2649783.7599999998</v>
      </c>
      <c r="S215">
        <v>2452232</v>
      </c>
      <c r="T215">
        <v>2538060</v>
      </c>
    </row>
    <row r="216" spans="1:20">
      <c r="A216" t="s">
        <v>223</v>
      </c>
      <c r="B216">
        <v>207</v>
      </c>
      <c r="C216" s="4">
        <v>0</v>
      </c>
      <c r="D216" s="10">
        <v>5870797</v>
      </c>
      <c r="E216" s="11">
        <v>0</v>
      </c>
      <c r="F216" s="4">
        <f t="shared" si="32"/>
        <v>5870797</v>
      </c>
      <c r="H216" s="10">
        <f t="shared" si="33"/>
        <v>6076275</v>
      </c>
      <c r="I216" s="17">
        <f t="shared" si="34"/>
        <v>0</v>
      </c>
      <c r="J216" s="4">
        <f t="shared" si="35"/>
        <v>6076275</v>
      </c>
      <c r="L216" s="10">
        <v>5870797</v>
      </c>
      <c r="M216" s="11">
        <f t="shared" si="36"/>
        <v>0</v>
      </c>
      <c r="N216" s="44">
        <f t="shared" si="37"/>
        <v>6076274.8970699999</v>
      </c>
      <c r="O216" s="10">
        <f t="shared" si="31"/>
        <v>6076275</v>
      </c>
      <c r="P216" s="45">
        <f t="shared" si="38"/>
        <v>-0.10293000005185604</v>
      </c>
      <c r="Q216">
        <f t="shared" si="39"/>
        <v>234831.88</v>
      </c>
      <c r="R216" s="4">
        <f t="shared" si="40"/>
        <v>6105628.8799999999</v>
      </c>
      <c r="S216">
        <v>5650430</v>
      </c>
      <c r="T216">
        <v>5848195</v>
      </c>
    </row>
    <row r="217" spans="1:20">
      <c r="A217" t="s">
        <v>224</v>
      </c>
      <c r="B217">
        <v>208</v>
      </c>
      <c r="C217" s="4">
        <v>0</v>
      </c>
      <c r="D217" s="10">
        <v>958026</v>
      </c>
      <c r="E217" s="11">
        <v>152571</v>
      </c>
      <c r="F217" s="4">
        <f t="shared" si="32"/>
        <v>1110597</v>
      </c>
      <c r="H217" s="10">
        <f t="shared" si="33"/>
        <v>991557</v>
      </c>
      <c r="I217" s="17">
        <f t="shared" si="34"/>
        <v>152571</v>
      </c>
      <c r="J217" s="4">
        <f t="shared" si="35"/>
        <v>1144128</v>
      </c>
      <c r="L217" s="10">
        <v>958026</v>
      </c>
      <c r="M217" s="11">
        <f t="shared" si="36"/>
        <v>152571</v>
      </c>
      <c r="N217" s="44">
        <f t="shared" si="37"/>
        <v>991556.91033999994</v>
      </c>
      <c r="O217" s="10">
        <f t="shared" si="31"/>
        <v>991557</v>
      </c>
      <c r="P217" s="45">
        <f t="shared" si="38"/>
        <v>-8.9660000056028366E-2</v>
      </c>
      <c r="Q217">
        <f t="shared" si="39"/>
        <v>38321.040000000001</v>
      </c>
      <c r="R217" s="4">
        <f t="shared" si="40"/>
        <v>996347.04</v>
      </c>
      <c r="S217">
        <v>922065</v>
      </c>
      <c r="T217">
        <v>954337</v>
      </c>
    </row>
    <row r="218" spans="1:20">
      <c r="A218" t="s">
        <v>225</v>
      </c>
      <c r="B218">
        <v>209</v>
      </c>
      <c r="C218" s="4">
        <v>0</v>
      </c>
      <c r="D218" s="10">
        <v>4432063</v>
      </c>
      <c r="E218" s="11">
        <v>82279</v>
      </c>
      <c r="F218" s="4">
        <f t="shared" si="32"/>
        <v>4514342</v>
      </c>
      <c r="H218" s="10">
        <f t="shared" si="33"/>
        <v>4587185</v>
      </c>
      <c r="I218" s="17">
        <f t="shared" si="34"/>
        <v>82279</v>
      </c>
      <c r="J218" s="4">
        <f t="shared" si="35"/>
        <v>4669464</v>
      </c>
      <c r="L218" s="10">
        <v>4432063</v>
      </c>
      <c r="M218" s="11">
        <f t="shared" si="36"/>
        <v>82279</v>
      </c>
      <c r="N218" s="44">
        <f t="shared" si="37"/>
        <v>4587185.2065700004</v>
      </c>
      <c r="O218" s="10">
        <f t="shared" si="31"/>
        <v>4587185</v>
      </c>
      <c r="P218" s="45">
        <f t="shared" si="38"/>
        <v>0.20657000038772821</v>
      </c>
      <c r="Q218">
        <f t="shared" si="39"/>
        <v>177282.52</v>
      </c>
      <c r="R218" s="4">
        <f t="shared" si="40"/>
        <v>4609345.5199999996</v>
      </c>
      <c r="S218">
        <v>4265701</v>
      </c>
      <c r="T218">
        <v>4415001</v>
      </c>
    </row>
    <row r="219" spans="1:20">
      <c r="A219" t="s">
        <v>226</v>
      </c>
      <c r="B219">
        <v>210</v>
      </c>
      <c r="C219" s="4">
        <v>0</v>
      </c>
      <c r="D219" s="10">
        <v>2047318</v>
      </c>
      <c r="E219" s="11">
        <v>229889</v>
      </c>
      <c r="F219" s="4">
        <f t="shared" si="32"/>
        <v>2277207</v>
      </c>
      <c r="H219" s="10">
        <f t="shared" si="33"/>
        <v>2118974</v>
      </c>
      <c r="I219" s="17">
        <f t="shared" si="34"/>
        <v>229889</v>
      </c>
      <c r="J219" s="4">
        <f t="shared" si="35"/>
        <v>2348863</v>
      </c>
      <c r="L219" s="10">
        <v>2047318</v>
      </c>
      <c r="M219" s="11">
        <f t="shared" si="36"/>
        <v>229889</v>
      </c>
      <c r="N219" s="44">
        <f t="shared" si="37"/>
        <v>2118974.1307199998</v>
      </c>
      <c r="O219" s="10">
        <f t="shared" si="31"/>
        <v>2118974</v>
      </c>
      <c r="P219" s="45">
        <f t="shared" si="38"/>
        <v>0.13071999978274107</v>
      </c>
      <c r="Q219">
        <f t="shared" si="39"/>
        <v>81892.72</v>
      </c>
      <c r="R219" s="4">
        <f t="shared" si="40"/>
        <v>2129210.7200000002</v>
      </c>
      <c r="S219">
        <v>1970470</v>
      </c>
      <c r="T219">
        <v>2039436</v>
      </c>
    </row>
    <row r="220" spans="1:20">
      <c r="A220" t="s">
        <v>380</v>
      </c>
      <c r="B220">
        <v>211</v>
      </c>
      <c r="C220" s="4">
        <v>0</v>
      </c>
      <c r="D220" s="10">
        <v>2874118</v>
      </c>
      <c r="E220" s="11">
        <v>0</v>
      </c>
      <c r="F220" s="4">
        <f t="shared" si="32"/>
        <v>2874118</v>
      </c>
      <c r="H220" s="10">
        <f t="shared" si="33"/>
        <v>2974712</v>
      </c>
      <c r="I220" s="17">
        <f t="shared" si="34"/>
        <v>0</v>
      </c>
      <c r="J220" s="4">
        <f t="shared" si="35"/>
        <v>2974712</v>
      </c>
      <c r="L220" s="10">
        <v>2874118</v>
      </c>
      <c r="M220" s="11">
        <f t="shared" si="36"/>
        <v>0</v>
      </c>
      <c r="N220" s="44">
        <f t="shared" si="37"/>
        <v>2974712.1310200002</v>
      </c>
      <c r="O220" s="10">
        <f t="shared" si="31"/>
        <v>2974712</v>
      </c>
      <c r="P220" s="45">
        <f t="shared" si="38"/>
        <v>0.13102000020444393</v>
      </c>
      <c r="Q220">
        <f t="shared" si="39"/>
        <v>114964.72</v>
      </c>
      <c r="R220" s="4">
        <f t="shared" si="40"/>
        <v>2989082.72</v>
      </c>
      <c r="S220">
        <v>2766235</v>
      </c>
      <c r="T220">
        <v>2863053</v>
      </c>
    </row>
    <row r="221" spans="1:20">
      <c r="A221" t="s">
        <v>381</v>
      </c>
      <c r="B221">
        <v>212</v>
      </c>
      <c r="C221" s="4">
        <v>0</v>
      </c>
      <c r="D221" s="10">
        <v>796029</v>
      </c>
      <c r="E221" s="11">
        <v>24789</v>
      </c>
      <c r="F221" s="4">
        <f t="shared" si="32"/>
        <v>820818</v>
      </c>
      <c r="H221" s="10">
        <f t="shared" si="33"/>
        <v>823890</v>
      </c>
      <c r="I221" s="17">
        <f t="shared" si="34"/>
        <v>24789</v>
      </c>
      <c r="J221" s="4">
        <f t="shared" si="35"/>
        <v>848679</v>
      </c>
      <c r="L221" s="10">
        <v>796029</v>
      </c>
      <c r="M221" s="11">
        <f t="shared" si="36"/>
        <v>24789</v>
      </c>
      <c r="N221" s="44">
        <f t="shared" si="37"/>
        <v>823890.01528000005</v>
      </c>
      <c r="O221" s="10">
        <f t="shared" si="31"/>
        <v>823890</v>
      </c>
      <c r="P221" s="45">
        <f t="shared" si="38"/>
        <v>1.5280000050552189E-2</v>
      </c>
      <c r="Q221">
        <f t="shared" si="39"/>
        <v>31841.16</v>
      </c>
      <c r="R221" s="4">
        <f t="shared" si="40"/>
        <v>827870.16</v>
      </c>
      <c r="S221">
        <v>766149</v>
      </c>
      <c r="T221">
        <v>792964</v>
      </c>
    </row>
    <row r="222" spans="1:20">
      <c r="A222" t="s">
        <v>227</v>
      </c>
      <c r="B222">
        <v>213</v>
      </c>
      <c r="C222" s="4">
        <v>0</v>
      </c>
      <c r="D222" s="10">
        <v>1773795</v>
      </c>
      <c r="E222" s="11">
        <v>35292</v>
      </c>
      <c r="F222" s="4">
        <f t="shared" si="32"/>
        <v>1809087</v>
      </c>
      <c r="H222" s="10">
        <f t="shared" si="33"/>
        <v>1835878</v>
      </c>
      <c r="I222" s="17">
        <f t="shared" si="34"/>
        <v>35292</v>
      </c>
      <c r="J222" s="4">
        <f t="shared" si="35"/>
        <v>1871170</v>
      </c>
      <c r="L222" s="10">
        <v>1773795</v>
      </c>
      <c r="M222" s="11">
        <f t="shared" si="36"/>
        <v>35292</v>
      </c>
      <c r="N222" s="44">
        <f t="shared" si="37"/>
        <v>1835877.8256300001</v>
      </c>
      <c r="O222" s="10">
        <f t="shared" si="31"/>
        <v>1835878</v>
      </c>
      <c r="P222" s="45">
        <f t="shared" si="38"/>
        <v>-0.17436999990604818</v>
      </c>
      <c r="Q222">
        <f t="shared" si="39"/>
        <v>70951.8</v>
      </c>
      <c r="R222" s="4">
        <f t="shared" si="40"/>
        <v>1844746.8</v>
      </c>
      <c r="S222">
        <v>1707214</v>
      </c>
      <c r="T222">
        <v>1766967</v>
      </c>
    </row>
    <row r="223" spans="1:20">
      <c r="A223" t="s">
        <v>228</v>
      </c>
      <c r="B223">
        <v>214</v>
      </c>
      <c r="C223" s="4">
        <v>0</v>
      </c>
      <c r="D223" s="10">
        <v>4390877</v>
      </c>
      <c r="E223" s="11">
        <v>63791</v>
      </c>
      <c r="F223" s="4">
        <f t="shared" si="32"/>
        <v>4454668</v>
      </c>
      <c r="H223" s="10">
        <f t="shared" si="33"/>
        <v>4544558</v>
      </c>
      <c r="I223" s="17">
        <f t="shared" si="34"/>
        <v>63791</v>
      </c>
      <c r="J223" s="4">
        <f t="shared" si="35"/>
        <v>4608349</v>
      </c>
      <c r="L223" s="10">
        <v>4390877</v>
      </c>
      <c r="M223" s="11">
        <f t="shared" si="36"/>
        <v>63791</v>
      </c>
      <c r="N223" s="44">
        <f t="shared" si="37"/>
        <v>4544557.6965500005</v>
      </c>
      <c r="O223" s="10">
        <f t="shared" si="31"/>
        <v>4544558</v>
      </c>
      <c r="P223" s="45">
        <f t="shared" si="38"/>
        <v>-0.30344999954104424</v>
      </c>
      <c r="Q223">
        <f t="shared" si="39"/>
        <v>175635.08000000002</v>
      </c>
      <c r="R223" s="4">
        <f t="shared" si="40"/>
        <v>4566512.08</v>
      </c>
      <c r="S223">
        <v>4226061</v>
      </c>
      <c r="T223">
        <v>4373973</v>
      </c>
    </row>
    <row r="224" spans="1:20">
      <c r="A224" t="s">
        <v>229</v>
      </c>
      <c r="B224">
        <v>215</v>
      </c>
      <c r="C224" s="4">
        <v>0</v>
      </c>
      <c r="D224" s="10">
        <v>1114331</v>
      </c>
      <c r="E224" s="11">
        <v>138795</v>
      </c>
      <c r="F224" s="4">
        <f t="shared" si="32"/>
        <v>1253126</v>
      </c>
      <c r="H224" s="10">
        <f t="shared" si="33"/>
        <v>1153333</v>
      </c>
      <c r="I224" s="17">
        <f t="shared" si="34"/>
        <v>138795</v>
      </c>
      <c r="J224" s="4">
        <f t="shared" si="35"/>
        <v>1292128</v>
      </c>
      <c r="L224" s="10">
        <v>1114331</v>
      </c>
      <c r="M224" s="11">
        <f t="shared" si="36"/>
        <v>138795</v>
      </c>
      <c r="N224" s="44">
        <f t="shared" si="37"/>
        <v>1153332.5853899999</v>
      </c>
      <c r="O224" s="10">
        <f t="shared" si="31"/>
        <v>1153333</v>
      </c>
      <c r="P224" s="45">
        <f t="shared" si="38"/>
        <v>-0.41461000009439886</v>
      </c>
      <c r="Q224">
        <f t="shared" si="39"/>
        <v>44573.24</v>
      </c>
      <c r="R224" s="4">
        <f t="shared" si="40"/>
        <v>1158904.24</v>
      </c>
      <c r="S224">
        <v>1072503</v>
      </c>
      <c r="T224">
        <v>1110041</v>
      </c>
    </row>
    <row r="225" spans="1:20">
      <c r="A225" t="s">
        <v>230</v>
      </c>
      <c r="B225">
        <v>216</v>
      </c>
      <c r="C225" s="4">
        <v>0</v>
      </c>
      <c r="D225" s="10">
        <v>2108739</v>
      </c>
      <c r="E225" s="11">
        <v>70691</v>
      </c>
      <c r="F225" s="4">
        <f t="shared" si="32"/>
        <v>2179430</v>
      </c>
      <c r="H225" s="10">
        <f t="shared" si="33"/>
        <v>2182545</v>
      </c>
      <c r="I225" s="17">
        <f t="shared" si="34"/>
        <v>70691</v>
      </c>
      <c r="J225" s="4">
        <f t="shared" si="35"/>
        <v>2253236</v>
      </c>
      <c r="L225" s="10">
        <v>2108739</v>
      </c>
      <c r="M225" s="11">
        <f t="shared" si="36"/>
        <v>70691</v>
      </c>
      <c r="N225" s="44">
        <f t="shared" si="37"/>
        <v>2182544.8657399998</v>
      </c>
      <c r="O225" s="10">
        <f t="shared" si="31"/>
        <v>2182545</v>
      </c>
      <c r="P225" s="45">
        <f t="shared" si="38"/>
        <v>-0.13426000019535422</v>
      </c>
      <c r="Q225">
        <f t="shared" si="39"/>
        <v>84349.56</v>
      </c>
      <c r="R225" s="4">
        <f t="shared" si="40"/>
        <v>2193088.56</v>
      </c>
      <c r="S225">
        <v>2029585</v>
      </c>
      <c r="T225">
        <v>2100621</v>
      </c>
    </row>
    <row r="226" spans="1:20">
      <c r="A226" t="s">
        <v>231</v>
      </c>
      <c r="B226">
        <v>217</v>
      </c>
      <c r="C226" s="4">
        <v>0</v>
      </c>
      <c r="D226" s="10">
        <v>360937</v>
      </c>
      <c r="E226" s="11">
        <v>57628</v>
      </c>
      <c r="F226" s="4">
        <f t="shared" si="32"/>
        <v>418565</v>
      </c>
      <c r="H226" s="10">
        <f t="shared" si="33"/>
        <v>373570</v>
      </c>
      <c r="I226" s="17">
        <f t="shared" si="34"/>
        <v>57628</v>
      </c>
      <c r="J226" s="4">
        <f t="shared" si="35"/>
        <v>431198</v>
      </c>
      <c r="L226" s="10">
        <v>360937</v>
      </c>
      <c r="M226" s="11">
        <f t="shared" si="36"/>
        <v>57628</v>
      </c>
      <c r="N226" s="44">
        <f t="shared" si="37"/>
        <v>373569.79512999998</v>
      </c>
      <c r="O226" s="10">
        <f t="shared" si="31"/>
        <v>373570</v>
      </c>
      <c r="P226" s="45">
        <f t="shared" si="38"/>
        <v>-0.20487000001594424</v>
      </c>
      <c r="Q226">
        <f t="shared" si="39"/>
        <v>14437.48</v>
      </c>
      <c r="R226" s="4">
        <f t="shared" si="40"/>
        <v>375374.48</v>
      </c>
      <c r="S226">
        <v>347389</v>
      </c>
      <c r="T226">
        <v>359548</v>
      </c>
    </row>
    <row r="227" spans="1:20">
      <c r="A227" t="s">
        <v>232</v>
      </c>
      <c r="B227">
        <v>218</v>
      </c>
      <c r="C227" s="4">
        <v>0</v>
      </c>
      <c r="D227" s="10">
        <v>2076324</v>
      </c>
      <c r="E227" s="11">
        <v>16818</v>
      </c>
      <c r="F227" s="4">
        <f t="shared" si="32"/>
        <v>2093142</v>
      </c>
      <c r="H227" s="10">
        <f t="shared" si="33"/>
        <v>2148995</v>
      </c>
      <c r="I227" s="17">
        <f t="shared" si="34"/>
        <v>16818</v>
      </c>
      <c r="J227" s="4">
        <f t="shared" si="35"/>
        <v>2165813</v>
      </c>
      <c r="L227" s="10">
        <v>2076324</v>
      </c>
      <c r="M227" s="11">
        <f t="shared" si="36"/>
        <v>16818</v>
      </c>
      <c r="N227" s="44">
        <f t="shared" si="37"/>
        <v>2148995.3407299998</v>
      </c>
      <c r="O227" s="10">
        <f t="shared" si="31"/>
        <v>2148995</v>
      </c>
      <c r="P227" s="45">
        <f t="shared" si="38"/>
        <v>0.3407299998216331</v>
      </c>
      <c r="Q227">
        <f t="shared" si="39"/>
        <v>83052.960000000006</v>
      </c>
      <c r="R227" s="4">
        <f t="shared" si="40"/>
        <v>2159376.96</v>
      </c>
      <c r="S227">
        <v>1998387</v>
      </c>
      <c r="T227">
        <v>2068331</v>
      </c>
    </row>
    <row r="228" spans="1:20">
      <c r="A228" t="s">
        <v>233</v>
      </c>
      <c r="B228">
        <v>219</v>
      </c>
      <c r="C228" s="4">
        <v>0</v>
      </c>
      <c r="D228" s="10">
        <v>1070921</v>
      </c>
      <c r="E228" s="11">
        <v>2087</v>
      </c>
      <c r="F228" s="4">
        <f t="shared" si="32"/>
        <v>1073008</v>
      </c>
      <c r="H228" s="10">
        <f t="shared" si="33"/>
        <v>1108403</v>
      </c>
      <c r="I228" s="17">
        <f t="shared" si="34"/>
        <v>2087</v>
      </c>
      <c r="J228" s="4">
        <f t="shared" si="35"/>
        <v>1110490</v>
      </c>
      <c r="L228" s="10">
        <v>1070921</v>
      </c>
      <c r="M228" s="11">
        <f t="shared" si="36"/>
        <v>2087</v>
      </c>
      <c r="N228" s="44">
        <f t="shared" si="37"/>
        <v>1108403.23538</v>
      </c>
      <c r="O228" s="10">
        <f t="shared" si="31"/>
        <v>1108403</v>
      </c>
      <c r="P228" s="45">
        <f t="shared" si="38"/>
        <v>0.2353799999691546</v>
      </c>
      <c r="Q228">
        <f t="shared" si="39"/>
        <v>42836.840000000004</v>
      </c>
      <c r="R228" s="4">
        <f t="shared" si="40"/>
        <v>1113757.8400000001</v>
      </c>
      <c r="S228">
        <v>1030723</v>
      </c>
      <c r="T228">
        <v>1066798</v>
      </c>
    </row>
    <row r="229" spans="1:20">
      <c r="A229" t="s">
        <v>234</v>
      </c>
      <c r="B229">
        <v>220</v>
      </c>
      <c r="C229" s="4">
        <v>0</v>
      </c>
      <c r="D229" s="10">
        <v>4646761</v>
      </c>
      <c r="E229" s="11">
        <v>0</v>
      </c>
      <c r="F229" s="4">
        <f t="shared" si="32"/>
        <v>4646761</v>
      </c>
      <c r="H229" s="10">
        <f t="shared" si="33"/>
        <v>4809398</v>
      </c>
      <c r="I229" s="17">
        <f t="shared" si="34"/>
        <v>0</v>
      </c>
      <c r="J229" s="4">
        <f t="shared" si="35"/>
        <v>4809398</v>
      </c>
      <c r="L229" s="10">
        <v>4646761</v>
      </c>
      <c r="M229" s="11">
        <f t="shared" si="36"/>
        <v>0</v>
      </c>
      <c r="N229" s="44">
        <f t="shared" si="37"/>
        <v>4809397.6366400002</v>
      </c>
      <c r="O229" s="10">
        <f t="shared" si="31"/>
        <v>4809398</v>
      </c>
      <c r="P229" s="45">
        <f t="shared" si="38"/>
        <v>-0.36335999984294176</v>
      </c>
      <c r="Q229">
        <f t="shared" si="39"/>
        <v>185870.44</v>
      </c>
      <c r="R229" s="4">
        <f t="shared" si="40"/>
        <v>4832631.4400000004</v>
      </c>
      <c r="S229">
        <v>4472340</v>
      </c>
      <c r="T229">
        <v>4628872</v>
      </c>
    </row>
    <row r="230" spans="1:20">
      <c r="A230" t="s">
        <v>235</v>
      </c>
      <c r="B230">
        <v>221</v>
      </c>
      <c r="C230" s="4">
        <v>0</v>
      </c>
      <c r="D230" s="10">
        <v>72654</v>
      </c>
      <c r="E230" s="11">
        <v>81436</v>
      </c>
      <c r="F230" s="4">
        <f t="shared" si="32"/>
        <v>154090</v>
      </c>
      <c r="H230" s="10">
        <f t="shared" si="33"/>
        <v>75197</v>
      </c>
      <c r="I230" s="17">
        <f t="shared" si="34"/>
        <v>81436</v>
      </c>
      <c r="J230" s="4">
        <f t="shared" si="35"/>
        <v>156633</v>
      </c>
      <c r="L230" s="10">
        <v>72654</v>
      </c>
      <c r="M230" s="11">
        <f t="shared" si="36"/>
        <v>81436</v>
      </c>
      <c r="N230" s="44">
        <f t="shared" si="37"/>
        <v>75196.890029999995</v>
      </c>
      <c r="O230" s="10">
        <f t="shared" si="31"/>
        <v>75197</v>
      </c>
      <c r="P230" s="45">
        <f t="shared" si="38"/>
        <v>-0.10997000000497792</v>
      </c>
      <c r="Q230">
        <f t="shared" si="39"/>
        <v>2906.16</v>
      </c>
      <c r="R230" s="4">
        <f t="shared" si="40"/>
        <v>75560.160000000003</v>
      </c>
      <c r="S230">
        <v>69927</v>
      </c>
      <c r="T230">
        <v>72374</v>
      </c>
    </row>
    <row r="231" spans="1:20">
      <c r="A231" t="s">
        <v>236</v>
      </c>
      <c r="B231">
        <v>222</v>
      </c>
      <c r="C231" s="4">
        <v>0</v>
      </c>
      <c r="D231" s="10">
        <v>191665</v>
      </c>
      <c r="E231" s="11">
        <v>71909</v>
      </c>
      <c r="F231" s="4">
        <f t="shared" si="32"/>
        <v>263574</v>
      </c>
      <c r="H231" s="10">
        <f t="shared" si="33"/>
        <v>198373</v>
      </c>
      <c r="I231" s="17">
        <f t="shared" si="34"/>
        <v>71909</v>
      </c>
      <c r="J231" s="4">
        <f t="shared" si="35"/>
        <v>270282</v>
      </c>
      <c r="L231" s="10">
        <v>191665</v>
      </c>
      <c r="M231" s="11">
        <f t="shared" si="36"/>
        <v>71909</v>
      </c>
      <c r="N231" s="44">
        <f t="shared" si="37"/>
        <v>198373.27507</v>
      </c>
      <c r="O231" s="10">
        <f t="shared" si="31"/>
        <v>198373</v>
      </c>
      <c r="P231" s="45">
        <f t="shared" si="38"/>
        <v>0.27507000000332482</v>
      </c>
      <c r="Q231">
        <f t="shared" si="39"/>
        <v>7666.6</v>
      </c>
      <c r="R231" s="4">
        <f t="shared" si="40"/>
        <v>199331.6</v>
      </c>
      <c r="S231">
        <v>184471</v>
      </c>
      <c r="T231">
        <v>190928</v>
      </c>
    </row>
    <row r="232" spans="1:20">
      <c r="A232" t="s">
        <v>237</v>
      </c>
      <c r="B232">
        <v>223</v>
      </c>
      <c r="C232" s="4">
        <v>0</v>
      </c>
      <c r="D232" s="10">
        <v>1614480</v>
      </c>
      <c r="E232" s="11">
        <v>55610</v>
      </c>
      <c r="F232" s="4">
        <f t="shared" si="32"/>
        <v>1670090</v>
      </c>
      <c r="H232" s="10">
        <f t="shared" si="33"/>
        <v>1670987</v>
      </c>
      <c r="I232" s="17">
        <f t="shared" si="34"/>
        <v>55610</v>
      </c>
      <c r="J232" s="4">
        <f t="shared" si="35"/>
        <v>1726597</v>
      </c>
      <c r="L232" s="10">
        <v>1614480</v>
      </c>
      <c r="M232" s="11">
        <f t="shared" si="36"/>
        <v>55610</v>
      </c>
      <c r="N232" s="44">
        <f t="shared" si="37"/>
        <v>1670986.80057</v>
      </c>
      <c r="O232" s="10">
        <f t="shared" si="31"/>
        <v>1670987</v>
      </c>
      <c r="P232" s="45">
        <f t="shared" si="38"/>
        <v>-0.19943000003695488</v>
      </c>
      <c r="Q232">
        <f t="shared" si="39"/>
        <v>64579.200000000004</v>
      </c>
      <c r="R232" s="4">
        <f t="shared" si="40"/>
        <v>1679059.2</v>
      </c>
      <c r="S232">
        <v>1553879</v>
      </c>
      <c r="T232">
        <v>1608265</v>
      </c>
    </row>
    <row r="233" spans="1:20">
      <c r="A233" t="s">
        <v>238</v>
      </c>
      <c r="B233">
        <v>224</v>
      </c>
      <c r="C233" s="4">
        <v>0</v>
      </c>
      <c r="D233" s="10">
        <v>171598</v>
      </c>
      <c r="E233" s="11">
        <v>18126</v>
      </c>
      <c r="F233" s="4">
        <f t="shared" si="32"/>
        <v>189724</v>
      </c>
      <c r="H233" s="10">
        <f t="shared" si="33"/>
        <v>177604</v>
      </c>
      <c r="I233" s="17">
        <f t="shared" si="34"/>
        <v>18126</v>
      </c>
      <c r="J233" s="4">
        <f t="shared" si="35"/>
        <v>195730</v>
      </c>
      <c r="L233" s="10">
        <v>171598</v>
      </c>
      <c r="M233" s="11">
        <f t="shared" si="36"/>
        <v>18126</v>
      </c>
      <c r="N233" s="44">
        <f t="shared" si="37"/>
        <v>177603.93006000001</v>
      </c>
      <c r="O233" s="10">
        <f t="shared" si="31"/>
        <v>177604</v>
      </c>
      <c r="P233" s="45">
        <f t="shared" si="38"/>
        <v>-6.9939999986672774E-2</v>
      </c>
      <c r="Q233">
        <f t="shared" si="39"/>
        <v>6863.92</v>
      </c>
      <c r="R233" s="4">
        <f t="shared" si="40"/>
        <v>178461.92</v>
      </c>
      <c r="S233">
        <v>165157</v>
      </c>
      <c r="T233">
        <v>170938</v>
      </c>
    </row>
    <row r="234" spans="1:20">
      <c r="A234" t="s">
        <v>239</v>
      </c>
      <c r="B234">
        <v>225</v>
      </c>
      <c r="C234" s="4">
        <v>0</v>
      </c>
      <c r="D234" s="10">
        <v>36336</v>
      </c>
      <c r="E234" s="11">
        <v>121942</v>
      </c>
      <c r="F234" s="4">
        <f t="shared" si="32"/>
        <v>158278</v>
      </c>
      <c r="H234" s="10">
        <f t="shared" si="33"/>
        <v>37608</v>
      </c>
      <c r="I234" s="17">
        <f t="shared" si="34"/>
        <v>121942</v>
      </c>
      <c r="J234" s="4">
        <f t="shared" si="35"/>
        <v>159550</v>
      </c>
      <c r="L234" s="10">
        <v>36336</v>
      </c>
      <c r="M234" s="11">
        <f t="shared" si="36"/>
        <v>121942</v>
      </c>
      <c r="N234" s="44">
        <f t="shared" si="37"/>
        <v>37607.760009999998</v>
      </c>
      <c r="O234" s="10">
        <f t="shared" si="31"/>
        <v>37608</v>
      </c>
      <c r="P234" s="45">
        <f t="shared" si="38"/>
        <v>-0.23999000000185333</v>
      </c>
      <c r="Q234">
        <f t="shared" si="39"/>
        <v>1453.44</v>
      </c>
      <c r="R234" s="4">
        <f t="shared" si="40"/>
        <v>37789.440000000002</v>
      </c>
      <c r="S234">
        <v>34972</v>
      </c>
      <c r="T234">
        <v>36196</v>
      </c>
    </row>
    <row r="235" spans="1:20">
      <c r="A235" t="s">
        <v>240</v>
      </c>
      <c r="B235">
        <v>226</v>
      </c>
      <c r="C235" s="4">
        <v>0</v>
      </c>
      <c r="D235" s="10">
        <v>2054202</v>
      </c>
      <c r="E235" s="11">
        <v>9556</v>
      </c>
      <c r="F235" s="4">
        <f t="shared" si="32"/>
        <v>2063758</v>
      </c>
      <c r="H235" s="10">
        <f t="shared" si="33"/>
        <v>2126099</v>
      </c>
      <c r="I235" s="17">
        <f t="shared" si="34"/>
        <v>9556</v>
      </c>
      <c r="J235" s="4">
        <f t="shared" si="35"/>
        <v>2135655</v>
      </c>
      <c r="L235" s="10">
        <v>2054202</v>
      </c>
      <c r="M235" s="11">
        <f t="shared" si="36"/>
        <v>9556</v>
      </c>
      <c r="N235" s="44">
        <f t="shared" si="37"/>
        <v>2126099.0707299998</v>
      </c>
      <c r="O235" s="10">
        <f t="shared" si="31"/>
        <v>2126099</v>
      </c>
      <c r="P235" s="45">
        <f t="shared" si="38"/>
        <v>7.0729999803006649E-2</v>
      </c>
      <c r="Q235">
        <f t="shared" si="39"/>
        <v>82168.08</v>
      </c>
      <c r="R235" s="4">
        <f t="shared" si="40"/>
        <v>2136370.08</v>
      </c>
      <c r="S235">
        <v>1977095</v>
      </c>
      <c r="T235">
        <v>2046293</v>
      </c>
    </row>
    <row r="236" spans="1:20">
      <c r="A236" t="s">
        <v>241</v>
      </c>
      <c r="B236">
        <v>227</v>
      </c>
      <c r="C236" s="4">
        <v>0</v>
      </c>
      <c r="D236" s="10">
        <v>2003477</v>
      </c>
      <c r="E236" s="11">
        <v>69616</v>
      </c>
      <c r="F236" s="4">
        <f t="shared" si="32"/>
        <v>2073093</v>
      </c>
      <c r="H236" s="10">
        <f t="shared" si="33"/>
        <v>2073599</v>
      </c>
      <c r="I236" s="17">
        <f t="shared" si="34"/>
        <v>69616</v>
      </c>
      <c r="J236" s="4">
        <f t="shared" si="35"/>
        <v>2143215</v>
      </c>
      <c r="L236" s="10">
        <v>2003477</v>
      </c>
      <c r="M236" s="11">
        <f t="shared" si="36"/>
        <v>69616</v>
      </c>
      <c r="N236" s="44">
        <f t="shared" si="37"/>
        <v>2073598.6957100001</v>
      </c>
      <c r="O236" s="10">
        <f t="shared" si="31"/>
        <v>2073599</v>
      </c>
      <c r="P236" s="45">
        <f t="shared" si="38"/>
        <v>-0.30428999988362193</v>
      </c>
      <c r="Q236">
        <f t="shared" si="39"/>
        <v>80139.08</v>
      </c>
      <c r="R236" s="4">
        <f t="shared" si="40"/>
        <v>2083616.08</v>
      </c>
      <c r="S236">
        <v>1928274</v>
      </c>
      <c r="T236">
        <v>1995764</v>
      </c>
    </row>
    <row r="237" spans="1:20">
      <c r="A237" t="s">
        <v>242</v>
      </c>
      <c r="B237">
        <v>228</v>
      </c>
      <c r="C237" s="4">
        <v>0</v>
      </c>
      <c r="D237" s="10">
        <v>540589</v>
      </c>
      <c r="E237" s="11">
        <v>101042</v>
      </c>
      <c r="F237" s="4">
        <f t="shared" si="32"/>
        <v>641631</v>
      </c>
      <c r="H237" s="10">
        <f t="shared" si="33"/>
        <v>559510</v>
      </c>
      <c r="I237" s="17">
        <f t="shared" si="34"/>
        <v>101042</v>
      </c>
      <c r="J237" s="4">
        <f t="shared" si="35"/>
        <v>660552</v>
      </c>
      <c r="L237" s="10">
        <v>540589</v>
      </c>
      <c r="M237" s="11">
        <f t="shared" si="36"/>
        <v>101042</v>
      </c>
      <c r="N237" s="44">
        <f t="shared" si="37"/>
        <v>559509.61519000004</v>
      </c>
      <c r="O237" s="10">
        <f t="shared" si="31"/>
        <v>559510</v>
      </c>
      <c r="P237" s="45">
        <f t="shared" si="38"/>
        <v>-0.38480999995954335</v>
      </c>
      <c r="Q237">
        <f t="shared" si="39"/>
        <v>21623.56</v>
      </c>
      <c r="R237" s="4">
        <f t="shared" si="40"/>
        <v>562212.56000000006</v>
      </c>
      <c r="S237">
        <v>520297</v>
      </c>
      <c r="T237">
        <v>538507</v>
      </c>
    </row>
    <row r="238" spans="1:20">
      <c r="A238" t="s">
        <v>243</v>
      </c>
      <c r="B238">
        <v>229</v>
      </c>
      <c r="C238" s="4">
        <v>0</v>
      </c>
      <c r="D238" s="10">
        <v>7211324</v>
      </c>
      <c r="E238" s="11">
        <v>13319</v>
      </c>
      <c r="F238" s="4">
        <f t="shared" si="32"/>
        <v>7224643</v>
      </c>
      <c r="H238" s="10">
        <f t="shared" si="33"/>
        <v>7463720</v>
      </c>
      <c r="I238" s="17">
        <f t="shared" si="34"/>
        <v>13319</v>
      </c>
      <c r="J238" s="4">
        <f t="shared" si="35"/>
        <v>7477039</v>
      </c>
      <c r="L238" s="10">
        <v>7211324</v>
      </c>
      <c r="M238" s="11">
        <f t="shared" si="36"/>
        <v>13319</v>
      </c>
      <c r="N238" s="44">
        <f t="shared" si="37"/>
        <v>7463720.3425500002</v>
      </c>
      <c r="O238" s="10">
        <f t="shared" si="31"/>
        <v>7463720</v>
      </c>
      <c r="P238" s="45">
        <f t="shared" si="38"/>
        <v>0.3425500001758337</v>
      </c>
      <c r="Q238">
        <f t="shared" si="39"/>
        <v>288452.96000000002</v>
      </c>
      <c r="R238" s="4">
        <f t="shared" si="40"/>
        <v>7499776.96</v>
      </c>
      <c r="S238">
        <v>6940639</v>
      </c>
      <c r="T238">
        <v>7183561</v>
      </c>
    </row>
    <row r="239" spans="1:20">
      <c r="A239" t="s">
        <v>244</v>
      </c>
      <c r="B239">
        <v>230</v>
      </c>
      <c r="C239" s="4">
        <v>0</v>
      </c>
      <c r="D239" s="10">
        <v>159020</v>
      </c>
      <c r="E239" s="11">
        <v>38686</v>
      </c>
      <c r="F239" s="4">
        <f t="shared" si="32"/>
        <v>197706</v>
      </c>
      <c r="H239" s="10">
        <f t="shared" si="33"/>
        <v>164586</v>
      </c>
      <c r="I239" s="17">
        <f t="shared" si="34"/>
        <v>38686</v>
      </c>
      <c r="J239" s="4">
        <f t="shared" si="35"/>
        <v>203272</v>
      </c>
      <c r="L239" s="10">
        <v>159020</v>
      </c>
      <c r="M239" s="11">
        <f t="shared" si="36"/>
        <v>38686</v>
      </c>
      <c r="N239" s="44">
        <f t="shared" si="37"/>
        <v>164585.70006</v>
      </c>
      <c r="O239" s="10">
        <f t="shared" si="31"/>
        <v>164586</v>
      </c>
      <c r="P239" s="45">
        <f t="shared" si="38"/>
        <v>-0.29993999999715015</v>
      </c>
      <c r="Q239">
        <f t="shared" si="39"/>
        <v>6360.8</v>
      </c>
      <c r="R239" s="4">
        <f t="shared" si="40"/>
        <v>165380.79999999999</v>
      </c>
      <c r="S239">
        <v>153051</v>
      </c>
      <c r="T239">
        <v>158408</v>
      </c>
    </row>
    <row r="240" spans="1:20">
      <c r="A240" t="s">
        <v>245</v>
      </c>
      <c r="B240">
        <v>231</v>
      </c>
      <c r="C240" s="4">
        <v>0</v>
      </c>
      <c r="D240" s="10">
        <v>1679302</v>
      </c>
      <c r="E240" s="11">
        <v>0</v>
      </c>
      <c r="F240" s="4">
        <f t="shared" si="32"/>
        <v>1679302</v>
      </c>
      <c r="H240" s="10">
        <f t="shared" si="33"/>
        <v>1738078</v>
      </c>
      <c r="I240" s="17">
        <f t="shared" si="34"/>
        <v>0</v>
      </c>
      <c r="J240" s="4">
        <f t="shared" si="35"/>
        <v>1738078</v>
      </c>
      <c r="L240" s="10">
        <v>1679302</v>
      </c>
      <c r="M240" s="11">
        <f t="shared" si="36"/>
        <v>0</v>
      </c>
      <c r="N240" s="44">
        <f t="shared" si="37"/>
        <v>1738077.5705899999</v>
      </c>
      <c r="O240" s="10">
        <f t="shared" si="31"/>
        <v>1738078</v>
      </c>
      <c r="P240" s="45">
        <f t="shared" si="38"/>
        <v>-0.4294100000988692</v>
      </c>
      <c r="Q240">
        <f t="shared" si="39"/>
        <v>67172.08</v>
      </c>
      <c r="R240" s="4">
        <f t="shared" si="40"/>
        <v>1746474.08</v>
      </c>
      <c r="S240">
        <v>1616268</v>
      </c>
      <c r="T240">
        <v>1672837</v>
      </c>
    </row>
    <row r="241" spans="1:20">
      <c r="A241" t="s">
        <v>246</v>
      </c>
      <c r="B241">
        <v>232</v>
      </c>
      <c r="C241" s="4">
        <v>0</v>
      </c>
      <c r="D241" s="10">
        <v>1491023</v>
      </c>
      <c r="E241" s="11">
        <v>32384</v>
      </c>
      <c r="F241" s="4">
        <f t="shared" si="32"/>
        <v>1523407</v>
      </c>
      <c r="H241" s="10">
        <f t="shared" si="33"/>
        <v>1543209</v>
      </c>
      <c r="I241" s="17">
        <f t="shared" si="34"/>
        <v>32384</v>
      </c>
      <c r="J241" s="4">
        <f t="shared" si="35"/>
        <v>1575593</v>
      </c>
      <c r="L241" s="10">
        <v>1491023</v>
      </c>
      <c r="M241" s="11">
        <f t="shared" si="36"/>
        <v>32384</v>
      </c>
      <c r="N241" s="44">
        <f t="shared" si="37"/>
        <v>1543208.80553</v>
      </c>
      <c r="O241" s="10">
        <f t="shared" si="31"/>
        <v>1543209</v>
      </c>
      <c r="P241" s="45">
        <f t="shared" si="38"/>
        <v>-0.19446999998763204</v>
      </c>
      <c r="Q241">
        <f t="shared" si="39"/>
        <v>59640.92</v>
      </c>
      <c r="R241" s="4">
        <f t="shared" si="40"/>
        <v>1550663.92</v>
      </c>
      <c r="S241">
        <v>1435056</v>
      </c>
      <c r="T241">
        <v>1485283</v>
      </c>
    </row>
    <row r="242" spans="1:20">
      <c r="A242" t="s">
        <v>247</v>
      </c>
      <c r="B242">
        <v>233</v>
      </c>
      <c r="C242" s="4">
        <v>0</v>
      </c>
      <c r="D242" s="10">
        <v>114091</v>
      </c>
      <c r="E242" s="11">
        <v>68134</v>
      </c>
      <c r="F242" s="4">
        <f t="shared" si="32"/>
        <v>182225</v>
      </c>
      <c r="H242" s="10">
        <f t="shared" si="33"/>
        <v>118084</v>
      </c>
      <c r="I242" s="17">
        <f t="shared" si="34"/>
        <v>68134</v>
      </c>
      <c r="J242" s="4">
        <f t="shared" si="35"/>
        <v>186218</v>
      </c>
      <c r="L242" s="10">
        <v>114091</v>
      </c>
      <c r="M242" s="11">
        <f t="shared" si="36"/>
        <v>68134</v>
      </c>
      <c r="N242" s="44">
        <f t="shared" si="37"/>
        <v>118084.18504</v>
      </c>
      <c r="O242" s="10">
        <f t="shared" si="31"/>
        <v>118084</v>
      </c>
      <c r="P242" s="45">
        <f t="shared" si="38"/>
        <v>0.18503999999666121</v>
      </c>
      <c r="Q242">
        <f t="shared" si="39"/>
        <v>4563.6400000000003</v>
      </c>
      <c r="R242" s="4">
        <f t="shared" si="40"/>
        <v>118654.64</v>
      </c>
      <c r="S242">
        <v>109808</v>
      </c>
      <c r="T242">
        <v>113651</v>
      </c>
    </row>
    <row r="243" spans="1:20">
      <c r="A243" t="s">
        <v>248</v>
      </c>
      <c r="B243">
        <v>234</v>
      </c>
      <c r="C243" s="4">
        <v>0</v>
      </c>
      <c r="D243" s="10">
        <v>114528</v>
      </c>
      <c r="E243" s="11">
        <v>64067</v>
      </c>
      <c r="F243" s="4">
        <f t="shared" si="32"/>
        <v>178595</v>
      </c>
      <c r="H243" s="10">
        <f t="shared" si="33"/>
        <v>118536</v>
      </c>
      <c r="I243" s="17">
        <f t="shared" si="34"/>
        <v>64067</v>
      </c>
      <c r="J243" s="4">
        <f t="shared" si="35"/>
        <v>182603</v>
      </c>
      <c r="L243" s="10">
        <v>114528</v>
      </c>
      <c r="M243" s="11">
        <f t="shared" si="36"/>
        <v>64067</v>
      </c>
      <c r="N243" s="44">
        <f t="shared" si="37"/>
        <v>118536.48003999999</v>
      </c>
      <c r="O243" s="10">
        <f t="shared" si="31"/>
        <v>118536</v>
      </c>
      <c r="P243" s="45">
        <f t="shared" si="38"/>
        <v>0.48003999999491498</v>
      </c>
      <c r="Q243">
        <f t="shared" si="39"/>
        <v>4581.12</v>
      </c>
      <c r="R243" s="4">
        <f t="shared" si="40"/>
        <v>119109.12</v>
      </c>
      <c r="S243">
        <v>110229</v>
      </c>
      <c r="T243">
        <v>114087</v>
      </c>
    </row>
    <row r="244" spans="1:20">
      <c r="A244" t="s">
        <v>249</v>
      </c>
      <c r="B244">
        <v>235</v>
      </c>
      <c r="C244" s="4">
        <v>0</v>
      </c>
      <c r="D244" s="10">
        <v>184276</v>
      </c>
      <c r="E244" s="11">
        <v>50366</v>
      </c>
      <c r="F244" s="4">
        <f t="shared" si="32"/>
        <v>234642</v>
      </c>
      <c r="H244" s="10">
        <f t="shared" si="33"/>
        <v>190726</v>
      </c>
      <c r="I244" s="17">
        <f t="shared" si="34"/>
        <v>50366</v>
      </c>
      <c r="J244" s="4">
        <f t="shared" si="35"/>
        <v>241092</v>
      </c>
      <c r="L244" s="10">
        <v>184276</v>
      </c>
      <c r="M244" s="11">
        <f t="shared" si="36"/>
        <v>50366</v>
      </c>
      <c r="N244" s="44">
        <f t="shared" si="37"/>
        <v>190725.66007000001</v>
      </c>
      <c r="O244" s="10">
        <f t="shared" si="31"/>
        <v>190726</v>
      </c>
      <c r="P244" s="45">
        <f t="shared" si="38"/>
        <v>-0.33992999998736195</v>
      </c>
      <c r="Q244">
        <f t="shared" si="39"/>
        <v>7371.04</v>
      </c>
      <c r="R244" s="4">
        <f t="shared" si="40"/>
        <v>191647.04</v>
      </c>
      <c r="S244">
        <v>177359</v>
      </c>
      <c r="T244">
        <v>183567</v>
      </c>
    </row>
    <row r="245" spans="1:20">
      <c r="A245" t="s">
        <v>250</v>
      </c>
      <c r="B245">
        <v>236</v>
      </c>
      <c r="C245" s="4">
        <v>0</v>
      </c>
      <c r="D245" s="10">
        <v>8625330</v>
      </c>
      <c r="E245" s="11">
        <v>96728</v>
      </c>
      <c r="F245" s="4">
        <f t="shared" si="32"/>
        <v>8722058</v>
      </c>
      <c r="H245" s="10">
        <f t="shared" si="33"/>
        <v>8927217</v>
      </c>
      <c r="I245" s="17">
        <f t="shared" si="34"/>
        <v>96728</v>
      </c>
      <c r="J245" s="4">
        <f t="shared" si="35"/>
        <v>9023945</v>
      </c>
      <c r="L245" s="10">
        <v>8625330</v>
      </c>
      <c r="M245" s="11">
        <f t="shared" si="36"/>
        <v>96728</v>
      </c>
      <c r="N245" s="44">
        <f t="shared" si="37"/>
        <v>8927216.5530500002</v>
      </c>
      <c r="O245" s="10">
        <f t="shared" si="31"/>
        <v>8927217</v>
      </c>
      <c r="P245" s="45">
        <f t="shared" si="38"/>
        <v>-0.44694999977946281</v>
      </c>
      <c r="Q245">
        <f t="shared" si="39"/>
        <v>345013.2</v>
      </c>
      <c r="R245" s="4">
        <f t="shared" si="40"/>
        <v>8970343.1999999993</v>
      </c>
      <c r="S245">
        <v>8301569</v>
      </c>
      <c r="T245">
        <v>8592124</v>
      </c>
    </row>
    <row r="246" spans="1:20">
      <c r="A246" t="s">
        <v>251</v>
      </c>
      <c r="B246">
        <v>237</v>
      </c>
      <c r="C246" s="4">
        <v>0</v>
      </c>
      <c r="D246" s="10">
        <v>50119</v>
      </c>
      <c r="E246" s="11">
        <v>26467</v>
      </c>
      <c r="F246" s="4">
        <f t="shared" si="32"/>
        <v>76586</v>
      </c>
      <c r="H246" s="10">
        <f t="shared" si="33"/>
        <v>51873</v>
      </c>
      <c r="I246" s="17">
        <f t="shared" si="34"/>
        <v>26467</v>
      </c>
      <c r="J246" s="4">
        <f t="shared" si="35"/>
        <v>78340</v>
      </c>
      <c r="L246" s="10">
        <v>50119</v>
      </c>
      <c r="M246" s="11">
        <f t="shared" si="36"/>
        <v>26467</v>
      </c>
      <c r="N246" s="44">
        <f t="shared" si="37"/>
        <v>51873.16502</v>
      </c>
      <c r="O246" s="10">
        <f t="shared" si="31"/>
        <v>51873</v>
      </c>
      <c r="P246" s="45">
        <f t="shared" si="38"/>
        <v>0.16502000000036787</v>
      </c>
      <c r="Q246">
        <f t="shared" si="39"/>
        <v>2004.76</v>
      </c>
      <c r="R246" s="4">
        <f t="shared" si="40"/>
        <v>52123.76</v>
      </c>
      <c r="S246">
        <v>48238</v>
      </c>
      <c r="T246">
        <v>49926</v>
      </c>
    </row>
    <row r="247" spans="1:20">
      <c r="A247" t="s">
        <v>252</v>
      </c>
      <c r="B247">
        <v>238</v>
      </c>
      <c r="C247" s="4">
        <v>0</v>
      </c>
      <c r="D247" s="10">
        <v>757895</v>
      </c>
      <c r="E247" s="11">
        <v>23606</v>
      </c>
      <c r="F247" s="4">
        <f t="shared" si="32"/>
        <v>781501</v>
      </c>
      <c r="H247" s="10">
        <f t="shared" si="33"/>
        <v>784421</v>
      </c>
      <c r="I247" s="17">
        <f t="shared" si="34"/>
        <v>23606</v>
      </c>
      <c r="J247" s="4">
        <f t="shared" si="35"/>
        <v>808027</v>
      </c>
      <c r="L247" s="10">
        <v>757895</v>
      </c>
      <c r="M247" s="11">
        <f t="shared" si="36"/>
        <v>23606</v>
      </c>
      <c r="N247" s="44">
        <f t="shared" si="37"/>
        <v>784421.32527000003</v>
      </c>
      <c r="O247" s="10">
        <f t="shared" si="31"/>
        <v>784421</v>
      </c>
      <c r="P247" s="45">
        <f t="shared" si="38"/>
        <v>0.32527000003028661</v>
      </c>
      <c r="Q247">
        <f t="shared" si="39"/>
        <v>30315.8</v>
      </c>
      <c r="R247" s="4">
        <f t="shared" si="40"/>
        <v>788210.8</v>
      </c>
      <c r="S247">
        <v>729447</v>
      </c>
      <c r="T247">
        <v>754978</v>
      </c>
    </row>
    <row r="248" spans="1:20">
      <c r="A248" t="s">
        <v>253</v>
      </c>
      <c r="B248">
        <v>239</v>
      </c>
      <c r="C248" s="4">
        <v>0</v>
      </c>
      <c r="D248" s="10">
        <v>3914506</v>
      </c>
      <c r="E248" s="11">
        <v>547686</v>
      </c>
      <c r="F248" s="4">
        <f t="shared" si="32"/>
        <v>4462192</v>
      </c>
      <c r="H248" s="10">
        <f t="shared" si="33"/>
        <v>4051514</v>
      </c>
      <c r="I248" s="17">
        <f t="shared" si="34"/>
        <v>547686</v>
      </c>
      <c r="J248" s="4">
        <f t="shared" si="35"/>
        <v>4599200</v>
      </c>
      <c r="L248" s="10">
        <v>3914506</v>
      </c>
      <c r="M248" s="11">
        <f t="shared" si="36"/>
        <v>547686</v>
      </c>
      <c r="N248" s="44">
        <f t="shared" si="37"/>
        <v>4051513.7113800002</v>
      </c>
      <c r="O248" s="10">
        <f t="shared" si="31"/>
        <v>4051514</v>
      </c>
      <c r="P248" s="45">
        <f t="shared" si="38"/>
        <v>-0.28861999977380037</v>
      </c>
      <c r="Q248">
        <f t="shared" si="39"/>
        <v>156580.24</v>
      </c>
      <c r="R248" s="4">
        <f t="shared" si="40"/>
        <v>4071086.24</v>
      </c>
      <c r="S248">
        <v>3767571</v>
      </c>
      <c r="T248">
        <v>3899436</v>
      </c>
    </row>
    <row r="249" spans="1:20">
      <c r="A249" t="s">
        <v>254</v>
      </c>
      <c r="B249">
        <v>240</v>
      </c>
      <c r="C249" s="4">
        <v>0</v>
      </c>
      <c r="D249" s="10">
        <v>237003</v>
      </c>
      <c r="E249" s="11">
        <v>0</v>
      </c>
      <c r="F249" s="4">
        <f t="shared" si="32"/>
        <v>237003</v>
      </c>
      <c r="H249" s="10">
        <f t="shared" si="33"/>
        <v>245298</v>
      </c>
      <c r="I249" s="17">
        <f t="shared" si="34"/>
        <v>0</v>
      </c>
      <c r="J249" s="4">
        <f t="shared" si="35"/>
        <v>245298</v>
      </c>
      <c r="L249" s="10">
        <v>237003</v>
      </c>
      <c r="M249" s="11">
        <f t="shared" si="36"/>
        <v>0</v>
      </c>
      <c r="N249" s="44">
        <f t="shared" si="37"/>
        <v>245298.10508000001</v>
      </c>
      <c r="O249" s="10">
        <f t="shared" si="31"/>
        <v>245298</v>
      </c>
      <c r="P249" s="45">
        <f t="shared" si="38"/>
        <v>0.10508000000845641</v>
      </c>
      <c r="Q249">
        <f t="shared" si="39"/>
        <v>9480.1200000000008</v>
      </c>
      <c r="R249" s="4">
        <f t="shared" si="40"/>
        <v>246483.12</v>
      </c>
      <c r="S249">
        <v>228107</v>
      </c>
      <c r="T249">
        <v>236091</v>
      </c>
    </row>
    <row r="250" spans="1:20">
      <c r="A250" t="s">
        <v>255</v>
      </c>
      <c r="B250">
        <v>241</v>
      </c>
      <c r="C250" s="4">
        <v>0</v>
      </c>
      <c r="D250" s="10">
        <v>295785</v>
      </c>
      <c r="E250" s="11">
        <v>161273</v>
      </c>
      <c r="F250" s="4">
        <f t="shared" si="32"/>
        <v>457058</v>
      </c>
      <c r="H250" s="10">
        <f t="shared" si="33"/>
        <v>306137</v>
      </c>
      <c r="I250" s="17">
        <f t="shared" si="34"/>
        <v>161273</v>
      </c>
      <c r="J250" s="4">
        <f t="shared" si="35"/>
        <v>467410</v>
      </c>
      <c r="L250" s="10">
        <v>295785</v>
      </c>
      <c r="M250" s="11">
        <f t="shared" si="36"/>
        <v>161273</v>
      </c>
      <c r="N250" s="44">
        <f t="shared" si="37"/>
        <v>306137.47509999998</v>
      </c>
      <c r="O250" s="10">
        <f t="shared" si="31"/>
        <v>306137</v>
      </c>
      <c r="P250" s="45">
        <f t="shared" si="38"/>
        <v>0.47509999998146668</v>
      </c>
      <c r="Q250">
        <f t="shared" si="39"/>
        <v>11831.4</v>
      </c>
      <c r="R250" s="4">
        <f t="shared" si="40"/>
        <v>307616.40000000002</v>
      </c>
      <c r="S250">
        <v>284682</v>
      </c>
      <c r="T250">
        <v>294646</v>
      </c>
    </row>
    <row r="251" spans="1:20">
      <c r="A251" t="s">
        <v>256</v>
      </c>
      <c r="B251">
        <v>242</v>
      </c>
      <c r="C251" s="4">
        <v>0</v>
      </c>
      <c r="D251" s="10">
        <v>138183</v>
      </c>
      <c r="E251" s="11">
        <v>66583</v>
      </c>
      <c r="F251" s="4">
        <f t="shared" si="32"/>
        <v>204766</v>
      </c>
      <c r="H251" s="10">
        <f t="shared" si="33"/>
        <v>143019</v>
      </c>
      <c r="I251" s="17">
        <f t="shared" si="34"/>
        <v>66583</v>
      </c>
      <c r="J251" s="4">
        <f t="shared" si="35"/>
        <v>209602</v>
      </c>
      <c r="L251" s="10">
        <v>138183</v>
      </c>
      <c r="M251" s="11">
        <f t="shared" si="36"/>
        <v>66583</v>
      </c>
      <c r="N251" s="44">
        <f t="shared" si="37"/>
        <v>143019.40505</v>
      </c>
      <c r="O251" s="10">
        <f t="shared" si="31"/>
        <v>143019</v>
      </c>
      <c r="P251" s="45">
        <f t="shared" si="38"/>
        <v>0.40505000000121072</v>
      </c>
      <c r="Q251">
        <f t="shared" si="39"/>
        <v>5527.32</v>
      </c>
      <c r="R251" s="4">
        <f t="shared" si="40"/>
        <v>143710.32</v>
      </c>
      <c r="S251">
        <v>132996</v>
      </c>
      <c r="T251">
        <v>137651</v>
      </c>
    </row>
    <row r="252" spans="1:20">
      <c r="A252" t="s">
        <v>257</v>
      </c>
      <c r="B252">
        <v>243</v>
      </c>
      <c r="C252" s="4">
        <v>0</v>
      </c>
      <c r="D252" s="10">
        <v>19075668</v>
      </c>
      <c r="E252" s="11">
        <v>268144</v>
      </c>
      <c r="F252" s="4">
        <f t="shared" si="32"/>
        <v>19343812</v>
      </c>
      <c r="H252" s="10">
        <f t="shared" si="33"/>
        <v>19743316</v>
      </c>
      <c r="I252" s="17">
        <f t="shared" si="34"/>
        <v>268144</v>
      </c>
      <c r="J252" s="4">
        <f t="shared" si="35"/>
        <v>20011460</v>
      </c>
      <c r="L252" s="10">
        <v>19075668</v>
      </c>
      <c r="M252" s="11">
        <f t="shared" si="36"/>
        <v>268144</v>
      </c>
      <c r="N252" s="44">
        <f t="shared" si="37"/>
        <v>19743316.386739999</v>
      </c>
      <c r="O252" s="10">
        <f t="shared" si="31"/>
        <v>19743316</v>
      </c>
      <c r="P252" s="45">
        <f t="shared" si="38"/>
        <v>0.38673999905586243</v>
      </c>
      <c r="Q252">
        <f t="shared" si="39"/>
        <v>763026.72</v>
      </c>
      <c r="R252" s="4">
        <f t="shared" si="40"/>
        <v>19838694.719999999</v>
      </c>
      <c r="S252">
        <v>18359642</v>
      </c>
      <c r="T252">
        <v>19002230</v>
      </c>
    </row>
    <row r="253" spans="1:20">
      <c r="A253" t="s">
        <v>258</v>
      </c>
      <c r="B253">
        <v>244</v>
      </c>
      <c r="C253" s="4">
        <v>0</v>
      </c>
      <c r="D253" s="10">
        <v>5192661</v>
      </c>
      <c r="E253" s="11">
        <v>42653</v>
      </c>
      <c r="F253" s="4">
        <f t="shared" si="32"/>
        <v>5235314</v>
      </c>
      <c r="H253" s="10">
        <f t="shared" si="33"/>
        <v>5374404</v>
      </c>
      <c r="I253" s="17">
        <f t="shared" si="34"/>
        <v>42653</v>
      </c>
      <c r="J253" s="4">
        <f t="shared" si="35"/>
        <v>5417057</v>
      </c>
      <c r="L253" s="10">
        <v>5192661</v>
      </c>
      <c r="M253" s="11">
        <f t="shared" si="36"/>
        <v>42653</v>
      </c>
      <c r="N253" s="44">
        <f t="shared" si="37"/>
        <v>5374404.1368300002</v>
      </c>
      <c r="O253" s="10">
        <f t="shared" si="31"/>
        <v>5374404</v>
      </c>
      <c r="P253" s="45">
        <f t="shared" si="38"/>
        <v>0.13683000020682812</v>
      </c>
      <c r="Q253">
        <f t="shared" si="39"/>
        <v>207706.44</v>
      </c>
      <c r="R253" s="4">
        <f t="shared" si="40"/>
        <v>5400367.4400000004</v>
      </c>
      <c r="S253">
        <v>4997749</v>
      </c>
      <c r="T253">
        <v>5172670</v>
      </c>
    </row>
    <row r="254" spans="1:20">
      <c r="A254" t="s">
        <v>259</v>
      </c>
      <c r="B254">
        <v>245</v>
      </c>
      <c r="C254" s="4">
        <v>0</v>
      </c>
      <c r="D254" s="10">
        <v>1135988</v>
      </c>
      <c r="E254" s="11">
        <v>15519</v>
      </c>
      <c r="F254" s="4">
        <f t="shared" si="32"/>
        <v>1151507</v>
      </c>
      <c r="H254" s="10">
        <f t="shared" si="33"/>
        <v>1175748</v>
      </c>
      <c r="I254" s="17">
        <f t="shared" si="34"/>
        <v>15519</v>
      </c>
      <c r="J254" s="4">
        <f t="shared" si="35"/>
        <v>1191267</v>
      </c>
      <c r="L254" s="10">
        <v>1135988</v>
      </c>
      <c r="M254" s="11">
        <f t="shared" si="36"/>
        <v>15519</v>
      </c>
      <c r="N254" s="44">
        <f t="shared" si="37"/>
        <v>1175747.5804000001</v>
      </c>
      <c r="O254" s="10">
        <f t="shared" si="31"/>
        <v>1175748</v>
      </c>
      <c r="P254" s="45">
        <f t="shared" si="38"/>
        <v>-0.41959999990649521</v>
      </c>
      <c r="Q254">
        <f t="shared" si="39"/>
        <v>45439.520000000004</v>
      </c>
      <c r="R254" s="4">
        <f t="shared" si="40"/>
        <v>1181427.52</v>
      </c>
      <c r="S254">
        <v>1093347</v>
      </c>
      <c r="T254">
        <v>1131614</v>
      </c>
    </row>
    <row r="255" spans="1:20">
      <c r="A255" t="s">
        <v>260</v>
      </c>
      <c r="B255">
        <v>246</v>
      </c>
      <c r="C255" s="4">
        <v>0</v>
      </c>
      <c r="D255" s="10">
        <v>3238667</v>
      </c>
      <c r="E255" s="11">
        <v>49883</v>
      </c>
      <c r="F255" s="4">
        <f t="shared" si="32"/>
        <v>3288550</v>
      </c>
      <c r="H255" s="10">
        <f t="shared" si="33"/>
        <v>3352020</v>
      </c>
      <c r="I255" s="17">
        <f t="shared" si="34"/>
        <v>49883</v>
      </c>
      <c r="J255" s="4">
        <f t="shared" si="35"/>
        <v>3401903</v>
      </c>
      <c r="L255" s="10">
        <v>3238667</v>
      </c>
      <c r="M255" s="11">
        <f t="shared" si="36"/>
        <v>49883</v>
      </c>
      <c r="N255" s="44">
        <f t="shared" si="37"/>
        <v>3352020.34614</v>
      </c>
      <c r="O255" s="10">
        <f t="shared" si="31"/>
        <v>3352020</v>
      </c>
      <c r="P255" s="45">
        <f t="shared" si="38"/>
        <v>0.34614000003784895</v>
      </c>
      <c r="Q255">
        <f t="shared" si="39"/>
        <v>129546.68000000001</v>
      </c>
      <c r="R255" s="4">
        <f t="shared" si="40"/>
        <v>3368213.68</v>
      </c>
      <c r="S255">
        <v>3117100</v>
      </c>
      <c r="T255">
        <v>3226199</v>
      </c>
    </row>
    <row r="256" spans="1:20">
      <c r="A256" t="s">
        <v>261</v>
      </c>
      <c r="B256">
        <v>247</v>
      </c>
      <c r="C256" s="4">
        <v>0</v>
      </c>
      <c r="D256" s="10">
        <v>1041367</v>
      </c>
      <c r="E256" s="11">
        <v>23488</v>
      </c>
      <c r="F256" s="4">
        <f t="shared" si="32"/>
        <v>1064855</v>
      </c>
      <c r="H256" s="10">
        <f t="shared" si="33"/>
        <v>1077815</v>
      </c>
      <c r="I256" s="17">
        <f t="shared" si="34"/>
        <v>23488</v>
      </c>
      <c r="J256" s="4">
        <f t="shared" si="35"/>
        <v>1101303</v>
      </c>
      <c r="L256" s="10">
        <v>1041367</v>
      </c>
      <c r="M256" s="11">
        <f t="shared" si="36"/>
        <v>23488</v>
      </c>
      <c r="N256" s="44">
        <f t="shared" si="37"/>
        <v>1077814.84537</v>
      </c>
      <c r="O256" s="10">
        <f t="shared" si="31"/>
        <v>1077815</v>
      </c>
      <c r="P256" s="45">
        <f t="shared" si="38"/>
        <v>-0.15463000000454485</v>
      </c>
      <c r="Q256">
        <f t="shared" si="39"/>
        <v>41654.68</v>
      </c>
      <c r="R256" s="4">
        <f t="shared" si="40"/>
        <v>1083021.68</v>
      </c>
      <c r="S256">
        <v>1002278</v>
      </c>
      <c r="T256">
        <v>1037358</v>
      </c>
    </row>
    <row r="257" spans="1:20">
      <c r="A257" t="s">
        <v>262</v>
      </c>
      <c r="B257">
        <v>248</v>
      </c>
      <c r="C257" s="4">
        <v>0</v>
      </c>
      <c r="D257" s="10">
        <v>10276496</v>
      </c>
      <c r="E257" s="11">
        <v>289</v>
      </c>
      <c r="F257" s="4">
        <f t="shared" si="32"/>
        <v>10276785</v>
      </c>
      <c r="H257" s="10">
        <f t="shared" si="33"/>
        <v>10636173</v>
      </c>
      <c r="I257" s="17">
        <f t="shared" si="34"/>
        <v>289</v>
      </c>
      <c r="J257" s="4">
        <f t="shared" si="35"/>
        <v>10636462</v>
      </c>
      <c r="L257" s="10">
        <v>10276496</v>
      </c>
      <c r="M257" s="11">
        <f t="shared" si="36"/>
        <v>289</v>
      </c>
      <c r="N257" s="44">
        <f t="shared" si="37"/>
        <v>10636173.363630001</v>
      </c>
      <c r="O257" s="10">
        <f t="shared" si="31"/>
        <v>10636173</v>
      </c>
      <c r="P257" s="45">
        <f t="shared" si="38"/>
        <v>0.36363000050187111</v>
      </c>
      <c r="Q257">
        <f t="shared" si="39"/>
        <v>411059.84</v>
      </c>
      <c r="R257" s="4">
        <f t="shared" si="40"/>
        <v>10687555.84</v>
      </c>
      <c r="S257">
        <v>9890756</v>
      </c>
      <c r="T257">
        <v>10236932</v>
      </c>
    </row>
    <row r="258" spans="1:20">
      <c r="A258" t="s">
        <v>263</v>
      </c>
      <c r="B258">
        <v>249</v>
      </c>
      <c r="C258" s="4">
        <v>0</v>
      </c>
      <c r="D258" s="10">
        <v>108082</v>
      </c>
      <c r="E258" s="11">
        <v>16232</v>
      </c>
      <c r="F258" s="4">
        <f t="shared" si="32"/>
        <v>124314</v>
      </c>
      <c r="H258" s="10">
        <f t="shared" si="33"/>
        <v>111865</v>
      </c>
      <c r="I258" s="17">
        <f t="shared" si="34"/>
        <v>16232</v>
      </c>
      <c r="J258" s="4">
        <f t="shared" si="35"/>
        <v>128097</v>
      </c>
      <c r="L258" s="10">
        <v>108082</v>
      </c>
      <c r="M258" s="11">
        <f t="shared" si="36"/>
        <v>16232</v>
      </c>
      <c r="N258" s="44">
        <f t="shared" si="37"/>
        <v>111864.87003999999</v>
      </c>
      <c r="O258" s="10">
        <f t="shared" si="31"/>
        <v>111865</v>
      </c>
      <c r="P258" s="45">
        <f t="shared" si="38"/>
        <v>-0.1299600000056671</v>
      </c>
      <c r="Q258">
        <f t="shared" si="39"/>
        <v>4323.28</v>
      </c>
      <c r="R258" s="4">
        <f t="shared" si="40"/>
        <v>112405.28</v>
      </c>
      <c r="S258">
        <v>104025</v>
      </c>
      <c r="T258">
        <v>107666</v>
      </c>
    </row>
    <row r="259" spans="1:20">
      <c r="A259" t="s">
        <v>264</v>
      </c>
      <c r="B259">
        <v>250</v>
      </c>
      <c r="C259" s="4">
        <v>0</v>
      </c>
      <c r="D259" s="10">
        <v>424300</v>
      </c>
      <c r="E259" s="11">
        <v>33257</v>
      </c>
      <c r="F259" s="4">
        <f t="shared" si="32"/>
        <v>457557</v>
      </c>
      <c r="H259" s="10">
        <f t="shared" si="33"/>
        <v>439151</v>
      </c>
      <c r="I259" s="17">
        <f t="shared" si="34"/>
        <v>33257</v>
      </c>
      <c r="J259" s="4">
        <f t="shared" si="35"/>
        <v>472408</v>
      </c>
      <c r="L259" s="10">
        <v>424300</v>
      </c>
      <c r="M259" s="11">
        <f t="shared" si="36"/>
        <v>33257</v>
      </c>
      <c r="N259" s="44">
        <f t="shared" si="37"/>
        <v>439150.50014999998</v>
      </c>
      <c r="O259" s="10">
        <f t="shared" si="31"/>
        <v>439151</v>
      </c>
      <c r="P259" s="45">
        <f t="shared" si="38"/>
        <v>-0.49985000002197921</v>
      </c>
      <c r="Q259">
        <f t="shared" si="39"/>
        <v>16972</v>
      </c>
      <c r="R259" s="4">
        <f t="shared" si="40"/>
        <v>441272</v>
      </c>
      <c r="S259">
        <v>408373</v>
      </c>
      <c r="T259">
        <v>422666</v>
      </c>
    </row>
    <row r="260" spans="1:20">
      <c r="A260" t="s">
        <v>265</v>
      </c>
      <c r="B260">
        <v>251</v>
      </c>
      <c r="C260" s="4">
        <v>0</v>
      </c>
      <c r="D260" s="10">
        <v>2640947</v>
      </c>
      <c r="E260" s="11">
        <v>0</v>
      </c>
      <c r="F260" s="4">
        <f t="shared" si="32"/>
        <v>2640947</v>
      </c>
      <c r="H260" s="10">
        <f t="shared" si="33"/>
        <v>2733380</v>
      </c>
      <c r="I260" s="17">
        <f t="shared" si="34"/>
        <v>0</v>
      </c>
      <c r="J260" s="4">
        <f t="shared" si="35"/>
        <v>2733380</v>
      </c>
      <c r="L260" s="10">
        <v>2640947</v>
      </c>
      <c r="M260" s="11">
        <f t="shared" si="36"/>
        <v>0</v>
      </c>
      <c r="N260" s="44">
        <f t="shared" si="37"/>
        <v>2733380.1459300001</v>
      </c>
      <c r="O260" s="10">
        <f t="shared" si="31"/>
        <v>2733380</v>
      </c>
      <c r="P260" s="45">
        <f t="shared" si="38"/>
        <v>0.14593000011518598</v>
      </c>
      <c r="Q260">
        <f t="shared" si="39"/>
        <v>105637.88</v>
      </c>
      <c r="R260" s="4">
        <f t="shared" si="40"/>
        <v>2746584.88</v>
      </c>
      <c r="S260">
        <v>2541816</v>
      </c>
      <c r="T260">
        <v>2630780</v>
      </c>
    </row>
    <row r="261" spans="1:20">
      <c r="A261" t="s">
        <v>266</v>
      </c>
      <c r="B261">
        <v>252</v>
      </c>
      <c r="C261" s="4">
        <v>0</v>
      </c>
      <c r="D261" s="10">
        <v>437134</v>
      </c>
      <c r="E261" s="11">
        <v>14987</v>
      </c>
      <c r="F261" s="4">
        <f t="shared" si="32"/>
        <v>452121</v>
      </c>
      <c r="H261" s="10">
        <f t="shared" si="33"/>
        <v>452434</v>
      </c>
      <c r="I261" s="17">
        <f t="shared" si="34"/>
        <v>14987</v>
      </c>
      <c r="J261" s="4">
        <f t="shared" si="35"/>
        <v>467421</v>
      </c>
      <c r="L261" s="10">
        <v>437134</v>
      </c>
      <c r="M261" s="11">
        <f t="shared" si="36"/>
        <v>14987</v>
      </c>
      <c r="N261" s="44">
        <f t="shared" si="37"/>
        <v>452433.69014999998</v>
      </c>
      <c r="O261" s="10">
        <f t="shared" si="31"/>
        <v>452434</v>
      </c>
      <c r="P261" s="45">
        <f t="shared" si="38"/>
        <v>-0.30985000001965091</v>
      </c>
      <c r="Q261">
        <f t="shared" si="39"/>
        <v>17485.36</v>
      </c>
      <c r="R261" s="4">
        <f t="shared" si="40"/>
        <v>454619.36</v>
      </c>
      <c r="S261">
        <v>420726</v>
      </c>
      <c r="T261">
        <v>435451</v>
      </c>
    </row>
    <row r="262" spans="1:20">
      <c r="A262" t="s">
        <v>267</v>
      </c>
      <c r="B262">
        <v>253</v>
      </c>
      <c r="C262" s="4">
        <v>0</v>
      </c>
      <c r="D262" s="10">
        <v>3936</v>
      </c>
      <c r="E262" s="11">
        <v>6407</v>
      </c>
      <c r="F262" s="4">
        <f t="shared" si="32"/>
        <v>10343</v>
      </c>
      <c r="H262" s="10">
        <f t="shared" si="33"/>
        <v>4074</v>
      </c>
      <c r="I262" s="17">
        <f t="shared" si="34"/>
        <v>6407</v>
      </c>
      <c r="J262" s="4">
        <f t="shared" si="35"/>
        <v>10481</v>
      </c>
      <c r="L262" s="10">
        <v>3936</v>
      </c>
      <c r="M262" s="11">
        <f t="shared" si="36"/>
        <v>6407</v>
      </c>
      <c r="N262" s="44">
        <f t="shared" si="37"/>
        <v>4073.76</v>
      </c>
      <c r="O262" s="10">
        <f t="shared" si="31"/>
        <v>4074</v>
      </c>
      <c r="P262" s="45">
        <f t="shared" si="38"/>
        <v>-0.23999999999978172</v>
      </c>
      <c r="Q262">
        <f t="shared" si="39"/>
        <v>157.44</v>
      </c>
      <c r="R262" s="4">
        <f t="shared" si="40"/>
        <v>4093.44</v>
      </c>
      <c r="S262">
        <v>3788</v>
      </c>
      <c r="T262">
        <v>3921</v>
      </c>
    </row>
    <row r="263" spans="1:20">
      <c r="A263" t="s">
        <v>268</v>
      </c>
      <c r="B263">
        <v>254</v>
      </c>
      <c r="C263" s="4">
        <v>0</v>
      </c>
      <c r="D263" s="10">
        <v>539494</v>
      </c>
      <c r="E263" s="11">
        <v>79280</v>
      </c>
      <c r="F263" s="4">
        <f t="shared" si="32"/>
        <v>618774</v>
      </c>
      <c r="H263" s="10">
        <f t="shared" si="33"/>
        <v>558376</v>
      </c>
      <c r="I263" s="17">
        <f t="shared" si="34"/>
        <v>79280</v>
      </c>
      <c r="J263" s="4">
        <f t="shared" si="35"/>
        <v>637656</v>
      </c>
      <c r="L263" s="10">
        <v>539494</v>
      </c>
      <c r="M263" s="11">
        <f t="shared" si="36"/>
        <v>79280</v>
      </c>
      <c r="N263" s="44">
        <f t="shared" si="37"/>
        <v>558376.29018999997</v>
      </c>
      <c r="O263" s="10">
        <f t="shared" si="31"/>
        <v>558376</v>
      </c>
      <c r="P263" s="45">
        <f t="shared" si="38"/>
        <v>0.29018999997060746</v>
      </c>
      <c r="Q263">
        <f t="shared" si="39"/>
        <v>21579.760000000002</v>
      </c>
      <c r="R263" s="4">
        <f t="shared" si="40"/>
        <v>561073.76</v>
      </c>
      <c r="S263">
        <v>519243</v>
      </c>
      <c r="T263">
        <v>537417</v>
      </c>
    </row>
    <row r="264" spans="1:20">
      <c r="A264" t="s">
        <v>269</v>
      </c>
      <c r="B264">
        <v>255</v>
      </c>
      <c r="C264" s="4">
        <v>0</v>
      </c>
      <c r="D264" s="10">
        <v>179602</v>
      </c>
      <c r="E264" s="11">
        <v>82830</v>
      </c>
      <c r="F264" s="4">
        <f t="shared" si="32"/>
        <v>262432</v>
      </c>
      <c r="H264" s="10">
        <f t="shared" si="33"/>
        <v>185888</v>
      </c>
      <c r="I264" s="17">
        <f t="shared" si="34"/>
        <v>82830</v>
      </c>
      <c r="J264" s="4">
        <f t="shared" si="35"/>
        <v>268718</v>
      </c>
      <c r="L264" s="10">
        <v>179602</v>
      </c>
      <c r="M264" s="11">
        <f t="shared" si="36"/>
        <v>82830</v>
      </c>
      <c r="N264" s="44">
        <f t="shared" si="37"/>
        <v>185888.07006</v>
      </c>
      <c r="O264" s="10">
        <f t="shared" si="31"/>
        <v>185888</v>
      </c>
      <c r="P264" s="45">
        <f t="shared" si="38"/>
        <v>7.0059999998193234E-2</v>
      </c>
      <c r="Q264">
        <f t="shared" si="39"/>
        <v>7184.08</v>
      </c>
      <c r="R264" s="4">
        <f t="shared" si="40"/>
        <v>186786.08</v>
      </c>
      <c r="S264">
        <v>172860</v>
      </c>
      <c r="T264">
        <v>178910</v>
      </c>
    </row>
    <row r="265" spans="1:20">
      <c r="A265" t="s">
        <v>270</v>
      </c>
      <c r="B265">
        <v>256</v>
      </c>
      <c r="C265" s="4">
        <v>0</v>
      </c>
      <c r="D265" s="10">
        <v>246731</v>
      </c>
      <c r="E265" s="11">
        <v>3480</v>
      </c>
      <c r="F265" s="4">
        <f t="shared" si="32"/>
        <v>250211</v>
      </c>
      <c r="H265" s="10">
        <f t="shared" si="33"/>
        <v>255367</v>
      </c>
      <c r="I265" s="17">
        <f t="shared" si="34"/>
        <v>3480</v>
      </c>
      <c r="J265" s="4">
        <f t="shared" si="35"/>
        <v>258847</v>
      </c>
      <c r="L265" s="10">
        <v>246731</v>
      </c>
      <c r="M265" s="11">
        <f t="shared" si="36"/>
        <v>3480</v>
      </c>
      <c r="N265" s="44">
        <f t="shared" si="37"/>
        <v>255366.58509000001</v>
      </c>
      <c r="O265" s="10">
        <f t="shared" ref="O265:O301" si="41">ROUND(N265,0)</f>
        <v>255367</v>
      </c>
      <c r="P265" s="45">
        <f t="shared" si="38"/>
        <v>-0.41490999999223277</v>
      </c>
      <c r="Q265">
        <f t="shared" si="39"/>
        <v>9869.24</v>
      </c>
      <c r="R265" s="4">
        <f t="shared" si="40"/>
        <v>256600.24</v>
      </c>
      <c r="S265">
        <v>237470</v>
      </c>
      <c r="T265">
        <v>245781</v>
      </c>
    </row>
    <row r="266" spans="1:20">
      <c r="A266" t="s">
        <v>271</v>
      </c>
      <c r="B266">
        <v>257</v>
      </c>
      <c r="C266" s="4">
        <v>0</v>
      </c>
      <c r="D266" s="10">
        <v>924139</v>
      </c>
      <c r="E266" s="11">
        <v>81399</v>
      </c>
      <c r="F266" s="4">
        <f t="shared" ref="F266:F329" si="42">SUM(C266:E266)</f>
        <v>1005538</v>
      </c>
      <c r="H266" s="10">
        <f t="shared" ref="H266:H329" si="43">O266</f>
        <v>956484</v>
      </c>
      <c r="I266" s="17">
        <f t="shared" ref="I266:I329" si="44">M266</f>
        <v>81399</v>
      </c>
      <c r="J266" s="4">
        <f t="shared" ref="J266:J329" si="45">SUM(H266:I266)</f>
        <v>1037883</v>
      </c>
      <c r="L266" s="10">
        <v>924139</v>
      </c>
      <c r="M266" s="11">
        <f t="shared" ref="M266:M329" si="46">E266</f>
        <v>81399</v>
      </c>
      <c r="N266" s="44">
        <f t="shared" ref="N266:N329" si="47">ROUND((($O$2/$P$2)*L266),5)</f>
        <v>956483.86532999994</v>
      </c>
      <c r="O266" s="10">
        <f t="shared" si="41"/>
        <v>956484</v>
      </c>
      <c r="P266" s="45">
        <f t="shared" ref="P266:P329" si="48">N266-O266</f>
        <v>-0.13467000005766749</v>
      </c>
      <c r="Q266">
        <f t="shared" ref="Q266:Q329" si="49">L266*4%</f>
        <v>36965.56</v>
      </c>
      <c r="R266" s="4">
        <f t="shared" ref="R266:R329" si="50">L266+Q266</f>
        <v>961104.56</v>
      </c>
      <c r="S266">
        <v>889450</v>
      </c>
      <c r="T266">
        <v>920581</v>
      </c>
    </row>
    <row r="267" spans="1:20">
      <c r="A267" t="s">
        <v>272</v>
      </c>
      <c r="B267">
        <v>258</v>
      </c>
      <c r="C267" s="4">
        <v>0</v>
      </c>
      <c r="D267" s="10">
        <v>6891419</v>
      </c>
      <c r="E267" s="11">
        <v>52620</v>
      </c>
      <c r="F267" s="4">
        <f t="shared" si="42"/>
        <v>6944039</v>
      </c>
      <c r="H267" s="10">
        <f t="shared" si="43"/>
        <v>7132619</v>
      </c>
      <c r="I267" s="17">
        <f t="shared" si="44"/>
        <v>52620</v>
      </c>
      <c r="J267" s="4">
        <f t="shared" si="45"/>
        <v>7185239</v>
      </c>
      <c r="L267" s="10">
        <v>6891419</v>
      </c>
      <c r="M267" s="11">
        <f t="shared" si="46"/>
        <v>52620</v>
      </c>
      <c r="N267" s="44">
        <f t="shared" si="47"/>
        <v>7132618.6674300004</v>
      </c>
      <c r="O267" s="10">
        <f t="shared" si="41"/>
        <v>7132619</v>
      </c>
      <c r="P267" s="45">
        <f t="shared" si="48"/>
        <v>-0.33256999962031841</v>
      </c>
      <c r="Q267">
        <f t="shared" si="49"/>
        <v>275656.76</v>
      </c>
      <c r="R267" s="4">
        <f t="shared" si="50"/>
        <v>7167075.7599999998</v>
      </c>
      <c r="S267">
        <v>6632742</v>
      </c>
      <c r="T267">
        <v>6864888</v>
      </c>
    </row>
    <row r="268" spans="1:20">
      <c r="A268" t="s">
        <v>273</v>
      </c>
      <c r="B268">
        <v>259</v>
      </c>
      <c r="C268" s="4">
        <v>0</v>
      </c>
      <c r="D268" s="10">
        <v>631215</v>
      </c>
      <c r="E268" s="11">
        <v>266960</v>
      </c>
      <c r="F268" s="4">
        <f t="shared" si="42"/>
        <v>898175</v>
      </c>
      <c r="H268" s="10">
        <f t="shared" si="43"/>
        <v>653308</v>
      </c>
      <c r="I268" s="17">
        <f t="shared" si="44"/>
        <v>266960</v>
      </c>
      <c r="J268" s="4">
        <f t="shared" si="45"/>
        <v>920268</v>
      </c>
      <c r="L268" s="10">
        <v>631215</v>
      </c>
      <c r="M268" s="11">
        <f t="shared" si="46"/>
        <v>266960</v>
      </c>
      <c r="N268" s="44">
        <f t="shared" si="47"/>
        <v>653307.52521999995</v>
      </c>
      <c r="O268" s="10">
        <f t="shared" si="41"/>
        <v>653308</v>
      </c>
      <c r="P268" s="45">
        <f t="shared" si="48"/>
        <v>-0.47478000004775822</v>
      </c>
      <c r="Q268">
        <f t="shared" si="49"/>
        <v>25248.600000000002</v>
      </c>
      <c r="R268" s="4">
        <f t="shared" si="50"/>
        <v>656463.6</v>
      </c>
      <c r="S268">
        <v>607522</v>
      </c>
      <c r="T268">
        <v>628785</v>
      </c>
    </row>
    <row r="269" spans="1:20">
      <c r="A269" t="s">
        <v>274</v>
      </c>
      <c r="B269">
        <v>260</v>
      </c>
      <c r="C269" s="4">
        <v>0</v>
      </c>
      <c r="D269" s="10">
        <v>34618</v>
      </c>
      <c r="E269" s="11">
        <v>86457</v>
      </c>
      <c r="F269" s="4">
        <f t="shared" si="42"/>
        <v>121075</v>
      </c>
      <c r="H269" s="10">
        <f t="shared" si="43"/>
        <v>35830</v>
      </c>
      <c r="I269" s="17">
        <f t="shared" si="44"/>
        <v>86457</v>
      </c>
      <c r="J269" s="4">
        <f t="shared" si="45"/>
        <v>122287</v>
      </c>
      <c r="L269" s="10">
        <v>34618</v>
      </c>
      <c r="M269" s="11">
        <f t="shared" si="46"/>
        <v>86457</v>
      </c>
      <c r="N269" s="44">
        <f t="shared" si="47"/>
        <v>35829.630010000001</v>
      </c>
      <c r="O269" s="10">
        <f t="shared" si="41"/>
        <v>35830</v>
      </c>
      <c r="P269" s="45">
        <f t="shared" si="48"/>
        <v>-0.36998999999923399</v>
      </c>
      <c r="Q269">
        <f t="shared" si="49"/>
        <v>1384.72</v>
      </c>
      <c r="R269" s="4">
        <f t="shared" si="50"/>
        <v>36002.720000000001</v>
      </c>
      <c r="S269">
        <v>33319</v>
      </c>
      <c r="T269">
        <v>34485</v>
      </c>
    </row>
    <row r="270" spans="1:20">
      <c r="A270" t="s">
        <v>275</v>
      </c>
      <c r="B270">
        <v>261</v>
      </c>
      <c r="C270" s="4">
        <v>0</v>
      </c>
      <c r="D270" s="10">
        <v>1125988</v>
      </c>
      <c r="E270" s="11">
        <v>515383</v>
      </c>
      <c r="F270" s="4">
        <f t="shared" si="42"/>
        <v>1641371</v>
      </c>
      <c r="H270" s="10">
        <f t="shared" si="43"/>
        <v>1165398</v>
      </c>
      <c r="I270" s="17">
        <f t="shared" si="44"/>
        <v>515383</v>
      </c>
      <c r="J270" s="4">
        <f t="shared" si="45"/>
        <v>1680781</v>
      </c>
      <c r="L270" s="10">
        <v>1125988</v>
      </c>
      <c r="M270" s="11">
        <f t="shared" si="46"/>
        <v>515383</v>
      </c>
      <c r="N270" s="44">
        <f t="shared" si="47"/>
        <v>1165397.5804000001</v>
      </c>
      <c r="O270" s="10">
        <f t="shared" si="41"/>
        <v>1165398</v>
      </c>
      <c r="P270" s="45">
        <f t="shared" si="48"/>
        <v>-0.41959999990649521</v>
      </c>
      <c r="Q270">
        <f t="shared" si="49"/>
        <v>45039.520000000004</v>
      </c>
      <c r="R270" s="4">
        <f t="shared" si="50"/>
        <v>1171027.52</v>
      </c>
      <c r="S270">
        <v>1083723</v>
      </c>
      <c r="T270">
        <v>1121653</v>
      </c>
    </row>
    <row r="271" spans="1:20">
      <c r="A271" t="s">
        <v>276</v>
      </c>
      <c r="B271">
        <v>262</v>
      </c>
      <c r="C271" s="4">
        <v>0</v>
      </c>
      <c r="D271" s="10">
        <v>3665082</v>
      </c>
      <c r="E271" s="11">
        <v>2920</v>
      </c>
      <c r="F271" s="4">
        <f t="shared" si="42"/>
        <v>3668002</v>
      </c>
      <c r="H271" s="10">
        <f t="shared" si="43"/>
        <v>3793360</v>
      </c>
      <c r="I271" s="17">
        <f t="shared" si="44"/>
        <v>2920</v>
      </c>
      <c r="J271" s="4">
        <f t="shared" si="45"/>
        <v>3796280</v>
      </c>
      <c r="L271" s="10">
        <v>3665082</v>
      </c>
      <c r="M271" s="11">
        <f t="shared" si="46"/>
        <v>2920</v>
      </c>
      <c r="N271" s="44">
        <f t="shared" si="47"/>
        <v>3793359.8712900002</v>
      </c>
      <c r="O271" s="10">
        <f t="shared" si="41"/>
        <v>3793360</v>
      </c>
      <c r="P271" s="45">
        <f t="shared" si="48"/>
        <v>-0.12870999984443188</v>
      </c>
      <c r="Q271">
        <f t="shared" si="49"/>
        <v>146603.28</v>
      </c>
      <c r="R271" s="4">
        <f t="shared" si="50"/>
        <v>3811685.28</v>
      </c>
      <c r="S271">
        <v>3527509</v>
      </c>
      <c r="T271">
        <v>3650972</v>
      </c>
    </row>
    <row r="272" spans="1:20">
      <c r="A272" t="s">
        <v>277</v>
      </c>
      <c r="B272">
        <v>263</v>
      </c>
      <c r="C272" s="4">
        <v>0</v>
      </c>
      <c r="D272" s="10">
        <v>115752</v>
      </c>
      <c r="E272" s="11">
        <v>81194</v>
      </c>
      <c r="F272" s="4">
        <f t="shared" si="42"/>
        <v>196946</v>
      </c>
      <c r="H272" s="10">
        <f t="shared" si="43"/>
        <v>119803</v>
      </c>
      <c r="I272" s="17">
        <f t="shared" si="44"/>
        <v>81194</v>
      </c>
      <c r="J272" s="4">
        <f t="shared" si="45"/>
        <v>200997</v>
      </c>
      <c r="L272" s="10">
        <v>115752</v>
      </c>
      <c r="M272" s="11">
        <f t="shared" si="46"/>
        <v>81194</v>
      </c>
      <c r="N272" s="44">
        <f t="shared" si="47"/>
        <v>119803.32004000001</v>
      </c>
      <c r="O272" s="10">
        <f t="shared" si="41"/>
        <v>119803</v>
      </c>
      <c r="P272" s="45">
        <f t="shared" si="48"/>
        <v>0.32004000000597443</v>
      </c>
      <c r="Q272">
        <f t="shared" si="49"/>
        <v>4630.08</v>
      </c>
      <c r="R272" s="4">
        <f t="shared" si="50"/>
        <v>120382.08</v>
      </c>
      <c r="S272">
        <v>111407</v>
      </c>
      <c r="T272">
        <v>115306</v>
      </c>
    </row>
    <row r="273" spans="1:20">
      <c r="A273" t="s">
        <v>278</v>
      </c>
      <c r="B273">
        <v>264</v>
      </c>
      <c r="C273" s="4">
        <v>0</v>
      </c>
      <c r="D273" s="10">
        <v>2009685</v>
      </c>
      <c r="E273" s="11">
        <v>64</v>
      </c>
      <c r="F273" s="4">
        <f t="shared" si="42"/>
        <v>2009749</v>
      </c>
      <c r="H273" s="10">
        <f t="shared" si="43"/>
        <v>2080024</v>
      </c>
      <c r="I273" s="17">
        <f t="shared" si="44"/>
        <v>64</v>
      </c>
      <c r="J273" s="4">
        <f t="shared" si="45"/>
        <v>2080088</v>
      </c>
      <c r="L273" s="10">
        <v>2009685</v>
      </c>
      <c r="M273" s="11">
        <f t="shared" si="46"/>
        <v>64</v>
      </c>
      <c r="N273" s="44">
        <f t="shared" si="47"/>
        <v>2080023.9757099999</v>
      </c>
      <c r="O273" s="10">
        <f t="shared" si="41"/>
        <v>2080024</v>
      </c>
      <c r="P273" s="45">
        <f t="shared" si="48"/>
        <v>-2.4290000088512897E-2</v>
      </c>
      <c r="Q273">
        <f t="shared" si="49"/>
        <v>80387.400000000009</v>
      </c>
      <c r="R273" s="4">
        <f t="shared" si="50"/>
        <v>2090072.4</v>
      </c>
      <c r="S273">
        <v>1934249</v>
      </c>
      <c r="T273">
        <v>2001948</v>
      </c>
    </row>
    <row r="274" spans="1:20">
      <c r="A274" t="s">
        <v>279</v>
      </c>
      <c r="B274">
        <v>265</v>
      </c>
      <c r="C274" s="4">
        <v>0</v>
      </c>
      <c r="D274" s="10">
        <v>1229326</v>
      </c>
      <c r="E274" s="11">
        <v>0</v>
      </c>
      <c r="F274" s="4">
        <f t="shared" si="42"/>
        <v>1229326</v>
      </c>
      <c r="H274" s="10">
        <f t="shared" si="43"/>
        <v>1272352</v>
      </c>
      <c r="I274" s="17">
        <f t="shared" si="44"/>
        <v>0</v>
      </c>
      <c r="J274" s="4">
        <f t="shared" si="45"/>
        <v>1272352</v>
      </c>
      <c r="L274" s="10">
        <v>1229326</v>
      </c>
      <c r="M274" s="11">
        <f t="shared" si="46"/>
        <v>0</v>
      </c>
      <c r="N274" s="44">
        <f t="shared" si="47"/>
        <v>1272352.4104299999</v>
      </c>
      <c r="O274" s="10">
        <f t="shared" si="41"/>
        <v>1272352</v>
      </c>
      <c r="P274" s="45">
        <f t="shared" si="48"/>
        <v>0.41042999993078411</v>
      </c>
      <c r="Q274">
        <f t="shared" si="49"/>
        <v>49173.04</v>
      </c>
      <c r="R274" s="4">
        <f t="shared" si="50"/>
        <v>1278499.04</v>
      </c>
      <c r="S274">
        <v>1183182</v>
      </c>
      <c r="T274">
        <v>1224593</v>
      </c>
    </row>
    <row r="275" spans="1:20">
      <c r="A275" t="s">
        <v>280</v>
      </c>
      <c r="B275">
        <v>266</v>
      </c>
      <c r="C275" s="4">
        <v>0</v>
      </c>
      <c r="D275" s="10">
        <v>1398467</v>
      </c>
      <c r="E275" s="11">
        <v>141526</v>
      </c>
      <c r="F275" s="4">
        <f t="shared" si="42"/>
        <v>1539993</v>
      </c>
      <c r="H275" s="10">
        <f t="shared" si="43"/>
        <v>1447413</v>
      </c>
      <c r="I275" s="17">
        <f t="shared" si="44"/>
        <v>141526</v>
      </c>
      <c r="J275" s="4">
        <f t="shared" si="45"/>
        <v>1588939</v>
      </c>
      <c r="L275" s="10">
        <v>1398467</v>
      </c>
      <c r="M275" s="11">
        <f t="shared" si="46"/>
        <v>141526</v>
      </c>
      <c r="N275" s="44">
        <f t="shared" si="47"/>
        <v>1447413.34549</v>
      </c>
      <c r="O275" s="10">
        <f t="shared" si="41"/>
        <v>1447413</v>
      </c>
      <c r="P275" s="45">
        <f t="shared" si="48"/>
        <v>0.34548999997787178</v>
      </c>
      <c r="Q275">
        <f t="shared" si="49"/>
        <v>55938.68</v>
      </c>
      <c r="R275" s="4">
        <f t="shared" si="50"/>
        <v>1454405.68</v>
      </c>
      <c r="S275">
        <v>1345974</v>
      </c>
      <c r="T275">
        <v>1393083</v>
      </c>
    </row>
    <row r="276" spans="1:20">
      <c r="A276" t="s">
        <v>281</v>
      </c>
      <c r="B276">
        <v>267</v>
      </c>
      <c r="C276" s="4">
        <v>0</v>
      </c>
      <c r="D276" s="10">
        <v>243380</v>
      </c>
      <c r="E276" s="11">
        <v>98155</v>
      </c>
      <c r="F276" s="4">
        <f t="shared" si="42"/>
        <v>341535</v>
      </c>
      <c r="H276" s="10">
        <f t="shared" si="43"/>
        <v>251898</v>
      </c>
      <c r="I276" s="17">
        <f t="shared" si="44"/>
        <v>98155</v>
      </c>
      <c r="J276" s="4">
        <f t="shared" si="45"/>
        <v>350053</v>
      </c>
      <c r="L276" s="10">
        <v>243380</v>
      </c>
      <c r="M276" s="11">
        <f t="shared" si="46"/>
        <v>98155</v>
      </c>
      <c r="N276" s="44">
        <f t="shared" si="47"/>
        <v>251898.30009</v>
      </c>
      <c r="O276" s="10">
        <f t="shared" si="41"/>
        <v>251898</v>
      </c>
      <c r="P276" s="45">
        <f t="shared" si="48"/>
        <v>0.30009000000427477</v>
      </c>
      <c r="Q276">
        <f t="shared" si="49"/>
        <v>9735.2000000000007</v>
      </c>
      <c r="R276" s="4">
        <f t="shared" si="50"/>
        <v>253115.2</v>
      </c>
      <c r="S276">
        <v>234244</v>
      </c>
      <c r="T276">
        <v>242443</v>
      </c>
    </row>
    <row r="277" spans="1:20">
      <c r="A277" t="s">
        <v>282</v>
      </c>
      <c r="B277">
        <v>268</v>
      </c>
      <c r="C277" s="4">
        <v>0</v>
      </c>
      <c r="D277" s="10">
        <v>261253</v>
      </c>
      <c r="E277" s="11">
        <v>2200</v>
      </c>
      <c r="F277" s="4">
        <f t="shared" si="42"/>
        <v>263453</v>
      </c>
      <c r="H277" s="10">
        <f t="shared" si="43"/>
        <v>270397</v>
      </c>
      <c r="I277" s="17">
        <f t="shared" si="44"/>
        <v>2200</v>
      </c>
      <c r="J277" s="4">
        <f t="shared" si="45"/>
        <v>272597</v>
      </c>
      <c r="L277" s="10">
        <v>261253</v>
      </c>
      <c r="M277" s="11">
        <f t="shared" si="46"/>
        <v>2200</v>
      </c>
      <c r="N277" s="44">
        <f t="shared" si="47"/>
        <v>270396.85509000003</v>
      </c>
      <c r="O277" s="10">
        <f t="shared" si="41"/>
        <v>270397</v>
      </c>
      <c r="P277" s="45">
        <f t="shared" si="48"/>
        <v>-0.14490999997360632</v>
      </c>
      <c r="Q277">
        <f t="shared" si="49"/>
        <v>10450.120000000001</v>
      </c>
      <c r="R277" s="4">
        <f t="shared" si="50"/>
        <v>271703.12</v>
      </c>
      <c r="S277">
        <v>251447</v>
      </c>
      <c r="T277">
        <v>260248</v>
      </c>
    </row>
    <row r="278" spans="1:20">
      <c r="A278" t="s">
        <v>283</v>
      </c>
      <c r="B278">
        <v>269</v>
      </c>
      <c r="C278" s="4">
        <v>0</v>
      </c>
      <c r="D278" s="10">
        <v>216392</v>
      </c>
      <c r="E278" s="11">
        <v>12097</v>
      </c>
      <c r="F278" s="4">
        <f t="shared" si="42"/>
        <v>228489</v>
      </c>
      <c r="H278" s="10">
        <f t="shared" si="43"/>
        <v>223966</v>
      </c>
      <c r="I278" s="17">
        <f t="shared" si="44"/>
        <v>12097</v>
      </c>
      <c r="J278" s="4">
        <f t="shared" si="45"/>
        <v>236063</v>
      </c>
      <c r="L278" s="10">
        <v>216392</v>
      </c>
      <c r="M278" s="11">
        <f t="shared" si="46"/>
        <v>12097</v>
      </c>
      <c r="N278" s="44">
        <f t="shared" si="47"/>
        <v>223965.72008</v>
      </c>
      <c r="O278" s="10">
        <f t="shared" si="41"/>
        <v>223966</v>
      </c>
      <c r="P278" s="45">
        <f t="shared" si="48"/>
        <v>-0.27992000000085682</v>
      </c>
      <c r="Q278">
        <f t="shared" si="49"/>
        <v>8655.68</v>
      </c>
      <c r="R278" s="4">
        <f t="shared" si="50"/>
        <v>225047.67999999999</v>
      </c>
      <c r="S278">
        <v>208269</v>
      </c>
      <c r="T278">
        <v>215558</v>
      </c>
    </row>
    <row r="279" spans="1:20">
      <c r="A279" t="s">
        <v>284</v>
      </c>
      <c r="B279">
        <v>270</v>
      </c>
      <c r="C279" s="4">
        <v>0</v>
      </c>
      <c r="D279" s="10">
        <v>1310705</v>
      </c>
      <c r="E279" s="11">
        <v>79399</v>
      </c>
      <c r="F279" s="4">
        <f t="shared" si="42"/>
        <v>1390104</v>
      </c>
      <c r="H279" s="10">
        <f t="shared" si="43"/>
        <v>1356580</v>
      </c>
      <c r="I279" s="17">
        <f t="shared" si="44"/>
        <v>79399</v>
      </c>
      <c r="J279" s="4">
        <f t="shared" si="45"/>
        <v>1435979</v>
      </c>
      <c r="L279" s="10">
        <v>1310705</v>
      </c>
      <c r="M279" s="11">
        <f t="shared" si="46"/>
        <v>79399</v>
      </c>
      <c r="N279" s="44">
        <f t="shared" si="47"/>
        <v>1356579.6754600001</v>
      </c>
      <c r="O279" s="10">
        <f t="shared" si="41"/>
        <v>1356580</v>
      </c>
      <c r="P279" s="45">
        <f t="shared" si="48"/>
        <v>-0.32453999994322658</v>
      </c>
      <c r="Q279">
        <f t="shared" si="49"/>
        <v>52428.200000000004</v>
      </c>
      <c r="R279" s="4">
        <f t="shared" si="50"/>
        <v>1363133.2</v>
      </c>
      <c r="S279">
        <v>1261506</v>
      </c>
      <c r="T279">
        <v>1305659</v>
      </c>
    </row>
    <row r="280" spans="1:20">
      <c r="A280" t="s">
        <v>285</v>
      </c>
      <c r="B280">
        <v>271</v>
      </c>
      <c r="C280" s="4">
        <v>0</v>
      </c>
      <c r="D280" s="10">
        <v>2782874</v>
      </c>
      <c r="E280" s="11">
        <v>121438</v>
      </c>
      <c r="F280" s="4">
        <f t="shared" si="42"/>
        <v>2904312</v>
      </c>
      <c r="H280" s="10">
        <f t="shared" si="43"/>
        <v>2880275</v>
      </c>
      <c r="I280" s="17">
        <f t="shared" si="44"/>
        <v>121438</v>
      </c>
      <c r="J280" s="4">
        <f t="shared" si="45"/>
        <v>3001713</v>
      </c>
      <c r="L280" s="10">
        <v>2782874</v>
      </c>
      <c r="M280" s="11">
        <f t="shared" si="46"/>
        <v>121438</v>
      </c>
      <c r="N280" s="44">
        <f t="shared" si="47"/>
        <v>2880274.5909799999</v>
      </c>
      <c r="O280" s="10">
        <f t="shared" si="41"/>
        <v>2880275</v>
      </c>
      <c r="P280" s="45">
        <f t="shared" si="48"/>
        <v>-0.40902000013738871</v>
      </c>
      <c r="Q280">
        <f t="shared" si="49"/>
        <v>111314.96</v>
      </c>
      <c r="R280" s="4">
        <f t="shared" si="50"/>
        <v>2894188.96</v>
      </c>
      <c r="S280">
        <v>2678416</v>
      </c>
      <c r="T280">
        <v>2772161</v>
      </c>
    </row>
    <row r="281" spans="1:20">
      <c r="A281" t="s">
        <v>286</v>
      </c>
      <c r="B281">
        <v>272</v>
      </c>
      <c r="C281" s="4">
        <v>0</v>
      </c>
      <c r="D281" s="10">
        <v>169412</v>
      </c>
      <c r="E281" s="11">
        <v>17334</v>
      </c>
      <c r="F281" s="4">
        <f t="shared" si="42"/>
        <v>186746</v>
      </c>
      <c r="H281" s="10">
        <f t="shared" si="43"/>
        <v>175341</v>
      </c>
      <c r="I281" s="17">
        <f t="shared" si="44"/>
        <v>17334</v>
      </c>
      <c r="J281" s="4">
        <f t="shared" si="45"/>
        <v>192675</v>
      </c>
      <c r="L281" s="10">
        <v>169412</v>
      </c>
      <c r="M281" s="11">
        <f t="shared" si="46"/>
        <v>17334</v>
      </c>
      <c r="N281" s="44">
        <f t="shared" si="47"/>
        <v>175341.42006</v>
      </c>
      <c r="O281" s="10">
        <f t="shared" si="41"/>
        <v>175341</v>
      </c>
      <c r="P281" s="45">
        <f t="shared" si="48"/>
        <v>0.420060000004014</v>
      </c>
      <c r="Q281">
        <f t="shared" si="49"/>
        <v>6776.4800000000005</v>
      </c>
      <c r="R281" s="4">
        <f t="shared" si="50"/>
        <v>176188.48</v>
      </c>
      <c r="S281">
        <v>163053</v>
      </c>
      <c r="T281">
        <v>168760</v>
      </c>
    </row>
    <row r="282" spans="1:20">
      <c r="A282" t="s">
        <v>287</v>
      </c>
      <c r="B282">
        <v>273</v>
      </c>
      <c r="C282" s="4">
        <v>0</v>
      </c>
      <c r="D282" s="10">
        <v>1532241</v>
      </c>
      <c r="E282" s="11">
        <v>89</v>
      </c>
      <c r="F282" s="4">
        <f t="shared" si="42"/>
        <v>1532330</v>
      </c>
      <c r="H282" s="10">
        <f t="shared" si="43"/>
        <v>1585869</v>
      </c>
      <c r="I282" s="17">
        <f t="shared" si="44"/>
        <v>89</v>
      </c>
      <c r="J282" s="4">
        <f t="shared" si="45"/>
        <v>1585958</v>
      </c>
      <c r="L282" s="10">
        <v>1532241</v>
      </c>
      <c r="M282" s="11">
        <f t="shared" si="46"/>
        <v>89</v>
      </c>
      <c r="N282" s="44">
        <f t="shared" si="47"/>
        <v>1585869.43554</v>
      </c>
      <c r="O282" s="10">
        <f t="shared" si="41"/>
        <v>1585869</v>
      </c>
      <c r="P282" s="45">
        <f t="shared" si="48"/>
        <v>0.43553999997675419</v>
      </c>
      <c r="Q282">
        <f t="shared" si="49"/>
        <v>61289.64</v>
      </c>
      <c r="R282" s="4">
        <f t="shared" si="50"/>
        <v>1593530.64</v>
      </c>
      <c r="S282">
        <v>1474727</v>
      </c>
      <c r="T282">
        <v>1526342</v>
      </c>
    </row>
    <row r="283" spans="1:20">
      <c r="A283" t="s">
        <v>288</v>
      </c>
      <c r="B283">
        <v>274</v>
      </c>
      <c r="C283" s="4">
        <v>0</v>
      </c>
      <c r="D283" s="10">
        <v>25171000</v>
      </c>
      <c r="E283" s="11">
        <v>0</v>
      </c>
      <c r="F283" s="4">
        <f t="shared" si="42"/>
        <v>25171000</v>
      </c>
      <c r="H283" s="10">
        <f t="shared" si="43"/>
        <v>26051985</v>
      </c>
      <c r="I283" s="17">
        <f t="shared" si="44"/>
        <v>0</v>
      </c>
      <c r="J283" s="4">
        <f t="shared" si="45"/>
        <v>26051985</v>
      </c>
      <c r="L283" s="10">
        <v>25171000</v>
      </c>
      <c r="M283" s="11">
        <f t="shared" si="46"/>
        <v>0</v>
      </c>
      <c r="N283" s="44">
        <f t="shared" si="47"/>
        <v>26051985.008889999</v>
      </c>
      <c r="O283" s="10">
        <f t="shared" si="41"/>
        <v>26051985</v>
      </c>
      <c r="P283" s="45">
        <f t="shared" si="48"/>
        <v>8.8899992406368256E-3</v>
      </c>
      <c r="Q283">
        <f t="shared" si="49"/>
        <v>1006840</v>
      </c>
      <c r="R283" s="4">
        <f t="shared" si="50"/>
        <v>26177840</v>
      </c>
      <c r="S283">
        <v>24226179</v>
      </c>
      <c r="T283">
        <v>25074095</v>
      </c>
    </row>
    <row r="284" spans="1:20">
      <c r="A284" t="s">
        <v>289</v>
      </c>
      <c r="B284">
        <v>275</v>
      </c>
      <c r="C284" s="4">
        <v>0</v>
      </c>
      <c r="D284" s="10">
        <v>2609119</v>
      </c>
      <c r="E284" s="11">
        <v>28318</v>
      </c>
      <c r="F284" s="4">
        <f t="shared" si="42"/>
        <v>2637437</v>
      </c>
      <c r="H284" s="10">
        <f t="shared" si="43"/>
        <v>2700438</v>
      </c>
      <c r="I284" s="17">
        <f t="shared" si="44"/>
        <v>28318</v>
      </c>
      <c r="J284" s="4">
        <f t="shared" si="45"/>
        <v>2728756</v>
      </c>
      <c r="L284" s="10">
        <v>2609119</v>
      </c>
      <c r="M284" s="11">
        <f t="shared" si="46"/>
        <v>28318</v>
      </c>
      <c r="N284" s="44">
        <f t="shared" si="47"/>
        <v>2700438.1659200001</v>
      </c>
      <c r="O284" s="10">
        <f t="shared" si="41"/>
        <v>2700438</v>
      </c>
      <c r="P284" s="45">
        <f t="shared" si="48"/>
        <v>0.16592000005766749</v>
      </c>
      <c r="Q284">
        <f t="shared" si="49"/>
        <v>104364.76000000001</v>
      </c>
      <c r="R284" s="4">
        <f t="shared" si="50"/>
        <v>2713483.76</v>
      </c>
      <c r="S284">
        <v>2511183</v>
      </c>
      <c r="T284">
        <v>2599074</v>
      </c>
    </row>
    <row r="285" spans="1:20">
      <c r="A285" t="s">
        <v>290</v>
      </c>
      <c r="B285">
        <v>276</v>
      </c>
      <c r="C285" s="4">
        <v>0</v>
      </c>
      <c r="D285" s="10">
        <v>636553</v>
      </c>
      <c r="E285" s="11">
        <v>15663</v>
      </c>
      <c r="F285" s="4">
        <f t="shared" si="42"/>
        <v>652216</v>
      </c>
      <c r="H285" s="10">
        <f t="shared" si="43"/>
        <v>658832</v>
      </c>
      <c r="I285" s="17">
        <f t="shared" si="44"/>
        <v>15663</v>
      </c>
      <c r="J285" s="4">
        <f t="shared" si="45"/>
        <v>674495</v>
      </c>
      <c r="L285" s="10">
        <v>636553</v>
      </c>
      <c r="M285" s="11">
        <f t="shared" si="46"/>
        <v>15663</v>
      </c>
      <c r="N285" s="44">
        <f t="shared" si="47"/>
        <v>658832.35522000003</v>
      </c>
      <c r="O285" s="10">
        <f t="shared" si="41"/>
        <v>658832</v>
      </c>
      <c r="P285" s="45">
        <f t="shared" si="48"/>
        <v>0.35522000002674758</v>
      </c>
      <c r="Q285">
        <f t="shared" si="49"/>
        <v>25462.12</v>
      </c>
      <c r="R285" s="4">
        <f t="shared" si="50"/>
        <v>662015.12</v>
      </c>
      <c r="S285">
        <v>612659</v>
      </c>
      <c r="T285">
        <v>634102</v>
      </c>
    </row>
    <row r="286" spans="1:20">
      <c r="A286" t="s">
        <v>291</v>
      </c>
      <c r="B286">
        <v>277</v>
      </c>
      <c r="C286" s="4">
        <v>0</v>
      </c>
      <c r="D286" s="10">
        <v>436945</v>
      </c>
      <c r="E286" s="11">
        <v>2953</v>
      </c>
      <c r="F286" s="4">
        <f t="shared" si="42"/>
        <v>439898</v>
      </c>
      <c r="H286" s="10">
        <f t="shared" si="43"/>
        <v>452238</v>
      </c>
      <c r="I286" s="17">
        <f t="shared" si="44"/>
        <v>2953</v>
      </c>
      <c r="J286" s="4">
        <f t="shared" si="45"/>
        <v>455191</v>
      </c>
      <c r="L286" s="10">
        <v>436945</v>
      </c>
      <c r="M286" s="11">
        <f t="shared" si="46"/>
        <v>2953</v>
      </c>
      <c r="N286" s="44">
        <f t="shared" si="47"/>
        <v>452238.07514999999</v>
      </c>
      <c r="O286" s="10">
        <f t="shared" si="41"/>
        <v>452238</v>
      </c>
      <c r="P286" s="45">
        <f t="shared" si="48"/>
        <v>7.5149999989662319E-2</v>
      </c>
      <c r="Q286">
        <f t="shared" si="49"/>
        <v>17477.8</v>
      </c>
      <c r="R286" s="4">
        <f t="shared" si="50"/>
        <v>454422.8</v>
      </c>
      <c r="S286">
        <v>420544</v>
      </c>
      <c r="T286">
        <v>435263</v>
      </c>
    </row>
    <row r="287" spans="1:20">
      <c r="A287" t="s">
        <v>292</v>
      </c>
      <c r="B287">
        <v>278</v>
      </c>
      <c r="C287" s="4">
        <v>0</v>
      </c>
      <c r="D287" s="10">
        <v>3514559</v>
      </c>
      <c r="E287" s="11">
        <v>3306</v>
      </c>
      <c r="F287" s="4">
        <f t="shared" si="42"/>
        <v>3517865</v>
      </c>
      <c r="H287" s="10">
        <f t="shared" si="43"/>
        <v>3637569</v>
      </c>
      <c r="I287" s="17">
        <f t="shared" si="44"/>
        <v>3306</v>
      </c>
      <c r="J287" s="4">
        <f t="shared" si="45"/>
        <v>3640875</v>
      </c>
      <c r="L287" s="10">
        <v>3514559</v>
      </c>
      <c r="M287" s="11">
        <f t="shared" si="46"/>
        <v>3306</v>
      </c>
      <c r="N287" s="44">
        <f t="shared" si="47"/>
        <v>3637568.5662400001</v>
      </c>
      <c r="O287" s="10">
        <f t="shared" si="41"/>
        <v>3637569</v>
      </c>
      <c r="P287" s="45">
        <f t="shared" si="48"/>
        <v>-0.43375999992713332</v>
      </c>
      <c r="Q287">
        <f t="shared" si="49"/>
        <v>140582.36000000002</v>
      </c>
      <c r="R287" s="4">
        <f t="shared" si="50"/>
        <v>3655141.36</v>
      </c>
      <c r="S287">
        <v>3382636</v>
      </c>
      <c r="T287">
        <v>3501028</v>
      </c>
    </row>
    <row r="288" spans="1:20">
      <c r="A288" t="s">
        <v>293</v>
      </c>
      <c r="B288">
        <v>279</v>
      </c>
      <c r="C288" s="4">
        <v>0</v>
      </c>
      <c r="D288" s="10">
        <v>1260155</v>
      </c>
      <c r="E288" s="11">
        <v>26337</v>
      </c>
      <c r="F288" s="4">
        <f t="shared" si="42"/>
        <v>1286492</v>
      </c>
      <c r="H288" s="10">
        <f t="shared" si="43"/>
        <v>1304260</v>
      </c>
      <c r="I288" s="17">
        <f t="shared" si="44"/>
        <v>26337</v>
      </c>
      <c r="J288" s="4">
        <f t="shared" si="45"/>
        <v>1330597</v>
      </c>
      <c r="L288" s="10">
        <v>1260155</v>
      </c>
      <c r="M288" s="11">
        <f t="shared" si="46"/>
        <v>26337</v>
      </c>
      <c r="N288" s="44">
        <f t="shared" si="47"/>
        <v>1304260.42545</v>
      </c>
      <c r="O288" s="10">
        <f t="shared" si="41"/>
        <v>1304260</v>
      </c>
      <c r="P288" s="45">
        <f t="shared" si="48"/>
        <v>0.42544999998062849</v>
      </c>
      <c r="Q288">
        <f t="shared" si="49"/>
        <v>50406.200000000004</v>
      </c>
      <c r="R288" s="4">
        <f t="shared" si="50"/>
        <v>1310561.2</v>
      </c>
      <c r="S288">
        <v>1212854</v>
      </c>
      <c r="T288">
        <v>1255304</v>
      </c>
    </row>
    <row r="289" spans="1:20">
      <c r="A289" t="s">
        <v>294</v>
      </c>
      <c r="B289">
        <v>280</v>
      </c>
      <c r="C289" s="4">
        <v>0</v>
      </c>
      <c r="D289" s="10">
        <v>2259569</v>
      </c>
      <c r="E289" s="11">
        <v>71749</v>
      </c>
      <c r="F289" s="4">
        <f t="shared" si="42"/>
        <v>2331318</v>
      </c>
      <c r="H289" s="10">
        <f t="shared" si="43"/>
        <v>2338654</v>
      </c>
      <c r="I289" s="17">
        <f t="shared" si="44"/>
        <v>71749</v>
      </c>
      <c r="J289" s="4">
        <f t="shared" si="45"/>
        <v>2410403</v>
      </c>
      <c r="L289" s="10">
        <v>2259569</v>
      </c>
      <c r="M289" s="11">
        <f t="shared" si="46"/>
        <v>71749</v>
      </c>
      <c r="N289" s="44">
        <f t="shared" si="47"/>
        <v>2338653.9158000001</v>
      </c>
      <c r="O289" s="10">
        <f t="shared" si="41"/>
        <v>2338654</v>
      </c>
      <c r="P289" s="45">
        <f t="shared" si="48"/>
        <v>-8.4199999924749136E-2</v>
      </c>
      <c r="Q289">
        <f t="shared" si="49"/>
        <v>90382.76</v>
      </c>
      <c r="R289" s="4">
        <f t="shared" si="50"/>
        <v>2349951.7599999998</v>
      </c>
      <c r="S289">
        <v>2174754</v>
      </c>
      <c r="T289">
        <v>2250870</v>
      </c>
    </row>
    <row r="290" spans="1:20">
      <c r="A290" t="s">
        <v>295</v>
      </c>
      <c r="B290">
        <v>281</v>
      </c>
      <c r="C290" s="4">
        <v>0</v>
      </c>
      <c r="D290" s="10">
        <v>37819217</v>
      </c>
      <c r="E290" s="11">
        <v>18302</v>
      </c>
      <c r="F290" s="4">
        <f t="shared" si="42"/>
        <v>37837519</v>
      </c>
      <c r="H290" s="10">
        <f t="shared" si="43"/>
        <v>39142890</v>
      </c>
      <c r="I290" s="17">
        <f t="shared" si="44"/>
        <v>18302</v>
      </c>
      <c r="J290" s="4">
        <f t="shared" si="45"/>
        <v>39161192</v>
      </c>
      <c r="L290" s="10">
        <v>37819217</v>
      </c>
      <c r="M290" s="11">
        <f t="shared" si="46"/>
        <v>18302</v>
      </c>
      <c r="N290" s="44">
        <f t="shared" si="47"/>
        <v>39142889.60836</v>
      </c>
      <c r="O290" s="10">
        <f t="shared" si="41"/>
        <v>39142890</v>
      </c>
      <c r="P290" s="45">
        <f t="shared" si="48"/>
        <v>-0.39164000004529953</v>
      </c>
      <c r="Q290">
        <f t="shared" si="49"/>
        <v>1512768.68</v>
      </c>
      <c r="R290" s="4">
        <f t="shared" si="50"/>
        <v>39331985.68</v>
      </c>
      <c r="S290">
        <v>36399631</v>
      </c>
      <c r="T290">
        <v>37673618</v>
      </c>
    </row>
    <row r="291" spans="1:20">
      <c r="A291" t="s">
        <v>296</v>
      </c>
      <c r="B291">
        <v>282</v>
      </c>
      <c r="C291" s="4">
        <v>0</v>
      </c>
      <c r="D291" s="10">
        <v>692592</v>
      </c>
      <c r="E291" s="11">
        <v>21201</v>
      </c>
      <c r="F291" s="4">
        <f t="shared" si="42"/>
        <v>713793</v>
      </c>
      <c r="H291" s="10">
        <f t="shared" si="43"/>
        <v>716833</v>
      </c>
      <c r="I291" s="17">
        <f t="shared" si="44"/>
        <v>21201</v>
      </c>
      <c r="J291" s="4">
        <f t="shared" si="45"/>
        <v>738034</v>
      </c>
      <c r="L291" s="10">
        <v>692592</v>
      </c>
      <c r="M291" s="11">
        <f t="shared" si="46"/>
        <v>21201</v>
      </c>
      <c r="N291" s="44">
        <f t="shared" si="47"/>
        <v>716832.72024000005</v>
      </c>
      <c r="O291" s="10">
        <f t="shared" si="41"/>
        <v>716833</v>
      </c>
      <c r="P291" s="45">
        <f t="shared" si="48"/>
        <v>-0.2797599999466911</v>
      </c>
      <c r="Q291">
        <f t="shared" si="49"/>
        <v>27703.68</v>
      </c>
      <c r="R291" s="4">
        <f t="shared" si="50"/>
        <v>720295.68</v>
      </c>
      <c r="S291">
        <v>666595</v>
      </c>
      <c r="T291">
        <v>689926</v>
      </c>
    </row>
    <row r="292" spans="1:20">
      <c r="A292" t="s">
        <v>297</v>
      </c>
      <c r="B292">
        <v>283</v>
      </c>
      <c r="C292" s="4">
        <v>0</v>
      </c>
      <c r="D292" s="10">
        <v>99581</v>
      </c>
      <c r="E292" s="11">
        <v>36334</v>
      </c>
      <c r="F292" s="4">
        <f t="shared" si="42"/>
        <v>135915</v>
      </c>
      <c r="H292" s="10">
        <f t="shared" si="43"/>
        <v>103066</v>
      </c>
      <c r="I292" s="17">
        <f t="shared" si="44"/>
        <v>36334</v>
      </c>
      <c r="J292" s="4">
        <f t="shared" si="45"/>
        <v>139400</v>
      </c>
      <c r="L292" s="10">
        <v>99581</v>
      </c>
      <c r="M292" s="11">
        <f t="shared" si="46"/>
        <v>36334</v>
      </c>
      <c r="N292" s="44">
        <f t="shared" si="47"/>
        <v>103066.33504000001</v>
      </c>
      <c r="O292" s="10">
        <f t="shared" si="41"/>
        <v>103066</v>
      </c>
      <c r="P292" s="45">
        <f t="shared" si="48"/>
        <v>0.33504000000539236</v>
      </c>
      <c r="Q292">
        <f t="shared" si="49"/>
        <v>3983.2400000000002</v>
      </c>
      <c r="R292" s="4">
        <f t="shared" si="50"/>
        <v>103564.24</v>
      </c>
      <c r="S292">
        <v>95843</v>
      </c>
      <c r="T292">
        <v>99198</v>
      </c>
    </row>
    <row r="293" spans="1:20">
      <c r="A293" t="s">
        <v>298</v>
      </c>
      <c r="B293">
        <v>284</v>
      </c>
      <c r="C293" s="4">
        <v>0</v>
      </c>
      <c r="D293" s="10">
        <v>3712808</v>
      </c>
      <c r="E293" s="11">
        <v>1974</v>
      </c>
      <c r="F293" s="4">
        <f t="shared" si="42"/>
        <v>3714782</v>
      </c>
      <c r="H293" s="10">
        <f t="shared" si="43"/>
        <v>3842756</v>
      </c>
      <c r="I293" s="17">
        <f t="shared" si="44"/>
        <v>1974</v>
      </c>
      <c r="J293" s="4">
        <f t="shared" si="45"/>
        <v>3844730</v>
      </c>
      <c r="L293" s="10">
        <v>3712808</v>
      </c>
      <c r="M293" s="11">
        <f t="shared" si="46"/>
        <v>1974</v>
      </c>
      <c r="N293" s="44">
        <f t="shared" si="47"/>
        <v>3842756.28131</v>
      </c>
      <c r="O293" s="10">
        <f t="shared" si="41"/>
        <v>3842756</v>
      </c>
      <c r="P293" s="45">
        <f t="shared" si="48"/>
        <v>0.28130999999120831</v>
      </c>
      <c r="Q293">
        <f t="shared" si="49"/>
        <v>148512.32000000001</v>
      </c>
      <c r="R293" s="4">
        <f t="shared" si="50"/>
        <v>3861320.32</v>
      </c>
      <c r="S293">
        <v>3573444</v>
      </c>
      <c r="T293">
        <v>3698515</v>
      </c>
    </row>
    <row r="294" spans="1:20">
      <c r="A294" t="s">
        <v>299</v>
      </c>
      <c r="B294">
        <v>285</v>
      </c>
      <c r="C294" s="4">
        <v>0</v>
      </c>
      <c r="D294" s="10">
        <v>3199090</v>
      </c>
      <c r="E294" s="11">
        <v>0</v>
      </c>
      <c r="F294" s="4">
        <f t="shared" si="42"/>
        <v>3199090</v>
      </c>
      <c r="H294" s="10">
        <f t="shared" si="43"/>
        <v>3311058</v>
      </c>
      <c r="I294" s="17">
        <f t="shared" si="44"/>
        <v>0</v>
      </c>
      <c r="J294" s="4">
        <f t="shared" si="45"/>
        <v>3311058</v>
      </c>
      <c r="L294" s="10">
        <v>3199090</v>
      </c>
      <c r="M294" s="11">
        <f t="shared" si="46"/>
        <v>0</v>
      </c>
      <c r="N294" s="44">
        <f t="shared" si="47"/>
        <v>3311058.1511300001</v>
      </c>
      <c r="O294" s="10">
        <f t="shared" si="41"/>
        <v>3311058</v>
      </c>
      <c r="P294" s="45">
        <f t="shared" si="48"/>
        <v>0.15113000012934208</v>
      </c>
      <c r="Q294">
        <f t="shared" si="49"/>
        <v>127963.6</v>
      </c>
      <c r="R294" s="4">
        <f t="shared" si="50"/>
        <v>3327053.6</v>
      </c>
      <c r="S294">
        <v>3079009</v>
      </c>
      <c r="T294">
        <v>3186774</v>
      </c>
    </row>
    <row r="295" spans="1:20">
      <c r="A295" t="s">
        <v>300</v>
      </c>
      <c r="B295">
        <v>286</v>
      </c>
      <c r="C295" s="4">
        <v>0</v>
      </c>
      <c r="D295" s="10">
        <v>420553</v>
      </c>
      <c r="E295" s="11">
        <v>0</v>
      </c>
      <c r="F295" s="4">
        <f t="shared" si="42"/>
        <v>420553</v>
      </c>
      <c r="H295" s="10">
        <f t="shared" si="43"/>
        <v>435272</v>
      </c>
      <c r="I295" s="17">
        <f t="shared" si="44"/>
        <v>0</v>
      </c>
      <c r="J295" s="4">
        <f t="shared" si="45"/>
        <v>435272</v>
      </c>
      <c r="L295" s="10">
        <v>420553</v>
      </c>
      <c r="M295" s="11">
        <f t="shared" si="46"/>
        <v>0</v>
      </c>
      <c r="N295" s="44">
        <f t="shared" si="47"/>
        <v>435272.35515000002</v>
      </c>
      <c r="O295" s="10">
        <f t="shared" si="41"/>
        <v>435272</v>
      </c>
      <c r="P295" s="45">
        <f t="shared" si="48"/>
        <v>0.355150000017602</v>
      </c>
      <c r="Q295">
        <f t="shared" si="49"/>
        <v>16822.12</v>
      </c>
      <c r="R295" s="4">
        <f t="shared" si="50"/>
        <v>437375.12</v>
      </c>
      <c r="S295">
        <v>404767</v>
      </c>
      <c r="T295">
        <v>418934</v>
      </c>
    </row>
    <row r="296" spans="1:20">
      <c r="A296" t="s">
        <v>301</v>
      </c>
      <c r="B296">
        <v>287</v>
      </c>
      <c r="C296" s="4">
        <v>0</v>
      </c>
      <c r="D296" s="10">
        <v>773978</v>
      </c>
      <c r="E296" s="11">
        <v>133827</v>
      </c>
      <c r="F296" s="4">
        <f t="shared" si="42"/>
        <v>907805</v>
      </c>
      <c r="H296" s="10">
        <f t="shared" si="43"/>
        <v>801067</v>
      </c>
      <c r="I296" s="17">
        <f t="shared" si="44"/>
        <v>133827</v>
      </c>
      <c r="J296" s="4">
        <f t="shared" si="45"/>
        <v>934894</v>
      </c>
      <c r="L296" s="10">
        <v>773978</v>
      </c>
      <c r="M296" s="11">
        <f t="shared" si="46"/>
        <v>133827</v>
      </c>
      <c r="N296" s="44">
        <f t="shared" si="47"/>
        <v>801067.23026999994</v>
      </c>
      <c r="O296" s="10">
        <f t="shared" si="41"/>
        <v>801067</v>
      </c>
      <c r="P296" s="45">
        <f t="shared" si="48"/>
        <v>0.23026999994181097</v>
      </c>
      <c r="Q296">
        <f t="shared" si="49"/>
        <v>30959.119999999999</v>
      </c>
      <c r="R296" s="4">
        <f t="shared" si="50"/>
        <v>804937.12</v>
      </c>
      <c r="S296">
        <v>744926</v>
      </c>
      <c r="T296">
        <v>770998</v>
      </c>
    </row>
    <row r="297" spans="1:20">
      <c r="A297" t="s">
        <v>302</v>
      </c>
      <c r="B297">
        <v>288</v>
      </c>
      <c r="C297" s="4">
        <v>0</v>
      </c>
      <c r="D297" s="10">
        <v>1398438</v>
      </c>
      <c r="E297" s="11">
        <v>32299</v>
      </c>
      <c r="F297" s="4">
        <f t="shared" si="42"/>
        <v>1430737</v>
      </c>
      <c r="H297" s="10">
        <f t="shared" si="43"/>
        <v>1447383</v>
      </c>
      <c r="I297" s="17">
        <f t="shared" si="44"/>
        <v>32299</v>
      </c>
      <c r="J297" s="4">
        <f t="shared" si="45"/>
        <v>1479682</v>
      </c>
      <c r="L297" s="10">
        <v>1398438</v>
      </c>
      <c r="M297" s="11">
        <f t="shared" si="46"/>
        <v>32299</v>
      </c>
      <c r="N297" s="44">
        <f t="shared" si="47"/>
        <v>1447383.3304900001</v>
      </c>
      <c r="O297" s="10">
        <f t="shared" si="41"/>
        <v>1447383</v>
      </c>
      <c r="P297" s="45">
        <f t="shared" si="48"/>
        <v>0.33049000008031726</v>
      </c>
      <c r="Q297">
        <f t="shared" si="49"/>
        <v>55937.520000000004</v>
      </c>
      <c r="R297" s="4">
        <f t="shared" si="50"/>
        <v>1454375.52</v>
      </c>
      <c r="S297">
        <v>1345946</v>
      </c>
      <c r="T297">
        <v>1393054</v>
      </c>
    </row>
    <row r="298" spans="1:20">
      <c r="A298" t="s">
        <v>303</v>
      </c>
      <c r="B298">
        <v>289</v>
      </c>
      <c r="C298" s="4">
        <v>0</v>
      </c>
      <c r="D298" s="10">
        <v>504938</v>
      </c>
      <c r="E298" s="11">
        <v>131568</v>
      </c>
      <c r="F298" s="4">
        <f t="shared" si="42"/>
        <v>636506</v>
      </c>
      <c r="H298" s="10">
        <f t="shared" si="43"/>
        <v>522611</v>
      </c>
      <c r="I298" s="17">
        <f t="shared" si="44"/>
        <v>131568</v>
      </c>
      <c r="J298" s="4">
        <f t="shared" si="45"/>
        <v>654179</v>
      </c>
      <c r="L298" s="10">
        <v>504938</v>
      </c>
      <c r="M298" s="11">
        <f t="shared" si="46"/>
        <v>131568</v>
      </c>
      <c r="N298" s="44">
        <f t="shared" si="47"/>
        <v>522610.83017999999</v>
      </c>
      <c r="O298" s="10">
        <f t="shared" si="41"/>
        <v>522611</v>
      </c>
      <c r="P298" s="45">
        <f t="shared" si="48"/>
        <v>-0.16982000001007691</v>
      </c>
      <c r="Q298">
        <f t="shared" si="49"/>
        <v>20197.52</v>
      </c>
      <c r="R298" s="4">
        <f t="shared" si="50"/>
        <v>525135.52</v>
      </c>
      <c r="S298">
        <v>485985</v>
      </c>
      <c r="T298">
        <v>502994</v>
      </c>
    </row>
    <row r="299" spans="1:20">
      <c r="A299" t="s">
        <v>304</v>
      </c>
      <c r="B299">
        <v>290</v>
      </c>
      <c r="C299" s="4">
        <v>0</v>
      </c>
      <c r="D299" s="10">
        <v>779841</v>
      </c>
      <c r="E299" s="11">
        <v>125478</v>
      </c>
      <c r="F299" s="4">
        <f t="shared" si="42"/>
        <v>905319</v>
      </c>
      <c r="H299" s="10">
        <f t="shared" si="43"/>
        <v>807135</v>
      </c>
      <c r="I299" s="17">
        <f t="shared" si="44"/>
        <v>125478</v>
      </c>
      <c r="J299" s="4">
        <f t="shared" si="45"/>
        <v>932613</v>
      </c>
      <c r="L299" s="10">
        <v>779841</v>
      </c>
      <c r="M299" s="11">
        <f t="shared" si="46"/>
        <v>125478</v>
      </c>
      <c r="N299" s="44">
        <f t="shared" si="47"/>
        <v>807135.43527999998</v>
      </c>
      <c r="O299" s="10">
        <f t="shared" si="41"/>
        <v>807135</v>
      </c>
      <c r="P299" s="45">
        <f t="shared" si="48"/>
        <v>0.43527999997604638</v>
      </c>
      <c r="Q299">
        <f t="shared" si="49"/>
        <v>31193.64</v>
      </c>
      <c r="R299" s="4">
        <f t="shared" si="50"/>
        <v>811034.64</v>
      </c>
      <c r="S299">
        <v>750569</v>
      </c>
      <c r="T299">
        <v>776839</v>
      </c>
    </row>
    <row r="300" spans="1:20">
      <c r="A300" t="s">
        <v>305</v>
      </c>
      <c r="B300">
        <v>291</v>
      </c>
      <c r="C300" s="4">
        <v>0</v>
      </c>
      <c r="D300" s="10">
        <v>1293116</v>
      </c>
      <c r="E300" s="11">
        <v>1266</v>
      </c>
      <c r="F300" s="4">
        <f t="shared" si="42"/>
        <v>1294382</v>
      </c>
      <c r="H300" s="10">
        <f t="shared" si="43"/>
        <v>1338375</v>
      </c>
      <c r="I300" s="17">
        <f t="shared" si="44"/>
        <v>1266</v>
      </c>
      <c r="J300" s="4">
        <f t="shared" si="45"/>
        <v>1339641</v>
      </c>
      <c r="L300" s="10">
        <v>1293116</v>
      </c>
      <c r="M300" s="11">
        <f t="shared" si="46"/>
        <v>1266</v>
      </c>
      <c r="N300" s="44">
        <f t="shared" si="47"/>
        <v>1338375.0604600001</v>
      </c>
      <c r="O300" s="10">
        <f t="shared" si="41"/>
        <v>1338375</v>
      </c>
      <c r="P300" s="45">
        <f t="shared" si="48"/>
        <v>6.046000006608665E-2</v>
      </c>
      <c r="Q300">
        <f t="shared" si="49"/>
        <v>51724.639999999999</v>
      </c>
      <c r="R300" s="4">
        <f t="shared" si="50"/>
        <v>1344840.64</v>
      </c>
      <c r="S300">
        <v>1244577</v>
      </c>
      <c r="T300">
        <v>1288137</v>
      </c>
    </row>
    <row r="301" spans="1:20">
      <c r="A301" t="s">
        <v>306</v>
      </c>
      <c r="B301">
        <v>292</v>
      </c>
      <c r="C301" s="4">
        <v>0</v>
      </c>
      <c r="D301" s="10">
        <v>1876329</v>
      </c>
      <c r="E301" s="11">
        <v>0</v>
      </c>
      <c r="F301" s="4">
        <f t="shared" si="42"/>
        <v>1876329</v>
      </c>
      <c r="H301" s="10">
        <f t="shared" si="43"/>
        <v>1942001</v>
      </c>
      <c r="I301" s="17">
        <f t="shared" si="44"/>
        <v>0</v>
      </c>
      <c r="J301" s="4">
        <f t="shared" si="45"/>
        <v>1942001</v>
      </c>
      <c r="L301" s="10">
        <v>1876329</v>
      </c>
      <c r="M301" s="11">
        <f t="shared" si="46"/>
        <v>0</v>
      </c>
      <c r="N301" s="44">
        <f t="shared" si="47"/>
        <v>1942000.51566</v>
      </c>
      <c r="O301" s="10">
        <f t="shared" si="41"/>
        <v>1942001</v>
      </c>
      <c r="P301" s="45">
        <f t="shared" si="48"/>
        <v>-0.48433999996632338</v>
      </c>
      <c r="Q301">
        <f t="shared" si="49"/>
        <v>75053.16</v>
      </c>
      <c r="R301" s="4">
        <f t="shared" si="50"/>
        <v>1951382.16</v>
      </c>
      <c r="S301">
        <v>1805899</v>
      </c>
      <c r="T301">
        <v>1869105</v>
      </c>
    </row>
    <row r="302" spans="1:20">
      <c r="A302" t="s">
        <v>307</v>
      </c>
      <c r="B302">
        <v>293</v>
      </c>
      <c r="C302" s="4">
        <v>0</v>
      </c>
      <c r="D302" s="10">
        <v>8402471</v>
      </c>
      <c r="E302" s="11">
        <v>124904</v>
      </c>
      <c r="F302" s="4">
        <f t="shared" si="42"/>
        <v>8527375</v>
      </c>
      <c r="H302" s="10">
        <f t="shared" si="43"/>
        <v>8696558</v>
      </c>
      <c r="I302" s="17">
        <f t="shared" si="44"/>
        <v>124904</v>
      </c>
      <c r="J302" s="4">
        <f t="shared" si="45"/>
        <v>8821462</v>
      </c>
      <c r="L302" s="10">
        <v>8402471</v>
      </c>
      <c r="M302" s="11">
        <f t="shared" si="46"/>
        <v>124904</v>
      </c>
      <c r="N302" s="44">
        <f t="shared" si="47"/>
        <v>8696557.4879700001</v>
      </c>
      <c r="O302" s="10">
        <f>ROUND(N302,0)+1</f>
        <v>8696558</v>
      </c>
      <c r="P302" s="45">
        <f t="shared" si="48"/>
        <v>-0.51202999986708164</v>
      </c>
      <c r="Q302">
        <f t="shared" si="49"/>
        <v>336098.84</v>
      </c>
      <c r="R302" s="4">
        <f t="shared" si="50"/>
        <v>8738569.8399999999</v>
      </c>
      <c r="S302">
        <v>8087075</v>
      </c>
      <c r="T302">
        <v>8370123</v>
      </c>
    </row>
    <row r="303" spans="1:20">
      <c r="A303" t="s">
        <v>308</v>
      </c>
      <c r="B303">
        <v>294</v>
      </c>
      <c r="C303" s="4">
        <v>0</v>
      </c>
      <c r="D303" s="10">
        <v>1393082</v>
      </c>
      <c r="E303" s="11">
        <v>110680</v>
      </c>
      <c r="F303" s="4">
        <f t="shared" si="42"/>
        <v>1503762</v>
      </c>
      <c r="H303" s="10">
        <f t="shared" si="43"/>
        <v>1441840</v>
      </c>
      <c r="I303" s="17">
        <f t="shared" si="44"/>
        <v>110680</v>
      </c>
      <c r="J303" s="4">
        <f t="shared" si="45"/>
        <v>1552520</v>
      </c>
      <c r="L303" s="10">
        <v>1393082</v>
      </c>
      <c r="M303" s="11">
        <f t="shared" si="46"/>
        <v>110680</v>
      </c>
      <c r="N303" s="44">
        <f t="shared" si="47"/>
        <v>1441839.8704899999</v>
      </c>
      <c r="O303" s="10">
        <f>ROUND(N303,0)</f>
        <v>1441840</v>
      </c>
      <c r="P303" s="45">
        <f t="shared" si="48"/>
        <v>-0.12951000011526048</v>
      </c>
      <c r="Q303">
        <f t="shared" si="49"/>
        <v>55723.28</v>
      </c>
      <c r="R303" s="4">
        <f t="shared" si="50"/>
        <v>1448805.28</v>
      </c>
      <c r="S303">
        <v>1340791</v>
      </c>
      <c r="T303">
        <v>1387719</v>
      </c>
    </row>
    <row r="304" spans="1:20">
      <c r="A304" t="s">
        <v>309</v>
      </c>
      <c r="B304">
        <v>295</v>
      </c>
      <c r="C304" s="4">
        <v>0</v>
      </c>
      <c r="D304" s="10">
        <v>2780480</v>
      </c>
      <c r="E304" s="11">
        <v>182208</v>
      </c>
      <c r="F304" s="4">
        <f t="shared" si="42"/>
        <v>2962688</v>
      </c>
      <c r="H304" s="10">
        <f t="shared" si="43"/>
        <v>2877797</v>
      </c>
      <c r="I304" s="17">
        <f t="shared" si="44"/>
        <v>182208</v>
      </c>
      <c r="J304" s="4">
        <f t="shared" si="45"/>
        <v>3060005</v>
      </c>
      <c r="L304" s="10">
        <v>2780480</v>
      </c>
      <c r="M304" s="11">
        <f t="shared" si="46"/>
        <v>182208</v>
      </c>
      <c r="N304" s="44">
        <f t="shared" si="47"/>
        <v>2877796.8009799998</v>
      </c>
      <c r="O304" s="10">
        <f>ROUND(N304,0)</f>
        <v>2877797</v>
      </c>
      <c r="P304" s="45">
        <f t="shared" si="48"/>
        <v>-0.19902000017464161</v>
      </c>
      <c r="Q304">
        <f t="shared" si="49"/>
        <v>111219.2</v>
      </c>
      <c r="R304" s="4">
        <f t="shared" si="50"/>
        <v>2891699.2</v>
      </c>
      <c r="S304">
        <v>2676112</v>
      </c>
      <c r="T304">
        <v>2769776</v>
      </c>
    </row>
    <row r="305" spans="1:20">
      <c r="A305" t="s">
        <v>310</v>
      </c>
      <c r="B305">
        <v>296</v>
      </c>
      <c r="C305" s="4">
        <v>0</v>
      </c>
      <c r="D305" s="10">
        <v>97959</v>
      </c>
      <c r="E305" s="11">
        <v>10696</v>
      </c>
      <c r="F305" s="4">
        <f t="shared" si="42"/>
        <v>108655</v>
      </c>
      <c r="H305" s="10">
        <f t="shared" si="43"/>
        <v>101388</v>
      </c>
      <c r="I305" s="17">
        <f t="shared" si="44"/>
        <v>10696</v>
      </c>
      <c r="J305" s="4">
        <f t="shared" si="45"/>
        <v>112084</v>
      </c>
      <c r="L305" s="10">
        <v>97959</v>
      </c>
      <c r="M305" s="11">
        <f t="shared" si="46"/>
        <v>10696</v>
      </c>
      <c r="N305" s="44">
        <f t="shared" si="47"/>
        <v>101387.56503</v>
      </c>
      <c r="O305" s="10">
        <f>ROUND(N305,0)</f>
        <v>101388</v>
      </c>
      <c r="P305" s="45">
        <f t="shared" si="48"/>
        <v>-0.43497000000206754</v>
      </c>
      <c r="Q305">
        <f t="shared" si="49"/>
        <v>3918.36</v>
      </c>
      <c r="R305" s="4">
        <f t="shared" si="50"/>
        <v>101877.36</v>
      </c>
      <c r="S305">
        <v>94282</v>
      </c>
      <c r="T305">
        <v>97582</v>
      </c>
    </row>
    <row r="306" spans="1:20">
      <c r="A306" t="s">
        <v>311</v>
      </c>
      <c r="B306">
        <v>297</v>
      </c>
      <c r="C306" s="4">
        <v>0</v>
      </c>
      <c r="D306" s="10">
        <v>18465</v>
      </c>
      <c r="E306" s="11">
        <v>63460</v>
      </c>
      <c r="F306" s="4">
        <f t="shared" si="42"/>
        <v>81925</v>
      </c>
      <c r="H306" s="10">
        <f t="shared" si="43"/>
        <v>19111</v>
      </c>
      <c r="I306" s="17">
        <f t="shared" si="44"/>
        <v>63460</v>
      </c>
      <c r="J306" s="4">
        <f t="shared" si="45"/>
        <v>82571</v>
      </c>
      <c r="L306" s="10">
        <v>18465</v>
      </c>
      <c r="M306" s="11">
        <f t="shared" si="46"/>
        <v>63460</v>
      </c>
      <c r="N306" s="44">
        <f t="shared" si="47"/>
        <v>19111.275010000001</v>
      </c>
      <c r="O306" s="10">
        <f>ROUND(N306,0)</f>
        <v>19111</v>
      </c>
      <c r="P306" s="45">
        <f t="shared" si="48"/>
        <v>0.27501000000120257</v>
      </c>
      <c r="Q306">
        <f t="shared" si="49"/>
        <v>738.6</v>
      </c>
      <c r="R306" s="4">
        <f t="shared" si="50"/>
        <v>19203.599999999999</v>
      </c>
      <c r="S306">
        <v>17772</v>
      </c>
      <c r="T306">
        <v>18394</v>
      </c>
    </row>
    <row r="307" spans="1:20">
      <c r="A307" t="s">
        <v>312</v>
      </c>
      <c r="B307">
        <v>298</v>
      </c>
      <c r="C307" s="4">
        <v>0</v>
      </c>
      <c r="D307" s="10">
        <v>612757</v>
      </c>
      <c r="E307" s="11">
        <v>124079</v>
      </c>
      <c r="F307" s="4">
        <f t="shared" si="42"/>
        <v>736836</v>
      </c>
      <c r="H307" s="10">
        <f t="shared" si="43"/>
        <v>634204</v>
      </c>
      <c r="I307" s="17">
        <f t="shared" si="44"/>
        <v>124079</v>
      </c>
      <c r="J307" s="4">
        <f t="shared" si="45"/>
        <v>758283</v>
      </c>
      <c r="L307" s="10">
        <v>612757</v>
      </c>
      <c r="M307" s="11">
        <f t="shared" si="46"/>
        <v>124079</v>
      </c>
      <c r="N307" s="44">
        <f t="shared" si="47"/>
        <v>634203.49522000004</v>
      </c>
      <c r="O307" s="10">
        <f>ROUND(N307,0)+1</f>
        <v>634204</v>
      </c>
      <c r="P307" s="45">
        <f t="shared" si="48"/>
        <v>-0.50477999995928258</v>
      </c>
      <c r="Q307">
        <f t="shared" si="49"/>
        <v>24510.28</v>
      </c>
      <c r="R307" s="4">
        <f t="shared" si="50"/>
        <v>637267.28</v>
      </c>
      <c r="S307">
        <v>589756</v>
      </c>
      <c r="T307">
        <v>610397</v>
      </c>
    </row>
    <row r="308" spans="1:20">
      <c r="A308" t="s">
        <v>313</v>
      </c>
      <c r="B308">
        <v>299</v>
      </c>
      <c r="C308" s="4">
        <v>0</v>
      </c>
      <c r="D308" s="10">
        <v>1312935</v>
      </c>
      <c r="E308" s="11">
        <v>184101</v>
      </c>
      <c r="F308" s="4">
        <f t="shared" si="42"/>
        <v>1497036</v>
      </c>
      <c r="H308" s="10">
        <f t="shared" si="43"/>
        <v>1358888</v>
      </c>
      <c r="I308" s="17">
        <f t="shared" si="44"/>
        <v>184101</v>
      </c>
      <c r="J308" s="4">
        <f t="shared" si="45"/>
        <v>1542989</v>
      </c>
      <c r="L308" s="10">
        <v>1312935</v>
      </c>
      <c r="M308" s="11">
        <f t="shared" si="46"/>
        <v>184101</v>
      </c>
      <c r="N308" s="44">
        <f t="shared" si="47"/>
        <v>1358887.7254600001</v>
      </c>
      <c r="O308" s="10">
        <f t="shared" ref="O308:O342" si="51">ROUND(N308,0)</f>
        <v>1358888</v>
      </c>
      <c r="P308" s="45">
        <f t="shared" si="48"/>
        <v>-0.27453999989666045</v>
      </c>
      <c r="Q308">
        <f t="shared" si="49"/>
        <v>52517.4</v>
      </c>
      <c r="R308" s="4">
        <f t="shared" si="50"/>
        <v>1365452.4</v>
      </c>
      <c r="S308">
        <v>1263653</v>
      </c>
      <c r="T308">
        <v>1307881</v>
      </c>
    </row>
    <row r="309" spans="1:20">
      <c r="A309" t="s">
        <v>314</v>
      </c>
      <c r="B309">
        <v>300</v>
      </c>
      <c r="C309" s="4">
        <v>0</v>
      </c>
      <c r="D309" s="10">
        <v>30055</v>
      </c>
      <c r="E309" s="11">
        <v>236</v>
      </c>
      <c r="F309" s="4">
        <f t="shared" si="42"/>
        <v>30291</v>
      </c>
      <c r="H309" s="10">
        <f t="shared" si="43"/>
        <v>31107</v>
      </c>
      <c r="I309" s="17">
        <f t="shared" si="44"/>
        <v>236</v>
      </c>
      <c r="J309" s="4">
        <f t="shared" si="45"/>
        <v>31343</v>
      </c>
      <c r="L309" s="10">
        <v>30055</v>
      </c>
      <c r="M309" s="11">
        <f t="shared" si="46"/>
        <v>236</v>
      </c>
      <c r="N309" s="44">
        <f t="shared" si="47"/>
        <v>31106.925009999999</v>
      </c>
      <c r="O309" s="10">
        <f t="shared" si="51"/>
        <v>31107</v>
      </c>
      <c r="P309" s="45">
        <f t="shared" si="48"/>
        <v>-7.4990000000980217E-2</v>
      </c>
      <c r="Q309">
        <f t="shared" si="49"/>
        <v>1202.2</v>
      </c>
      <c r="R309" s="4">
        <f t="shared" si="50"/>
        <v>31257.200000000001</v>
      </c>
      <c r="S309">
        <v>28927</v>
      </c>
      <c r="T309">
        <v>29939</v>
      </c>
    </row>
    <row r="310" spans="1:20">
      <c r="A310" t="s">
        <v>315</v>
      </c>
      <c r="B310">
        <v>301</v>
      </c>
      <c r="C310" s="4">
        <v>0</v>
      </c>
      <c r="D310" s="10">
        <v>965448</v>
      </c>
      <c r="E310" s="11">
        <v>23715</v>
      </c>
      <c r="F310" s="4">
        <f t="shared" si="42"/>
        <v>989163</v>
      </c>
      <c r="H310" s="10">
        <f t="shared" si="43"/>
        <v>999239</v>
      </c>
      <c r="I310" s="17">
        <f t="shared" si="44"/>
        <v>23715</v>
      </c>
      <c r="J310" s="4">
        <f t="shared" si="45"/>
        <v>1022954</v>
      </c>
      <c r="L310" s="10">
        <v>965448</v>
      </c>
      <c r="M310" s="11">
        <f t="shared" si="46"/>
        <v>23715</v>
      </c>
      <c r="N310" s="44">
        <f t="shared" si="47"/>
        <v>999238.68033999996</v>
      </c>
      <c r="O310" s="10">
        <f t="shared" si="51"/>
        <v>999239</v>
      </c>
      <c r="P310" s="45">
        <f t="shared" si="48"/>
        <v>-0.31966000003740191</v>
      </c>
      <c r="Q310">
        <f t="shared" si="49"/>
        <v>38617.919999999998</v>
      </c>
      <c r="R310" s="4">
        <f t="shared" si="50"/>
        <v>1004065.92</v>
      </c>
      <c r="S310">
        <v>929209</v>
      </c>
      <c r="T310">
        <v>961731</v>
      </c>
    </row>
    <row r="311" spans="1:20">
      <c r="A311" t="s">
        <v>316</v>
      </c>
      <c r="B311">
        <v>302</v>
      </c>
      <c r="C311" s="4">
        <v>0</v>
      </c>
      <c r="D311" s="10">
        <v>12684</v>
      </c>
      <c r="E311" s="11">
        <v>12784</v>
      </c>
      <c r="F311" s="4">
        <f t="shared" si="42"/>
        <v>25468</v>
      </c>
      <c r="H311" s="10">
        <f t="shared" si="43"/>
        <v>13128</v>
      </c>
      <c r="I311" s="17">
        <f t="shared" si="44"/>
        <v>12784</v>
      </c>
      <c r="J311" s="4">
        <f t="shared" si="45"/>
        <v>25912</v>
      </c>
      <c r="L311" s="10">
        <v>12684</v>
      </c>
      <c r="M311" s="11">
        <f t="shared" si="46"/>
        <v>12784</v>
      </c>
      <c r="N311" s="44">
        <f t="shared" si="47"/>
        <v>13127.94</v>
      </c>
      <c r="O311" s="10">
        <f t="shared" si="51"/>
        <v>13128</v>
      </c>
      <c r="P311" s="45">
        <f t="shared" si="48"/>
        <v>-5.9999999999490683E-2</v>
      </c>
      <c r="Q311">
        <f t="shared" si="49"/>
        <v>507.36</v>
      </c>
      <c r="R311" s="4">
        <f t="shared" si="50"/>
        <v>13191.36</v>
      </c>
      <c r="S311">
        <v>12208</v>
      </c>
      <c r="T311">
        <v>12635</v>
      </c>
    </row>
    <row r="312" spans="1:20">
      <c r="A312" t="s">
        <v>317</v>
      </c>
      <c r="B312">
        <v>303</v>
      </c>
      <c r="C312" s="4">
        <v>0</v>
      </c>
      <c r="D312" s="10">
        <v>531879</v>
      </c>
      <c r="E312" s="11">
        <v>174673</v>
      </c>
      <c r="F312" s="4">
        <f t="shared" si="42"/>
        <v>706552</v>
      </c>
      <c r="H312" s="10">
        <f t="shared" si="43"/>
        <v>550495</v>
      </c>
      <c r="I312" s="17">
        <f t="shared" si="44"/>
        <v>174673</v>
      </c>
      <c r="J312" s="4">
        <f t="shared" si="45"/>
        <v>725168</v>
      </c>
      <c r="L312" s="10">
        <v>531879</v>
      </c>
      <c r="M312" s="11">
        <f t="shared" si="46"/>
        <v>174673</v>
      </c>
      <c r="N312" s="44">
        <f t="shared" si="47"/>
        <v>550494.76518999995</v>
      </c>
      <c r="O312" s="10">
        <f t="shared" si="51"/>
        <v>550495</v>
      </c>
      <c r="P312" s="45">
        <f t="shared" si="48"/>
        <v>-0.2348100000526756</v>
      </c>
      <c r="Q312">
        <f t="shared" si="49"/>
        <v>21275.16</v>
      </c>
      <c r="R312" s="4">
        <f t="shared" si="50"/>
        <v>553154.16</v>
      </c>
      <c r="S312">
        <v>511914</v>
      </c>
      <c r="T312">
        <v>529831</v>
      </c>
    </row>
    <row r="313" spans="1:20">
      <c r="A313" t="s">
        <v>318</v>
      </c>
      <c r="B313">
        <v>304</v>
      </c>
      <c r="C313" s="4">
        <v>0</v>
      </c>
      <c r="D313" s="10">
        <v>1374601</v>
      </c>
      <c r="E313" s="11">
        <v>26104</v>
      </c>
      <c r="F313" s="4">
        <f t="shared" si="42"/>
        <v>1400705</v>
      </c>
      <c r="H313" s="10">
        <f t="shared" si="43"/>
        <v>1422712</v>
      </c>
      <c r="I313" s="17">
        <f t="shared" si="44"/>
        <v>26104</v>
      </c>
      <c r="J313" s="4">
        <f t="shared" si="45"/>
        <v>1448816</v>
      </c>
      <c r="L313" s="10">
        <v>1374601</v>
      </c>
      <c r="M313" s="11">
        <f t="shared" si="46"/>
        <v>26104</v>
      </c>
      <c r="N313" s="44">
        <f t="shared" si="47"/>
        <v>1422712.0354899999</v>
      </c>
      <c r="O313" s="10">
        <f t="shared" si="51"/>
        <v>1422712</v>
      </c>
      <c r="P313" s="45">
        <f t="shared" si="48"/>
        <v>3.5489999921992421E-2</v>
      </c>
      <c r="Q313">
        <f t="shared" si="49"/>
        <v>54984.04</v>
      </c>
      <c r="R313" s="4">
        <f t="shared" si="50"/>
        <v>1429585.04</v>
      </c>
      <c r="S313">
        <v>1323004</v>
      </c>
      <c r="T313">
        <v>1369309</v>
      </c>
    </row>
    <row r="314" spans="1:20">
      <c r="A314" t="s">
        <v>319</v>
      </c>
      <c r="B314">
        <v>305</v>
      </c>
      <c r="C314" s="4">
        <v>0</v>
      </c>
      <c r="D314" s="10">
        <v>3365539</v>
      </c>
      <c r="E314" s="11">
        <v>26526</v>
      </c>
      <c r="F314" s="4">
        <f t="shared" si="42"/>
        <v>3392065</v>
      </c>
      <c r="H314" s="10">
        <f t="shared" si="43"/>
        <v>3483333</v>
      </c>
      <c r="I314" s="17">
        <f t="shared" si="44"/>
        <v>26526</v>
      </c>
      <c r="J314" s="4">
        <f t="shared" si="45"/>
        <v>3509859</v>
      </c>
      <c r="L314" s="10">
        <v>3365539</v>
      </c>
      <c r="M314" s="11">
        <f t="shared" si="46"/>
        <v>26526</v>
      </c>
      <c r="N314" s="44">
        <f t="shared" si="47"/>
        <v>3483332.86619</v>
      </c>
      <c r="O314" s="10">
        <f t="shared" si="51"/>
        <v>3483333</v>
      </c>
      <c r="P314" s="45">
        <f t="shared" si="48"/>
        <v>-0.13381000002846122</v>
      </c>
      <c r="Q314">
        <f t="shared" si="49"/>
        <v>134621.56</v>
      </c>
      <c r="R314" s="4">
        <f t="shared" si="50"/>
        <v>3500160.56</v>
      </c>
      <c r="S314">
        <v>3239210</v>
      </c>
      <c r="T314">
        <v>3352582</v>
      </c>
    </row>
    <row r="315" spans="1:20">
      <c r="A315" t="s">
        <v>320</v>
      </c>
      <c r="B315">
        <v>306</v>
      </c>
      <c r="C315" s="4">
        <v>0</v>
      </c>
      <c r="D315" s="10">
        <v>235962</v>
      </c>
      <c r="E315" s="11">
        <v>40307</v>
      </c>
      <c r="F315" s="4">
        <f t="shared" si="42"/>
        <v>276269</v>
      </c>
      <c r="H315" s="10">
        <f t="shared" si="43"/>
        <v>244221</v>
      </c>
      <c r="I315" s="17">
        <f t="shared" si="44"/>
        <v>40307</v>
      </c>
      <c r="J315" s="4">
        <f t="shared" si="45"/>
        <v>284528</v>
      </c>
      <c r="L315" s="10">
        <v>235962</v>
      </c>
      <c r="M315" s="11">
        <f t="shared" si="46"/>
        <v>40307</v>
      </c>
      <c r="N315" s="44">
        <f t="shared" si="47"/>
        <v>244220.67008000001</v>
      </c>
      <c r="O315" s="10">
        <f t="shared" si="51"/>
        <v>244221</v>
      </c>
      <c r="P315" s="45">
        <f t="shared" si="48"/>
        <v>-0.32991999998921528</v>
      </c>
      <c r="Q315">
        <f t="shared" si="49"/>
        <v>9438.48</v>
      </c>
      <c r="R315" s="4">
        <f t="shared" si="50"/>
        <v>245400.48</v>
      </c>
      <c r="S315">
        <v>227105</v>
      </c>
      <c r="T315">
        <v>235054</v>
      </c>
    </row>
    <row r="316" spans="1:20">
      <c r="A316" t="s">
        <v>321</v>
      </c>
      <c r="B316">
        <v>307</v>
      </c>
      <c r="C316" s="4">
        <v>0</v>
      </c>
      <c r="D316" s="10">
        <v>2546080</v>
      </c>
      <c r="E316" s="11">
        <v>65092</v>
      </c>
      <c r="F316" s="4">
        <f t="shared" si="42"/>
        <v>2611172</v>
      </c>
      <c r="H316" s="10">
        <f t="shared" si="43"/>
        <v>2635193</v>
      </c>
      <c r="I316" s="17">
        <f t="shared" si="44"/>
        <v>65092</v>
      </c>
      <c r="J316" s="4">
        <f t="shared" si="45"/>
        <v>2700285</v>
      </c>
      <c r="L316" s="10">
        <v>2546080</v>
      </c>
      <c r="M316" s="11">
        <f t="shared" si="46"/>
        <v>65092</v>
      </c>
      <c r="N316" s="44">
        <f t="shared" si="47"/>
        <v>2635192.8009000001</v>
      </c>
      <c r="O316" s="10">
        <f t="shared" si="51"/>
        <v>2635193</v>
      </c>
      <c r="P316" s="45">
        <f t="shared" si="48"/>
        <v>-0.1990999998524785</v>
      </c>
      <c r="Q316">
        <f t="shared" si="49"/>
        <v>101843.2</v>
      </c>
      <c r="R316" s="4">
        <f t="shared" si="50"/>
        <v>2647923.2000000002</v>
      </c>
      <c r="S316">
        <v>2450510</v>
      </c>
      <c r="T316">
        <v>2536278</v>
      </c>
    </row>
    <row r="317" spans="1:20">
      <c r="A317" t="s">
        <v>322</v>
      </c>
      <c r="B317">
        <v>308</v>
      </c>
      <c r="C317" s="4">
        <v>0</v>
      </c>
      <c r="D317" s="10">
        <v>9593304</v>
      </c>
      <c r="E317" s="11">
        <v>6120</v>
      </c>
      <c r="F317" s="4">
        <f t="shared" si="42"/>
        <v>9599424</v>
      </c>
      <c r="H317" s="10">
        <f t="shared" si="43"/>
        <v>9929070</v>
      </c>
      <c r="I317" s="17">
        <f t="shared" si="44"/>
        <v>6120</v>
      </c>
      <c r="J317" s="4">
        <f t="shared" si="45"/>
        <v>9935190</v>
      </c>
      <c r="L317" s="10">
        <v>9593304</v>
      </c>
      <c r="M317" s="11">
        <f t="shared" si="46"/>
        <v>6120</v>
      </c>
      <c r="N317" s="44">
        <f t="shared" si="47"/>
        <v>9929069.6433899999</v>
      </c>
      <c r="O317" s="10">
        <f t="shared" si="51"/>
        <v>9929070</v>
      </c>
      <c r="P317" s="45">
        <f t="shared" si="48"/>
        <v>-0.3566100001335144</v>
      </c>
      <c r="Q317">
        <f t="shared" si="49"/>
        <v>383732.16000000003</v>
      </c>
      <c r="R317" s="4">
        <f t="shared" si="50"/>
        <v>9977036.1600000001</v>
      </c>
      <c r="S317">
        <v>9233209</v>
      </c>
      <c r="T317">
        <v>9556371</v>
      </c>
    </row>
    <row r="318" spans="1:20">
      <c r="A318" t="s">
        <v>323</v>
      </c>
      <c r="B318">
        <v>309</v>
      </c>
      <c r="C318" s="4">
        <v>0</v>
      </c>
      <c r="D318" s="10">
        <v>1724734</v>
      </c>
      <c r="E318" s="11">
        <v>27908</v>
      </c>
      <c r="F318" s="4">
        <f t="shared" si="42"/>
        <v>1752642</v>
      </c>
      <c r="H318" s="10">
        <f t="shared" si="43"/>
        <v>1785100</v>
      </c>
      <c r="I318" s="17">
        <f t="shared" si="44"/>
        <v>27908</v>
      </c>
      <c r="J318" s="4">
        <f t="shared" si="45"/>
        <v>1813008</v>
      </c>
      <c r="L318" s="10">
        <v>1724734</v>
      </c>
      <c r="M318" s="11">
        <f t="shared" si="46"/>
        <v>27908</v>
      </c>
      <c r="N318" s="44">
        <f t="shared" si="47"/>
        <v>1785099.6906099999</v>
      </c>
      <c r="O318" s="10">
        <f t="shared" si="51"/>
        <v>1785100</v>
      </c>
      <c r="P318" s="45">
        <f t="shared" si="48"/>
        <v>-0.30939000006765127</v>
      </c>
      <c r="Q318">
        <f t="shared" si="49"/>
        <v>68989.36</v>
      </c>
      <c r="R318" s="4">
        <f t="shared" si="50"/>
        <v>1793723.36</v>
      </c>
      <c r="S318">
        <v>1659994</v>
      </c>
      <c r="T318">
        <v>1718094</v>
      </c>
    </row>
    <row r="319" spans="1:20">
      <c r="A319" t="s">
        <v>324</v>
      </c>
      <c r="B319">
        <v>310</v>
      </c>
      <c r="C319" s="4">
        <v>0</v>
      </c>
      <c r="D319" s="10">
        <v>1976561</v>
      </c>
      <c r="E319" s="11">
        <v>78799</v>
      </c>
      <c r="F319" s="4">
        <f t="shared" si="42"/>
        <v>2055360</v>
      </c>
      <c r="H319" s="10">
        <f t="shared" si="43"/>
        <v>2045741</v>
      </c>
      <c r="I319" s="17">
        <f t="shared" si="44"/>
        <v>78799</v>
      </c>
      <c r="J319" s="4">
        <f t="shared" si="45"/>
        <v>2124540</v>
      </c>
      <c r="L319" s="10">
        <v>1976561</v>
      </c>
      <c r="M319" s="11">
        <f t="shared" si="46"/>
        <v>78799</v>
      </c>
      <c r="N319" s="44">
        <f t="shared" si="47"/>
        <v>2045740.6357</v>
      </c>
      <c r="O319" s="10">
        <f t="shared" si="51"/>
        <v>2045741</v>
      </c>
      <c r="P319" s="45">
        <f t="shared" si="48"/>
        <v>-0.36430000001564622</v>
      </c>
      <c r="Q319">
        <f t="shared" si="49"/>
        <v>79062.44</v>
      </c>
      <c r="R319" s="4">
        <f t="shared" si="50"/>
        <v>2055623.44</v>
      </c>
      <c r="S319">
        <v>1902369</v>
      </c>
      <c r="T319">
        <v>1968952</v>
      </c>
    </row>
    <row r="320" spans="1:20">
      <c r="A320" t="s">
        <v>325</v>
      </c>
      <c r="B320">
        <v>311</v>
      </c>
      <c r="C320" s="4">
        <v>0</v>
      </c>
      <c r="D320" s="10">
        <v>903844</v>
      </c>
      <c r="E320" s="11">
        <v>3687</v>
      </c>
      <c r="F320" s="4">
        <f t="shared" si="42"/>
        <v>907531</v>
      </c>
      <c r="H320" s="10">
        <f t="shared" si="43"/>
        <v>935479</v>
      </c>
      <c r="I320" s="17">
        <f t="shared" si="44"/>
        <v>3687</v>
      </c>
      <c r="J320" s="4">
        <f t="shared" si="45"/>
        <v>939166</v>
      </c>
      <c r="L320" s="10">
        <v>903844</v>
      </c>
      <c r="M320" s="11">
        <f t="shared" si="46"/>
        <v>3687</v>
      </c>
      <c r="N320" s="44">
        <f t="shared" si="47"/>
        <v>935478.54032000003</v>
      </c>
      <c r="O320" s="10">
        <f t="shared" si="51"/>
        <v>935479</v>
      </c>
      <c r="P320" s="45">
        <f t="shared" si="48"/>
        <v>-0.45967999997083098</v>
      </c>
      <c r="Q320">
        <f t="shared" si="49"/>
        <v>36153.760000000002</v>
      </c>
      <c r="R320" s="4">
        <f t="shared" si="50"/>
        <v>939997.76</v>
      </c>
      <c r="S320">
        <v>869917</v>
      </c>
      <c r="T320">
        <v>900364</v>
      </c>
    </row>
    <row r="321" spans="1:20">
      <c r="A321" t="s">
        <v>326</v>
      </c>
      <c r="B321">
        <v>312</v>
      </c>
      <c r="C321" s="4">
        <v>0</v>
      </c>
      <c r="D321" s="10">
        <v>127053</v>
      </c>
      <c r="E321" s="11">
        <v>111218</v>
      </c>
      <c r="F321" s="4">
        <f t="shared" si="42"/>
        <v>238271</v>
      </c>
      <c r="H321" s="10">
        <f t="shared" si="43"/>
        <v>131500</v>
      </c>
      <c r="I321" s="17">
        <f t="shared" si="44"/>
        <v>111218</v>
      </c>
      <c r="J321" s="4">
        <f t="shared" si="45"/>
        <v>242718</v>
      </c>
      <c r="L321" s="10">
        <v>127053</v>
      </c>
      <c r="M321" s="11">
        <f t="shared" si="46"/>
        <v>111218</v>
      </c>
      <c r="N321" s="44">
        <f t="shared" si="47"/>
        <v>131499.85503999999</v>
      </c>
      <c r="O321" s="10">
        <f t="shared" si="51"/>
        <v>131500</v>
      </c>
      <c r="P321" s="45">
        <f t="shared" si="48"/>
        <v>-0.14496000000508502</v>
      </c>
      <c r="Q321">
        <f t="shared" si="49"/>
        <v>5082.12</v>
      </c>
      <c r="R321" s="4">
        <f t="shared" si="50"/>
        <v>132135.12</v>
      </c>
      <c r="S321">
        <v>122284</v>
      </c>
      <c r="T321">
        <v>126564</v>
      </c>
    </row>
    <row r="322" spans="1:20">
      <c r="A322" t="s">
        <v>327</v>
      </c>
      <c r="B322">
        <v>313</v>
      </c>
      <c r="C322" s="4">
        <v>0</v>
      </c>
      <c r="D322" s="10">
        <v>94358</v>
      </c>
      <c r="E322" s="11">
        <v>102292</v>
      </c>
      <c r="F322" s="4">
        <f t="shared" si="42"/>
        <v>196650</v>
      </c>
      <c r="H322" s="10">
        <f t="shared" si="43"/>
        <v>97661</v>
      </c>
      <c r="I322" s="17">
        <f t="shared" si="44"/>
        <v>102292</v>
      </c>
      <c r="J322" s="4">
        <f t="shared" si="45"/>
        <v>199953</v>
      </c>
      <c r="L322" s="10">
        <v>94358</v>
      </c>
      <c r="M322" s="11">
        <f t="shared" si="46"/>
        <v>102292</v>
      </c>
      <c r="N322" s="44">
        <f t="shared" si="47"/>
        <v>97660.530029999994</v>
      </c>
      <c r="O322" s="10">
        <f t="shared" si="51"/>
        <v>97661</v>
      </c>
      <c r="P322" s="45">
        <f t="shared" si="48"/>
        <v>-0.46997000000556</v>
      </c>
      <c r="Q322">
        <f t="shared" si="49"/>
        <v>3774.32</v>
      </c>
      <c r="R322" s="4">
        <f t="shared" si="50"/>
        <v>98132.32</v>
      </c>
      <c r="S322">
        <v>90816</v>
      </c>
      <c r="T322">
        <v>93995</v>
      </c>
    </row>
    <row r="323" spans="1:20">
      <c r="A323" t="s">
        <v>328</v>
      </c>
      <c r="B323">
        <v>314</v>
      </c>
      <c r="C323" s="4">
        <v>0</v>
      </c>
      <c r="D323" s="10">
        <v>6663615</v>
      </c>
      <c r="E323" s="11">
        <v>0</v>
      </c>
      <c r="F323" s="4">
        <f t="shared" si="42"/>
        <v>6663615</v>
      </c>
      <c r="H323" s="10">
        <f t="shared" si="43"/>
        <v>6896842</v>
      </c>
      <c r="I323" s="17">
        <f t="shared" si="44"/>
        <v>0</v>
      </c>
      <c r="J323" s="4">
        <f t="shared" si="45"/>
        <v>6896842</v>
      </c>
      <c r="L323" s="10">
        <v>6663615</v>
      </c>
      <c r="M323" s="11">
        <f t="shared" si="46"/>
        <v>0</v>
      </c>
      <c r="N323" s="44">
        <f t="shared" si="47"/>
        <v>6896841.5273500001</v>
      </c>
      <c r="O323" s="10">
        <f t="shared" si="51"/>
        <v>6896842</v>
      </c>
      <c r="P323" s="45">
        <f t="shared" si="48"/>
        <v>-0.47264999989420176</v>
      </c>
      <c r="Q323">
        <f t="shared" si="49"/>
        <v>266544.59999999998</v>
      </c>
      <c r="R323" s="4">
        <f t="shared" si="50"/>
        <v>6930159.5999999996</v>
      </c>
      <c r="S323">
        <v>6413489</v>
      </c>
      <c r="T323">
        <v>6637961</v>
      </c>
    </row>
    <row r="324" spans="1:20">
      <c r="A324" t="s">
        <v>329</v>
      </c>
      <c r="B324">
        <v>315</v>
      </c>
      <c r="C324" s="4">
        <v>0</v>
      </c>
      <c r="D324" s="10">
        <v>903034</v>
      </c>
      <c r="E324" s="11">
        <v>60966</v>
      </c>
      <c r="F324" s="4">
        <f t="shared" si="42"/>
        <v>964000</v>
      </c>
      <c r="H324" s="10">
        <f t="shared" si="43"/>
        <v>934640</v>
      </c>
      <c r="I324" s="17">
        <f t="shared" si="44"/>
        <v>60966</v>
      </c>
      <c r="J324" s="4">
        <f t="shared" si="45"/>
        <v>995606</v>
      </c>
      <c r="L324" s="10">
        <v>903034</v>
      </c>
      <c r="M324" s="11">
        <f t="shared" si="46"/>
        <v>60966</v>
      </c>
      <c r="N324" s="44">
        <f t="shared" si="47"/>
        <v>934640.19032000005</v>
      </c>
      <c r="O324" s="10">
        <f t="shared" si="51"/>
        <v>934640</v>
      </c>
      <c r="P324" s="45">
        <f t="shared" si="48"/>
        <v>0.19032000005245209</v>
      </c>
      <c r="Q324">
        <f t="shared" si="49"/>
        <v>36121.360000000001</v>
      </c>
      <c r="R324" s="4">
        <f t="shared" si="50"/>
        <v>939155.36</v>
      </c>
      <c r="S324">
        <v>869138</v>
      </c>
      <c r="T324">
        <v>899558</v>
      </c>
    </row>
    <row r="325" spans="1:20">
      <c r="A325" t="s">
        <v>330</v>
      </c>
      <c r="B325">
        <v>316</v>
      </c>
      <c r="C325" s="4">
        <v>0</v>
      </c>
      <c r="D325" s="10">
        <v>2473495</v>
      </c>
      <c r="E325" s="11">
        <v>21156</v>
      </c>
      <c r="F325" s="4">
        <f t="shared" si="42"/>
        <v>2494651</v>
      </c>
      <c r="H325" s="10">
        <f t="shared" si="43"/>
        <v>2560067</v>
      </c>
      <c r="I325" s="17">
        <f t="shared" si="44"/>
        <v>21156</v>
      </c>
      <c r="J325" s="4">
        <f t="shared" si="45"/>
        <v>2581223</v>
      </c>
      <c r="L325" s="10">
        <v>2473495</v>
      </c>
      <c r="M325" s="11">
        <f t="shared" si="46"/>
        <v>21156</v>
      </c>
      <c r="N325" s="44">
        <f t="shared" si="47"/>
        <v>2560067.3258699998</v>
      </c>
      <c r="O325" s="10">
        <f t="shared" si="51"/>
        <v>2560067</v>
      </c>
      <c r="P325" s="45">
        <f t="shared" si="48"/>
        <v>0.32586999982595444</v>
      </c>
      <c r="Q325">
        <f t="shared" si="49"/>
        <v>98939.8</v>
      </c>
      <c r="R325" s="4">
        <f t="shared" si="50"/>
        <v>2572434.7999999998</v>
      </c>
      <c r="S325">
        <v>2380650</v>
      </c>
      <c r="T325">
        <v>2463973</v>
      </c>
    </row>
    <row r="326" spans="1:20">
      <c r="A326" t="s">
        <v>331</v>
      </c>
      <c r="B326">
        <v>317</v>
      </c>
      <c r="C326" s="4">
        <v>0</v>
      </c>
      <c r="D326" s="10">
        <v>1294148</v>
      </c>
      <c r="E326" s="11">
        <v>0</v>
      </c>
      <c r="F326" s="4">
        <f t="shared" si="42"/>
        <v>1294148</v>
      </c>
      <c r="H326" s="10">
        <f t="shared" si="43"/>
        <v>1339443</v>
      </c>
      <c r="I326" s="17">
        <f t="shared" si="44"/>
        <v>0</v>
      </c>
      <c r="J326" s="4">
        <f t="shared" si="45"/>
        <v>1339443</v>
      </c>
      <c r="L326" s="10">
        <v>1294148</v>
      </c>
      <c r="M326" s="11">
        <f t="shared" si="46"/>
        <v>0</v>
      </c>
      <c r="N326" s="44">
        <f t="shared" si="47"/>
        <v>1339443.1804599999</v>
      </c>
      <c r="O326" s="10">
        <f t="shared" si="51"/>
        <v>1339443</v>
      </c>
      <c r="P326" s="45">
        <f t="shared" si="48"/>
        <v>0.18045999994501472</v>
      </c>
      <c r="Q326">
        <f t="shared" si="49"/>
        <v>51765.919999999998</v>
      </c>
      <c r="R326" s="4">
        <f t="shared" si="50"/>
        <v>1345913.92</v>
      </c>
      <c r="S326">
        <v>1245571</v>
      </c>
      <c r="T326">
        <v>1289166</v>
      </c>
    </row>
    <row r="327" spans="1:20">
      <c r="A327" t="s">
        <v>332</v>
      </c>
      <c r="B327">
        <v>318</v>
      </c>
      <c r="C327" s="4">
        <v>0</v>
      </c>
      <c r="D327" s="10">
        <v>58392</v>
      </c>
      <c r="E327" s="11">
        <v>9075</v>
      </c>
      <c r="F327" s="4">
        <f t="shared" si="42"/>
        <v>67467</v>
      </c>
      <c r="H327" s="10">
        <f t="shared" si="43"/>
        <v>60436</v>
      </c>
      <c r="I327" s="17">
        <f t="shared" si="44"/>
        <v>9075</v>
      </c>
      <c r="J327" s="4">
        <f t="shared" si="45"/>
        <v>69511</v>
      </c>
      <c r="L327" s="10">
        <v>58392</v>
      </c>
      <c r="M327" s="11">
        <f t="shared" si="46"/>
        <v>9075</v>
      </c>
      <c r="N327" s="44">
        <f t="shared" si="47"/>
        <v>60435.720020000001</v>
      </c>
      <c r="O327" s="10">
        <f t="shared" si="51"/>
        <v>60436</v>
      </c>
      <c r="P327" s="45">
        <f t="shared" si="48"/>
        <v>-0.27997999999934109</v>
      </c>
      <c r="Q327">
        <f t="shared" si="49"/>
        <v>2335.6799999999998</v>
      </c>
      <c r="R327" s="4">
        <f t="shared" si="50"/>
        <v>60727.68</v>
      </c>
      <c r="S327">
        <v>56200</v>
      </c>
      <c r="T327">
        <v>58167</v>
      </c>
    </row>
    <row r="328" spans="1:20">
      <c r="A328" t="s">
        <v>333</v>
      </c>
      <c r="B328">
        <v>319</v>
      </c>
      <c r="C328" s="4">
        <v>0</v>
      </c>
      <c r="D328" s="10">
        <v>174104</v>
      </c>
      <c r="E328" s="11">
        <v>113283</v>
      </c>
      <c r="F328" s="4">
        <f t="shared" si="42"/>
        <v>287387</v>
      </c>
      <c r="H328" s="10">
        <f t="shared" si="43"/>
        <v>180198</v>
      </c>
      <c r="I328" s="17">
        <f t="shared" si="44"/>
        <v>113283</v>
      </c>
      <c r="J328" s="4">
        <f t="shared" si="45"/>
        <v>293481</v>
      </c>
      <c r="L328" s="10">
        <v>174104</v>
      </c>
      <c r="M328" s="11">
        <f t="shared" si="46"/>
        <v>113283</v>
      </c>
      <c r="N328" s="44">
        <f t="shared" si="47"/>
        <v>180197.64006000001</v>
      </c>
      <c r="O328" s="10">
        <f t="shared" si="51"/>
        <v>180198</v>
      </c>
      <c r="P328" s="45">
        <f t="shared" si="48"/>
        <v>-0.35993999999482185</v>
      </c>
      <c r="Q328">
        <f t="shared" si="49"/>
        <v>6964.16</v>
      </c>
      <c r="R328" s="4">
        <f t="shared" si="50"/>
        <v>181068.16</v>
      </c>
      <c r="S328">
        <v>167569</v>
      </c>
      <c r="T328">
        <v>173434</v>
      </c>
    </row>
    <row r="329" spans="1:20">
      <c r="A329" t="s">
        <v>334</v>
      </c>
      <c r="B329">
        <v>320</v>
      </c>
      <c r="C329" s="4">
        <v>0</v>
      </c>
      <c r="D329" s="10">
        <v>427922</v>
      </c>
      <c r="E329" s="11">
        <v>2580</v>
      </c>
      <c r="F329" s="4">
        <f t="shared" si="42"/>
        <v>430502</v>
      </c>
      <c r="H329" s="10">
        <f t="shared" si="43"/>
        <v>442899</v>
      </c>
      <c r="I329" s="17">
        <f t="shared" si="44"/>
        <v>2580</v>
      </c>
      <c r="J329" s="4">
        <f t="shared" si="45"/>
        <v>445479</v>
      </c>
      <c r="L329" s="10">
        <v>427922</v>
      </c>
      <c r="M329" s="11">
        <f t="shared" si="46"/>
        <v>2580</v>
      </c>
      <c r="N329" s="44">
        <f t="shared" si="47"/>
        <v>442899.27015</v>
      </c>
      <c r="O329" s="10">
        <f t="shared" si="51"/>
        <v>442899</v>
      </c>
      <c r="P329" s="45">
        <f t="shared" si="48"/>
        <v>0.27014999999664724</v>
      </c>
      <c r="Q329">
        <f t="shared" si="49"/>
        <v>17116.88</v>
      </c>
      <c r="R329" s="4">
        <f t="shared" si="50"/>
        <v>445038.88</v>
      </c>
      <c r="S329">
        <v>411859</v>
      </c>
      <c r="T329">
        <v>426274</v>
      </c>
    </row>
    <row r="330" spans="1:20">
      <c r="A330" t="s">
        <v>335</v>
      </c>
      <c r="B330">
        <v>321</v>
      </c>
      <c r="C330" s="4">
        <v>0</v>
      </c>
      <c r="D330" s="10">
        <v>795966</v>
      </c>
      <c r="E330" s="11">
        <v>0</v>
      </c>
      <c r="F330" s="4">
        <f t="shared" ref="F330:F360" si="52">SUM(C330:E330)</f>
        <v>795966</v>
      </c>
      <c r="H330" s="10">
        <f t="shared" ref="H330:H360" si="53">O330</f>
        <v>823825</v>
      </c>
      <c r="I330" s="17">
        <f t="shared" ref="I330:I360" si="54">M330</f>
        <v>0</v>
      </c>
      <c r="J330" s="4">
        <f t="shared" ref="J330:J360" si="55">SUM(H330:I330)</f>
        <v>823825</v>
      </c>
      <c r="L330" s="10">
        <v>795966</v>
      </c>
      <c r="M330" s="11">
        <f t="shared" ref="M330:M360" si="56">E330</f>
        <v>0</v>
      </c>
      <c r="N330" s="44">
        <f t="shared" ref="N330:N360" si="57">ROUND((($O$2/$P$2)*L330),5)</f>
        <v>823824.81027999998</v>
      </c>
      <c r="O330" s="10">
        <f t="shared" si="51"/>
        <v>823825</v>
      </c>
      <c r="P330" s="45">
        <f t="shared" ref="P330:P360" si="58">N330-O330</f>
        <v>-0.18972000002395362</v>
      </c>
      <c r="Q330">
        <f t="shared" ref="Q330:Q360" si="59">L330*4%</f>
        <v>31838.639999999999</v>
      </c>
      <c r="R330" s="4">
        <f t="shared" ref="R330:R360" si="60">L330+Q330</f>
        <v>827804.64</v>
      </c>
      <c r="S330">
        <v>766089</v>
      </c>
      <c r="T330">
        <v>792902</v>
      </c>
    </row>
    <row r="331" spans="1:20">
      <c r="A331" t="s">
        <v>382</v>
      </c>
      <c r="B331">
        <v>322</v>
      </c>
      <c r="C331" s="4">
        <v>0</v>
      </c>
      <c r="D331" s="10">
        <v>653276</v>
      </c>
      <c r="E331" s="11">
        <v>30817</v>
      </c>
      <c r="F331" s="4">
        <f t="shared" si="52"/>
        <v>684093</v>
      </c>
      <c r="H331" s="10">
        <f t="shared" si="53"/>
        <v>676141</v>
      </c>
      <c r="I331" s="17">
        <f t="shared" si="54"/>
        <v>30817</v>
      </c>
      <c r="J331" s="4">
        <f t="shared" si="55"/>
        <v>706958</v>
      </c>
      <c r="L331" s="10">
        <v>653276</v>
      </c>
      <c r="M331" s="11">
        <f t="shared" si="56"/>
        <v>30817</v>
      </c>
      <c r="N331" s="44">
        <f t="shared" si="57"/>
        <v>676140.66023000004</v>
      </c>
      <c r="O331" s="10">
        <f t="shared" si="51"/>
        <v>676141</v>
      </c>
      <c r="P331" s="45">
        <f t="shared" si="58"/>
        <v>-0.33976999996230006</v>
      </c>
      <c r="Q331">
        <f t="shared" si="59"/>
        <v>26131.040000000001</v>
      </c>
      <c r="R331" s="4">
        <f t="shared" si="60"/>
        <v>679407.04</v>
      </c>
      <c r="S331">
        <v>628755</v>
      </c>
      <c r="T331">
        <v>650761</v>
      </c>
    </row>
    <row r="332" spans="1:20">
      <c r="A332" t="s">
        <v>383</v>
      </c>
      <c r="B332">
        <v>323</v>
      </c>
      <c r="C332" s="4">
        <v>0</v>
      </c>
      <c r="D332" s="10">
        <v>486582</v>
      </c>
      <c r="E332" s="11">
        <v>42259</v>
      </c>
      <c r="F332" s="4">
        <f t="shared" si="52"/>
        <v>528841</v>
      </c>
      <c r="H332" s="10">
        <f t="shared" si="53"/>
        <v>503612</v>
      </c>
      <c r="I332" s="17">
        <f t="shared" si="54"/>
        <v>42259</v>
      </c>
      <c r="J332" s="4">
        <f t="shared" si="55"/>
        <v>545871</v>
      </c>
      <c r="L332" s="10">
        <v>486582</v>
      </c>
      <c r="M332" s="11">
        <f t="shared" si="56"/>
        <v>42259</v>
      </c>
      <c r="N332" s="44">
        <f t="shared" si="57"/>
        <v>503612.37017000001</v>
      </c>
      <c r="O332" s="10">
        <f t="shared" si="51"/>
        <v>503612</v>
      </c>
      <c r="P332" s="45">
        <f t="shared" si="58"/>
        <v>0.37017000000923872</v>
      </c>
      <c r="Q332">
        <f t="shared" si="59"/>
        <v>19463.28</v>
      </c>
      <c r="R332" s="4">
        <f t="shared" si="60"/>
        <v>506045.28</v>
      </c>
      <c r="S332">
        <v>468318</v>
      </c>
      <c r="T332">
        <v>484709</v>
      </c>
    </row>
    <row r="333" spans="1:20">
      <c r="A333" t="s">
        <v>336</v>
      </c>
      <c r="B333">
        <v>324</v>
      </c>
      <c r="C333" s="4">
        <v>0</v>
      </c>
      <c r="D333" s="10">
        <v>296010</v>
      </c>
      <c r="E333" s="11">
        <v>46903</v>
      </c>
      <c r="F333" s="4">
        <f t="shared" si="52"/>
        <v>342913</v>
      </c>
      <c r="H333" s="10">
        <f t="shared" si="53"/>
        <v>306370</v>
      </c>
      <c r="I333" s="17">
        <f t="shared" si="54"/>
        <v>46903</v>
      </c>
      <c r="J333" s="4">
        <f t="shared" si="55"/>
        <v>353273</v>
      </c>
      <c r="L333" s="10">
        <v>296010</v>
      </c>
      <c r="M333" s="11">
        <f t="shared" si="56"/>
        <v>46903</v>
      </c>
      <c r="N333" s="44">
        <f t="shared" si="57"/>
        <v>306370.35009999998</v>
      </c>
      <c r="O333" s="10">
        <f t="shared" si="51"/>
        <v>306370</v>
      </c>
      <c r="P333" s="45">
        <f t="shared" si="58"/>
        <v>0.35009999998146668</v>
      </c>
      <c r="Q333">
        <f t="shared" si="59"/>
        <v>11840.4</v>
      </c>
      <c r="R333" s="4">
        <f t="shared" si="60"/>
        <v>307850.40000000002</v>
      </c>
      <c r="S333">
        <v>284899</v>
      </c>
      <c r="T333">
        <v>294870</v>
      </c>
    </row>
    <row r="334" spans="1:20">
      <c r="A334" t="s">
        <v>384</v>
      </c>
      <c r="B334">
        <v>325</v>
      </c>
      <c r="C334" s="4">
        <v>0</v>
      </c>
      <c r="D334" s="10">
        <v>3580408</v>
      </c>
      <c r="E334" s="11">
        <v>600</v>
      </c>
      <c r="F334" s="4">
        <f t="shared" si="52"/>
        <v>3581008</v>
      </c>
      <c r="H334" s="10">
        <f t="shared" si="53"/>
        <v>3705722</v>
      </c>
      <c r="I334" s="17">
        <f t="shared" si="54"/>
        <v>600</v>
      </c>
      <c r="J334" s="4">
        <f t="shared" si="55"/>
        <v>3706322</v>
      </c>
      <c r="L334" s="10">
        <v>3580408</v>
      </c>
      <c r="M334" s="11">
        <f t="shared" si="56"/>
        <v>600</v>
      </c>
      <c r="N334" s="44">
        <f t="shared" si="57"/>
        <v>3705722.2812600001</v>
      </c>
      <c r="O334" s="10">
        <f t="shared" si="51"/>
        <v>3705722</v>
      </c>
      <c r="P334" s="45">
        <f t="shared" si="58"/>
        <v>0.28126000007614493</v>
      </c>
      <c r="Q334">
        <f t="shared" si="59"/>
        <v>143216.32000000001</v>
      </c>
      <c r="R334" s="4">
        <f t="shared" si="60"/>
        <v>3723624.32</v>
      </c>
      <c r="S334">
        <v>3446013</v>
      </c>
      <c r="T334">
        <v>3566623</v>
      </c>
    </row>
    <row r="335" spans="1:20">
      <c r="A335" t="s">
        <v>385</v>
      </c>
      <c r="B335">
        <v>326</v>
      </c>
      <c r="C335" s="4">
        <v>0</v>
      </c>
      <c r="D335" s="10">
        <v>97134</v>
      </c>
      <c r="E335" s="11">
        <v>24135</v>
      </c>
      <c r="F335" s="4">
        <f t="shared" si="52"/>
        <v>121269</v>
      </c>
      <c r="H335" s="10">
        <f t="shared" si="53"/>
        <v>100534</v>
      </c>
      <c r="I335" s="17">
        <f t="shared" si="54"/>
        <v>24135</v>
      </c>
      <c r="J335" s="4">
        <f t="shared" si="55"/>
        <v>124669</v>
      </c>
      <c r="L335" s="10">
        <v>97134</v>
      </c>
      <c r="M335" s="11">
        <f t="shared" si="56"/>
        <v>24135</v>
      </c>
      <c r="N335" s="44">
        <f t="shared" si="57"/>
        <v>100533.69003</v>
      </c>
      <c r="O335" s="10">
        <f t="shared" si="51"/>
        <v>100534</v>
      </c>
      <c r="P335" s="45">
        <f t="shared" si="58"/>
        <v>-0.30997000000206754</v>
      </c>
      <c r="Q335">
        <f t="shared" si="59"/>
        <v>3885.36</v>
      </c>
      <c r="R335" s="4">
        <f t="shared" si="60"/>
        <v>101019.36</v>
      </c>
      <c r="S335">
        <v>93488</v>
      </c>
      <c r="T335">
        <v>96760</v>
      </c>
    </row>
    <row r="336" spans="1:20">
      <c r="A336" t="s">
        <v>337</v>
      </c>
      <c r="B336">
        <v>327</v>
      </c>
      <c r="C336" s="4">
        <v>0</v>
      </c>
      <c r="D336" s="10">
        <v>185560</v>
      </c>
      <c r="E336" s="11">
        <v>747938</v>
      </c>
      <c r="F336" s="4">
        <f t="shared" si="52"/>
        <v>933498</v>
      </c>
      <c r="H336" s="10">
        <f t="shared" si="53"/>
        <v>192055</v>
      </c>
      <c r="I336" s="17">
        <f t="shared" si="54"/>
        <v>747938</v>
      </c>
      <c r="J336" s="4">
        <f t="shared" si="55"/>
        <v>939993</v>
      </c>
      <c r="L336" s="10">
        <v>185560</v>
      </c>
      <c r="M336" s="11">
        <f t="shared" si="56"/>
        <v>747938</v>
      </c>
      <c r="N336" s="44">
        <f t="shared" si="57"/>
        <v>192054.60006999999</v>
      </c>
      <c r="O336" s="10">
        <f t="shared" si="51"/>
        <v>192055</v>
      </c>
      <c r="P336" s="45">
        <f t="shared" si="58"/>
        <v>-0.39993000001413748</v>
      </c>
      <c r="Q336">
        <f t="shared" si="59"/>
        <v>7422.4000000000005</v>
      </c>
      <c r="R336" s="4">
        <f t="shared" si="60"/>
        <v>192982.39999999999</v>
      </c>
      <c r="S336">
        <v>178595</v>
      </c>
      <c r="T336">
        <v>184846</v>
      </c>
    </row>
    <row r="337" spans="1:20">
      <c r="A337" t="s">
        <v>338</v>
      </c>
      <c r="B337">
        <v>328</v>
      </c>
      <c r="C337" s="4">
        <v>0</v>
      </c>
      <c r="D337" s="10">
        <v>1157670</v>
      </c>
      <c r="E337" s="11">
        <v>99581</v>
      </c>
      <c r="F337" s="4">
        <f t="shared" si="52"/>
        <v>1257251</v>
      </c>
      <c r="H337" s="10">
        <f t="shared" si="53"/>
        <v>1198188</v>
      </c>
      <c r="I337" s="17">
        <f t="shared" si="54"/>
        <v>99581</v>
      </c>
      <c r="J337" s="4">
        <f t="shared" si="55"/>
        <v>1297769</v>
      </c>
      <c r="L337" s="10">
        <v>1157670</v>
      </c>
      <c r="M337" s="11">
        <f t="shared" si="56"/>
        <v>99581</v>
      </c>
      <c r="N337" s="44">
        <f t="shared" si="57"/>
        <v>1198188.45041</v>
      </c>
      <c r="O337" s="10">
        <f t="shared" si="51"/>
        <v>1198188</v>
      </c>
      <c r="P337" s="45">
        <f t="shared" si="58"/>
        <v>0.45041000004857779</v>
      </c>
      <c r="Q337">
        <f t="shared" si="59"/>
        <v>46306.8</v>
      </c>
      <c r="R337" s="4">
        <f t="shared" si="60"/>
        <v>1203976.8</v>
      </c>
      <c r="S337">
        <v>1114216</v>
      </c>
      <c r="T337">
        <v>1153214</v>
      </c>
    </row>
    <row r="338" spans="1:20">
      <c r="A338" t="s">
        <v>339</v>
      </c>
      <c r="B338">
        <v>329</v>
      </c>
      <c r="C338" s="4">
        <v>0</v>
      </c>
      <c r="D338" s="10">
        <v>6289033</v>
      </c>
      <c r="E338" s="11">
        <v>111704</v>
      </c>
      <c r="F338" s="4">
        <f t="shared" si="52"/>
        <v>6400737</v>
      </c>
      <c r="H338" s="10">
        <f t="shared" si="53"/>
        <v>6509149</v>
      </c>
      <c r="I338" s="17">
        <f t="shared" si="54"/>
        <v>111704</v>
      </c>
      <c r="J338" s="4">
        <f t="shared" si="55"/>
        <v>6620853</v>
      </c>
      <c r="L338" s="10">
        <v>6289033</v>
      </c>
      <c r="M338" s="11">
        <f t="shared" si="56"/>
        <v>111704</v>
      </c>
      <c r="N338" s="44">
        <f t="shared" si="57"/>
        <v>6509149.1572200004</v>
      </c>
      <c r="O338" s="10">
        <f t="shared" si="51"/>
        <v>6509149</v>
      </c>
      <c r="P338" s="45">
        <f t="shared" si="58"/>
        <v>0.15722000040113926</v>
      </c>
      <c r="Q338">
        <f t="shared" si="59"/>
        <v>251561.32</v>
      </c>
      <c r="R338" s="4">
        <f t="shared" si="60"/>
        <v>6540594.3200000003</v>
      </c>
      <c r="S338">
        <v>6052967</v>
      </c>
      <c r="T338">
        <v>6264821</v>
      </c>
    </row>
    <row r="339" spans="1:20">
      <c r="A339" t="s">
        <v>340</v>
      </c>
      <c r="B339">
        <v>330</v>
      </c>
      <c r="C339" s="4">
        <v>0</v>
      </c>
      <c r="D339" s="10">
        <v>2123074</v>
      </c>
      <c r="E339" s="11">
        <v>227</v>
      </c>
      <c r="F339" s="4">
        <f t="shared" si="52"/>
        <v>2123301</v>
      </c>
      <c r="H339" s="10">
        <f t="shared" si="53"/>
        <v>2197382</v>
      </c>
      <c r="I339" s="17">
        <f t="shared" si="54"/>
        <v>227</v>
      </c>
      <c r="J339" s="4">
        <f t="shared" si="55"/>
        <v>2197609</v>
      </c>
      <c r="L339" s="10">
        <v>2123074</v>
      </c>
      <c r="M339" s="11">
        <f t="shared" si="56"/>
        <v>227</v>
      </c>
      <c r="N339" s="44">
        <f t="shared" si="57"/>
        <v>2197381.59075</v>
      </c>
      <c r="O339" s="10">
        <f t="shared" si="51"/>
        <v>2197382</v>
      </c>
      <c r="P339" s="45">
        <f t="shared" si="58"/>
        <v>-0.40925000002607703</v>
      </c>
      <c r="Q339">
        <f t="shared" si="59"/>
        <v>84922.96</v>
      </c>
      <c r="R339" s="4">
        <f t="shared" si="60"/>
        <v>2207996.96</v>
      </c>
      <c r="S339">
        <v>2043382</v>
      </c>
      <c r="T339">
        <v>2114900</v>
      </c>
    </row>
    <row r="340" spans="1:20">
      <c r="A340" t="s">
        <v>341</v>
      </c>
      <c r="B340">
        <v>331</v>
      </c>
      <c r="C340" s="4">
        <v>0</v>
      </c>
      <c r="D340" s="10">
        <v>144763</v>
      </c>
      <c r="E340" s="11">
        <v>1003</v>
      </c>
      <c r="F340" s="4">
        <f t="shared" si="52"/>
        <v>145766</v>
      </c>
      <c r="H340" s="10">
        <f t="shared" si="53"/>
        <v>149830</v>
      </c>
      <c r="I340" s="17">
        <f t="shared" si="54"/>
        <v>1003</v>
      </c>
      <c r="J340" s="4">
        <f t="shared" si="55"/>
        <v>150833</v>
      </c>
      <c r="L340" s="10">
        <v>144763</v>
      </c>
      <c r="M340" s="11">
        <f t="shared" si="56"/>
        <v>1003</v>
      </c>
      <c r="N340" s="44">
        <f t="shared" si="57"/>
        <v>149829.70504999999</v>
      </c>
      <c r="O340" s="10">
        <f t="shared" si="51"/>
        <v>149830</v>
      </c>
      <c r="P340" s="45">
        <f t="shared" si="58"/>
        <v>-0.29495000001043081</v>
      </c>
      <c r="Q340">
        <f t="shared" si="59"/>
        <v>5790.52</v>
      </c>
      <c r="R340" s="4">
        <f t="shared" si="60"/>
        <v>150553.51999999999</v>
      </c>
      <c r="S340">
        <v>139329</v>
      </c>
      <c r="T340">
        <v>144206</v>
      </c>
    </row>
    <row r="341" spans="1:20">
      <c r="A341" t="s">
        <v>342</v>
      </c>
      <c r="B341">
        <v>332</v>
      </c>
      <c r="C341" s="4">
        <v>0</v>
      </c>
      <c r="D341" s="10">
        <v>653977</v>
      </c>
      <c r="E341" s="11">
        <v>125741</v>
      </c>
      <c r="F341" s="4">
        <f t="shared" si="52"/>
        <v>779718</v>
      </c>
      <c r="H341" s="10">
        <f t="shared" si="53"/>
        <v>676866</v>
      </c>
      <c r="I341" s="17">
        <f t="shared" si="54"/>
        <v>125741</v>
      </c>
      <c r="J341" s="4">
        <f t="shared" si="55"/>
        <v>802607</v>
      </c>
      <c r="L341" s="10">
        <v>653977</v>
      </c>
      <c r="M341" s="11">
        <f t="shared" si="56"/>
        <v>125741</v>
      </c>
      <c r="N341" s="44">
        <f t="shared" si="57"/>
        <v>676866.19522999995</v>
      </c>
      <c r="O341" s="10">
        <f t="shared" si="51"/>
        <v>676866</v>
      </c>
      <c r="P341" s="45">
        <f t="shared" si="58"/>
        <v>0.19522999995388091</v>
      </c>
      <c r="Q341">
        <f t="shared" si="59"/>
        <v>26159.08</v>
      </c>
      <c r="R341" s="4">
        <f t="shared" si="60"/>
        <v>680136.08</v>
      </c>
      <c r="S341">
        <v>629429</v>
      </c>
      <c r="T341">
        <v>651459</v>
      </c>
    </row>
    <row r="342" spans="1:20">
      <c r="A342" t="s">
        <v>343</v>
      </c>
      <c r="B342">
        <v>333</v>
      </c>
      <c r="C342" s="4">
        <v>0</v>
      </c>
      <c r="D342" s="10">
        <v>373690</v>
      </c>
      <c r="E342" s="11">
        <v>0</v>
      </c>
      <c r="F342" s="4">
        <f t="shared" si="52"/>
        <v>373690</v>
      </c>
      <c r="H342" s="10">
        <f t="shared" si="53"/>
        <v>386769</v>
      </c>
      <c r="I342" s="17">
        <f t="shared" si="54"/>
        <v>0</v>
      </c>
      <c r="J342" s="4">
        <f t="shared" si="55"/>
        <v>386769</v>
      </c>
      <c r="L342" s="10">
        <v>373690</v>
      </c>
      <c r="M342" s="11">
        <f t="shared" si="56"/>
        <v>0</v>
      </c>
      <c r="N342" s="44">
        <f t="shared" si="57"/>
        <v>386769.15013000002</v>
      </c>
      <c r="O342" s="10">
        <f t="shared" si="51"/>
        <v>386769</v>
      </c>
      <c r="P342" s="45">
        <f t="shared" si="58"/>
        <v>0.15013000002363697</v>
      </c>
      <c r="Q342">
        <f t="shared" si="59"/>
        <v>14947.6</v>
      </c>
      <c r="R342" s="4">
        <f t="shared" si="60"/>
        <v>388637.6</v>
      </c>
      <c r="S342">
        <v>359663</v>
      </c>
      <c r="T342">
        <v>372251</v>
      </c>
    </row>
    <row r="343" spans="1:20">
      <c r="A343" t="s">
        <v>344</v>
      </c>
      <c r="B343">
        <v>334</v>
      </c>
      <c r="C343" s="4">
        <v>0</v>
      </c>
      <c r="D343" s="10">
        <v>1215414</v>
      </c>
      <c r="E343" s="11">
        <v>838058</v>
      </c>
      <c r="F343" s="4">
        <f t="shared" si="52"/>
        <v>2053472</v>
      </c>
      <c r="H343" s="10">
        <f t="shared" si="53"/>
        <v>1257954</v>
      </c>
      <c r="I343" s="17">
        <f t="shared" si="54"/>
        <v>838058</v>
      </c>
      <c r="J343" s="4">
        <f t="shared" si="55"/>
        <v>2096012</v>
      </c>
      <c r="L343" s="10">
        <v>1215414</v>
      </c>
      <c r="M343" s="11">
        <f t="shared" si="56"/>
        <v>838058</v>
      </c>
      <c r="N343" s="44">
        <f t="shared" si="57"/>
        <v>1257953.49043</v>
      </c>
      <c r="O343" s="10">
        <f>ROUND(N343,0)+1</f>
        <v>1257954</v>
      </c>
      <c r="P343" s="45">
        <f t="shared" si="58"/>
        <v>-0.50956999999471009</v>
      </c>
      <c r="Q343">
        <f t="shared" si="59"/>
        <v>48616.56</v>
      </c>
      <c r="R343" s="4">
        <f t="shared" si="60"/>
        <v>1264030.56</v>
      </c>
      <c r="S343">
        <v>1169792</v>
      </c>
      <c r="T343">
        <v>1210735</v>
      </c>
    </row>
    <row r="344" spans="1:20">
      <c r="A344" t="s">
        <v>345</v>
      </c>
      <c r="B344">
        <v>335</v>
      </c>
      <c r="C344" s="4">
        <v>0</v>
      </c>
      <c r="D344" s="10">
        <v>728832</v>
      </c>
      <c r="E344" s="11">
        <v>0</v>
      </c>
      <c r="F344" s="4">
        <f t="shared" si="52"/>
        <v>728832</v>
      </c>
      <c r="H344" s="10">
        <f t="shared" si="53"/>
        <v>754341</v>
      </c>
      <c r="I344" s="17">
        <f t="shared" si="54"/>
        <v>0</v>
      </c>
      <c r="J344" s="4">
        <f t="shared" si="55"/>
        <v>754341</v>
      </c>
      <c r="L344" s="10">
        <v>728832</v>
      </c>
      <c r="M344" s="11">
        <f t="shared" si="56"/>
        <v>0</v>
      </c>
      <c r="N344" s="44">
        <f t="shared" si="57"/>
        <v>754341.12026</v>
      </c>
      <c r="O344" s="10">
        <f t="shared" ref="O344:O360" si="61">ROUND(N344,0)</f>
        <v>754341</v>
      </c>
      <c r="P344" s="45">
        <f t="shared" si="58"/>
        <v>0.12025999999605119</v>
      </c>
      <c r="Q344">
        <f t="shared" si="59"/>
        <v>29153.279999999999</v>
      </c>
      <c r="R344" s="4">
        <f t="shared" si="60"/>
        <v>757985.28000000003</v>
      </c>
      <c r="S344">
        <v>701474</v>
      </c>
      <c r="T344">
        <v>726026</v>
      </c>
    </row>
    <row r="345" spans="1:20">
      <c r="A345" t="s">
        <v>346</v>
      </c>
      <c r="B345">
        <v>336</v>
      </c>
      <c r="C345" s="4">
        <v>0</v>
      </c>
      <c r="D345" s="10">
        <v>8710954</v>
      </c>
      <c r="E345" s="11">
        <v>15268</v>
      </c>
      <c r="F345" s="4">
        <f t="shared" si="52"/>
        <v>8726222</v>
      </c>
      <c r="H345" s="10">
        <f t="shared" si="53"/>
        <v>9015837</v>
      </c>
      <c r="I345" s="17">
        <f t="shared" si="54"/>
        <v>15268</v>
      </c>
      <c r="J345" s="4">
        <f t="shared" si="55"/>
        <v>9031105</v>
      </c>
      <c r="L345" s="10">
        <v>8710954</v>
      </c>
      <c r="M345" s="11">
        <f t="shared" si="56"/>
        <v>15268</v>
      </c>
      <c r="N345" s="44">
        <f t="shared" si="57"/>
        <v>9015837.3930799998</v>
      </c>
      <c r="O345" s="10">
        <f t="shared" si="61"/>
        <v>9015837</v>
      </c>
      <c r="P345" s="45">
        <f t="shared" si="58"/>
        <v>0.39307999983429909</v>
      </c>
      <c r="Q345">
        <f t="shared" si="59"/>
        <v>348438.16000000003</v>
      </c>
      <c r="R345" s="4">
        <f t="shared" si="60"/>
        <v>9059392.1600000001</v>
      </c>
      <c r="S345">
        <v>8383979</v>
      </c>
      <c r="T345">
        <v>8677418</v>
      </c>
    </row>
    <row r="346" spans="1:20">
      <c r="A346" t="s">
        <v>347</v>
      </c>
      <c r="B346">
        <v>337</v>
      </c>
      <c r="C346" s="4">
        <v>0</v>
      </c>
      <c r="D346" s="10">
        <v>134068</v>
      </c>
      <c r="E346" s="11">
        <v>28052</v>
      </c>
      <c r="F346" s="4">
        <f t="shared" si="52"/>
        <v>162120</v>
      </c>
      <c r="H346" s="10">
        <f t="shared" si="53"/>
        <v>138760</v>
      </c>
      <c r="I346" s="17">
        <f t="shared" si="54"/>
        <v>28052</v>
      </c>
      <c r="J346" s="4">
        <f t="shared" si="55"/>
        <v>166812</v>
      </c>
      <c r="L346" s="10">
        <v>134068</v>
      </c>
      <c r="M346" s="11">
        <f t="shared" si="56"/>
        <v>28052</v>
      </c>
      <c r="N346" s="44">
        <f t="shared" si="57"/>
        <v>138760.38005000001</v>
      </c>
      <c r="O346" s="10">
        <f t="shared" si="61"/>
        <v>138760</v>
      </c>
      <c r="P346" s="45">
        <f t="shared" si="58"/>
        <v>0.38005000000703149</v>
      </c>
      <c r="Q346">
        <f t="shared" si="59"/>
        <v>5362.72</v>
      </c>
      <c r="R346" s="4">
        <f t="shared" si="60"/>
        <v>139430.72</v>
      </c>
      <c r="S346">
        <v>129036</v>
      </c>
      <c r="T346">
        <v>133552</v>
      </c>
    </row>
    <row r="347" spans="1:20">
      <c r="A347" t="s">
        <v>348</v>
      </c>
      <c r="B347">
        <v>338</v>
      </c>
      <c r="C347" s="4">
        <v>0</v>
      </c>
      <c r="D347" s="10">
        <v>2419075</v>
      </c>
      <c r="E347" s="11">
        <v>0</v>
      </c>
      <c r="F347" s="4">
        <f t="shared" si="52"/>
        <v>2419075</v>
      </c>
      <c r="H347" s="10">
        <f t="shared" si="53"/>
        <v>2503743</v>
      </c>
      <c r="I347" s="17">
        <f t="shared" si="54"/>
        <v>0</v>
      </c>
      <c r="J347" s="4">
        <f t="shared" si="55"/>
        <v>2503743</v>
      </c>
      <c r="L347" s="10">
        <v>2419075</v>
      </c>
      <c r="M347" s="11">
        <f t="shared" si="56"/>
        <v>0</v>
      </c>
      <c r="N347" s="44">
        <f t="shared" si="57"/>
        <v>2503742.62585</v>
      </c>
      <c r="O347" s="10">
        <f t="shared" si="61"/>
        <v>2503743</v>
      </c>
      <c r="P347" s="45">
        <f t="shared" si="58"/>
        <v>-0.37415000004693866</v>
      </c>
      <c r="Q347">
        <f t="shared" si="59"/>
        <v>96763</v>
      </c>
      <c r="R347" s="4">
        <f t="shared" si="60"/>
        <v>2515838</v>
      </c>
      <c r="S347">
        <v>2328272</v>
      </c>
      <c r="T347">
        <v>2409762</v>
      </c>
    </row>
    <row r="348" spans="1:20">
      <c r="A348" t="s">
        <v>349</v>
      </c>
      <c r="B348">
        <v>339</v>
      </c>
      <c r="C348" s="4">
        <v>0</v>
      </c>
      <c r="D348" s="10">
        <v>1462090</v>
      </c>
      <c r="E348" s="11">
        <v>2706</v>
      </c>
      <c r="F348" s="4">
        <f t="shared" si="52"/>
        <v>1464796</v>
      </c>
      <c r="H348" s="10">
        <f t="shared" si="53"/>
        <v>1513263</v>
      </c>
      <c r="I348" s="17">
        <f t="shared" si="54"/>
        <v>2706</v>
      </c>
      <c r="J348" s="4">
        <f t="shared" si="55"/>
        <v>1515969</v>
      </c>
      <c r="L348" s="10">
        <v>1462090</v>
      </c>
      <c r="M348" s="11">
        <f t="shared" si="56"/>
        <v>2706</v>
      </c>
      <c r="N348" s="44">
        <f t="shared" si="57"/>
        <v>1513263.1505199999</v>
      </c>
      <c r="O348" s="10">
        <f t="shared" si="61"/>
        <v>1513263</v>
      </c>
      <c r="P348" s="45">
        <f t="shared" si="58"/>
        <v>0.15051999990828335</v>
      </c>
      <c r="Q348">
        <f t="shared" si="59"/>
        <v>58483.6</v>
      </c>
      <c r="R348" s="4">
        <f t="shared" si="60"/>
        <v>1520573.6</v>
      </c>
      <c r="S348">
        <v>1407209</v>
      </c>
      <c r="T348">
        <v>1456461</v>
      </c>
    </row>
    <row r="349" spans="1:20">
      <c r="A349" t="s">
        <v>350</v>
      </c>
      <c r="B349">
        <v>340</v>
      </c>
      <c r="C349" s="4">
        <v>0</v>
      </c>
      <c r="D349" s="10">
        <v>302452</v>
      </c>
      <c r="E349" s="11">
        <v>7466</v>
      </c>
      <c r="F349" s="4">
        <f t="shared" si="52"/>
        <v>309918</v>
      </c>
      <c r="H349" s="10">
        <f t="shared" si="53"/>
        <v>313038</v>
      </c>
      <c r="I349" s="17">
        <f t="shared" si="54"/>
        <v>7466</v>
      </c>
      <c r="J349" s="4">
        <f t="shared" si="55"/>
        <v>320504</v>
      </c>
      <c r="L349" s="10">
        <v>302452</v>
      </c>
      <c r="M349" s="11">
        <f t="shared" si="56"/>
        <v>7466</v>
      </c>
      <c r="N349" s="44">
        <f t="shared" si="57"/>
        <v>313037.82010999997</v>
      </c>
      <c r="O349" s="10">
        <f t="shared" si="61"/>
        <v>313038</v>
      </c>
      <c r="P349" s="45">
        <f t="shared" si="58"/>
        <v>-0.17989000002853572</v>
      </c>
      <c r="Q349">
        <f t="shared" si="59"/>
        <v>12098.08</v>
      </c>
      <c r="R349" s="4">
        <f t="shared" si="60"/>
        <v>314550.08</v>
      </c>
      <c r="S349">
        <v>291099</v>
      </c>
      <c r="T349">
        <v>301287</v>
      </c>
    </row>
    <row r="350" spans="1:20">
      <c r="A350" t="s">
        <v>351</v>
      </c>
      <c r="B350">
        <v>341</v>
      </c>
      <c r="C350" s="4">
        <v>0</v>
      </c>
      <c r="D350" s="10">
        <v>953797</v>
      </c>
      <c r="E350" s="11">
        <v>173250</v>
      </c>
      <c r="F350" s="4">
        <f t="shared" si="52"/>
        <v>1127047</v>
      </c>
      <c r="H350" s="10">
        <f t="shared" si="53"/>
        <v>987180</v>
      </c>
      <c r="I350" s="17">
        <f t="shared" si="54"/>
        <v>173250</v>
      </c>
      <c r="J350" s="4">
        <f t="shared" si="55"/>
        <v>1160430</v>
      </c>
      <c r="L350" s="10">
        <v>953797</v>
      </c>
      <c r="M350" s="11">
        <f t="shared" si="56"/>
        <v>173250</v>
      </c>
      <c r="N350" s="44">
        <f t="shared" si="57"/>
        <v>987179.89534000005</v>
      </c>
      <c r="O350" s="10">
        <f t="shared" si="61"/>
        <v>987180</v>
      </c>
      <c r="P350" s="45">
        <f t="shared" si="58"/>
        <v>-0.10465999995358288</v>
      </c>
      <c r="Q350">
        <f t="shared" si="59"/>
        <v>38151.879999999997</v>
      </c>
      <c r="R350" s="4">
        <f t="shared" si="60"/>
        <v>991948.88</v>
      </c>
      <c r="S350">
        <v>917995</v>
      </c>
      <c r="T350">
        <v>950125</v>
      </c>
    </row>
    <row r="351" spans="1:20">
      <c r="A351" t="s">
        <v>352</v>
      </c>
      <c r="B351">
        <v>342</v>
      </c>
      <c r="C351" s="4">
        <v>0</v>
      </c>
      <c r="D351" s="10">
        <v>2484126</v>
      </c>
      <c r="E351" s="11">
        <v>0</v>
      </c>
      <c r="F351" s="4">
        <f t="shared" si="52"/>
        <v>2484126</v>
      </c>
      <c r="H351" s="10">
        <f t="shared" si="53"/>
        <v>2571070</v>
      </c>
      <c r="I351" s="17">
        <f t="shared" si="54"/>
        <v>0</v>
      </c>
      <c r="J351" s="4">
        <f t="shared" si="55"/>
        <v>2571070</v>
      </c>
      <c r="L351" s="10">
        <v>2484126</v>
      </c>
      <c r="M351" s="11">
        <f t="shared" si="56"/>
        <v>0</v>
      </c>
      <c r="N351" s="44">
        <f t="shared" si="57"/>
        <v>2571070.4108799999</v>
      </c>
      <c r="O351" s="10">
        <f t="shared" si="61"/>
        <v>2571070</v>
      </c>
      <c r="P351" s="45">
        <f t="shared" si="58"/>
        <v>0.41087999986484647</v>
      </c>
      <c r="Q351">
        <f t="shared" si="59"/>
        <v>99365.040000000008</v>
      </c>
      <c r="R351" s="4">
        <f t="shared" si="60"/>
        <v>2583491.04</v>
      </c>
      <c r="S351">
        <v>2390882</v>
      </c>
      <c r="T351">
        <v>2474563</v>
      </c>
    </row>
    <row r="352" spans="1:20">
      <c r="A352" t="s">
        <v>353</v>
      </c>
      <c r="B352">
        <v>343</v>
      </c>
      <c r="C352" s="4">
        <v>0</v>
      </c>
      <c r="D352" s="10">
        <v>1680683</v>
      </c>
      <c r="E352" s="11">
        <v>76978</v>
      </c>
      <c r="F352" s="4">
        <f t="shared" si="52"/>
        <v>1757661</v>
      </c>
      <c r="H352" s="10">
        <f t="shared" si="53"/>
        <v>1739507</v>
      </c>
      <c r="I352" s="17">
        <f t="shared" si="54"/>
        <v>76978</v>
      </c>
      <c r="J352" s="4">
        <f t="shared" si="55"/>
        <v>1816485</v>
      </c>
      <c r="L352" s="10">
        <v>1680683</v>
      </c>
      <c r="M352" s="11">
        <f t="shared" si="56"/>
        <v>76978</v>
      </c>
      <c r="N352" s="44">
        <f t="shared" si="57"/>
        <v>1739506.9055900001</v>
      </c>
      <c r="O352" s="10">
        <f t="shared" si="61"/>
        <v>1739507</v>
      </c>
      <c r="P352" s="45">
        <f t="shared" si="58"/>
        <v>-9.4409999903291464E-2</v>
      </c>
      <c r="Q352">
        <f t="shared" si="59"/>
        <v>67227.320000000007</v>
      </c>
      <c r="R352" s="4">
        <f t="shared" si="60"/>
        <v>1747910.32</v>
      </c>
      <c r="S352">
        <v>1617597</v>
      </c>
      <c r="T352">
        <v>1674213</v>
      </c>
    </row>
    <row r="353" spans="1:20">
      <c r="A353" t="s">
        <v>354</v>
      </c>
      <c r="B353">
        <v>344</v>
      </c>
      <c r="C353" s="4">
        <v>0</v>
      </c>
      <c r="D353" s="10">
        <v>1478108</v>
      </c>
      <c r="E353" s="11">
        <v>16147</v>
      </c>
      <c r="F353" s="4">
        <f t="shared" si="52"/>
        <v>1494255</v>
      </c>
      <c r="H353" s="10">
        <f t="shared" si="53"/>
        <v>1529842</v>
      </c>
      <c r="I353" s="17">
        <f t="shared" si="54"/>
        <v>16147</v>
      </c>
      <c r="J353" s="4">
        <f t="shared" si="55"/>
        <v>1545989</v>
      </c>
      <c r="L353" s="10">
        <v>1478108</v>
      </c>
      <c r="M353" s="11">
        <f t="shared" si="56"/>
        <v>16147</v>
      </c>
      <c r="N353" s="44">
        <f t="shared" si="57"/>
        <v>1529841.78052</v>
      </c>
      <c r="O353" s="10">
        <f t="shared" si="61"/>
        <v>1529842</v>
      </c>
      <c r="P353" s="45">
        <f t="shared" si="58"/>
        <v>-0.21947999997064471</v>
      </c>
      <c r="Q353">
        <f t="shared" si="59"/>
        <v>59124.32</v>
      </c>
      <c r="R353" s="4">
        <f t="shared" si="60"/>
        <v>1537232.32</v>
      </c>
      <c r="S353">
        <v>1422626</v>
      </c>
      <c r="T353">
        <v>1472418</v>
      </c>
    </row>
    <row r="354" spans="1:20">
      <c r="A354" t="s">
        <v>355</v>
      </c>
      <c r="B354">
        <v>345</v>
      </c>
      <c r="C354" s="4">
        <v>0</v>
      </c>
      <c r="D354" s="10">
        <v>103744</v>
      </c>
      <c r="E354" s="11">
        <v>97762</v>
      </c>
      <c r="F354" s="4">
        <f t="shared" si="52"/>
        <v>201506</v>
      </c>
      <c r="H354" s="10">
        <f t="shared" si="53"/>
        <v>107375</v>
      </c>
      <c r="I354" s="17">
        <f t="shared" si="54"/>
        <v>97762</v>
      </c>
      <c r="J354" s="4">
        <f t="shared" si="55"/>
        <v>205137</v>
      </c>
      <c r="L354" s="10">
        <v>103744</v>
      </c>
      <c r="M354" s="11">
        <f t="shared" si="56"/>
        <v>97762</v>
      </c>
      <c r="N354" s="44">
        <f t="shared" si="57"/>
        <v>107375.04004000001</v>
      </c>
      <c r="O354" s="10">
        <f t="shared" si="61"/>
        <v>107375</v>
      </c>
      <c r="P354" s="45">
        <f t="shared" si="58"/>
        <v>4.0040000007138588E-2</v>
      </c>
      <c r="Q354">
        <f t="shared" si="59"/>
        <v>4149.76</v>
      </c>
      <c r="R354" s="4">
        <f t="shared" si="60"/>
        <v>107893.75999999999</v>
      </c>
      <c r="S354">
        <v>99850</v>
      </c>
      <c r="T354">
        <v>103345</v>
      </c>
    </row>
    <row r="355" spans="1:20">
      <c r="A355" t="s">
        <v>356</v>
      </c>
      <c r="B355">
        <v>346</v>
      </c>
      <c r="C355" s="4">
        <v>0</v>
      </c>
      <c r="D355" s="10">
        <v>4211539</v>
      </c>
      <c r="E355" s="11">
        <v>0</v>
      </c>
      <c r="F355" s="4">
        <f t="shared" si="52"/>
        <v>4211539</v>
      </c>
      <c r="H355" s="10">
        <f t="shared" si="53"/>
        <v>4358943</v>
      </c>
      <c r="I355" s="17">
        <f t="shared" si="54"/>
        <v>0</v>
      </c>
      <c r="J355" s="4">
        <f t="shared" si="55"/>
        <v>4358943</v>
      </c>
      <c r="L355" s="10">
        <v>4211539</v>
      </c>
      <c r="M355" s="11">
        <f t="shared" si="56"/>
        <v>0</v>
      </c>
      <c r="N355" s="44">
        <f t="shared" si="57"/>
        <v>4358942.8664899999</v>
      </c>
      <c r="O355" s="10">
        <f t="shared" si="61"/>
        <v>4358943</v>
      </c>
      <c r="P355" s="45">
        <f t="shared" si="58"/>
        <v>-0.13351000007241964</v>
      </c>
      <c r="Q355">
        <f t="shared" si="59"/>
        <v>168461.56</v>
      </c>
      <c r="R355" s="4">
        <f t="shared" si="60"/>
        <v>4380000.5599999996</v>
      </c>
      <c r="S355">
        <v>4053454</v>
      </c>
      <c r="T355">
        <v>4195325</v>
      </c>
    </row>
    <row r="356" spans="1:20">
      <c r="A356" t="s">
        <v>357</v>
      </c>
      <c r="B356">
        <v>347</v>
      </c>
      <c r="C356" s="4">
        <v>0</v>
      </c>
      <c r="D356" s="10">
        <v>5980823</v>
      </c>
      <c r="E356" s="11">
        <v>1611</v>
      </c>
      <c r="F356" s="4">
        <f t="shared" si="52"/>
        <v>5982434</v>
      </c>
      <c r="H356" s="10">
        <f t="shared" si="53"/>
        <v>6190152</v>
      </c>
      <c r="I356" s="17">
        <f t="shared" si="54"/>
        <v>1611</v>
      </c>
      <c r="J356" s="4">
        <f t="shared" si="55"/>
        <v>6191763</v>
      </c>
      <c r="L356" s="10">
        <v>5980823</v>
      </c>
      <c r="M356" s="11">
        <f t="shared" si="56"/>
        <v>1611</v>
      </c>
      <c r="N356" s="44">
        <f t="shared" si="57"/>
        <v>6190151.8071100004</v>
      </c>
      <c r="O356" s="10">
        <f t="shared" si="61"/>
        <v>6190152</v>
      </c>
      <c r="P356" s="45">
        <f t="shared" si="58"/>
        <v>-0.19288999959826469</v>
      </c>
      <c r="Q356">
        <f t="shared" si="59"/>
        <v>239232.92</v>
      </c>
      <c r="R356" s="4">
        <f t="shared" si="60"/>
        <v>6220055.9199999999</v>
      </c>
      <c r="S356">
        <v>5756326</v>
      </c>
      <c r="T356">
        <v>5957797</v>
      </c>
    </row>
    <row r="357" spans="1:20">
      <c r="A357" t="s">
        <v>358</v>
      </c>
      <c r="B357">
        <v>348</v>
      </c>
      <c r="C357" s="4">
        <v>0</v>
      </c>
      <c r="D357" s="10">
        <v>41515613</v>
      </c>
      <c r="E357" s="11">
        <v>209609</v>
      </c>
      <c r="F357" s="4">
        <f t="shared" si="52"/>
        <v>41725222</v>
      </c>
      <c r="H357" s="10">
        <f t="shared" si="53"/>
        <v>42968659</v>
      </c>
      <c r="I357" s="17">
        <f t="shared" si="54"/>
        <v>209609</v>
      </c>
      <c r="J357" s="4">
        <f t="shared" si="55"/>
        <v>43178268</v>
      </c>
      <c r="L357" s="10">
        <v>41515613</v>
      </c>
      <c r="M357" s="11">
        <f t="shared" si="56"/>
        <v>209609</v>
      </c>
      <c r="N357" s="44">
        <f t="shared" si="57"/>
        <v>42968659.469659999</v>
      </c>
      <c r="O357" s="10">
        <f t="shared" si="61"/>
        <v>42968659</v>
      </c>
      <c r="P357" s="45">
        <f t="shared" si="58"/>
        <v>0.46965999901294708</v>
      </c>
      <c r="Q357">
        <f t="shared" si="59"/>
        <v>1660624.52</v>
      </c>
      <c r="R357" s="4">
        <f t="shared" si="60"/>
        <v>43176237.520000003</v>
      </c>
      <c r="S357">
        <v>39957279</v>
      </c>
      <c r="T357">
        <v>41355784</v>
      </c>
    </row>
    <row r="358" spans="1:20">
      <c r="A358" t="s">
        <v>359</v>
      </c>
      <c r="B358">
        <v>349</v>
      </c>
      <c r="C358" s="4">
        <v>0</v>
      </c>
      <c r="D358" s="10">
        <v>125485</v>
      </c>
      <c r="E358" s="11">
        <v>58970</v>
      </c>
      <c r="F358" s="4">
        <f t="shared" si="52"/>
        <v>184455</v>
      </c>
      <c r="H358" s="10">
        <f t="shared" si="53"/>
        <v>129877</v>
      </c>
      <c r="I358" s="17">
        <f t="shared" si="54"/>
        <v>58970</v>
      </c>
      <c r="J358" s="4">
        <f t="shared" si="55"/>
        <v>188847</v>
      </c>
      <c r="L358" s="10">
        <v>125485</v>
      </c>
      <c r="M358" s="11">
        <f t="shared" si="56"/>
        <v>58970</v>
      </c>
      <c r="N358" s="44">
        <f t="shared" si="57"/>
        <v>129876.97504</v>
      </c>
      <c r="O358" s="10">
        <f t="shared" si="61"/>
        <v>129877</v>
      </c>
      <c r="P358" s="45">
        <f t="shared" si="58"/>
        <v>-2.4959999995189719E-2</v>
      </c>
      <c r="Q358">
        <f t="shared" si="59"/>
        <v>5019.4000000000005</v>
      </c>
      <c r="R358" s="4">
        <f t="shared" si="60"/>
        <v>130504.4</v>
      </c>
      <c r="S358">
        <v>120775</v>
      </c>
      <c r="T358">
        <v>125002</v>
      </c>
    </row>
    <row r="359" spans="1:20">
      <c r="A359" t="s">
        <v>360</v>
      </c>
      <c r="B359">
        <v>350</v>
      </c>
      <c r="C359" s="4">
        <v>0</v>
      </c>
      <c r="D359" s="10">
        <v>931398</v>
      </c>
      <c r="E359" s="11">
        <v>46840</v>
      </c>
      <c r="F359" s="4">
        <f t="shared" si="52"/>
        <v>978238</v>
      </c>
      <c r="H359" s="10">
        <f t="shared" si="53"/>
        <v>963997</v>
      </c>
      <c r="I359" s="17">
        <f t="shared" si="54"/>
        <v>46840</v>
      </c>
      <c r="J359" s="4">
        <f t="shared" si="55"/>
        <v>1010837</v>
      </c>
      <c r="L359" s="10">
        <v>931398</v>
      </c>
      <c r="M359" s="11">
        <f t="shared" si="56"/>
        <v>46840</v>
      </c>
      <c r="N359" s="44">
        <f t="shared" si="57"/>
        <v>963996.93033</v>
      </c>
      <c r="O359" s="10">
        <f t="shared" si="61"/>
        <v>963997</v>
      </c>
      <c r="P359" s="45">
        <f t="shared" si="58"/>
        <v>-6.9669999997131526E-2</v>
      </c>
      <c r="Q359">
        <f t="shared" si="59"/>
        <v>37255.919999999998</v>
      </c>
      <c r="R359" s="4">
        <f t="shared" si="60"/>
        <v>968653.92</v>
      </c>
      <c r="S359">
        <v>896437</v>
      </c>
      <c r="T359">
        <v>927812</v>
      </c>
    </row>
    <row r="360" spans="1:20">
      <c r="A360" t="s">
        <v>361</v>
      </c>
      <c r="B360">
        <v>351</v>
      </c>
      <c r="C360" s="4">
        <v>0</v>
      </c>
      <c r="D360" s="10">
        <v>1261333</v>
      </c>
      <c r="E360" s="11">
        <v>1041</v>
      </c>
      <c r="F360" s="4">
        <f t="shared" si="52"/>
        <v>1262374</v>
      </c>
      <c r="H360" s="10">
        <f t="shared" si="53"/>
        <v>1305480</v>
      </c>
      <c r="I360" s="17">
        <f t="shared" si="54"/>
        <v>1041</v>
      </c>
      <c r="J360" s="4">
        <f t="shared" si="55"/>
        <v>1306521</v>
      </c>
      <c r="L360" s="10">
        <v>1261333</v>
      </c>
      <c r="M360" s="11">
        <f t="shared" si="56"/>
        <v>1041</v>
      </c>
      <c r="N360" s="44">
        <f t="shared" si="57"/>
        <v>1305479.65545</v>
      </c>
      <c r="O360" s="10">
        <f t="shared" si="61"/>
        <v>1305480</v>
      </c>
      <c r="P360" s="45">
        <f t="shared" si="58"/>
        <v>-0.34455000003799796</v>
      </c>
      <c r="Q360">
        <f t="shared" si="59"/>
        <v>50453.32</v>
      </c>
      <c r="R360" s="4">
        <f t="shared" si="60"/>
        <v>1311786.32</v>
      </c>
      <c r="S360">
        <v>1213987</v>
      </c>
      <c r="T360">
        <v>1256477</v>
      </c>
    </row>
    <row r="361" spans="1:20">
      <c r="C361" s="4"/>
      <c r="D361" s="4"/>
      <c r="E361" s="4"/>
      <c r="F361" s="4"/>
      <c r="H361" s="15"/>
      <c r="I361" s="15"/>
      <c r="J361" s="4"/>
      <c r="S361">
        <v>0</v>
      </c>
    </row>
    <row r="362" spans="1:20">
      <c r="A362" t="s">
        <v>372</v>
      </c>
      <c r="C362" s="4">
        <f>SUM(C10:C360)</f>
        <v>0</v>
      </c>
      <c r="D362" s="4">
        <f>SUM(D10:D360)</f>
        <v>1061783475</v>
      </c>
      <c r="E362" s="4">
        <f>SUM(E10:E360)</f>
        <v>26770000</v>
      </c>
      <c r="F362" s="4">
        <f>SUM(F10:F360)</f>
        <v>1088553475</v>
      </c>
      <c r="H362" s="15">
        <f>SUM(H10:H360)</f>
        <v>1098945897</v>
      </c>
      <c r="I362" s="15">
        <f>SUM(I10:I360)</f>
        <v>26770000</v>
      </c>
      <c r="J362" s="4">
        <f>SUM(J10:J360)</f>
        <v>1125715897</v>
      </c>
      <c r="L362" s="4">
        <f t="shared" ref="L362:R362" si="62">SUM(L10:L360)</f>
        <v>1061783475</v>
      </c>
      <c r="M362" s="4">
        <f t="shared" si="62"/>
        <v>26770000</v>
      </c>
      <c r="N362" s="4">
        <f>SUM(N10:N360)</f>
        <v>1098945896.9999695</v>
      </c>
      <c r="O362" s="4">
        <f t="shared" si="62"/>
        <v>1098945897</v>
      </c>
      <c r="P362" s="4">
        <f t="shared" si="62"/>
        <v>-3.001082586706616E-5</v>
      </c>
      <c r="Q362" s="4">
        <f t="shared" si="62"/>
        <v>42471339.000000007</v>
      </c>
      <c r="R362" s="4">
        <f t="shared" si="62"/>
        <v>1104254814.0000002</v>
      </c>
      <c r="S362">
        <v>0</v>
      </c>
    </row>
  </sheetData>
  <sortState xmlns:xlrd2="http://schemas.microsoft.com/office/spreadsheetml/2017/richdata2" ref="A10:T360">
    <sortCondition ref="B10:B360"/>
  </sortState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  <pageSetUpPr fitToPage="1"/>
  </sheetPr>
  <dimension ref="A1:AI712"/>
  <sheetViews>
    <sheetView zoomScale="115" workbookViewId="0">
      <pane xSplit="3" ySplit="9" topLeftCell="K350" activePane="bottomRight" state="frozen"/>
      <selection activeCell="CI10" sqref="CI10"/>
      <selection pane="topRight" activeCell="CI10" sqref="CI10"/>
      <selection pane="bottomLeft" activeCell="CI10" sqref="CI10"/>
      <selection pane="bottomRight" activeCell="M10" sqref="M10:T360"/>
    </sheetView>
  </sheetViews>
  <sheetFormatPr defaultRowHeight="13.2"/>
  <cols>
    <col min="1" max="1" width="24.6640625" customWidth="1"/>
    <col min="2" max="3" width="5.6640625" customWidth="1"/>
    <col min="4" max="11" width="12.6640625" style="4" customWidth="1"/>
    <col min="14" max="21" width="12.6640625" style="4" customWidth="1"/>
  </cols>
  <sheetData>
    <row r="1" spans="1:35">
      <c r="A1" t="s">
        <v>364</v>
      </c>
      <c r="E1" s="20" t="s">
        <v>426</v>
      </c>
    </row>
    <row r="2" spans="1:35">
      <c r="A2" t="s">
        <v>365</v>
      </c>
      <c r="E2" s="19" t="s">
        <v>421</v>
      </c>
    </row>
    <row r="3" spans="1:35">
      <c r="A3" t="s">
        <v>366</v>
      </c>
    </row>
    <row r="5" spans="1:35">
      <c r="A5" t="s">
        <v>410</v>
      </c>
    </row>
    <row r="8" spans="1:35" ht="105.6">
      <c r="A8" t="s">
        <v>371</v>
      </c>
      <c r="B8" s="3" t="s">
        <v>363</v>
      </c>
      <c r="C8" s="3" t="s">
        <v>400</v>
      </c>
      <c r="D8" s="3" t="s">
        <v>401</v>
      </c>
      <c r="E8" s="3" t="s">
        <v>402</v>
      </c>
      <c r="F8" s="3" t="s">
        <v>403</v>
      </c>
      <c r="G8" s="3" t="s">
        <v>404</v>
      </c>
      <c r="H8" s="3" t="s">
        <v>405</v>
      </c>
      <c r="I8" s="3" t="s">
        <v>406</v>
      </c>
      <c r="J8" s="3" t="s">
        <v>407</v>
      </c>
      <c r="K8" s="3" t="s">
        <v>408</v>
      </c>
      <c r="L8" s="3"/>
      <c r="M8" s="3" t="s">
        <v>409</v>
      </c>
      <c r="N8" s="3" t="s">
        <v>401</v>
      </c>
      <c r="O8" s="3" t="s">
        <v>402</v>
      </c>
      <c r="P8" s="3" t="s">
        <v>403</v>
      </c>
      <c r="Q8" s="3" t="s">
        <v>404</v>
      </c>
      <c r="R8" s="3" t="s">
        <v>405</v>
      </c>
      <c r="S8" s="3" t="s">
        <v>406</v>
      </c>
      <c r="T8" s="3" t="s">
        <v>407</v>
      </c>
      <c r="U8" s="3" t="s">
        <v>408</v>
      </c>
      <c r="V8" s="3"/>
      <c r="W8" s="39" t="s">
        <v>363</v>
      </c>
      <c r="X8" s="39" t="s">
        <v>362</v>
      </c>
      <c r="Y8" s="39" t="s">
        <v>476</v>
      </c>
      <c r="Z8" s="39" t="s">
        <v>477</v>
      </c>
      <c r="AA8" s="39" t="s">
        <v>478</v>
      </c>
      <c r="AB8" s="39" t="s">
        <v>479</v>
      </c>
      <c r="AC8" s="39" t="s">
        <v>480</v>
      </c>
      <c r="AD8" s="39" t="s">
        <v>481</v>
      </c>
      <c r="AE8" s="40" t="s">
        <v>482</v>
      </c>
      <c r="AF8" s="3"/>
      <c r="AG8" s="3"/>
      <c r="AH8" s="3"/>
      <c r="AI8" s="3"/>
    </row>
    <row r="10" spans="1:35">
      <c r="A10" t="s">
        <v>23</v>
      </c>
      <c r="B10">
        <v>1</v>
      </c>
      <c r="C10" s="38">
        <v>2017</v>
      </c>
      <c r="D10" s="39">
        <v>1823000</v>
      </c>
      <c r="E10" s="39">
        <v>273000</v>
      </c>
      <c r="F10" s="39">
        <v>223021</v>
      </c>
      <c r="G10" s="39">
        <v>0</v>
      </c>
      <c r="H10" s="39">
        <v>25000</v>
      </c>
      <c r="I10" s="39">
        <v>63000</v>
      </c>
      <c r="J10" s="40">
        <v>140000</v>
      </c>
      <c r="K10" s="23">
        <f>SUM(D10:J10)</f>
        <v>2547021</v>
      </c>
      <c r="L10" s="4"/>
      <c r="M10">
        <f t="shared" ref="M10:M73" si="0">C10+1</f>
        <v>2018</v>
      </c>
      <c r="N10" s="39">
        <v>2045079</v>
      </c>
      <c r="O10" s="39">
        <v>273000</v>
      </c>
      <c r="P10" s="39">
        <v>275000</v>
      </c>
      <c r="Q10" s="39">
        <v>0</v>
      </c>
      <c r="R10" s="39">
        <v>27000</v>
      </c>
      <c r="S10" s="39">
        <v>60000</v>
      </c>
      <c r="T10" s="40">
        <v>200000</v>
      </c>
      <c r="U10" s="23">
        <f>SUM(N10:T10)</f>
        <v>2880079</v>
      </c>
      <c r="V10" s="28"/>
      <c r="W10" s="39" t="s">
        <v>483</v>
      </c>
      <c r="X10" s="39" t="s">
        <v>484</v>
      </c>
      <c r="Y10" s="39">
        <v>1770000</v>
      </c>
      <c r="Z10" s="39">
        <v>0</v>
      </c>
      <c r="AA10" s="39">
        <v>200000</v>
      </c>
      <c r="AB10" s="39">
        <v>0</v>
      </c>
      <c r="AC10" s="39">
        <v>20000</v>
      </c>
      <c r="AD10" s="39">
        <v>63000</v>
      </c>
      <c r="AE10" s="40">
        <v>50000</v>
      </c>
    </row>
    <row r="11" spans="1:35">
      <c r="A11" t="s">
        <v>24</v>
      </c>
      <c r="B11">
        <v>2</v>
      </c>
      <c r="C11" s="38">
        <v>2017</v>
      </c>
      <c r="D11" s="39">
        <v>3225000</v>
      </c>
      <c r="E11" s="39">
        <v>225000</v>
      </c>
      <c r="F11" s="39">
        <v>210000</v>
      </c>
      <c r="G11" s="39">
        <v>15000</v>
      </c>
      <c r="H11" s="39">
        <v>125000</v>
      </c>
      <c r="I11" s="39">
        <v>60000</v>
      </c>
      <c r="J11" s="40">
        <v>0</v>
      </c>
      <c r="K11" s="23">
        <f t="shared" ref="K11:K74" si="1">SUM(D11:J11)</f>
        <v>3860000</v>
      </c>
      <c r="L11" s="4"/>
      <c r="M11">
        <f t="shared" si="0"/>
        <v>2018</v>
      </c>
      <c r="N11" s="39">
        <v>3375000</v>
      </c>
      <c r="O11" s="39">
        <v>310000</v>
      </c>
      <c r="P11" s="39">
        <v>140000</v>
      </c>
      <c r="Q11" s="39">
        <v>40000</v>
      </c>
      <c r="R11" s="39">
        <v>90000</v>
      </c>
      <c r="S11" s="39">
        <v>50000</v>
      </c>
      <c r="T11" s="40">
        <v>0</v>
      </c>
      <c r="U11" s="23">
        <f t="shared" ref="U11:U74" si="2">SUM(N11:T11)</f>
        <v>4005000</v>
      </c>
      <c r="V11" s="28"/>
      <c r="W11" s="39" t="s">
        <v>485</v>
      </c>
      <c r="X11" s="39" t="s">
        <v>486</v>
      </c>
      <c r="Y11" s="39">
        <v>3190000</v>
      </c>
      <c r="Z11" s="39">
        <v>0</v>
      </c>
      <c r="AA11" s="39">
        <v>125000</v>
      </c>
      <c r="AB11" s="39">
        <v>12000</v>
      </c>
      <c r="AC11" s="39">
        <v>135000</v>
      </c>
      <c r="AD11" s="39">
        <v>85000</v>
      </c>
      <c r="AE11" s="40">
        <v>0</v>
      </c>
    </row>
    <row r="12" spans="1:35">
      <c r="A12" t="s">
        <v>25</v>
      </c>
      <c r="B12">
        <v>3</v>
      </c>
      <c r="C12" s="38">
        <v>2017</v>
      </c>
      <c r="D12" s="39">
        <v>800000</v>
      </c>
      <c r="E12" s="39">
        <v>0</v>
      </c>
      <c r="F12" s="39">
        <v>99000</v>
      </c>
      <c r="G12" s="39">
        <v>0</v>
      </c>
      <c r="H12" s="39">
        <v>12871</v>
      </c>
      <c r="I12" s="39">
        <v>13033</v>
      </c>
      <c r="J12" s="40">
        <v>40000</v>
      </c>
      <c r="K12" s="23">
        <f t="shared" si="1"/>
        <v>964904</v>
      </c>
      <c r="L12" s="4"/>
      <c r="M12">
        <f t="shared" si="0"/>
        <v>2018</v>
      </c>
      <c r="N12" s="39">
        <v>975000</v>
      </c>
      <c r="O12" s="39">
        <v>0</v>
      </c>
      <c r="P12" s="39">
        <v>100000</v>
      </c>
      <c r="Q12" s="39">
        <v>0</v>
      </c>
      <c r="R12" s="39">
        <v>10000</v>
      </c>
      <c r="S12" s="39">
        <v>13500</v>
      </c>
      <c r="T12" s="40">
        <v>75000</v>
      </c>
      <c r="U12" s="23">
        <f t="shared" si="2"/>
        <v>1173500</v>
      </c>
      <c r="V12" s="28"/>
      <c r="W12" s="39" t="s">
        <v>487</v>
      </c>
      <c r="X12" s="39" t="s">
        <v>488</v>
      </c>
      <c r="Y12" s="39">
        <v>800000</v>
      </c>
      <c r="Z12" s="39">
        <v>0</v>
      </c>
      <c r="AA12" s="39">
        <v>99000</v>
      </c>
      <c r="AB12" s="39">
        <v>0</v>
      </c>
      <c r="AC12" s="39">
        <v>12871</v>
      </c>
      <c r="AD12" s="39">
        <v>13033</v>
      </c>
      <c r="AE12" s="40">
        <v>0</v>
      </c>
    </row>
    <row r="13" spans="1:35">
      <c r="A13" t="s">
        <v>26</v>
      </c>
      <c r="B13">
        <v>4</v>
      </c>
      <c r="C13" s="38">
        <v>2017</v>
      </c>
      <c r="D13" s="39">
        <v>825000</v>
      </c>
      <c r="E13" s="39">
        <v>9079</v>
      </c>
      <c r="F13" s="39">
        <v>56264</v>
      </c>
      <c r="G13" s="39">
        <v>140000</v>
      </c>
      <c r="H13" s="39">
        <v>32000</v>
      </c>
      <c r="I13" s="39">
        <v>3500</v>
      </c>
      <c r="J13" s="40">
        <v>0</v>
      </c>
      <c r="K13" s="23">
        <f t="shared" si="1"/>
        <v>1065843</v>
      </c>
      <c r="L13" s="4"/>
      <c r="M13">
        <f t="shared" si="0"/>
        <v>2018</v>
      </c>
      <c r="N13" s="39">
        <v>880000</v>
      </c>
      <c r="O13" s="39">
        <v>9000</v>
      </c>
      <c r="P13" s="39">
        <v>77033</v>
      </c>
      <c r="Q13" s="39">
        <v>136947</v>
      </c>
      <c r="R13" s="39">
        <v>21660</v>
      </c>
      <c r="S13" s="39">
        <v>2500</v>
      </c>
      <c r="T13" s="40">
        <v>0</v>
      </c>
      <c r="U13" s="23">
        <f t="shared" si="2"/>
        <v>1127140</v>
      </c>
      <c r="V13" s="28"/>
      <c r="W13" s="39" t="s">
        <v>489</v>
      </c>
      <c r="X13" s="39" t="s">
        <v>490</v>
      </c>
      <c r="Y13" s="39">
        <v>824426.1</v>
      </c>
      <c r="Z13" s="39">
        <v>9708.2000000000007</v>
      </c>
      <c r="AA13" s="39">
        <v>53276.800000000003</v>
      </c>
      <c r="AB13" s="39">
        <v>140000</v>
      </c>
      <c r="AC13" s="39">
        <v>23602.5</v>
      </c>
      <c r="AD13" s="39">
        <v>2200</v>
      </c>
      <c r="AE13" s="40">
        <v>0</v>
      </c>
    </row>
    <row r="14" spans="1:35">
      <c r="A14" t="s">
        <v>27</v>
      </c>
      <c r="B14">
        <v>5</v>
      </c>
      <c r="C14" s="38">
        <v>2017</v>
      </c>
      <c r="D14" s="39">
        <v>3175000</v>
      </c>
      <c r="E14" s="39">
        <v>0</v>
      </c>
      <c r="F14" s="39">
        <v>185000</v>
      </c>
      <c r="G14" s="39">
        <v>49000</v>
      </c>
      <c r="H14" s="39">
        <v>11900</v>
      </c>
      <c r="I14" s="39">
        <v>125000</v>
      </c>
      <c r="J14" s="40">
        <v>1267117</v>
      </c>
      <c r="K14" s="23">
        <f t="shared" si="1"/>
        <v>4813017</v>
      </c>
      <c r="L14" s="4"/>
      <c r="M14">
        <f t="shared" si="0"/>
        <v>2018</v>
      </c>
      <c r="N14" s="39">
        <v>3300000</v>
      </c>
      <c r="O14" s="39">
        <v>0</v>
      </c>
      <c r="P14" s="39">
        <v>200000</v>
      </c>
      <c r="Q14" s="39">
        <v>51000</v>
      </c>
      <c r="R14" s="39">
        <v>11900</v>
      </c>
      <c r="S14" s="39">
        <v>150000</v>
      </c>
      <c r="T14" s="40">
        <v>1205579</v>
      </c>
      <c r="U14" s="23">
        <f t="shared" si="2"/>
        <v>4918479</v>
      </c>
      <c r="V14" s="28"/>
      <c r="W14" s="39" t="s">
        <v>491</v>
      </c>
      <c r="X14" s="39" t="s">
        <v>492</v>
      </c>
      <c r="Y14" s="39">
        <v>3060000</v>
      </c>
      <c r="Z14" s="39">
        <v>0</v>
      </c>
      <c r="AA14" s="39">
        <v>169860</v>
      </c>
      <c r="AB14" s="39">
        <v>43000</v>
      </c>
      <c r="AC14" s="39">
        <v>9400</v>
      </c>
      <c r="AD14" s="39">
        <v>80000</v>
      </c>
      <c r="AE14" s="40">
        <v>984000</v>
      </c>
    </row>
    <row r="15" spans="1:35">
      <c r="A15" t="s">
        <v>28</v>
      </c>
      <c r="B15">
        <v>6</v>
      </c>
      <c r="C15" s="38">
        <v>2017</v>
      </c>
      <c r="D15" s="39">
        <v>80000</v>
      </c>
      <c r="E15" s="39">
        <v>0</v>
      </c>
      <c r="F15" s="39">
        <v>5000</v>
      </c>
      <c r="G15" s="39">
        <v>0</v>
      </c>
      <c r="H15" s="39">
        <v>2500</v>
      </c>
      <c r="I15" s="39">
        <v>250</v>
      </c>
      <c r="J15" s="40">
        <v>0</v>
      </c>
      <c r="K15" s="23">
        <f t="shared" si="1"/>
        <v>87750</v>
      </c>
      <c r="L15" s="4"/>
      <c r="M15">
        <f t="shared" si="0"/>
        <v>2018</v>
      </c>
      <c r="N15" s="39">
        <v>80000</v>
      </c>
      <c r="O15" s="39">
        <v>0</v>
      </c>
      <c r="P15" s="39">
        <v>9500</v>
      </c>
      <c r="Q15" s="39">
        <v>0</v>
      </c>
      <c r="R15" s="39">
        <v>2500</v>
      </c>
      <c r="S15" s="39">
        <v>1000</v>
      </c>
      <c r="T15" s="40">
        <v>0</v>
      </c>
      <c r="U15" s="23">
        <f t="shared" si="2"/>
        <v>93000</v>
      </c>
      <c r="V15" s="28"/>
      <c r="W15" s="39" t="s">
        <v>493</v>
      </c>
      <c r="X15" s="39" t="s">
        <v>494</v>
      </c>
      <c r="Y15" s="39">
        <v>75000</v>
      </c>
      <c r="Z15" s="39">
        <v>0</v>
      </c>
      <c r="AA15" s="39">
        <v>10000</v>
      </c>
      <c r="AB15" s="39">
        <v>0</v>
      </c>
      <c r="AC15" s="39">
        <v>2500</v>
      </c>
      <c r="AD15" s="39">
        <v>250</v>
      </c>
      <c r="AE15" s="40">
        <v>0</v>
      </c>
    </row>
    <row r="16" spans="1:35" ht="26.4">
      <c r="A16" t="s">
        <v>29</v>
      </c>
      <c r="B16">
        <v>7</v>
      </c>
      <c r="C16" s="38">
        <v>2017</v>
      </c>
      <c r="D16" s="39">
        <v>1975000</v>
      </c>
      <c r="E16" s="39">
        <v>421500</v>
      </c>
      <c r="F16" s="39">
        <v>195000</v>
      </c>
      <c r="G16" s="39">
        <v>12000</v>
      </c>
      <c r="H16" s="39">
        <v>72500</v>
      </c>
      <c r="I16" s="39">
        <v>11500</v>
      </c>
      <c r="J16" s="40">
        <v>105000</v>
      </c>
      <c r="K16" s="23">
        <f t="shared" si="1"/>
        <v>2792500</v>
      </c>
      <c r="L16" s="4"/>
      <c r="M16">
        <f t="shared" si="0"/>
        <v>2018</v>
      </c>
      <c r="N16" s="39">
        <v>2063500</v>
      </c>
      <c r="O16" s="39">
        <v>445250</v>
      </c>
      <c r="P16" s="39">
        <v>191000</v>
      </c>
      <c r="Q16" s="39">
        <v>12000</v>
      </c>
      <c r="R16" s="39">
        <v>63000</v>
      </c>
      <c r="S16" s="39">
        <v>18000</v>
      </c>
      <c r="T16" s="40">
        <v>145000</v>
      </c>
      <c r="U16" s="23">
        <f t="shared" si="2"/>
        <v>2937750</v>
      </c>
      <c r="V16" s="28"/>
      <c r="W16" s="39" t="s">
        <v>495</v>
      </c>
      <c r="X16" s="39" t="s">
        <v>496</v>
      </c>
      <c r="Y16" s="39">
        <v>1830000</v>
      </c>
      <c r="Z16" s="39">
        <v>355500</v>
      </c>
      <c r="AA16" s="39">
        <v>195000</v>
      </c>
      <c r="AB16" s="39">
        <v>12000</v>
      </c>
      <c r="AC16" s="39">
        <v>70000</v>
      </c>
      <c r="AD16" s="39">
        <v>12000</v>
      </c>
      <c r="AE16" s="40">
        <v>0</v>
      </c>
    </row>
    <row r="17" spans="1:31">
      <c r="A17" t="s">
        <v>30</v>
      </c>
      <c r="B17">
        <v>8</v>
      </c>
      <c r="C17" s="38">
        <v>2017</v>
      </c>
      <c r="D17" s="39">
        <v>1630000</v>
      </c>
      <c r="E17" s="39">
        <v>666126</v>
      </c>
      <c r="F17" s="39">
        <v>188000</v>
      </c>
      <c r="G17" s="39">
        <v>948476</v>
      </c>
      <c r="H17" s="39">
        <v>120565</v>
      </c>
      <c r="I17" s="39">
        <v>70000</v>
      </c>
      <c r="J17" s="40">
        <v>260549</v>
      </c>
      <c r="K17" s="23">
        <f t="shared" si="1"/>
        <v>3883716</v>
      </c>
      <c r="L17" s="4"/>
      <c r="M17">
        <f t="shared" si="0"/>
        <v>2018</v>
      </c>
      <c r="N17" s="39">
        <v>1720925</v>
      </c>
      <c r="O17" s="39">
        <v>677126</v>
      </c>
      <c r="P17" s="39">
        <v>188000</v>
      </c>
      <c r="Q17" s="39">
        <v>948476</v>
      </c>
      <c r="R17" s="39">
        <v>97700</v>
      </c>
      <c r="S17" s="39">
        <v>70000</v>
      </c>
      <c r="T17" s="40">
        <v>224512</v>
      </c>
      <c r="U17" s="23">
        <f t="shared" si="2"/>
        <v>3926739</v>
      </c>
      <c r="V17" s="28"/>
      <c r="W17" s="39" t="s">
        <v>497</v>
      </c>
      <c r="X17" s="39" t="s">
        <v>498</v>
      </c>
      <c r="Y17" s="39">
        <v>1624290</v>
      </c>
      <c r="Z17" s="39">
        <v>703492</v>
      </c>
      <c r="AA17" s="39">
        <v>223000</v>
      </c>
      <c r="AB17" s="39">
        <v>948476</v>
      </c>
      <c r="AC17" s="39">
        <v>204570</v>
      </c>
      <c r="AD17" s="39">
        <v>83400</v>
      </c>
      <c r="AE17" s="40">
        <v>0</v>
      </c>
    </row>
    <row r="18" spans="1:31">
      <c r="A18" t="s">
        <v>31</v>
      </c>
      <c r="B18">
        <v>9</v>
      </c>
      <c r="C18" s="38">
        <v>2017</v>
      </c>
      <c r="D18" s="39">
        <v>5000000</v>
      </c>
      <c r="E18" s="39">
        <v>2100000</v>
      </c>
      <c r="F18" s="39">
        <v>430000</v>
      </c>
      <c r="G18" s="39">
        <v>250000</v>
      </c>
      <c r="H18" s="39">
        <v>300000</v>
      </c>
      <c r="I18" s="39">
        <v>70428</v>
      </c>
      <c r="J18" s="40">
        <v>0</v>
      </c>
      <c r="K18" s="23">
        <f t="shared" si="1"/>
        <v>8150428</v>
      </c>
      <c r="L18" s="4"/>
      <c r="M18">
        <f t="shared" si="0"/>
        <v>2018</v>
      </c>
      <c r="N18" s="39">
        <v>5103600</v>
      </c>
      <c r="O18" s="39">
        <v>2107000</v>
      </c>
      <c r="P18" s="39">
        <v>416100</v>
      </c>
      <c r="Q18" s="39">
        <v>382000</v>
      </c>
      <c r="R18" s="39">
        <v>236100</v>
      </c>
      <c r="S18" s="39">
        <v>75000</v>
      </c>
      <c r="T18" s="40">
        <v>0</v>
      </c>
      <c r="U18" s="23">
        <f t="shared" si="2"/>
        <v>8319800</v>
      </c>
      <c r="V18" s="28"/>
      <c r="W18" s="39" t="s">
        <v>499</v>
      </c>
      <c r="X18" s="39" t="s">
        <v>500</v>
      </c>
      <c r="Y18" s="39">
        <v>4845000</v>
      </c>
      <c r="Z18" s="39">
        <v>2055300</v>
      </c>
      <c r="AA18" s="39">
        <v>400000</v>
      </c>
      <c r="AB18" s="39">
        <v>176750</v>
      </c>
      <c r="AC18" s="39">
        <v>372000</v>
      </c>
      <c r="AD18" s="39">
        <v>50000</v>
      </c>
      <c r="AE18" s="40">
        <v>0</v>
      </c>
    </row>
    <row r="19" spans="1:31">
      <c r="A19" t="s">
        <v>32</v>
      </c>
      <c r="B19">
        <v>10</v>
      </c>
      <c r="C19" s="38">
        <v>2017</v>
      </c>
      <c r="D19" s="39">
        <v>4075000</v>
      </c>
      <c r="E19" s="39">
        <v>725000</v>
      </c>
      <c r="F19" s="39">
        <v>355000</v>
      </c>
      <c r="G19" s="39">
        <v>18000</v>
      </c>
      <c r="H19" s="39">
        <v>30000</v>
      </c>
      <c r="I19" s="39">
        <v>65000</v>
      </c>
      <c r="J19" s="40">
        <v>0</v>
      </c>
      <c r="K19" s="23">
        <f t="shared" si="1"/>
        <v>5268000</v>
      </c>
      <c r="L19" s="4"/>
      <c r="M19">
        <f t="shared" si="0"/>
        <v>2018</v>
      </c>
      <c r="N19" s="39">
        <v>4451000</v>
      </c>
      <c r="O19" s="39">
        <v>725000</v>
      </c>
      <c r="P19" s="39">
        <v>355000</v>
      </c>
      <c r="Q19" s="39">
        <v>18000</v>
      </c>
      <c r="R19" s="39">
        <v>30000</v>
      </c>
      <c r="S19" s="39">
        <v>65000</v>
      </c>
      <c r="T19" s="40">
        <v>0</v>
      </c>
      <c r="U19" s="23">
        <f t="shared" si="2"/>
        <v>5644000</v>
      </c>
      <c r="V19" s="28"/>
      <c r="W19" s="39" t="s">
        <v>501</v>
      </c>
      <c r="X19" s="39" t="s">
        <v>502</v>
      </c>
      <c r="Y19" s="39">
        <v>3950000</v>
      </c>
      <c r="Z19" s="39">
        <v>725000</v>
      </c>
      <c r="AA19" s="39">
        <v>355000</v>
      </c>
      <c r="AB19" s="39">
        <v>18000</v>
      </c>
      <c r="AC19" s="39">
        <v>30000</v>
      </c>
      <c r="AD19" s="39">
        <v>65000</v>
      </c>
      <c r="AE19" s="40">
        <v>0</v>
      </c>
    </row>
    <row r="20" spans="1:31" ht="26.4">
      <c r="A20" t="s">
        <v>33</v>
      </c>
      <c r="B20">
        <v>11</v>
      </c>
      <c r="C20" s="38">
        <v>2017</v>
      </c>
      <c r="D20" s="39">
        <v>800000</v>
      </c>
      <c r="E20" s="39">
        <v>2300</v>
      </c>
      <c r="F20" s="39">
        <v>99200</v>
      </c>
      <c r="G20" s="39">
        <v>68000</v>
      </c>
      <c r="H20" s="39">
        <v>23600</v>
      </c>
      <c r="I20" s="39">
        <v>5000</v>
      </c>
      <c r="J20" s="40">
        <v>84480</v>
      </c>
      <c r="K20" s="23">
        <f t="shared" si="1"/>
        <v>1082580</v>
      </c>
      <c r="L20" s="4"/>
      <c r="M20">
        <f t="shared" si="0"/>
        <v>2018</v>
      </c>
      <c r="N20" s="39">
        <v>810000</v>
      </c>
      <c r="O20" s="39">
        <v>2700</v>
      </c>
      <c r="P20" s="39">
        <v>98800</v>
      </c>
      <c r="Q20" s="39">
        <v>67637</v>
      </c>
      <c r="R20" s="39">
        <v>16000</v>
      </c>
      <c r="S20" s="39">
        <v>2500</v>
      </c>
      <c r="T20" s="40">
        <v>84480</v>
      </c>
      <c r="U20" s="23">
        <f t="shared" si="2"/>
        <v>1082117</v>
      </c>
      <c r="V20" s="28"/>
      <c r="W20" s="39" t="s">
        <v>503</v>
      </c>
      <c r="X20" s="39" t="s">
        <v>504</v>
      </c>
      <c r="Y20" s="39">
        <v>765000</v>
      </c>
      <c r="Z20" s="39">
        <v>2300</v>
      </c>
      <c r="AA20" s="39">
        <v>124900</v>
      </c>
      <c r="AB20" s="39">
        <v>68000</v>
      </c>
      <c r="AC20" s="39">
        <v>24000</v>
      </c>
      <c r="AD20" s="39">
        <v>8250</v>
      </c>
      <c r="AE20" s="40">
        <v>45072.08</v>
      </c>
    </row>
    <row r="21" spans="1:31">
      <c r="A21" t="s">
        <v>34</v>
      </c>
      <c r="B21">
        <v>12</v>
      </c>
      <c r="C21" s="38">
        <v>2017</v>
      </c>
      <c r="D21" s="39">
        <v>385000</v>
      </c>
      <c r="E21" s="39">
        <v>0</v>
      </c>
      <c r="F21" s="39">
        <v>22000</v>
      </c>
      <c r="G21" s="39">
        <v>11000</v>
      </c>
      <c r="H21" s="39">
        <v>11000</v>
      </c>
      <c r="I21" s="39">
        <v>1800</v>
      </c>
      <c r="J21" s="40">
        <v>0</v>
      </c>
      <c r="K21" s="23">
        <f t="shared" si="1"/>
        <v>430800</v>
      </c>
      <c r="L21" s="4"/>
      <c r="M21">
        <f t="shared" si="0"/>
        <v>2018</v>
      </c>
      <c r="N21" s="39">
        <v>430300</v>
      </c>
      <c r="O21" s="39">
        <v>0</v>
      </c>
      <c r="P21" s="39">
        <v>19200</v>
      </c>
      <c r="Q21" s="39">
        <v>12000</v>
      </c>
      <c r="R21" s="39">
        <v>8000</v>
      </c>
      <c r="S21" s="39">
        <v>1500</v>
      </c>
      <c r="T21" s="40">
        <v>0</v>
      </c>
      <c r="U21" s="23">
        <f t="shared" si="2"/>
        <v>471000</v>
      </c>
      <c r="V21" s="28"/>
      <c r="W21" s="39" t="s">
        <v>505</v>
      </c>
      <c r="X21" s="39" t="s">
        <v>506</v>
      </c>
      <c r="Y21" s="39">
        <v>350000</v>
      </c>
      <c r="Z21" s="39">
        <v>0</v>
      </c>
      <c r="AA21" s="39">
        <v>15000</v>
      </c>
      <c r="AB21" s="39">
        <v>11000</v>
      </c>
      <c r="AC21" s="39">
        <v>10000</v>
      </c>
      <c r="AD21" s="39">
        <v>1800</v>
      </c>
      <c r="AE21" s="40">
        <v>0</v>
      </c>
    </row>
    <row r="22" spans="1:31">
      <c r="A22" t="s">
        <v>35</v>
      </c>
      <c r="B22">
        <v>13</v>
      </c>
      <c r="C22" s="38">
        <v>2017</v>
      </c>
      <c r="D22" s="39">
        <v>194500</v>
      </c>
      <c r="E22" s="39">
        <v>0</v>
      </c>
      <c r="F22" s="39">
        <v>27500</v>
      </c>
      <c r="G22" s="39">
        <v>0</v>
      </c>
      <c r="H22" s="39">
        <v>2750</v>
      </c>
      <c r="I22" s="39">
        <v>2000</v>
      </c>
      <c r="J22" s="40">
        <v>2000</v>
      </c>
      <c r="K22" s="23">
        <f t="shared" si="1"/>
        <v>228750</v>
      </c>
      <c r="L22" s="4"/>
      <c r="M22">
        <f t="shared" si="0"/>
        <v>2018</v>
      </c>
      <c r="N22" s="39">
        <v>178000</v>
      </c>
      <c r="O22" s="39">
        <v>0</v>
      </c>
      <c r="P22" s="39">
        <v>27500</v>
      </c>
      <c r="Q22" s="39">
        <v>0</v>
      </c>
      <c r="R22" s="39">
        <v>2500</v>
      </c>
      <c r="S22" s="39">
        <v>2500</v>
      </c>
      <c r="T22" s="40">
        <v>1500</v>
      </c>
      <c r="U22" s="23">
        <f t="shared" si="2"/>
        <v>212000</v>
      </c>
      <c r="V22" s="28"/>
      <c r="W22" s="39" t="s">
        <v>507</v>
      </c>
      <c r="X22" s="39" t="s">
        <v>508</v>
      </c>
      <c r="Y22" s="39">
        <v>178500</v>
      </c>
      <c r="Z22" s="39">
        <v>0</v>
      </c>
      <c r="AA22" s="39">
        <v>20000</v>
      </c>
      <c r="AB22" s="39">
        <v>0</v>
      </c>
      <c r="AC22" s="39">
        <v>2000</v>
      </c>
      <c r="AD22" s="39">
        <v>1500</v>
      </c>
      <c r="AE22" s="40">
        <v>2500</v>
      </c>
    </row>
    <row r="23" spans="1:31">
      <c r="A23" t="s">
        <v>36</v>
      </c>
      <c r="B23">
        <v>14</v>
      </c>
      <c r="C23" s="38">
        <v>2017</v>
      </c>
      <c r="D23" s="39">
        <v>2363000</v>
      </c>
      <c r="E23" s="39">
        <v>220500</v>
      </c>
      <c r="F23" s="39">
        <v>205226</v>
      </c>
      <c r="G23" s="39">
        <v>0</v>
      </c>
      <c r="H23" s="39">
        <v>44775</v>
      </c>
      <c r="I23" s="39">
        <v>24121</v>
      </c>
      <c r="J23" s="40">
        <v>62403</v>
      </c>
      <c r="K23" s="23">
        <f t="shared" si="1"/>
        <v>2920025</v>
      </c>
      <c r="L23" s="4"/>
      <c r="M23">
        <f t="shared" si="0"/>
        <v>2018</v>
      </c>
      <c r="N23" s="39">
        <v>2450000</v>
      </c>
      <c r="O23" s="39">
        <v>220500</v>
      </c>
      <c r="P23" s="39">
        <v>210854.39999999999</v>
      </c>
      <c r="Q23" s="39">
        <v>0</v>
      </c>
      <c r="R23" s="39">
        <v>45000</v>
      </c>
      <c r="S23" s="39">
        <v>62224</v>
      </c>
      <c r="T23" s="40">
        <v>50000</v>
      </c>
      <c r="U23" s="23">
        <f t="shared" si="2"/>
        <v>3038578.4</v>
      </c>
      <c r="V23" s="28"/>
      <c r="W23" s="39" t="s">
        <v>509</v>
      </c>
      <c r="X23" s="39" t="s">
        <v>510</v>
      </c>
      <c r="Y23" s="39">
        <v>2270000</v>
      </c>
      <c r="Z23" s="39">
        <v>210000</v>
      </c>
      <c r="AA23" s="39">
        <v>195453</v>
      </c>
      <c r="AB23" s="39">
        <v>0</v>
      </c>
      <c r="AC23" s="39">
        <v>42643</v>
      </c>
      <c r="AD23" s="39">
        <v>22972</v>
      </c>
      <c r="AE23" s="40">
        <v>59431</v>
      </c>
    </row>
    <row r="24" spans="1:31">
      <c r="A24" t="s">
        <v>37</v>
      </c>
      <c r="B24">
        <v>15</v>
      </c>
      <c r="C24" s="38">
        <v>2017</v>
      </c>
      <c r="D24" s="39">
        <v>1055000</v>
      </c>
      <c r="E24" s="39">
        <v>105000</v>
      </c>
      <c r="F24" s="39">
        <v>200000</v>
      </c>
      <c r="G24" s="39">
        <v>0</v>
      </c>
      <c r="H24" s="39">
        <v>21500</v>
      </c>
      <c r="I24" s="39">
        <v>10000</v>
      </c>
      <c r="J24" s="40">
        <v>0</v>
      </c>
      <c r="K24" s="23">
        <f t="shared" si="1"/>
        <v>1391500</v>
      </c>
      <c r="L24" s="4"/>
      <c r="M24">
        <f t="shared" si="0"/>
        <v>2018</v>
      </c>
      <c r="N24" s="39">
        <v>1020000</v>
      </c>
      <c r="O24" s="39">
        <v>110000</v>
      </c>
      <c r="P24" s="39">
        <v>190000</v>
      </c>
      <c r="Q24" s="39">
        <v>0</v>
      </c>
      <c r="R24" s="39">
        <v>20000</v>
      </c>
      <c r="S24" s="39">
        <v>10000</v>
      </c>
      <c r="T24" s="40">
        <v>0</v>
      </c>
      <c r="U24" s="23">
        <f t="shared" si="2"/>
        <v>1350000</v>
      </c>
      <c r="V24" s="28"/>
      <c r="W24" s="39" t="s">
        <v>511</v>
      </c>
      <c r="X24" s="39" t="s">
        <v>512</v>
      </c>
      <c r="Y24" s="39">
        <v>995000</v>
      </c>
      <c r="Z24" s="39">
        <v>85000</v>
      </c>
      <c r="AA24" s="39">
        <v>170000</v>
      </c>
      <c r="AB24" s="39">
        <v>0</v>
      </c>
      <c r="AC24" s="39">
        <v>27000</v>
      </c>
      <c r="AD24" s="39">
        <v>10000</v>
      </c>
      <c r="AE24" s="40">
        <v>0</v>
      </c>
    </row>
    <row r="25" spans="1:31">
      <c r="A25" t="s">
        <v>38</v>
      </c>
      <c r="B25">
        <v>16</v>
      </c>
      <c r="C25" s="38">
        <v>2017</v>
      </c>
      <c r="D25" s="39">
        <v>4750000</v>
      </c>
      <c r="E25" s="39">
        <v>645000</v>
      </c>
      <c r="F25" s="39">
        <v>410000</v>
      </c>
      <c r="G25" s="39">
        <v>0</v>
      </c>
      <c r="H25" s="39">
        <v>250000</v>
      </c>
      <c r="I25" s="39">
        <v>20000</v>
      </c>
      <c r="J25" s="40">
        <v>477000</v>
      </c>
      <c r="K25" s="23">
        <f t="shared" si="1"/>
        <v>6552000</v>
      </c>
      <c r="L25" s="4"/>
      <c r="M25">
        <f t="shared" si="0"/>
        <v>2018</v>
      </c>
      <c r="N25" s="39">
        <v>4867854.46</v>
      </c>
      <c r="O25" s="39">
        <v>645000</v>
      </c>
      <c r="P25" s="39">
        <v>410000</v>
      </c>
      <c r="Q25" s="39">
        <v>6700</v>
      </c>
      <c r="R25" s="39">
        <v>250000</v>
      </c>
      <c r="S25" s="39">
        <v>20000</v>
      </c>
      <c r="T25" s="40">
        <v>477000</v>
      </c>
      <c r="U25" s="23">
        <f t="shared" si="2"/>
        <v>6676554.46</v>
      </c>
      <c r="V25" s="28"/>
      <c r="W25" s="39" t="s">
        <v>513</v>
      </c>
      <c r="X25" s="39" t="s">
        <v>514</v>
      </c>
      <c r="Y25" s="39">
        <v>4800000</v>
      </c>
      <c r="Z25" s="39">
        <v>631400</v>
      </c>
      <c r="AA25" s="39">
        <v>410000</v>
      </c>
      <c r="AB25" s="39">
        <v>0</v>
      </c>
      <c r="AC25" s="39">
        <v>240000</v>
      </c>
      <c r="AD25" s="39">
        <v>20000</v>
      </c>
      <c r="AE25" s="40">
        <v>114400</v>
      </c>
    </row>
    <row r="26" spans="1:31">
      <c r="A26" t="s">
        <v>39</v>
      </c>
      <c r="B26">
        <v>17</v>
      </c>
      <c r="C26" s="38">
        <v>2017</v>
      </c>
      <c r="D26" s="39">
        <v>2850000</v>
      </c>
      <c r="E26" s="39">
        <v>900000</v>
      </c>
      <c r="F26" s="39">
        <v>200000</v>
      </c>
      <c r="G26" s="39">
        <v>30819.05</v>
      </c>
      <c r="H26" s="39">
        <v>200000</v>
      </c>
      <c r="I26" s="39">
        <v>50000</v>
      </c>
      <c r="J26" s="40">
        <v>0</v>
      </c>
      <c r="K26" s="23">
        <f t="shared" si="1"/>
        <v>4230819.05</v>
      </c>
      <c r="L26" s="4"/>
      <c r="M26">
        <f t="shared" si="0"/>
        <v>2018</v>
      </c>
      <c r="N26" s="39">
        <v>2850000</v>
      </c>
      <c r="O26" s="39">
        <v>913000</v>
      </c>
      <c r="P26" s="39">
        <v>225000</v>
      </c>
      <c r="Q26" s="39">
        <v>35654.5</v>
      </c>
      <c r="R26" s="39">
        <v>158000</v>
      </c>
      <c r="S26" s="39">
        <v>50000</v>
      </c>
      <c r="T26" s="40">
        <v>0</v>
      </c>
      <c r="U26" s="23">
        <f t="shared" si="2"/>
        <v>4231654.5</v>
      </c>
      <c r="V26" s="28"/>
      <c r="W26" s="39" t="s">
        <v>515</v>
      </c>
      <c r="X26" s="39" t="s">
        <v>516</v>
      </c>
      <c r="Y26" s="39">
        <v>2700000</v>
      </c>
      <c r="Z26" s="39">
        <v>900000</v>
      </c>
      <c r="AA26" s="39">
        <v>200000</v>
      </c>
      <c r="AB26" s="39">
        <v>32826</v>
      </c>
      <c r="AC26" s="39">
        <v>200000</v>
      </c>
      <c r="AD26" s="39">
        <v>241517</v>
      </c>
      <c r="AE26" s="40">
        <v>0</v>
      </c>
    </row>
    <row r="27" spans="1:31">
      <c r="A27" t="s">
        <v>40</v>
      </c>
      <c r="B27">
        <v>18</v>
      </c>
      <c r="C27" s="38">
        <v>2017</v>
      </c>
      <c r="D27" s="39">
        <v>935000</v>
      </c>
      <c r="E27" s="39">
        <v>25000</v>
      </c>
      <c r="F27" s="39">
        <v>90000</v>
      </c>
      <c r="G27" s="39">
        <v>63500</v>
      </c>
      <c r="H27" s="39">
        <v>23400</v>
      </c>
      <c r="I27" s="39">
        <v>26000</v>
      </c>
      <c r="J27" s="40">
        <v>20000</v>
      </c>
      <c r="K27" s="23">
        <f t="shared" si="1"/>
        <v>1182900</v>
      </c>
      <c r="L27" s="4"/>
      <c r="M27">
        <f t="shared" si="0"/>
        <v>2018</v>
      </c>
      <c r="N27" s="39">
        <v>1147592.5900000001</v>
      </c>
      <c r="O27" s="39">
        <v>68376.740000000005</v>
      </c>
      <c r="P27" s="39">
        <v>103881.23</v>
      </c>
      <c r="Q27" s="39">
        <v>74039.3</v>
      </c>
      <c r="R27" s="39">
        <v>25000</v>
      </c>
      <c r="S27" s="39">
        <v>30500</v>
      </c>
      <c r="T27" s="40">
        <v>33000</v>
      </c>
      <c r="U27" s="23">
        <f t="shared" si="2"/>
        <v>1482389.86</v>
      </c>
      <c r="V27" s="28"/>
      <c r="W27" s="39" t="s">
        <v>517</v>
      </c>
      <c r="X27" s="39" t="s">
        <v>518</v>
      </c>
      <c r="Y27" s="39">
        <v>840000</v>
      </c>
      <c r="Z27" s="39">
        <v>0</v>
      </c>
      <c r="AA27" s="39">
        <v>105000</v>
      </c>
      <c r="AB27" s="39">
        <v>63500</v>
      </c>
      <c r="AC27" s="39">
        <v>13000</v>
      </c>
      <c r="AD27" s="39">
        <v>12000</v>
      </c>
      <c r="AE27" s="40">
        <v>0</v>
      </c>
    </row>
    <row r="28" spans="1:31">
      <c r="A28" t="s">
        <v>41</v>
      </c>
      <c r="B28">
        <v>19</v>
      </c>
      <c r="C28" s="38">
        <v>2017</v>
      </c>
      <c r="D28" s="39">
        <v>995000</v>
      </c>
      <c r="E28" s="39">
        <v>120000</v>
      </c>
      <c r="F28" s="39">
        <v>65000</v>
      </c>
      <c r="G28" s="39">
        <v>11000</v>
      </c>
      <c r="H28" s="39">
        <v>6000</v>
      </c>
      <c r="I28" s="39">
        <v>12000</v>
      </c>
      <c r="J28" s="40">
        <v>10000</v>
      </c>
      <c r="K28" s="23">
        <f t="shared" si="1"/>
        <v>1219000</v>
      </c>
      <c r="L28" s="4"/>
      <c r="M28">
        <f t="shared" si="0"/>
        <v>2018</v>
      </c>
      <c r="N28" s="39">
        <v>1050600</v>
      </c>
      <c r="O28" s="39">
        <v>128000</v>
      </c>
      <c r="P28" s="39">
        <v>65000</v>
      </c>
      <c r="Q28" s="39">
        <v>13000</v>
      </c>
      <c r="R28" s="39">
        <v>10000</v>
      </c>
      <c r="S28" s="39">
        <v>16000</v>
      </c>
      <c r="T28" s="40">
        <v>0</v>
      </c>
      <c r="U28" s="23">
        <f t="shared" si="2"/>
        <v>1282600</v>
      </c>
      <c r="V28" s="28"/>
      <c r="W28" s="39" t="s">
        <v>519</v>
      </c>
      <c r="X28" s="39" t="s">
        <v>520</v>
      </c>
      <c r="Y28" s="39">
        <v>930000</v>
      </c>
      <c r="Z28" s="39">
        <v>103000</v>
      </c>
      <c r="AA28" s="39">
        <v>62000</v>
      </c>
      <c r="AB28" s="39">
        <v>8000</v>
      </c>
      <c r="AC28" s="39">
        <v>6000</v>
      </c>
      <c r="AD28" s="39">
        <v>9000</v>
      </c>
      <c r="AE28" s="40">
        <v>27000</v>
      </c>
    </row>
    <row r="29" spans="1:31" ht="26.4">
      <c r="A29" t="s">
        <v>42</v>
      </c>
      <c r="B29">
        <v>20</v>
      </c>
      <c r="C29" s="38">
        <v>2017</v>
      </c>
      <c r="D29" s="39">
        <v>6449547</v>
      </c>
      <c r="E29" s="39">
        <v>1915000</v>
      </c>
      <c r="F29" s="39">
        <v>800000</v>
      </c>
      <c r="G29" s="39">
        <v>28000</v>
      </c>
      <c r="H29" s="39">
        <v>350000</v>
      </c>
      <c r="I29" s="39">
        <v>250000</v>
      </c>
      <c r="J29" s="40">
        <v>1030000</v>
      </c>
      <c r="K29" s="23">
        <f t="shared" si="1"/>
        <v>10822547</v>
      </c>
      <c r="L29" s="4"/>
      <c r="M29">
        <f t="shared" si="0"/>
        <v>2018</v>
      </c>
      <c r="N29" s="39">
        <v>7034244</v>
      </c>
      <c r="O29" s="39">
        <v>2030000</v>
      </c>
      <c r="P29" s="39">
        <v>1192900</v>
      </c>
      <c r="Q29" s="39">
        <v>30000</v>
      </c>
      <c r="R29" s="39">
        <v>375000</v>
      </c>
      <c r="S29" s="39">
        <v>400000</v>
      </c>
      <c r="T29" s="40">
        <v>1300000</v>
      </c>
      <c r="U29" s="23">
        <f t="shared" si="2"/>
        <v>12362144</v>
      </c>
      <c r="V29" s="28"/>
      <c r="W29" s="39" t="s">
        <v>521</v>
      </c>
      <c r="X29" s="39" t="s">
        <v>522</v>
      </c>
      <c r="Y29" s="39">
        <v>6082642</v>
      </c>
      <c r="Z29" s="39">
        <v>1920000</v>
      </c>
      <c r="AA29" s="39">
        <v>900000</v>
      </c>
      <c r="AB29" s="39">
        <v>28000</v>
      </c>
      <c r="AC29" s="39">
        <v>400000</v>
      </c>
      <c r="AD29" s="39">
        <v>300000</v>
      </c>
      <c r="AE29" s="40">
        <v>0</v>
      </c>
    </row>
    <row r="30" spans="1:31">
      <c r="A30" t="s">
        <v>43</v>
      </c>
      <c r="B30">
        <v>21</v>
      </c>
      <c r="C30" s="38">
        <v>2017</v>
      </c>
      <c r="D30" s="39">
        <v>600000</v>
      </c>
      <c r="E30" s="39">
        <v>0</v>
      </c>
      <c r="F30" s="39">
        <v>60000</v>
      </c>
      <c r="G30" s="39">
        <v>203000</v>
      </c>
      <c r="H30" s="39">
        <v>20000</v>
      </c>
      <c r="I30" s="39">
        <v>4000</v>
      </c>
      <c r="J30" s="40">
        <v>0</v>
      </c>
      <c r="K30" s="23">
        <f t="shared" si="1"/>
        <v>887000</v>
      </c>
      <c r="L30" s="4"/>
      <c r="M30">
        <f t="shared" si="0"/>
        <v>2018</v>
      </c>
      <c r="N30" s="39">
        <v>625000</v>
      </c>
      <c r="O30" s="39">
        <v>0</v>
      </c>
      <c r="P30" s="39">
        <v>50000</v>
      </c>
      <c r="Q30" s="39">
        <v>190000</v>
      </c>
      <c r="R30" s="39">
        <v>12500</v>
      </c>
      <c r="S30" s="39">
        <v>4000</v>
      </c>
      <c r="T30" s="40">
        <v>0</v>
      </c>
      <c r="U30" s="23">
        <f t="shared" si="2"/>
        <v>881500</v>
      </c>
      <c r="V30" s="28"/>
      <c r="W30" s="39" t="s">
        <v>523</v>
      </c>
      <c r="X30" s="39" t="s">
        <v>524</v>
      </c>
      <c r="Y30" s="39">
        <v>565000</v>
      </c>
      <c r="Z30" s="39">
        <v>0</v>
      </c>
      <c r="AA30" s="39">
        <v>55000</v>
      </c>
      <c r="AB30" s="39">
        <v>203000</v>
      </c>
      <c r="AC30" s="39">
        <v>20000</v>
      </c>
      <c r="AD30" s="39">
        <v>4000</v>
      </c>
      <c r="AE30" s="40">
        <v>0</v>
      </c>
    </row>
    <row r="31" spans="1:31">
      <c r="A31" t="s">
        <v>44</v>
      </c>
      <c r="B31">
        <v>22</v>
      </c>
      <c r="C31" s="38">
        <v>2017</v>
      </c>
      <c r="D31" s="39">
        <v>217000</v>
      </c>
      <c r="E31" s="39">
        <v>0</v>
      </c>
      <c r="F31" s="39">
        <v>77000</v>
      </c>
      <c r="G31" s="39">
        <v>5000</v>
      </c>
      <c r="H31" s="39">
        <v>14000</v>
      </c>
      <c r="I31" s="39">
        <v>3000</v>
      </c>
      <c r="J31" s="40">
        <v>0</v>
      </c>
      <c r="K31" s="23">
        <f t="shared" si="1"/>
        <v>316000</v>
      </c>
      <c r="L31" s="4"/>
      <c r="M31">
        <f t="shared" si="0"/>
        <v>2018</v>
      </c>
      <c r="N31" s="39">
        <v>220000</v>
      </c>
      <c r="O31" s="39">
        <v>0</v>
      </c>
      <c r="P31" s="39">
        <v>77000</v>
      </c>
      <c r="Q31" s="39">
        <v>5000</v>
      </c>
      <c r="R31" s="39">
        <v>11000</v>
      </c>
      <c r="S31" s="39">
        <v>4000</v>
      </c>
      <c r="T31" s="40">
        <v>0</v>
      </c>
      <c r="U31" s="23">
        <f t="shared" si="2"/>
        <v>317000</v>
      </c>
      <c r="V31" s="28"/>
      <c r="W31" s="39" t="s">
        <v>525</v>
      </c>
      <c r="X31" s="39" t="s">
        <v>526</v>
      </c>
      <c r="Y31" s="39">
        <v>190000</v>
      </c>
      <c r="Z31" s="39">
        <v>0</v>
      </c>
      <c r="AA31" s="39">
        <v>76000</v>
      </c>
      <c r="AB31" s="39">
        <v>4000</v>
      </c>
      <c r="AC31" s="39">
        <v>13000</v>
      </c>
      <c r="AD31" s="39">
        <v>1800</v>
      </c>
      <c r="AE31" s="40">
        <v>0</v>
      </c>
    </row>
    <row r="32" spans="1:31">
      <c r="A32" t="s">
        <v>45</v>
      </c>
      <c r="B32">
        <v>23</v>
      </c>
      <c r="C32" s="38">
        <v>2017</v>
      </c>
      <c r="D32" s="39">
        <v>1650000</v>
      </c>
      <c r="E32" s="39">
        <v>1100000</v>
      </c>
      <c r="F32" s="39">
        <v>50000</v>
      </c>
      <c r="G32" s="39">
        <v>1597518</v>
      </c>
      <c r="H32" s="39">
        <v>108720</v>
      </c>
      <c r="I32" s="39">
        <v>125000</v>
      </c>
      <c r="J32" s="40">
        <v>50000</v>
      </c>
      <c r="K32" s="23">
        <f t="shared" si="1"/>
        <v>4681238</v>
      </c>
      <c r="L32" s="4"/>
      <c r="M32">
        <f t="shared" si="0"/>
        <v>2018</v>
      </c>
      <c r="N32" s="39">
        <v>1850000</v>
      </c>
      <c r="O32" s="39">
        <f>300000+550000+275000</f>
        <v>1125000</v>
      </c>
      <c r="P32" s="39">
        <v>100000</v>
      </c>
      <c r="Q32" s="39">
        <v>1622101</v>
      </c>
      <c r="R32" s="39">
        <v>60000</v>
      </c>
      <c r="S32" s="39">
        <v>75000</v>
      </c>
      <c r="T32" s="40">
        <v>50000</v>
      </c>
      <c r="U32" s="23">
        <f t="shared" si="2"/>
        <v>4882101</v>
      </c>
      <c r="V32" s="28"/>
      <c r="W32" s="39" t="s">
        <v>527</v>
      </c>
      <c r="X32" s="39" t="s">
        <v>528</v>
      </c>
      <c r="Y32" s="39">
        <v>1650000</v>
      </c>
      <c r="Z32" s="39">
        <v>1100000</v>
      </c>
      <c r="AA32" s="39">
        <v>100000</v>
      </c>
      <c r="AB32" s="39">
        <v>1584850</v>
      </c>
      <c r="AC32" s="39">
        <v>138720</v>
      </c>
      <c r="AD32" s="39">
        <v>75000</v>
      </c>
      <c r="AE32" s="40">
        <v>0</v>
      </c>
    </row>
    <row r="33" spans="1:31" ht="26.4">
      <c r="A33" t="s">
        <v>46</v>
      </c>
      <c r="B33">
        <v>24</v>
      </c>
      <c r="C33" s="38">
        <v>2017</v>
      </c>
      <c r="D33" s="39">
        <v>1660000</v>
      </c>
      <c r="E33" s="39">
        <v>90000</v>
      </c>
      <c r="F33" s="39">
        <v>144500</v>
      </c>
      <c r="G33" s="39">
        <v>324200</v>
      </c>
      <c r="H33" s="39">
        <v>37700</v>
      </c>
      <c r="I33" s="39">
        <v>30000</v>
      </c>
      <c r="J33" s="40">
        <v>125000</v>
      </c>
      <c r="K33" s="23">
        <f t="shared" si="1"/>
        <v>2411400</v>
      </c>
      <c r="L33" s="4"/>
      <c r="M33">
        <f t="shared" si="0"/>
        <v>2018</v>
      </c>
      <c r="N33" s="39">
        <v>1815000</v>
      </c>
      <c r="O33" s="39">
        <v>90000</v>
      </c>
      <c r="P33" s="39">
        <v>146500</v>
      </c>
      <c r="Q33" s="39">
        <v>327000</v>
      </c>
      <c r="R33" s="39">
        <v>40200</v>
      </c>
      <c r="S33" s="39">
        <v>30000</v>
      </c>
      <c r="T33" s="40">
        <v>180000</v>
      </c>
      <c r="U33" s="23">
        <f t="shared" si="2"/>
        <v>2628700</v>
      </c>
      <c r="V33" s="28"/>
      <c r="W33" s="39" t="s">
        <v>529</v>
      </c>
      <c r="X33" s="39" t="s">
        <v>530</v>
      </c>
      <c r="Y33" s="39">
        <v>1620000</v>
      </c>
      <c r="Z33" s="39">
        <v>85000</v>
      </c>
      <c r="AA33" s="39">
        <v>135000</v>
      </c>
      <c r="AB33" s="39">
        <v>324200</v>
      </c>
      <c r="AC33" s="39">
        <v>38200</v>
      </c>
      <c r="AD33" s="39">
        <v>25000</v>
      </c>
      <c r="AE33" s="40">
        <v>40471</v>
      </c>
    </row>
    <row r="34" spans="1:31" ht="26.4">
      <c r="A34" t="s">
        <v>47</v>
      </c>
      <c r="B34">
        <v>25</v>
      </c>
      <c r="C34" s="38">
        <v>2017</v>
      </c>
      <c r="D34" s="39">
        <v>2320954</v>
      </c>
      <c r="E34" s="39">
        <v>286824.59999999998</v>
      </c>
      <c r="F34" s="39">
        <v>220743</v>
      </c>
      <c r="G34" s="39">
        <v>1812</v>
      </c>
      <c r="H34" s="39">
        <v>107790</v>
      </c>
      <c r="I34" s="39">
        <v>23240</v>
      </c>
      <c r="J34" s="40">
        <v>232041</v>
      </c>
      <c r="K34" s="23">
        <f t="shared" si="1"/>
        <v>3193404.6</v>
      </c>
      <c r="L34" s="4"/>
      <c r="M34">
        <f t="shared" si="0"/>
        <v>2018</v>
      </c>
      <c r="N34" s="39">
        <v>2514574</v>
      </c>
      <c r="O34" s="39">
        <v>345829</v>
      </c>
      <c r="P34" s="39">
        <v>214744</v>
      </c>
      <c r="Q34" s="39">
        <v>1754</v>
      </c>
      <c r="R34" s="39">
        <v>96071</v>
      </c>
      <c r="S34" s="39">
        <v>16378</v>
      </c>
      <c r="T34" s="40">
        <v>231283</v>
      </c>
      <c r="U34" s="23">
        <f t="shared" si="2"/>
        <v>3420633</v>
      </c>
      <c r="V34" s="28"/>
      <c r="W34" s="39" t="s">
        <v>531</v>
      </c>
      <c r="X34" s="39" t="s">
        <v>532</v>
      </c>
      <c r="Y34" s="39">
        <v>2390000</v>
      </c>
      <c r="Z34" s="39">
        <v>295599</v>
      </c>
      <c r="AA34" s="39">
        <v>202171</v>
      </c>
      <c r="AB34" s="39">
        <v>7550</v>
      </c>
      <c r="AC34" s="39">
        <v>97234</v>
      </c>
      <c r="AD34" s="39">
        <v>34000</v>
      </c>
      <c r="AE34" s="40">
        <v>58728</v>
      </c>
    </row>
    <row r="35" spans="1:31">
      <c r="A35" t="s">
        <v>48</v>
      </c>
      <c r="B35">
        <v>26</v>
      </c>
      <c r="C35" s="38">
        <v>2017</v>
      </c>
      <c r="D35" s="39">
        <v>3165000</v>
      </c>
      <c r="E35" s="39">
        <v>210000</v>
      </c>
      <c r="F35" s="39">
        <v>220000</v>
      </c>
      <c r="G35" s="39">
        <v>36000</v>
      </c>
      <c r="H35" s="39">
        <v>185000</v>
      </c>
      <c r="I35" s="39">
        <v>190000</v>
      </c>
      <c r="J35" s="40">
        <v>70000</v>
      </c>
      <c r="K35" s="23">
        <f t="shared" si="1"/>
        <v>4076000</v>
      </c>
      <c r="L35" s="4"/>
      <c r="M35">
        <f t="shared" si="0"/>
        <v>2018</v>
      </c>
      <c r="N35" s="39">
        <v>3335000</v>
      </c>
      <c r="O35" s="39">
        <v>215000</v>
      </c>
      <c r="P35" s="39">
        <v>230000</v>
      </c>
      <c r="Q35" s="39">
        <v>36000</v>
      </c>
      <c r="R35" s="39">
        <v>185000</v>
      </c>
      <c r="S35" s="39">
        <v>192000</v>
      </c>
      <c r="T35" s="40">
        <v>0</v>
      </c>
      <c r="U35" s="23">
        <f t="shared" si="2"/>
        <v>4193000</v>
      </c>
      <c r="V35" s="28"/>
      <c r="W35" s="39" t="s">
        <v>533</v>
      </c>
      <c r="X35" s="39" t="s">
        <v>534</v>
      </c>
      <c r="Y35" s="39">
        <v>3008515</v>
      </c>
      <c r="Z35" s="39">
        <v>205000</v>
      </c>
      <c r="AA35" s="39">
        <v>220000</v>
      </c>
      <c r="AB35" s="39">
        <v>36000</v>
      </c>
      <c r="AC35" s="39">
        <v>185000</v>
      </c>
      <c r="AD35" s="39">
        <v>150000</v>
      </c>
      <c r="AE35" s="40">
        <v>0</v>
      </c>
    </row>
    <row r="36" spans="1:31">
      <c r="A36" t="s">
        <v>49</v>
      </c>
      <c r="B36">
        <v>27</v>
      </c>
      <c r="C36" s="38">
        <v>2017</v>
      </c>
      <c r="D36" s="39">
        <v>654000</v>
      </c>
      <c r="E36" s="39">
        <v>20000</v>
      </c>
      <c r="F36" s="39">
        <v>45000</v>
      </c>
      <c r="G36" s="39">
        <v>0</v>
      </c>
      <c r="H36" s="39">
        <v>10605</v>
      </c>
      <c r="I36" s="39">
        <v>8000</v>
      </c>
      <c r="J36" s="40">
        <v>0</v>
      </c>
      <c r="K36" s="23">
        <f t="shared" si="1"/>
        <v>737605</v>
      </c>
      <c r="L36" s="4"/>
      <c r="M36">
        <f t="shared" si="0"/>
        <v>2018</v>
      </c>
      <c r="N36" s="39">
        <v>654000</v>
      </c>
      <c r="O36" s="39">
        <v>20000</v>
      </c>
      <c r="P36" s="39">
        <v>45000</v>
      </c>
      <c r="Q36" s="39">
        <v>0</v>
      </c>
      <c r="R36" s="39">
        <v>10605</v>
      </c>
      <c r="S36" s="39">
        <v>8000</v>
      </c>
      <c r="T36" s="40">
        <v>0</v>
      </c>
      <c r="U36" s="23">
        <f t="shared" si="2"/>
        <v>737605</v>
      </c>
      <c r="V36" s="28"/>
      <c r="W36" s="39" t="s">
        <v>535</v>
      </c>
      <c r="X36" s="39" t="s">
        <v>536</v>
      </c>
      <c r="Y36" s="39">
        <v>655000</v>
      </c>
      <c r="Z36" s="39">
        <v>29000</v>
      </c>
      <c r="AA36" s="39">
        <v>45000</v>
      </c>
      <c r="AB36" s="39">
        <v>89989</v>
      </c>
      <c r="AC36" s="39">
        <v>10605</v>
      </c>
      <c r="AD36" s="39">
        <v>8000</v>
      </c>
      <c r="AE36" s="40">
        <v>0</v>
      </c>
    </row>
    <row r="37" spans="1:31">
      <c r="A37" t="s">
        <v>50</v>
      </c>
      <c r="B37">
        <v>28</v>
      </c>
      <c r="C37" s="38">
        <v>2017</v>
      </c>
      <c r="D37" s="39">
        <v>501130</v>
      </c>
      <c r="E37" s="39">
        <v>23240</v>
      </c>
      <c r="F37" s="39">
        <v>27860</v>
      </c>
      <c r="G37" s="39">
        <v>66939</v>
      </c>
      <c r="H37" s="39">
        <v>45320</v>
      </c>
      <c r="I37" s="39">
        <v>9220</v>
      </c>
      <c r="J37" s="40">
        <v>15504</v>
      </c>
      <c r="K37" s="23">
        <f t="shared" si="1"/>
        <v>689213</v>
      </c>
      <c r="L37" s="4"/>
      <c r="M37">
        <f t="shared" si="0"/>
        <v>2018</v>
      </c>
      <c r="N37" s="39">
        <v>495535</v>
      </c>
      <c r="O37" s="39">
        <v>56940</v>
      </c>
      <c r="P37" s="39">
        <v>30490</v>
      </c>
      <c r="Q37" s="39">
        <v>67520</v>
      </c>
      <c r="R37" s="39">
        <v>27640</v>
      </c>
      <c r="S37" s="39">
        <v>18795</v>
      </c>
      <c r="T37" s="40">
        <v>17148</v>
      </c>
      <c r="U37" s="23">
        <f t="shared" si="2"/>
        <v>714068</v>
      </c>
      <c r="V37" s="28"/>
      <c r="W37" s="39" t="s">
        <v>537</v>
      </c>
      <c r="X37" s="39" t="s">
        <v>538</v>
      </c>
      <c r="Y37" s="39">
        <v>471842</v>
      </c>
      <c r="Z37" s="39">
        <v>16530</v>
      </c>
      <c r="AA37" s="39">
        <v>31450</v>
      </c>
      <c r="AB37" s="39">
        <v>66939</v>
      </c>
      <c r="AC37" s="39">
        <v>44620</v>
      </c>
      <c r="AD37" s="39">
        <v>8195</v>
      </c>
      <c r="AE37" s="40">
        <v>1684</v>
      </c>
    </row>
    <row r="38" spans="1:31" ht="26.4">
      <c r="A38" t="s">
        <v>51</v>
      </c>
      <c r="B38">
        <v>29</v>
      </c>
      <c r="C38" s="38">
        <v>2017</v>
      </c>
      <c r="D38" s="39">
        <v>210000</v>
      </c>
      <c r="E38" s="39">
        <v>67000</v>
      </c>
      <c r="F38" s="39">
        <v>25000</v>
      </c>
      <c r="G38" s="39">
        <v>0</v>
      </c>
      <c r="H38" s="39">
        <v>20000</v>
      </c>
      <c r="I38" s="39">
        <v>2000</v>
      </c>
      <c r="J38" s="40">
        <v>0</v>
      </c>
      <c r="K38" s="23">
        <f t="shared" si="1"/>
        <v>324000</v>
      </c>
      <c r="L38" s="4"/>
      <c r="M38">
        <f t="shared" si="0"/>
        <v>2018</v>
      </c>
      <c r="N38" s="39">
        <v>225000</v>
      </c>
      <c r="O38" s="39">
        <v>84500</v>
      </c>
      <c r="P38" s="39">
        <v>25000</v>
      </c>
      <c r="Q38" s="39">
        <v>0</v>
      </c>
      <c r="R38" s="39">
        <v>20000</v>
      </c>
      <c r="S38" s="39">
        <v>2000</v>
      </c>
      <c r="T38" s="40">
        <v>5000</v>
      </c>
      <c r="U38" s="23">
        <f t="shared" si="2"/>
        <v>361500</v>
      </c>
      <c r="V38" s="28"/>
      <c r="W38" s="39" t="s">
        <v>539</v>
      </c>
      <c r="X38" s="39" t="s">
        <v>540</v>
      </c>
      <c r="Y38" s="39">
        <v>210000</v>
      </c>
      <c r="Z38" s="39">
        <v>65000</v>
      </c>
      <c r="AA38" s="39">
        <v>24000</v>
      </c>
      <c r="AB38" s="39">
        <v>0</v>
      </c>
      <c r="AC38" s="39">
        <v>20000</v>
      </c>
      <c r="AD38" s="39">
        <v>2000</v>
      </c>
      <c r="AE38" s="40">
        <v>0</v>
      </c>
    </row>
    <row r="39" spans="1:31">
      <c r="A39" t="s">
        <v>52</v>
      </c>
      <c r="B39">
        <v>30</v>
      </c>
      <c r="C39" s="38">
        <v>2017</v>
      </c>
      <c r="D39" s="39">
        <v>4250000</v>
      </c>
      <c r="E39" s="39">
        <v>792000</v>
      </c>
      <c r="F39" s="39">
        <v>325050</v>
      </c>
      <c r="G39" s="39">
        <v>236667</v>
      </c>
      <c r="H39" s="39">
        <v>54800</v>
      </c>
      <c r="I39" s="39">
        <v>24682.23</v>
      </c>
      <c r="J39" s="40">
        <v>780000</v>
      </c>
      <c r="K39" s="23">
        <f t="shared" si="1"/>
        <v>6463199.2300000004</v>
      </c>
      <c r="L39" s="4"/>
      <c r="M39">
        <f t="shared" si="0"/>
        <v>2018</v>
      </c>
      <c r="N39" s="39">
        <v>4500000</v>
      </c>
      <c r="O39" s="39">
        <v>815000</v>
      </c>
      <c r="P39" s="39">
        <v>357050</v>
      </c>
      <c r="Q39" s="39">
        <v>186667</v>
      </c>
      <c r="R39" s="39">
        <v>53300</v>
      </c>
      <c r="S39" s="39">
        <v>71050</v>
      </c>
      <c r="T39" s="40">
        <v>800000</v>
      </c>
      <c r="U39" s="23">
        <f t="shared" si="2"/>
        <v>6783067</v>
      </c>
      <c r="V39" s="28"/>
      <c r="W39" s="39" t="s">
        <v>541</v>
      </c>
      <c r="X39" s="39" t="s">
        <v>542</v>
      </c>
      <c r="Y39" s="39">
        <v>3920000</v>
      </c>
      <c r="Z39" s="39">
        <v>742000</v>
      </c>
      <c r="AA39" s="39">
        <v>360025</v>
      </c>
      <c r="AB39" s="39">
        <v>236667</v>
      </c>
      <c r="AC39" s="39">
        <v>54600</v>
      </c>
      <c r="AD39" s="39">
        <v>18000</v>
      </c>
      <c r="AE39" s="40">
        <v>280000</v>
      </c>
    </row>
    <row r="40" spans="1:31">
      <c r="A40" t="s">
        <v>53</v>
      </c>
      <c r="B40">
        <v>31</v>
      </c>
      <c r="C40" s="38">
        <v>2017</v>
      </c>
      <c r="D40" s="39">
        <v>5800000</v>
      </c>
      <c r="E40" s="39">
        <v>925000</v>
      </c>
      <c r="F40" s="39">
        <v>350000</v>
      </c>
      <c r="G40" s="39">
        <v>38000</v>
      </c>
      <c r="H40" s="39">
        <v>125000</v>
      </c>
      <c r="I40" s="39">
        <v>200000</v>
      </c>
      <c r="J40" s="40">
        <v>150000</v>
      </c>
      <c r="K40" s="23">
        <f t="shared" si="1"/>
        <v>7588000</v>
      </c>
      <c r="L40" s="4"/>
      <c r="M40">
        <f t="shared" si="0"/>
        <v>2018</v>
      </c>
      <c r="N40" s="39">
        <v>5900000</v>
      </c>
      <c r="O40" s="39">
        <v>1500000</v>
      </c>
      <c r="P40" s="39">
        <v>350000</v>
      </c>
      <c r="Q40" s="39">
        <v>38000</v>
      </c>
      <c r="R40" s="39">
        <v>125000</v>
      </c>
      <c r="S40" s="39">
        <v>200000</v>
      </c>
      <c r="T40" s="40">
        <v>150000</v>
      </c>
      <c r="U40" s="23">
        <f t="shared" si="2"/>
        <v>8263000</v>
      </c>
      <c r="V40" s="28"/>
      <c r="W40" s="39" t="s">
        <v>543</v>
      </c>
      <c r="X40" s="39" t="s">
        <v>544</v>
      </c>
      <c r="Y40" s="39">
        <v>5400000</v>
      </c>
      <c r="Z40" s="39">
        <v>925000</v>
      </c>
      <c r="AA40" s="39">
        <v>350000</v>
      </c>
      <c r="AB40" s="39">
        <v>38000</v>
      </c>
      <c r="AC40" s="39">
        <v>125000</v>
      </c>
      <c r="AD40" s="39">
        <v>200000</v>
      </c>
      <c r="AE40" s="40">
        <v>0</v>
      </c>
    </row>
    <row r="41" spans="1:31" ht="26.4">
      <c r="A41" t="s">
        <v>54</v>
      </c>
      <c r="B41">
        <v>32</v>
      </c>
      <c r="C41" s="38">
        <v>2017</v>
      </c>
      <c r="D41" s="39">
        <v>950000</v>
      </c>
      <c r="E41" s="39">
        <v>0</v>
      </c>
      <c r="F41" s="39">
        <v>100000</v>
      </c>
      <c r="G41" s="39">
        <v>12000</v>
      </c>
      <c r="H41" s="39">
        <v>35000</v>
      </c>
      <c r="I41" s="39">
        <v>8000</v>
      </c>
      <c r="J41" s="40">
        <v>0</v>
      </c>
      <c r="K41" s="23">
        <f t="shared" si="1"/>
        <v>1105000</v>
      </c>
      <c r="L41" s="4"/>
      <c r="M41">
        <f t="shared" si="0"/>
        <v>2018</v>
      </c>
      <c r="N41" s="39">
        <v>920000</v>
      </c>
      <c r="O41" s="39">
        <v>30000</v>
      </c>
      <c r="P41" s="39">
        <v>100000</v>
      </c>
      <c r="Q41" s="39">
        <v>12000</v>
      </c>
      <c r="R41" s="39">
        <v>35000</v>
      </c>
      <c r="S41" s="39">
        <v>8000</v>
      </c>
      <c r="T41" s="40">
        <v>0</v>
      </c>
      <c r="U41" s="23">
        <f t="shared" si="2"/>
        <v>1105000</v>
      </c>
      <c r="V41" s="28"/>
      <c r="W41" s="39" t="s">
        <v>545</v>
      </c>
      <c r="X41" s="39" t="s">
        <v>546</v>
      </c>
      <c r="Y41" s="39">
        <v>825000</v>
      </c>
      <c r="Z41" s="39">
        <v>0</v>
      </c>
      <c r="AA41" s="39">
        <v>85750</v>
      </c>
      <c r="AB41" s="39">
        <v>11577</v>
      </c>
      <c r="AC41" s="39">
        <v>35000</v>
      </c>
      <c r="AD41" s="39">
        <v>10000</v>
      </c>
      <c r="AE41" s="40">
        <v>0</v>
      </c>
    </row>
    <row r="42" spans="1:31">
      <c r="A42" t="s">
        <v>55</v>
      </c>
      <c r="B42">
        <v>33</v>
      </c>
      <c r="C42" s="38">
        <v>2017</v>
      </c>
      <c r="D42" s="39">
        <v>150000</v>
      </c>
      <c r="E42" s="39">
        <v>30000</v>
      </c>
      <c r="F42" s="39">
        <v>25000</v>
      </c>
      <c r="G42" s="39">
        <v>218022.32</v>
      </c>
      <c r="H42" s="39">
        <v>10000</v>
      </c>
      <c r="I42" s="39">
        <v>1000</v>
      </c>
      <c r="J42" s="40">
        <v>0</v>
      </c>
      <c r="K42" s="23">
        <f t="shared" si="1"/>
        <v>434022.32</v>
      </c>
      <c r="L42" s="4"/>
      <c r="M42">
        <f t="shared" si="0"/>
        <v>2018</v>
      </c>
      <c r="N42" s="39">
        <v>150000</v>
      </c>
      <c r="O42" s="39">
        <v>35000</v>
      </c>
      <c r="P42" s="39">
        <v>20000</v>
      </c>
      <c r="Q42" s="39">
        <v>230000</v>
      </c>
      <c r="R42" s="39">
        <v>2000</v>
      </c>
      <c r="S42" s="39">
        <v>1400</v>
      </c>
      <c r="T42" s="40">
        <v>0</v>
      </c>
      <c r="U42" s="23">
        <f t="shared" si="2"/>
        <v>438400</v>
      </c>
      <c r="V42" s="28"/>
      <c r="W42" s="39" t="s">
        <v>547</v>
      </c>
      <c r="X42" s="39" t="s">
        <v>548</v>
      </c>
      <c r="Y42" s="39">
        <v>139000</v>
      </c>
      <c r="Z42" s="39">
        <v>30000</v>
      </c>
      <c r="AA42" s="39">
        <v>30000</v>
      </c>
      <c r="AB42" s="39">
        <v>205161.21</v>
      </c>
      <c r="AC42" s="39">
        <v>10000</v>
      </c>
      <c r="AD42" s="39">
        <v>1000</v>
      </c>
      <c r="AE42" s="40">
        <v>0</v>
      </c>
    </row>
    <row r="43" spans="1:31">
      <c r="A43" t="s">
        <v>56</v>
      </c>
      <c r="B43">
        <v>34</v>
      </c>
      <c r="C43" s="38">
        <v>2017</v>
      </c>
      <c r="D43" s="39">
        <v>845000</v>
      </c>
      <c r="E43" s="39">
        <v>9000</v>
      </c>
      <c r="F43" s="39">
        <v>50000</v>
      </c>
      <c r="G43" s="39">
        <v>0</v>
      </c>
      <c r="H43" s="39">
        <v>40000</v>
      </c>
      <c r="I43" s="39">
        <v>9000</v>
      </c>
      <c r="J43" s="40">
        <v>0</v>
      </c>
      <c r="K43" s="23">
        <f t="shared" si="1"/>
        <v>953000</v>
      </c>
      <c r="L43" s="4"/>
      <c r="M43">
        <f t="shared" si="0"/>
        <v>2018</v>
      </c>
      <c r="N43" s="39">
        <v>850000</v>
      </c>
      <c r="O43" s="39">
        <v>9000</v>
      </c>
      <c r="P43" s="39">
        <v>50000</v>
      </c>
      <c r="Q43" s="39">
        <v>0</v>
      </c>
      <c r="R43" s="39">
        <v>40000</v>
      </c>
      <c r="S43" s="39">
        <v>9000</v>
      </c>
      <c r="T43" s="40">
        <v>0</v>
      </c>
      <c r="U43" s="23">
        <f t="shared" si="2"/>
        <v>958000</v>
      </c>
      <c r="V43" s="28"/>
      <c r="W43" s="39" t="s">
        <v>549</v>
      </c>
      <c r="X43" s="39" t="s">
        <v>550</v>
      </c>
      <c r="Y43" s="39">
        <v>845000</v>
      </c>
      <c r="Z43" s="39">
        <v>0</v>
      </c>
      <c r="AA43" s="39">
        <v>41000</v>
      </c>
      <c r="AB43" s="39">
        <v>0</v>
      </c>
      <c r="AC43" s="39">
        <v>30000</v>
      </c>
      <c r="AD43" s="39">
        <v>9000</v>
      </c>
      <c r="AE43" s="40">
        <v>0</v>
      </c>
    </row>
    <row r="44" spans="1:31">
      <c r="A44" t="s">
        <v>57</v>
      </c>
      <c r="B44">
        <v>35</v>
      </c>
      <c r="C44" s="38">
        <v>2017</v>
      </c>
      <c r="D44" s="39">
        <v>53040000</v>
      </c>
      <c r="E44" s="39">
        <v>145780122.34999999</v>
      </c>
      <c r="F44" s="39">
        <v>8505000</v>
      </c>
      <c r="G44" s="39">
        <v>65470031</v>
      </c>
      <c r="H44" s="39">
        <v>59560000</v>
      </c>
      <c r="I44" s="39">
        <v>200000</v>
      </c>
      <c r="J44" s="40">
        <v>7267335</v>
      </c>
      <c r="K44" s="23">
        <f t="shared" si="1"/>
        <v>339822488.35000002</v>
      </c>
      <c r="L44" s="4"/>
      <c r="M44">
        <f t="shared" si="0"/>
        <v>2018</v>
      </c>
      <c r="N44" s="39">
        <v>52040000</v>
      </c>
      <c r="O44" s="39">
        <v>146550982.20999998</v>
      </c>
      <c r="P44" s="39">
        <v>7505000</v>
      </c>
      <c r="Q44" s="39">
        <v>67998020</v>
      </c>
      <c r="R44" s="39">
        <v>63720751</v>
      </c>
      <c r="S44" s="39">
        <v>2000000</v>
      </c>
      <c r="T44" s="40">
        <v>7517335</v>
      </c>
      <c r="U44" s="23">
        <f t="shared" si="2"/>
        <v>347332088.20999998</v>
      </c>
      <c r="V44" s="28"/>
      <c r="W44" s="39" t="s">
        <v>551</v>
      </c>
      <c r="X44" s="39" t="s">
        <v>552</v>
      </c>
      <c r="Y44" s="39">
        <v>49251462.229999997</v>
      </c>
      <c r="Z44" s="39">
        <v>155100000</v>
      </c>
      <c r="AA44" s="39">
        <v>9855000</v>
      </c>
      <c r="AB44" s="39">
        <v>66661795</v>
      </c>
      <c r="AC44" s="39">
        <v>60060000</v>
      </c>
      <c r="AD44" s="39">
        <v>50000</v>
      </c>
      <c r="AE44" s="40">
        <v>0</v>
      </c>
    </row>
    <row r="45" spans="1:31">
      <c r="A45" t="s">
        <v>58</v>
      </c>
      <c r="B45">
        <v>36</v>
      </c>
      <c r="C45" s="38">
        <v>2017</v>
      </c>
      <c r="D45" s="39">
        <v>2221657</v>
      </c>
      <c r="E45" s="39">
        <v>430000</v>
      </c>
      <c r="F45" s="39">
        <v>225000</v>
      </c>
      <c r="G45" s="39">
        <v>20000</v>
      </c>
      <c r="H45" s="39">
        <v>130000</v>
      </c>
      <c r="I45" s="39">
        <v>25000</v>
      </c>
      <c r="J45" s="40">
        <v>620000</v>
      </c>
      <c r="K45" s="23">
        <f t="shared" si="1"/>
        <v>3671657</v>
      </c>
      <c r="L45" s="4"/>
      <c r="M45">
        <f t="shared" si="0"/>
        <v>2018</v>
      </c>
      <c r="N45" s="39">
        <v>2649966.67</v>
      </c>
      <c r="O45" s="39">
        <v>500000</v>
      </c>
      <c r="P45" s="39">
        <v>225000</v>
      </c>
      <c r="Q45" s="39">
        <v>20000</v>
      </c>
      <c r="R45" s="39">
        <v>125000</v>
      </c>
      <c r="S45" s="39">
        <v>39709</v>
      </c>
      <c r="T45" s="40">
        <v>670000</v>
      </c>
      <c r="U45" s="23">
        <f t="shared" si="2"/>
        <v>4229675.67</v>
      </c>
      <c r="V45" s="28"/>
      <c r="W45" s="39" t="s">
        <v>553</v>
      </c>
      <c r="X45" s="39" t="s">
        <v>554</v>
      </c>
      <c r="Y45" s="39">
        <v>2400000</v>
      </c>
      <c r="Z45" s="39">
        <v>430000</v>
      </c>
      <c r="AA45" s="39">
        <v>225000</v>
      </c>
      <c r="AB45" s="39">
        <v>20000</v>
      </c>
      <c r="AC45" s="39">
        <v>130000</v>
      </c>
      <c r="AD45" s="39">
        <v>30000</v>
      </c>
      <c r="AE45" s="40">
        <v>600000</v>
      </c>
    </row>
    <row r="46" spans="1:31" ht="26.4">
      <c r="A46" t="s">
        <v>59</v>
      </c>
      <c r="B46">
        <v>37</v>
      </c>
      <c r="C46" s="38">
        <v>2017</v>
      </c>
      <c r="D46" s="39">
        <v>710000</v>
      </c>
      <c r="E46" s="39">
        <v>105000</v>
      </c>
      <c r="F46" s="39">
        <v>15000</v>
      </c>
      <c r="G46" s="39">
        <v>45000</v>
      </c>
      <c r="H46" s="39">
        <v>33500</v>
      </c>
      <c r="I46" s="39">
        <v>4000</v>
      </c>
      <c r="J46" s="40">
        <v>0</v>
      </c>
      <c r="K46" s="23">
        <f t="shared" si="1"/>
        <v>912500</v>
      </c>
      <c r="L46" s="4"/>
      <c r="M46">
        <f t="shared" si="0"/>
        <v>2018</v>
      </c>
      <c r="N46" s="39">
        <v>785000</v>
      </c>
      <c r="O46" s="39">
        <v>155000</v>
      </c>
      <c r="P46" s="39">
        <v>20000</v>
      </c>
      <c r="Q46" s="39">
        <v>65000</v>
      </c>
      <c r="R46" s="39">
        <v>33000</v>
      </c>
      <c r="S46" s="39">
        <v>5500</v>
      </c>
      <c r="T46" s="40">
        <v>37000</v>
      </c>
      <c r="U46" s="23">
        <f t="shared" si="2"/>
        <v>1100500</v>
      </c>
      <c r="V46" s="28"/>
      <c r="W46" s="39" t="s">
        <v>555</v>
      </c>
      <c r="X46" s="39" t="s">
        <v>556</v>
      </c>
      <c r="Y46" s="39">
        <v>640000</v>
      </c>
      <c r="Z46" s="39">
        <v>200000</v>
      </c>
      <c r="AA46" s="39">
        <v>16000</v>
      </c>
      <c r="AB46" s="39">
        <v>50000</v>
      </c>
      <c r="AC46" s="39">
        <v>33500</v>
      </c>
      <c r="AD46" s="39">
        <v>4500</v>
      </c>
      <c r="AE46" s="40">
        <v>0</v>
      </c>
    </row>
    <row r="47" spans="1:31">
      <c r="A47" t="s">
        <v>60</v>
      </c>
      <c r="B47">
        <v>38</v>
      </c>
      <c r="C47" s="38">
        <v>2017</v>
      </c>
      <c r="D47" s="39">
        <v>1375000</v>
      </c>
      <c r="E47" s="39">
        <v>0</v>
      </c>
      <c r="F47" s="39">
        <v>75000</v>
      </c>
      <c r="G47" s="39">
        <v>0</v>
      </c>
      <c r="H47" s="39">
        <v>53000</v>
      </c>
      <c r="I47" s="39">
        <v>75000</v>
      </c>
      <c r="J47" s="40">
        <v>0</v>
      </c>
      <c r="K47" s="23">
        <f t="shared" si="1"/>
        <v>1578000</v>
      </c>
      <c r="L47" s="4"/>
      <c r="M47">
        <f t="shared" si="0"/>
        <v>2018</v>
      </c>
      <c r="N47" s="39">
        <v>1470000</v>
      </c>
      <c r="O47" s="39">
        <v>0</v>
      </c>
      <c r="P47" s="39">
        <v>70000</v>
      </c>
      <c r="Q47" s="39">
        <v>0</v>
      </c>
      <c r="R47" s="39">
        <v>45000</v>
      </c>
      <c r="S47" s="39">
        <v>50000</v>
      </c>
      <c r="T47" s="40">
        <v>0</v>
      </c>
      <c r="U47" s="23">
        <f t="shared" si="2"/>
        <v>1635000</v>
      </c>
      <c r="V47" s="28"/>
      <c r="W47" s="39" t="s">
        <v>557</v>
      </c>
      <c r="X47" s="39" t="s">
        <v>558</v>
      </c>
      <c r="Y47" s="39">
        <v>1320200</v>
      </c>
      <c r="Z47" s="39">
        <v>0</v>
      </c>
      <c r="AA47" s="39">
        <v>70000</v>
      </c>
      <c r="AB47" s="39">
        <v>0</v>
      </c>
      <c r="AC47" s="39">
        <v>52000</v>
      </c>
      <c r="AD47" s="39">
        <v>10000</v>
      </c>
      <c r="AE47" s="40">
        <v>0</v>
      </c>
    </row>
    <row r="48" spans="1:31">
      <c r="A48" t="s">
        <v>61</v>
      </c>
      <c r="B48">
        <v>39</v>
      </c>
      <c r="C48" s="38">
        <v>2017</v>
      </c>
      <c r="D48" s="39">
        <v>974000</v>
      </c>
      <c r="E48" s="39">
        <v>0</v>
      </c>
      <c r="F48" s="39">
        <v>50000</v>
      </c>
      <c r="G48" s="39">
        <v>595000</v>
      </c>
      <c r="H48" s="39">
        <v>13000</v>
      </c>
      <c r="I48" s="39">
        <v>5000</v>
      </c>
      <c r="J48" s="40">
        <v>75000</v>
      </c>
      <c r="K48" s="23">
        <f t="shared" si="1"/>
        <v>1712000</v>
      </c>
      <c r="L48" s="4"/>
      <c r="M48">
        <f t="shared" si="0"/>
        <v>2018</v>
      </c>
      <c r="N48" s="39">
        <v>996000</v>
      </c>
      <c r="O48" s="39">
        <v>0</v>
      </c>
      <c r="P48" s="39">
        <v>32000</v>
      </c>
      <c r="Q48" s="39">
        <v>595000</v>
      </c>
      <c r="R48" s="39">
        <v>13000</v>
      </c>
      <c r="S48" s="39">
        <v>5000</v>
      </c>
      <c r="T48" s="40">
        <v>75000</v>
      </c>
      <c r="U48" s="23">
        <f t="shared" si="2"/>
        <v>1716000</v>
      </c>
      <c r="V48" s="28"/>
      <c r="W48" s="39" t="s">
        <v>559</v>
      </c>
      <c r="X48" s="39" t="s">
        <v>560</v>
      </c>
      <c r="Y48" s="39">
        <v>929000</v>
      </c>
      <c r="Z48" s="39">
        <v>0</v>
      </c>
      <c r="AA48" s="39">
        <v>90000</v>
      </c>
      <c r="AB48" s="39">
        <v>600000</v>
      </c>
      <c r="AC48" s="39">
        <v>13000</v>
      </c>
      <c r="AD48" s="39">
        <v>5000</v>
      </c>
      <c r="AE48" s="40">
        <v>75000</v>
      </c>
    </row>
    <row r="49" spans="1:31">
      <c r="A49" t="s">
        <v>62</v>
      </c>
      <c r="B49">
        <v>40</v>
      </c>
      <c r="C49" s="38">
        <v>2017</v>
      </c>
      <c r="D49" s="39">
        <v>6063000</v>
      </c>
      <c r="E49" s="39">
        <v>2737500</v>
      </c>
      <c r="F49" s="39">
        <v>435000</v>
      </c>
      <c r="G49" s="39">
        <v>2055000</v>
      </c>
      <c r="H49" s="39">
        <v>125000</v>
      </c>
      <c r="I49" s="39">
        <v>172000</v>
      </c>
      <c r="J49" s="40">
        <v>958000</v>
      </c>
      <c r="K49" s="23">
        <f t="shared" si="1"/>
        <v>12545500</v>
      </c>
      <c r="L49" s="4"/>
      <c r="M49">
        <f t="shared" si="0"/>
        <v>2018</v>
      </c>
      <c r="N49" s="39">
        <v>6310000</v>
      </c>
      <c r="O49" s="39">
        <v>2711000</v>
      </c>
      <c r="P49" s="39">
        <v>295000</v>
      </c>
      <c r="Q49" s="39">
        <v>2400000</v>
      </c>
      <c r="R49" s="39">
        <v>92000</v>
      </c>
      <c r="S49" s="39">
        <v>279000</v>
      </c>
      <c r="T49" s="40">
        <v>1113000</v>
      </c>
      <c r="U49" s="23">
        <f t="shared" si="2"/>
        <v>13200000</v>
      </c>
      <c r="V49" s="28"/>
      <c r="W49" s="39" t="s">
        <v>561</v>
      </c>
      <c r="X49" s="39" t="s">
        <v>562</v>
      </c>
      <c r="Y49" s="39">
        <v>5528340.2800000003</v>
      </c>
      <c r="Z49" s="39">
        <v>2475000</v>
      </c>
      <c r="AA49" s="39">
        <v>475000</v>
      </c>
      <c r="AB49" s="39">
        <v>2255000</v>
      </c>
      <c r="AC49" s="39">
        <v>139000</v>
      </c>
      <c r="AD49" s="39">
        <v>173000</v>
      </c>
      <c r="AE49" s="40">
        <v>574000</v>
      </c>
    </row>
    <row r="50" spans="1:31">
      <c r="A50" t="s">
        <v>63</v>
      </c>
      <c r="B50">
        <v>41</v>
      </c>
      <c r="C50" s="38">
        <v>2017</v>
      </c>
      <c r="D50" s="39">
        <v>1190000</v>
      </c>
      <c r="E50" s="39">
        <v>1178700</v>
      </c>
      <c r="F50" s="39">
        <v>87000</v>
      </c>
      <c r="G50" s="39">
        <v>6800</v>
      </c>
      <c r="H50" s="39">
        <v>23000</v>
      </c>
      <c r="I50" s="39">
        <v>20000</v>
      </c>
      <c r="J50" s="40">
        <v>152184</v>
      </c>
      <c r="K50" s="23">
        <f t="shared" si="1"/>
        <v>2657684</v>
      </c>
      <c r="L50" s="4"/>
      <c r="M50">
        <f t="shared" si="0"/>
        <v>2018</v>
      </c>
      <c r="N50" s="39">
        <v>1485800</v>
      </c>
      <c r="O50" s="39">
        <v>1334125</v>
      </c>
      <c r="P50" s="39">
        <v>160210</v>
      </c>
      <c r="Q50" s="39">
        <v>6875</v>
      </c>
      <c r="R50" s="39">
        <v>27055</v>
      </c>
      <c r="S50" s="39">
        <v>46800</v>
      </c>
      <c r="T50" s="40">
        <v>70110</v>
      </c>
      <c r="U50" s="23">
        <f t="shared" si="2"/>
        <v>3130975</v>
      </c>
      <c r="V50" s="28"/>
      <c r="W50" s="39" t="s">
        <v>563</v>
      </c>
      <c r="X50" s="39" t="s">
        <v>564</v>
      </c>
      <c r="Y50" s="39">
        <v>1180000</v>
      </c>
      <c r="Z50" s="39">
        <v>1175868</v>
      </c>
      <c r="AA50" s="39">
        <v>87000</v>
      </c>
      <c r="AB50" s="39">
        <v>6800</v>
      </c>
      <c r="AC50" s="39">
        <v>22000</v>
      </c>
      <c r="AD50" s="39">
        <v>20000</v>
      </c>
      <c r="AE50" s="40">
        <v>80000</v>
      </c>
    </row>
    <row r="51" spans="1:31" ht="26.4">
      <c r="A51" t="s">
        <v>64</v>
      </c>
      <c r="B51">
        <v>42</v>
      </c>
      <c r="C51" s="38">
        <v>2017</v>
      </c>
      <c r="D51" s="39">
        <v>3207909</v>
      </c>
      <c r="E51" s="39">
        <v>258269.02</v>
      </c>
      <c r="F51" s="39">
        <v>295253.64</v>
      </c>
      <c r="G51" s="39">
        <v>4411.3</v>
      </c>
      <c r="H51" s="39">
        <v>29157.57</v>
      </c>
      <c r="I51" s="39">
        <v>7290.92</v>
      </c>
      <c r="J51" s="40">
        <v>0</v>
      </c>
      <c r="K51" s="23">
        <f t="shared" si="1"/>
        <v>3802291.4499999997</v>
      </c>
      <c r="L51" s="4"/>
      <c r="M51">
        <f t="shared" si="0"/>
        <v>2018</v>
      </c>
      <c r="N51" s="39">
        <v>3264801.46</v>
      </c>
      <c r="O51" s="39">
        <v>356302.37</v>
      </c>
      <c r="P51" s="39">
        <v>299023</v>
      </c>
      <c r="Q51" s="39">
        <v>5121</v>
      </c>
      <c r="R51" s="39">
        <v>33598.42</v>
      </c>
      <c r="S51" s="39">
        <v>10391</v>
      </c>
      <c r="T51" s="40">
        <v>0</v>
      </c>
      <c r="U51" s="23">
        <f t="shared" si="2"/>
        <v>3969237.25</v>
      </c>
      <c r="V51" s="28"/>
      <c r="W51" s="39" t="s">
        <v>565</v>
      </c>
      <c r="X51" s="39" t="s">
        <v>566</v>
      </c>
      <c r="Y51" s="39">
        <v>2799915.79</v>
      </c>
      <c r="Z51" s="39">
        <v>258269.02</v>
      </c>
      <c r="AA51" s="39">
        <v>295253.64</v>
      </c>
      <c r="AB51" s="39">
        <v>4411.5</v>
      </c>
      <c r="AC51" s="39">
        <v>29157.57</v>
      </c>
      <c r="AD51" s="39">
        <v>8577.5499999999993</v>
      </c>
      <c r="AE51" s="40">
        <v>0</v>
      </c>
    </row>
    <row r="52" spans="1:31">
      <c r="A52" t="s">
        <v>65</v>
      </c>
      <c r="B52">
        <v>43</v>
      </c>
      <c r="C52" s="38">
        <v>2017</v>
      </c>
      <c r="D52" s="39">
        <v>500000</v>
      </c>
      <c r="E52" s="39">
        <v>3000</v>
      </c>
      <c r="F52" s="39">
        <v>50000</v>
      </c>
      <c r="G52" s="39">
        <v>0</v>
      </c>
      <c r="H52" s="39">
        <v>1000</v>
      </c>
      <c r="I52" s="39">
        <v>4000</v>
      </c>
      <c r="J52" s="40">
        <v>50000</v>
      </c>
      <c r="K52" s="23">
        <f t="shared" si="1"/>
        <v>608000</v>
      </c>
      <c r="L52" s="4"/>
      <c r="M52">
        <f t="shared" si="0"/>
        <v>2018</v>
      </c>
      <c r="N52" s="39">
        <v>500000</v>
      </c>
      <c r="O52" s="39">
        <v>4400</v>
      </c>
      <c r="P52" s="39">
        <v>55000</v>
      </c>
      <c r="Q52" s="39">
        <v>2500</v>
      </c>
      <c r="R52" s="39">
        <v>1525</v>
      </c>
      <c r="S52" s="39">
        <v>8000</v>
      </c>
      <c r="T52" s="40">
        <v>82600</v>
      </c>
      <c r="U52" s="23">
        <f t="shared" si="2"/>
        <v>654025</v>
      </c>
      <c r="V52" s="28"/>
      <c r="W52" s="39" t="s">
        <v>567</v>
      </c>
      <c r="X52" s="39" t="s">
        <v>568</v>
      </c>
      <c r="Y52" s="39">
        <v>370220</v>
      </c>
      <c r="Z52" s="39">
        <v>2500</v>
      </c>
      <c r="AA52" s="39">
        <v>45000</v>
      </c>
      <c r="AB52" s="39">
        <v>2280</v>
      </c>
      <c r="AC52" s="39">
        <v>1500</v>
      </c>
      <c r="AD52" s="39">
        <v>3500</v>
      </c>
      <c r="AE52" s="40">
        <v>74000</v>
      </c>
    </row>
    <row r="53" spans="1:31">
      <c r="A53" t="s">
        <v>66</v>
      </c>
      <c r="B53">
        <v>44</v>
      </c>
      <c r="C53" s="38">
        <v>2017</v>
      </c>
      <c r="D53" s="39">
        <v>7337200</v>
      </c>
      <c r="E53" s="39">
        <v>1937900</v>
      </c>
      <c r="F53" s="39">
        <v>1801100</v>
      </c>
      <c r="G53" s="39">
        <v>154600</v>
      </c>
      <c r="H53" s="39">
        <v>352500</v>
      </c>
      <c r="I53" s="39">
        <v>150700</v>
      </c>
      <c r="J53" s="40">
        <v>5936000</v>
      </c>
      <c r="K53" s="23">
        <f t="shared" si="1"/>
        <v>17670000</v>
      </c>
      <c r="L53" s="4"/>
      <c r="M53">
        <f t="shared" si="0"/>
        <v>2018</v>
      </c>
      <c r="N53" s="39">
        <v>7645800</v>
      </c>
      <c r="O53" s="39">
        <v>1818000</v>
      </c>
      <c r="P53" s="39">
        <v>1671700</v>
      </c>
      <c r="Q53" s="39">
        <v>151200</v>
      </c>
      <c r="R53" s="39">
        <v>430400</v>
      </c>
      <c r="S53" s="39">
        <v>201200</v>
      </c>
      <c r="T53" s="40">
        <v>4493991</v>
      </c>
      <c r="U53" s="23">
        <f t="shared" si="2"/>
        <v>16412291</v>
      </c>
      <c r="V53" s="28"/>
      <c r="W53" s="39" t="s">
        <v>569</v>
      </c>
      <c r="X53" s="39" t="s">
        <v>570</v>
      </c>
      <c r="Y53" s="39">
        <v>6513500</v>
      </c>
      <c r="Z53" s="39">
        <v>1747600</v>
      </c>
      <c r="AA53" s="39">
        <v>1769200</v>
      </c>
      <c r="AB53" s="39">
        <v>153000</v>
      </c>
      <c r="AC53" s="39">
        <v>568300</v>
      </c>
      <c r="AD53" s="39">
        <v>149600</v>
      </c>
      <c r="AE53" s="40">
        <v>4839762</v>
      </c>
    </row>
    <row r="54" spans="1:31" ht="26.4">
      <c r="A54" t="s">
        <v>67</v>
      </c>
      <c r="B54">
        <v>45</v>
      </c>
      <c r="C54" s="38">
        <v>2017</v>
      </c>
      <c r="D54" s="39">
        <v>388616</v>
      </c>
      <c r="E54" s="39">
        <v>0</v>
      </c>
      <c r="F54" s="39">
        <v>58717</v>
      </c>
      <c r="G54" s="39">
        <v>437</v>
      </c>
      <c r="H54" s="39">
        <v>4412</v>
      </c>
      <c r="I54" s="39">
        <v>7472</v>
      </c>
      <c r="J54" s="40">
        <v>25521</v>
      </c>
      <c r="K54" s="23">
        <f t="shared" si="1"/>
        <v>485175</v>
      </c>
      <c r="L54" s="4"/>
      <c r="M54">
        <f t="shared" si="0"/>
        <v>2018</v>
      </c>
      <c r="N54" s="39">
        <v>360899</v>
      </c>
      <c r="O54" s="39">
        <v>0</v>
      </c>
      <c r="P54" s="39">
        <v>45000</v>
      </c>
      <c r="Q54" s="39">
        <v>5000</v>
      </c>
      <c r="R54" s="39">
        <v>3000</v>
      </c>
      <c r="S54" s="39">
        <v>3000</v>
      </c>
      <c r="T54" s="40">
        <v>20205.169999999998</v>
      </c>
      <c r="U54" s="23">
        <f t="shared" si="2"/>
        <v>437104.17</v>
      </c>
      <c r="V54" s="28"/>
      <c r="W54" s="39" t="s">
        <v>571</v>
      </c>
      <c r="X54" s="39" t="s">
        <v>572</v>
      </c>
      <c r="Y54" s="39">
        <v>350000</v>
      </c>
      <c r="Z54" s="39">
        <v>0</v>
      </c>
      <c r="AA54" s="39">
        <v>46000</v>
      </c>
      <c r="AB54" s="39">
        <v>400</v>
      </c>
      <c r="AC54" s="39">
        <v>4500</v>
      </c>
      <c r="AD54" s="39">
        <v>5000</v>
      </c>
      <c r="AE54" s="40">
        <v>0</v>
      </c>
    </row>
    <row r="55" spans="1:31">
      <c r="A55" t="s">
        <v>68</v>
      </c>
      <c r="B55">
        <v>46</v>
      </c>
      <c r="C55" s="38">
        <v>2017</v>
      </c>
      <c r="D55" s="39">
        <v>5500000</v>
      </c>
      <c r="E55" s="39">
        <v>2638500</v>
      </c>
      <c r="F55" s="39">
        <v>500250</v>
      </c>
      <c r="G55" s="39">
        <v>890000</v>
      </c>
      <c r="H55" s="39">
        <v>4227000</v>
      </c>
      <c r="I55" s="39">
        <v>225000</v>
      </c>
      <c r="J55" s="40">
        <v>1436223</v>
      </c>
      <c r="K55" s="23">
        <f t="shared" si="1"/>
        <v>15416973</v>
      </c>
      <c r="L55" s="4"/>
      <c r="M55">
        <f t="shared" si="0"/>
        <v>2018</v>
      </c>
      <c r="N55" s="39">
        <v>5610000</v>
      </c>
      <c r="O55" s="39">
        <v>2805910</v>
      </c>
      <c r="P55" s="39">
        <v>500250</v>
      </c>
      <c r="Q55" s="39">
        <v>916800</v>
      </c>
      <c r="R55" s="39">
        <v>4107000</v>
      </c>
      <c r="S55" s="39">
        <v>230625</v>
      </c>
      <c r="T55" s="40">
        <v>1284300</v>
      </c>
      <c r="U55" s="23">
        <f t="shared" si="2"/>
        <v>15454885</v>
      </c>
      <c r="V55" s="28"/>
      <c r="W55" s="39" t="s">
        <v>573</v>
      </c>
      <c r="X55" s="39" t="s">
        <v>574</v>
      </c>
      <c r="Y55" s="39">
        <v>5350000</v>
      </c>
      <c r="Z55" s="39">
        <v>2475000</v>
      </c>
      <c r="AA55" s="39">
        <v>488000</v>
      </c>
      <c r="AB55" s="39">
        <v>1335000</v>
      </c>
      <c r="AC55" s="39">
        <v>4327000</v>
      </c>
      <c r="AD55" s="39">
        <v>225000</v>
      </c>
      <c r="AE55" s="40">
        <v>990460</v>
      </c>
    </row>
    <row r="56" spans="1:31">
      <c r="A56" t="s">
        <v>69</v>
      </c>
      <c r="B56">
        <v>47</v>
      </c>
      <c r="C56" s="38">
        <v>2017</v>
      </c>
      <c r="D56" s="39">
        <v>170000</v>
      </c>
      <c r="E56" s="39">
        <v>0</v>
      </c>
      <c r="F56" s="39">
        <v>15000</v>
      </c>
      <c r="G56" s="39">
        <v>800</v>
      </c>
      <c r="H56" s="39">
        <v>4000</v>
      </c>
      <c r="I56" s="39">
        <v>1500</v>
      </c>
      <c r="J56" s="40">
        <v>0</v>
      </c>
      <c r="K56" s="23">
        <f t="shared" si="1"/>
        <v>191300</v>
      </c>
      <c r="L56" s="4"/>
      <c r="M56">
        <f t="shared" si="0"/>
        <v>2018</v>
      </c>
      <c r="N56" s="39">
        <v>170000</v>
      </c>
      <c r="O56" s="39">
        <v>0</v>
      </c>
      <c r="P56" s="39">
        <v>15000</v>
      </c>
      <c r="Q56" s="39">
        <v>0</v>
      </c>
      <c r="R56" s="39">
        <v>3000</v>
      </c>
      <c r="S56" s="39">
        <v>1500</v>
      </c>
      <c r="T56" s="40">
        <v>0</v>
      </c>
      <c r="U56" s="23">
        <f t="shared" si="2"/>
        <v>189500</v>
      </c>
      <c r="V56" s="28"/>
      <c r="W56" s="39" t="s">
        <v>575</v>
      </c>
      <c r="X56" s="39" t="s">
        <v>576</v>
      </c>
      <c r="Y56" s="39">
        <v>178000</v>
      </c>
      <c r="Z56" s="39">
        <v>0</v>
      </c>
      <c r="AA56" s="39">
        <v>12000</v>
      </c>
      <c r="AB56" s="39">
        <v>865</v>
      </c>
      <c r="AC56" s="39">
        <v>5000</v>
      </c>
      <c r="AD56" s="39">
        <v>1000</v>
      </c>
      <c r="AE56" s="40">
        <v>0</v>
      </c>
    </row>
    <row r="57" spans="1:31" ht="26.4">
      <c r="A57" t="s">
        <v>70</v>
      </c>
      <c r="B57">
        <v>48</v>
      </c>
      <c r="C57" s="38">
        <v>2017</v>
      </c>
      <c r="D57" s="39">
        <v>3601947.43</v>
      </c>
      <c r="E57" s="39">
        <v>4075000</v>
      </c>
      <c r="F57" s="39">
        <v>320000</v>
      </c>
      <c r="G57" s="39">
        <v>520000</v>
      </c>
      <c r="H57" s="39">
        <v>25000</v>
      </c>
      <c r="I57" s="39">
        <v>200000</v>
      </c>
      <c r="J57" s="40">
        <v>185000</v>
      </c>
      <c r="K57" s="23">
        <f t="shared" si="1"/>
        <v>8926947.4299999997</v>
      </c>
      <c r="L57" s="4"/>
      <c r="M57">
        <f t="shared" si="0"/>
        <v>2018</v>
      </c>
      <c r="N57" s="39">
        <v>3810404.88</v>
      </c>
      <c r="O57" s="39">
        <v>4225000</v>
      </c>
      <c r="P57" s="39">
        <v>375000</v>
      </c>
      <c r="Q57" s="39">
        <v>520000</v>
      </c>
      <c r="R57" s="39">
        <v>25000</v>
      </c>
      <c r="S57" s="39">
        <v>225000</v>
      </c>
      <c r="T57" s="40">
        <v>210000</v>
      </c>
      <c r="U57" s="23">
        <f t="shared" si="2"/>
        <v>9390404.879999999</v>
      </c>
      <c r="V57" s="28"/>
      <c r="W57" s="39" t="s">
        <v>577</v>
      </c>
      <c r="X57" s="39" t="s">
        <v>578</v>
      </c>
      <c r="Y57" s="39">
        <v>3319301.94</v>
      </c>
      <c r="Z57" s="39">
        <v>3775000</v>
      </c>
      <c r="AA57" s="39">
        <v>300000</v>
      </c>
      <c r="AB57" s="39">
        <v>520000</v>
      </c>
      <c r="AC57" s="39">
        <v>25000</v>
      </c>
      <c r="AD57" s="39">
        <v>100000</v>
      </c>
      <c r="AE57" s="40">
        <v>0</v>
      </c>
    </row>
    <row r="58" spans="1:31" ht="26.4">
      <c r="A58" t="s">
        <v>71</v>
      </c>
      <c r="B58">
        <v>49</v>
      </c>
      <c r="C58" s="38">
        <v>2017</v>
      </c>
      <c r="D58" s="39">
        <v>6650000</v>
      </c>
      <c r="E58" s="39">
        <v>18062500</v>
      </c>
      <c r="F58" s="39">
        <v>700000</v>
      </c>
      <c r="G58" s="39">
        <v>6000000</v>
      </c>
      <c r="H58" s="39">
        <v>10993035</v>
      </c>
      <c r="I58" s="39">
        <v>720000</v>
      </c>
      <c r="J58" s="40">
        <v>1000000</v>
      </c>
      <c r="K58" s="23">
        <f t="shared" si="1"/>
        <v>44125535</v>
      </c>
      <c r="L58" s="4"/>
      <c r="M58">
        <f t="shared" si="0"/>
        <v>2018</v>
      </c>
      <c r="N58" s="39">
        <v>7200000</v>
      </c>
      <c r="O58" s="39">
        <v>19262500</v>
      </c>
      <c r="P58" s="39">
        <v>700000</v>
      </c>
      <c r="Q58" s="39">
        <v>6950000</v>
      </c>
      <c r="R58" s="39">
        <v>11810535</v>
      </c>
      <c r="S58" s="39">
        <v>1810000</v>
      </c>
      <c r="T58" s="40">
        <v>1000000</v>
      </c>
      <c r="U58" s="23">
        <f t="shared" si="2"/>
        <v>48733035</v>
      </c>
      <c r="V58" s="28"/>
      <c r="W58" s="39" t="s">
        <v>579</v>
      </c>
      <c r="X58" s="39" t="s">
        <v>580</v>
      </c>
      <c r="Y58" s="39">
        <v>6650000</v>
      </c>
      <c r="Z58" s="39">
        <v>18015000</v>
      </c>
      <c r="AA58" s="39">
        <v>650000</v>
      </c>
      <c r="AB58" s="39">
        <v>5900000</v>
      </c>
      <c r="AC58" s="39">
        <v>10475630</v>
      </c>
      <c r="AD58" s="39">
        <v>560000</v>
      </c>
      <c r="AE58" s="40">
        <v>0</v>
      </c>
    </row>
    <row r="59" spans="1:31">
      <c r="A59" t="s">
        <v>72</v>
      </c>
      <c r="B59">
        <v>50</v>
      </c>
      <c r="C59" s="38">
        <v>2017</v>
      </c>
      <c r="D59" s="39">
        <v>3600000</v>
      </c>
      <c r="E59" s="39">
        <v>600000</v>
      </c>
      <c r="F59" s="39">
        <v>250000</v>
      </c>
      <c r="G59" s="39">
        <v>231040</v>
      </c>
      <c r="H59" s="39">
        <v>100000</v>
      </c>
      <c r="I59" s="39">
        <v>80000</v>
      </c>
      <c r="J59" s="40">
        <v>125000</v>
      </c>
      <c r="K59" s="23">
        <f t="shared" si="1"/>
        <v>4986040</v>
      </c>
      <c r="L59" s="4"/>
      <c r="M59">
        <f t="shared" si="0"/>
        <v>2018</v>
      </c>
      <c r="N59" s="39">
        <v>3865000</v>
      </c>
      <c r="O59" s="39">
        <v>550000</v>
      </c>
      <c r="P59" s="39">
        <v>300000</v>
      </c>
      <c r="Q59" s="39">
        <v>236816</v>
      </c>
      <c r="R59" s="39">
        <v>80000</v>
      </c>
      <c r="S59" s="39">
        <v>100000</v>
      </c>
      <c r="T59" s="40">
        <v>125000</v>
      </c>
      <c r="U59" s="23">
        <f t="shared" si="2"/>
        <v>5256816</v>
      </c>
      <c r="V59" s="28"/>
      <c r="W59" s="39" t="s">
        <v>581</v>
      </c>
      <c r="X59" s="39" t="s">
        <v>582</v>
      </c>
      <c r="Y59" s="39">
        <v>3360000</v>
      </c>
      <c r="Z59" s="39">
        <v>540000</v>
      </c>
      <c r="AA59" s="39">
        <v>300000</v>
      </c>
      <c r="AB59" s="39">
        <v>225405</v>
      </c>
      <c r="AC59" s="39">
        <v>100000</v>
      </c>
      <c r="AD59" s="39">
        <v>80000</v>
      </c>
      <c r="AE59" s="40">
        <v>125000</v>
      </c>
    </row>
    <row r="60" spans="1:31">
      <c r="A60" t="s">
        <v>73</v>
      </c>
      <c r="B60">
        <v>51</v>
      </c>
      <c r="C60" s="38">
        <v>2017</v>
      </c>
      <c r="D60" s="39">
        <v>950000</v>
      </c>
      <c r="E60" s="39">
        <v>0</v>
      </c>
      <c r="F60" s="39">
        <v>56000</v>
      </c>
      <c r="G60" s="39">
        <v>7300</v>
      </c>
      <c r="H60" s="39">
        <v>6200</v>
      </c>
      <c r="I60" s="39">
        <v>12700</v>
      </c>
      <c r="J60" s="40">
        <v>6000</v>
      </c>
      <c r="K60" s="23">
        <f t="shared" si="1"/>
        <v>1038200</v>
      </c>
      <c r="L60" s="4"/>
      <c r="M60">
        <f t="shared" si="0"/>
        <v>2018</v>
      </c>
      <c r="N60" s="39">
        <v>877767</v>
      </c>
      <c r="O60" s="39">
        <v>0</v>
      </c>
      <c r="P60" s="39">
        <v>56562</v>
      </c>
      <c r="Q60" s="39">
        <v>8281</v>
      </c>
      <c r="R60" s="39">
        <v>3300</v>
      </c>
      <c r="S60" s="39">
        <v>12700</v>
      </c>
      <c r="T60" s="40">
        <v>12233</v>
      </c>
      <c r="U60" s="23">
        <f t="shared" si="2"/>
        <v>970843</v>
      </c>
      <c r="V60" s="28"/>
      <c r="W60" s="39" t="s">
        <v>583</v>
      </c>
      <c r="X60" s="39" t="s">
        <v>584</v>
      </c>
      <c r="Y60" s="39">
        <v>905000</v>
      </c>
      <c r="Z60" s="39">
        <v>0</v>
      </c>
      <c r="AA60" s="39">
        <v>40000</v>
      </c>
      <c r="AB60" s="39">
        <v>6300</v>
      </c>
      <c r="AC60" s="39">
        <v>8000</v>
      </c>
      <c r="AD60" s="39">
        <v>12500</v>
      </c>
      <c r="AE60" s="40">
        <v>0</v>
      </c>
    </row>
    <row r="61" spans="1:31">
      <c r="A61" t="s">
        <v>74</v>
      </c>
      <c r="B61">
        <v>52</v>
      </c>
      <c r="C61" s="38">
        <v>2017</v>
      </c>
      <c r="D61" s="39">
        <v>1350000</v>
      </c>
      <c r="E61" s="39">
        <v>194000</v>
      </c>
      <c r="F61" s="39">
        <v>160000</v>
      </c>
      <c r="G61" s="39">
        <v>25000</v>
      </c>
      <c r="H61" s="39">
        <v>22000</v>
      </c>
      <c r="I61" s="39">
        <v>12715</v>
      </c>
      <c r="J61" s="40">
        <v>362000</v>
      </c>
      <c r="K61" s="23">
        <f t="shared" si="1"/>
        <v>2125715</v>
      </c>
      <c r="L61" s="4"/>
      <c r="M61">
        <f t="shared" si="0"/>
        <v>2018</v>
      </c>
      <c r="N61" s="39">
        <v>1575038</v>
      </c>
      <c r="O61" s="39">
        <v>234000</v>
      </c>
      <c r="P61" s="39">
        <v>145000</v>
      </c>
      <c r="Q61" s="39">
        <v>25595</v>
      </c>
      <c r="R61" s="39">
        <v>21300</v>
      </c>
      <c r="S61" s="39">
        <v>36197</v>
      </c>
      <c r="T61" s="40">
        <v>144222</v>
      </c>
      <c r="U61" s="23">
        <f t="shared" si="2"/>
        <v>2181352</v>
      </c>
      <c r="V61" s="28"/>
      <c r="W61" s="39" t="s">
        <v>585</v>
      </c>
      <c r="X61" s="39" t="s">
        <v>586</v>
      </c>
      <c r="Y61" s="39">
        <v>1300000</v>
      </c>
      <c r="Z61" s="39">
        <v>170000</v>
      </c>
      <c r="AA61" s="39">
        <v>142814</v>
      </c>
      <c r="AB61" s="39">
        <v>26000</v>
      </c>
      <c r="AC61" s="39">
        <v>28000</v>
      </c>
      <c r="AD61" s="39">
        <v>12589</v>
      </c>
      <c r="AE61" s="40">
        <v>324787</v>
      </c>
    </row>
    <row r="62" spans="1:31" ht="26.4">
      <c r="A62" t="s">
        <v>75</v>
      </c>
      <c r="B62">
        <v>53</v>
      </c>
      <c r="C62" s="38">
        <v>2017</v>
      </c>
      <c r="D62" s="39">
        <v>120000</v>
      </c>
      <c r="E62" s="39">
        <v>10000</v>
      </c>
      <c r="F62" s="39">
        <v>30000</v>
      </c>
      <c r="G62" s="39">
        <v>875</v>
      </c>
      <c r="H62" s="39">
        <v>5000</v>
      </c>
      <c r="I62" s="39">
        <v>1350</v>
      </c>
      <c r="J62" s="40">
        <v>0</v>
      </c>
      <c r="K62" s="23">
        <f t="shared" si="1"/>
        <v>167225</v>
      </c>
      <c r="L62" s="4"/>
      <c r="M62">
        <f t="shared" si="0"/>
        <v>2018</v>
      </c>
      <c r="N62" s="39">
        <v>124628</v>
      </c>
      <c r="O62" s="39">
        <v>11290</v>
      </c>
      <c r="P62" s="39">
        <v>35000</v>
      </c>
      <c r="Q62" s="39">
        <v>875</v>
      </c>
      <c r="R62" s="39">
        <v>4500</v>
      </c>
      <c r="S62" s="39">
        <v>1500</v>
      </c>
      <c r="T62" s="40">
        <v>0</v>
      </c>
      <c r="U62" s="23">
        <f t="shared" si="2"/>
        <v>177793</v>
      </c>
      <c r="V62" s="28"/>
      <c r="W62" s="39" t="s">
        <v>587</v>
      </c>
      <c r="X62" s="39" t="s">
        <v>588</v>
      </c>
      <c r="Y62" s="39">
        <v>124189</v>
      </c>
      <c r="Z62" s="39">
        <v>11100</v>
      </c>
      <c r="AA62" s="39">
        <v>30000</v>
      </c>
      <c r="AB62" s="39">
        <v>875</v>
      </c>
      <c r="AC62" s="39">
        <v>5000</v>
      </c>
      <c r="AD62" s="39">
        <v>1300</v>
      </c>
      <c r="AE62" s="40">
        <v>0</v>
      </c>
    </row>
    <row r="63" spans="1:31">
      <c r="A63" t="s">
        <v>76</v>
      </c>
      <c r="B63">
        <v>54</v>
      </c>
      <c r="C63" s="38">
        <v>2017</v>
      </c>
      <c r="D63" s="39">
        <v>1825000</v>
      </c>
      <c r="E63" s="39">
        <v>199000</v>
      </c>
      <c r="F63" s="39">
        <v>75500</v>
      </c>
      <c r="G63" s="39">
        <v>700000</v>
      </c>
      <c r="H63" s="39">
        <v>80200</v>
      </c>
      <c r="I63" s="39">
        <v>12000</v>
      </c>
      <c r="J63" s="40">
        <v>24000</v>
      </c>
      <c r="K63" s="23">
        <f t="shared" si="1"/>
        <v>2915700</v>
      </c>
      <c r="L63" s="4"/>
      <c r="M63">
        <f t="shared" si="0"/>
        <v>2018</v>
      </c>
      <c r="N63" s="39">
        <v>1825000</v>
      </c>
      <c r="O63" s="39">
        <v>199000</v>
      </c>
      <c r="P63" s="39">
        <v>75500</v>
      </c>
      <c r="Q63" s="39">
        <v>700000</v>
      </c>
      <c r="R63" s="39">
        <v>80200</v>
      </c>
      <c r="S63" s="39">
        <v>12000</v>
      </c>
      <c r="T63" s="40">
        <v>24000</v>
      </c>
      <c r="U63" s="23">
        <f t="shared" si="2"/>
        <v>2915700</v>
      </c>
      <c r="V63" s="28"/>
      <c r="W63" s="39" t="s">
        <v>589</v>
      </c>
      <c r="X63" s="39" t="s">
        <v>590</v>
      </c>
      <c r="Y63" s="39">
        <v>1863061</v>
      </c>
      <c r="Z63" s="39">
        <v>193000</v>
      </c>
      <c r="AA63" s="39">
        <v>90400</v>
      </c>
      <c r="AB63" s="39">
        <v>811000</v>
      </c>
      <c r="AC63" s="39">
        <v>76000</v>
      </c>
      <c r="AD63" s="39">
        <v>10000</v>
      </c>
      <c r="AE63" s="40">
        <v>32568</v>
      </c>
    </row>
    <row r="64" spans="1:31">
      <c r="A64" t="s">
        <v>77</v>
      </c>
      <c r="B64">
        <v>55</v>
      </c>
      <c r="C64" s="38">
        <v>2017</v>
      </c>
      <c r="D64" s="39">
        <v>975000</v>
      </c>
      <c r="E64" s="39">
        <v>1550000</v>
      </c>
      <c r="F64" s="39">
        <v>120000</v>
      </c>
      <c r="G64" s="39">
        <v>25000</v>
      </c>
      <c r="H64" s="39">
        <v>50000</v>
      </c>
      <c r="I64" s="39">
        <v>20000</v>
      </c>
      <c r="J64" s="40">
        <v>2500</v>
      </c>
      <c r="K64" s="23">
        <f t="shared" si="1"/>
        <v>2742500</v>
      </c>
      <c r="L64" s="4"/>
      <c r="M64">
        <f t="shared" si="0"/>
        <v>2018</v>
      </c>
      <c r="N64" s="39">
        <v>985000</v>
      </c>
      <c r="O64" s="39">
        <v>1585000</v>
      </c>
      <c r="P64" s="39">
        <v>120000</v>
      </c>
      <c r="Q64" s="39">
        <v>20000</v>
      </c>
      <c r="R64" s="39">
        <v>40000</v>
      </c>
      <c r="S64" s="39">
        <v>30000</v>
      </c>
      <c r="T64" s="40">
        <v>2500</v>
      </c>
      <c r="U64" s="23">
        <f t="shared" si="2"/>
        <v>2782500</v>
      </c>
      <c r="V64" s="28"/>
      <c r="W64" s="39" t="s">
        <v>591</v>
      </c>
      <c r="X64" s="39" t="s">
        <v>592</v>
      </c>
      <c r="Y64" s="39">
        <v>950000</v>
      </c>
      <c r="Z64" s="39">
        <v>1365000</v>
      </c>
      <c r="AA64" s="39">
        <v>100000</v>
      </c>
      <c r="AB64" s="39">
        <v>20000</v>
      </c>
      <c r="AC64" s="39">
        <v>50000</v>
      </c>
      <c r="AD64" s="39">
        <v>20000</v>
      </c>
      <c r="AE64" s="40">
        <v>2500</v>
      </c>
    </row>
    <row r="65" spans="1:31" ht="26.4">
      <c r="A65" t="s">
        <v>78</v>
      </c>
      <c r="B65">
        <v>56</v>
      </c>
      <c r="C65" s="38">
        <v>2017</v>
      </c>
      <c r="D65" s="39">
        <v>4800000</v>
      </c>
      <c r="E65" s="39">
        <v>1050000</v>
      </c>
      <c r="F65" s="39">
        <v>375000</v>
      </c>
      <c r="G65" s="39">
        <v>59393</v>
      </c>
      <c r="H65" s="39">
        <v>235000</v>
      </c>
      <c r="I65" s="39">
        <v>275000</v>
      </c>
      <c r="J65" s="40">
        <v>600000</v>
      </c>
      <c r="K65" s="23">
        <f t="shared" si="1"/>
        <v>7394393</v>
      </c>
      <c r="L65" s="4"/>
      <c r="M65">
        <f t="shared" si="0"/>
        <v>2018</v>
      </c>
      <c r="N65" s="39">
        <v>5000000</v>
      </c>
      <c r="O65" s="39">
        <v>1075000</v>
      </c>
      <c r="P65" s="39">
        <v>450000</v>
      </c>
      <c r="Q65" s="39">
        <v>57560</v>
      </c>
      <c r="R65" s="39">
        <v>165000</v>
      </c>
      <c r="S65" s="39">
        <v>300000</v>
      </c>
      <c r="T65" s="40">
        <v>1075407</v>
      </c>
      <c r="U65" s="23">
        <f t="shared" si="2"/>
        <v>8122967</v>
      </c>
      <c r="V65" s="28"/>
      <c r="W65" s="39" t="s">
        <v>593</v>
      </c>
      <c r="X65" s="39" t="s">
        <v>594</v>
      </c>
      <c r="Y65" s="39">
        <v>4600000</v>
      </c>
      <c r="Z65" s="39">
        <v>1020000</v>
      </c>
      <c r="AA65" s="39">
        <v>375000</v>
      </c>
      <c r="AB65" s="39">
        <v>40000</v>
      </c>
      <c r="AC65" s="39">
        <v>215000</v>
      </c>
      <c r="AD65" s="39">
        <v>260000</v>
      </c>
      <c r="AE65" s="40">
        <v>0</v>
      </c>
    </row>
    <row r="66" spans="1:31">
      <c r="A66" t="s">
        <v>79</v>
      </c>
      <c r="B66">
        <v>57</v>
      </c>
      <c r="C66" s="38">
        <v>2017</v>
      </c>
      <c r="D66" s="39">
        <v>8800000</v>
      </c>
      <c r="E66" s="39">
        <v>1610000</v>
      </c>
      <c r="F66" s="39">
        <v>400000</v>
      </c>
      <c r="G66" s="39">
        <v>1813717</v>
      </c>
      <c r="H66" s="39">
        <v>2800000</v>
      </c>
      <c r="I66" s="39">
        <v>450000</v>
      </c>
      <c r="J66" s="40">
        <v>710000</v>
      </c>
      <c r="K66" s="23">
        <f t="shared" si="1"/>
        <v>16583717</v>
      </c>
      <c r="L66" s="4"/>
      <c r="M66">
        <f t="shared" si="0"/>
        <v>2018</v>
      </c>
      <c r="N66" s="39">
        <v>11000000</v>
      </c>
      <c r="O66" s="39">
        <v>1810000</v>
      </c>
      <c r="P66" s="39">
        <v>281000</v>
      </c>
      <c r="Q66" s="39">
        <v>1815116</v>
      </c>
      <c r="R66" s="39">
        <v>2700000</v>
      </c>
      <c r="S66" s="39">
        <v>600000</v>
      </c>
      <c r="T66" s="40">
        <v>840000</v>
      </c>
      <c r="U66" s="23">
        <f t="shared" si="2"/>
        <v>19046116</v>
      </c>
      <c r="V66" s="28"/>
      <c r="W66" s="39" t="s">
        <v>595</v>
      </c>
      <c r="X66" s="39" t="s">
        <v>596</v>
      </c>
      <c r="Y66" s="39">
        <v>7000000</v>
      </c>
      <c r="Z66" s="39">
        <v>1310000</v>
      </c>
      <c r="AA66" s="39">
        <v>400000</v>
      </c>
      <c r="AB66" s="39">
        <v>1212432</v>
      </c>
      <c r="AC66" s="39">
        <v>2600000</v>
      </c>
      <c r="AD66" s="39">
        <v>300000</v>
      </c>
      <c r="AE66" s="40">
        <v>150000</v>
      </c>
    </row>
    <row r="67" spans="1:31">
      <c r="A67" t="s">
        <v>80</v>
      </c>
      <c r="B67">
        <v>58</v>
      </c>
      <c r="C67" s="38">
        <v>2017</v>
      </c>
      <c r="D67" s="39">
        <v>500000</v>
      </c>
      <c r="E67" s="39">
        <v>0</v>
      </c>
      <c r="F67" s="39">
        <v>17000</v>
      </c>
      <c r="G67" s="39">
        <v>0</v>
      </c>
      <c r="H67" s="39">
        <v>5000</v>
      </c>
      <c r="I67" s="39">
        <v>2000</v>
      </c>
      <c r="J67" s="40">
        <v>0</v>
      </c>
      <c r="K67" s="23">
        <f t="shared" si="1"/>
        <v>524000</v>
      </c>
      <c r="L67" s="4"/>
      <c r="M67">
        <f t="shared" si="0"/>
        <v>2018</v>
      </c>
      <c r="N67" s="39">
        <v>540000</v>
      </c>
      <c r="O67" s="39">
        <v>0</v>
      </c>
      <c r="P67" s="39">
        <v>21000</v>
      </c>
      <c r="Q67" s="39">
        <v>0</v>
      </c>
      <c r="R67" s="39">
        <v>4300</v>
      </c>
      <c r="S67" s="39">
        <v>3000</v>
      </c>
      <c r="T67" s="40">
        <v>0</v>
      </c>
      <c r="U67" s="23">
        <f t="shared" si="2"/>
        <v>568300</v>
      </c>
      <c r="V67" s="28"/>
      <c r="W67" s="39" t="s">
        <v>597</v>
      </c>
      <c r="X67" s="39" t="s">
        <v>598</v>
      </c>
      <c r="Y67" s="39">
        <v>464000</v>
      </c>
      <c r="Z67" s="39">
        <v>0</v>
      </c>
      <c r="AA67" s="39">
        <v>15000</v>
      </c>
      <c r="AB67" s="39">
        <v>0</v>
      </c>
      <c r="AC67" s="39">
        <v>7100</v>
      </c>
      <c r="AD67" s="39">
        <v>1800</v>
      </c>
      <c r="AE67" s="40">
        <v>0</v>
      </c>
    </row>
    <row r="68" spans="1:31">
      <c r="A68" t="s">
        <v>81</v>
      </c>
      <c r="B68">
        <v>59</v>
      </c>
      <c r="C68" s="38">
        <v>2017</v>
      </c>
      <c r="D68" s="39">
        <v>149500</v>
      </c>
      <c r="E68" s="39">
        <v>0</v>
      </c>
      <c r="F68" s="39">
        <v>19200</v>
      </c>
      <c r="G68" s="39">
        <v>7550</v>
      </c>
      <c r="H68" s="39">
        <v>3007</v>
      </c>
      <c r="I68" s="39">
        <v>1000</v>
      </c>
      <c r="J68" s="40">
        <v>0</v>
      </c>
      <c r="K68" s="23">
        <f t="shared" si="1"/>
        <v>180257</v>
      </c>
      <c r="L68" s="4"/>
      <c r="M68">
        <f t="shared" si="0"/>
        <v>2018</v>
      </c>
      <c r="N68" s="39">
        <v>133000</v>
      </c>
      <c r="O68" s="39">
        <v>0</v>
      </c>
      <c r="P68" s="39">
        <v>25000</v>
      </c>
      <c r="Q68" s="39">
        <v>7550</v>
      </c>
      <c r="R68" s="39">
        <v>2730</v>
      </c>
      <c r="S68" s="39">
        <v>4000</v>
      </c>
      <c r="T68" s="40">
        <v>0</v>
      </c>
      <c r="U68" s="23">
        <f t="shared" si="2"/>
        <v>172280</v>
      </c>
      <c r="V68" s="28"/>
      <c r="W68" s="39" t="s">
        <v>599</v>
      </c>
      <c r="X68" s="39" t="s">
        <v>600</v>
      </c>
      <c r="Y68" s="39">
        <v>140000</v>
      </c>
      <c r="Z68" s="39">
        <v>0</v>
      </c>
      <c r="AA68" s="39">
        <v>20000</v>
      </c>
      <c r="AB68" s="39">
        <v>12000</v>
      </c>
      <c r="AC68" s="39">
        <v>4800</v>
      </c>
      <c r="AD68" s="39">
        <v>600</v>
      </c>
      <c r="AE68" s="40">
        <v>0</v>
      </c>
    </row>
    <row r="69" spans="1:31" ht="26.4">
      <c r="A69" t="s">
        <v>82</v>
      </c>
      <c r="B69">
        <v>60</v>
      </c>
      <c r="C69" s="38">
        <v>2017</v>
      </c>
      <c r="D69" s="39">
        <v>160000</v>
      </c>
      <c r="E69" s="39">
        <v>0</v>
      </c>
      <c r="F69" s="39">
        <v>20000</v>
      </c>
      <c r="G69" s="39">
        <v>0</v>
      </c>
      <c r="H69" s="39">
        <v>500</v>
      </c>
      <c r="I69" s="39">
        <v>1000</v>
      </c>
      <c r="J69" s="40">
        <v>0</v>
      </c>
      <c r="K69" s="23">
        <f t="shared" si="1"/>
        <v>181500</v>
      </c>
      <c r="L69" s="4"/>
      <c r="M69">
        <f t="shared" si="0"/>
        <v>2018</v>
      </c>
      <c r="N69" s="39">
        <v>158000</v>
      </c>
      <c r="O69" s="39">
        <v>0</v>
      </c>
      <c r="P69" s="39">
        <v>37881</v>
      </c>
      <c r="Q69" s="39">
        <v>282</v>
      </c>
      <c r="R69" s="39">
        <v>505</v>
      </c>
      <c r="S69" s="39">
        <v>1010</v>
      </c>
      <c r="T69" s="40">
        <v>0</v>
      </c>
      <c r="U69" s="23">
        <f t="shared" si="2"/>
        <v>197678</v>
      </c>
      <c r="V69" s="28"/>
      <c r="W69" s="39" t="s">
        <v>601</v>
      </c>
      <c r="X69" s="39" t="s">
        <v>602</v>
      </c>
      <c r="Y69" s="39">
        <v>140000</v>
      </c>
      <c r="Z69" s="39">
        <v>0</v>
      </c>
      <c r="AA69" s="39">
        <v>25000</v>
      </c>
      <c r="AB69" s="39">
        <v>0</v>
      </c>
      <c r="AC69" s="39">
        <v>500</v>
      </c>
      <c r="AD69" s="39">
        <v>4000</v>
      </c>
      <c r="AE69" s="40">
        <v>0</v>
      </c>
    </row>
    <row r="70" spans="1:31">
      <c r="A70" t="s">
        <v>83</v>
      </c>
      <c r="B70">
        <v>61</v>
      </c>
      <c r="C70" s="38">
        <v>2017</v>
      </c>
      <c r="D70" s="39">
        <v>5525000</v>
      </c>
      <c r="E70" s="39">
        <v>1185000</v>
      </c>
      <c r="F70" s="39">
        <v>650000</v>
      </c>
      <c r="G70" s="39">
        <v>1000000</v>
      </c>
      <c r="H70" s="39">
        <v>250000</v>
      </c>
      <c r="I70" s="39">
        <v>185000</v>
      </c>
      <c r="J70" s="40">
        <v>900000</v>
      </c>
      <c r="K70" s="23">
        <f t="shared" si="1"/>
        <v>9695000</v>
      </c>
      <c r="L70" s="4"/>
      <c r="M70">
        <f t="shared" si="0"/>
        <v>2018</v>
      </c>
      <c r="N70" s="39">
        <v>5700000</v>
      </c>
      <c r="O70" s="39">
        <v>1230000</v>
      </c>
      <c r="P70" s="39">
        <v>565000</v>
      </c>
      <c r="Q70" s="39">
        <v>1175000</v>
      </c>
      <c r="R70" s="39">
        <v>225000</v>
      </c>
      <c r="S70" s="39">
        <v>185000</v>
      </c>
      <c r="T70" s="40">
        <v>750000</v>
      </c>
      <c r="U70" s="23">
        <f t="shared" si="2"/>
        <v>9830000</v>
      </c>
      <c r="V70" s="28"/>
      <c r="W70" s="39" t="s">
        <v>603</v>
      </c>
      <c r="X70" s="39" t="s">
        <v>604</v>
      </c>
      <c r="Y70" s="39">
        <v>5000000</v>
      </c>
      <c r="Z70" s="39">
        <v>1140000</v>
      </c>
      <c r="AA70" s="39">
        <v>650000</v>
      </c>
      <c r="AB70" s="39">
        <v>1250000</v>
      </c>
      <c r="AC70" s="39">
        <v>280000</v>
      </c>
      <c r="AD70" s="39">
        <v>185000</v>
      </c>
      <c r="AE70" s="40">
        <v>0</v>
      </c>
    </row>
    <row r="71" spans="1:31">
      <c r="A71" t="s">
        <v>84</v>
      </c>
      <c r="B71">
        <v>62</v>
      </c>
      <c r="C71" s="38">
        <v>2017</v>
      </c>
      <c r="D71" s="39">
        <v>200000</v>
      </c>
      <c r="E71" s="39">
        <v>60000</v>
      </c>
      <c r="F71" s="39">
        <v>22000</v>
      </c>
      <c r="G71" s="39">
        <v>0</v>
      </c>
      <c r="H71" s="39">
        <v>6500</v>
      </c>
      <c r="I71" s="39">
        <v>4500</v>
      </c>
      <c r="J71" s="40">
        <v>0</v>
      </c>
      <c r="K71" s="23">
        <f t="shared" si="1"/>
        <v>293000</v>
      </c>
      <c r="L71" s="4"/>
      <c r="M71">
        <f t="shared" si="0"/>
        <v>2018</v>
      </c>
      <c r="N71" s="39">
        <v>203500</v>
      </c>
      <c r="O71" s="39">
        <v>57000</v>
      </c>
      <c r="P71" s="39">
        <v>25000</v>
      </c>
      <c r="Q71" s="39">
        <v>0</v>
      </c>
      <c r="R71" s="39">
        <v>6500</v>
      </c>
      <c r="S71" s="39">
        <v>4500</v>
      </c>
      <c r="T71" s="40">
        <v>0</v>
      </c>
      <c r="U71" s="23">
        <f t="shared" si="2"/>
        <v>296500</v>
      </c>
      <c r="V71" s="28"/>
      <c r="W71" s="39" t="s">
        <v>605</v>
      </c>
      <c r="X71" s="39" t="s">
        <v>606</v>
      </c>
      <c r="Y71" s="39">
        <v>185000</v>
      </c>
      <c r="Z71" s="39">
        <v>55000</v>
      </c>
      <c r="AA71" s="39">
        <v>22000</v>
      </c>
      <c r="AB71" s="39">
        <v>0</v>
      </c>
      <c r="AC71" s="39">
        <v>6500</v>
      </c>
      <c r="AD71" s="39">
        <v>4700</v>
      </c>
      <c r="AE71" s="40">
        <v>0</v>
      </c>
    </row>
    <row r="72" spans="1:31" ht="26.4">
      <c r="A72" t="s">
        <v>85</v>
      </c>
      <c r="B72">
        <v>63</v>
      </c>
      <c r="C72" s="38">
        <v>2017</v>
      </c>
      <c r="D72" s="39">
        <v>220000</v>
      </c>
      <c r="E72" s="39">
        <v>2650</v>
      </c>
      <c r="F72" s="39">
        <v>11500</v>
      </c>
      <c r="G72" s="39">
        <v>0</v>
      </c>
      <c r="H72" s="39">
        <v>0</v>
      </c>
      <c r="I72" s="39">
        <v>2000</v>
      </c>
      <c r="J72" s="40">
        <v>16000</v>
      </c>
      <c r="K72" s="23">
        <f t="shared" si="1"/>
        <v>252150</v>
      </c>
      <c r="L72" s="4"/>
      <c r="M72">
        <f t="shared" si="0"/>
        <v>2018</v>
      </c>
      <c r="N72" s="39">
        <v>229500</v>
      </c>
      <c r="O72" s="39">
        <v>2650</v>
      </c>
      <c r="P72" s="39">
        <v>9200</v>
      </c>
      <c r="Q72" s="39">
        <v>0</v>
      </c>
      <c r="R72" s="39">
        <v>1200</v>
      </c>
      <c r="S72" s="39">
        <v>3500</v>
      </c>
      <c r="T72" s="40">
        <v>29750</v>
      </c>
      <c r="U72" s="23">
        <f t="shared" si="2"/>
        <v>275800</v>
      </c>
      <c r="V72" s="28"/>
      <c r="W72" s="39" t="s">
        <v>607</v>
      </c>
      <c r="X72" s="39" t="s">
        <v>608</v>
      </c>
      <c r="Y72" s="39">
        <v>204000</v>
      </c>
      <c r="Z72" s="39">
        <v>2650</v>
      </c>
      <c r="AA72" s="39">
        <v>11500</v>
      </c>
      <c r="AB72" s="39">
        <v>0</v>
      </c>
      <c r="AC72" s="39">
        <v>0</v>
      </c>
      <c r="AD72" s="39">
        <v>2000</v>
      </c>
      <c r="AE72" s="40">
        <v>0</v>
      </c>
    </row>
    <row r="73" spans="1:31">
      <c r="A73" t="s">
        <v>86</v>
      </c>
      <c r="B73">
        <v>64</v>
      </c>
      <c r="C73" s="38">
        <v>2017</v>
      </c>
      <c r="D73" s="39">
        <v>1400000</v>
      </c>
      <c r="E73" s="39">
        <v>0</v>
      </c>
      <c r="F73" s="39">
        <v>125000</v>
      </c>
      <c r="G73" s="39">
        <v>220000</v>
      </c>
      <c r="H73" s="39">
        <v>5000</v>
      </c>
      <c r="I73" s="39">
        <v>10000</v>
      </c>
      <c r="J73" s="40">
        <v>125200</v>
      </c>
      <c r="K73" s="23">
        <f t="shared" si="1"/>
        <v>1885200</v>
      </c>
      <c r="L73" s="4"/>
      <c r="M73">
        <f t="shared" si="0"/>
        <v>2018</v>
      </c>
      <c r="N73" s="39">
        <v>1600000</v>
      </c>
      <c r="O73" s="39">
        <v>0</v>
      </c>
      <c r="P73" s="39">
        <v>240000</v>
      </c>
      <c r="Q73" s="39">
        <v>240000</v>
      </c>
      <c r="R73" s="39">
        <v>20000</v>
      </c>
      <c r="S73" s="39">
        <v>20000</v>
      </c>
      <c r="T73" s="40">
        <v>250500</v>
      </c>
      <c r="U73" s="23">
        <f t="shared" si="2"/>
        <v>2370500</v>
      </c>
      <c r="V73" s="28"/>
      <c r="W73" s="39" t="s">
        <v>609</v>
      </c>
      <c r="X73" s="39" t="s">
        <v>610</v>
      </c>
      <c r="Y73" s="39">
        <v>1400000</v>
      </c>
      <c r="Z73" s="39">
        <v>0</v>
      </c>
      <c r="AA73" s="39">
        <v>150000</v>
      </c>
      <c r="AB73" s="39">
        <v>220000</v>
      </c>
      <c r="AC73" s="39">
        <v>20000</v>
      </c>
      <c r="AD73" s="39">
        <v>15000</v>
      </c>
      <c r="AE73" s="40">
        <v>200</v>
      </c>
    </row>
    <row r="74" spans="1:31">
      <c r="A74" t="s">
        <v>87</v>
      </c>
      <c r="B74">
        <v>65</v>
      </c>
      <c r="C74" s="38">
        <v>2017</v>
      </c>
      <c r="D74" s="39">
        <v>1132106.96</v>
      </c>
      <c r="E74" s="39">
        <v>233400</v>
      </c>
      <c r="F74" s="39">
        <v>160000</v>
      </c>
      <c r="G74" s="39">
        <v>1278</v>
      </c>
      <c r="H74" s="39">
        <v>34000</v>
      </c>
      <c r="I74" s="39">
        <v>33000</v>
      </c>
      <c r="J74" s="40">
        <v>8000</v>
      </c>
      <c r="K74" s="23">
        <f t="shared" si="1"/>
        <v>1601784.96</v>
      </c>
      <c r="L74" s="4"/>
      <c r="M74">
        <f t="shared" ref="M74:M137" si="3">C74+1</f>
        <v>2018</v>
      </c>
      <c r="N74" s="39">
        <v>1221536.5</v>
      </c>
      <c r="O74" s="39">
        <v>190613</v>
      </c>
      <c r="P74" s="39">
        <v>127498</v>
      </c>
      <c r="Q74" s="39">
        <v>1278</v>
      </c>
      <c r="R74" s="39">
        <v>25000</v>
      </c>
      <c r="S74" s="39">
        <v>40000</v>
      </c>
      <c r="T74" s="40">
        <v>30000</v>
      </c>
      <c r="U74" s="23">
        <f t="shared" si="2"/>
        <v>1635925.5</v>
      </c>
      <c r="V74" s="28"/>
      <c r="W74" s="39" t="s">
        <v>611</v>
      </c>
      <c r="X74" s="39" t="s">
        <v>612</v>
      </c>
      <c r="Y74" s="39">
        <v>1197407.54</v>
      </c>
      <c r="Z74" s="39">
        <v>8200</v>
      </c>
      <c r="AA74" s="39">
        <v>155000</v>
      </c>
      <c r="AB74" s="39">
        <v>1200</v>
      </c>
      <c r="AC74" s="39">
        <v>36500</v>
      </c>
      <c r="AD74" s="39">
        <v>30900</v>
      </c>
      <c r="AE74" s="40">
        <v>0</v>
      </c>
    </row>
    <row r="75" spans="1:31">
      <c r="A75" t="s">
        <v>88</v>
      </c>
      <c r="B75">
        <v>66</v>
      </c>
      <c r="C75" s="38">
        <v>2017</v>
      </c>
      <c r="D75" s="39">
        <v>126300</v>
      </c>
      <c r="E75" s="39">
        <v>0</v>
      </c>
      <c r="F75" s="39">
        <v>10000</v>
      </c>
      <c r="G75" s="39">
        <v>0</v>
      </c>
      <c r="H75" s="39">
        <v>6825</v>
      </c>
      <c r="I75" s="39">
        <v>0</v>
      </c>
      <c r="J75" s="40">
        <v>0</v>
      </c>
      <c r="K75" s="23">
        <f t="shared" ref="K75:K138" si="4">SUM(D75:J75)</f>
        <v>143125</v>
      </c>
      <c r="L75" s="4"/>
      <c r="M75">
        <f t="shared" si="3"/>
        <v>2018</v>
      </c>
      <c r="N75" s="39">
        <v>126300</v>
      </c>
      <c r="O75" s="39">
        <v>0</v>
      </c>
      <c r="P75" s="39">
        <v>10000</v>
      </c>
      <c r="Q75" s="39">
        <v>0</v>
      </c>
      <c r="R75" s="39">
        <v>6825</v>
      </c>
      <c r="S75" s="39">
        <v>0</v>
      </c>
      <c r="T75" s="40">
        <v>0</v>
      </c>
      <c r="U75" s="23">
        <f t="shared" ref="U75:U138" si="5">SUM(N75:T75)</f>
        <v>143125</v>
      </c>
      <c r="V75" s="28"/>
      <c r="W75" s="39" t="s">
        <v>613</v>
      </c>
      <c r="X75" s="39" t="s">
        <v>614</v>
      </c>
      <c r="Y75" s="39">
        <v>126300</v>
      </c>
      <c r="Z75" s="39">
        <v>0</v>
      </c>
      <c r="AA75" s="39">
        <v>10000</v>
      </c>
      <c r="AB75" s="39">
        <v>0</v>
      </c>
      <c r="AC75" s="39">
        <v>6825</v>
      </c>
      <c r="AD75" s="39">
        <v>0</v>
      </c>
      <c r="AE75" s="40">
        <v>0</v>
      </c>
    </row>
    <row r="76" spans="1:31">
      <c r="A76" t="s">
        <v>89</v>
      </c>
      <c r="B76">
        <v>67</v>
      </c>
      <c r="C76" s="38">
        <v>2017</v>
      </c>
      <c r="D76" s="39">
        <v>2875000</v>
      </c>
      <c r="E76" s="39">
        <v>825000</v>
      </c>
      <c r="F76" s="39">
        <v>125000</v>
      </c>
      <c r="G76" s="39">
        <v>20000</v>
      </c>
      <c r="H76" s="39">
        <v>90000</v>
      </c>
      <c r="I76" s="39">
        <v>150000</v>
      </c>
      <c r="J76" s="40">
        <v>105000</v>
      </c>
      <c r="K76" s="23">
        <f t="shared" si="4"/>
        <v>4190000</v>
      </c>
      <c r="L76" s="4"/>
      <c r="M76">
        <f t="shared" si="3"/>
        <v>2018</v>
      </c>
      <c r="N76" s="39">
        <v>3033586</v>
      </c>
      <c r="O76" s="39">
        <v>910000</v>
      </c>
      <c r="P76" s="39">
        <v>115000</v>
      </c>
      <c r="Q76" s="39">
        <v>20000</v>
      </c>
      <c r="R76" s="39">
        <v>85000</v>
      </c>
      <c r="S76" s="39">
        <v>361272</v>
      </c>
      <c r="T76" s="40">
        <v>0</v>
      </c>
      <c r="U76" s="23">
        <f t="shared" si="5"/>
        <v>4524858</v>
      </c>
      <c r="V76" s="28"/>
      <c r="W76" s="39" t="s">
        <v>615</v>
      </c>
      <c r="X76" s="39" t="s">
        <v>616</v>
      </c>
      <c r="Y76" s="39">
        <v>2850000</v>
      </c>
      <c r="Z76" s="39">
        <v>865000</v>
      </c>
      <c r="AA76" s="39">
        <v>150000</v>
      </c>
      <c r="AB76" s="39">
        <v>20000</v>
      </c>
      <c r="AC76" s="39">
        <v>90000</v>
      </c>
      <c r="AD76" s="39">
        <v>100000</v>
      </c>
      <c r="AE76" s="40">
        <v>92100</v>
      </c>
    </row>
    <row r="77" spans="1:31">
      <c r="A77" t="s">
        <v>90</v>
      </c>
      <c r="B77">
        <v>68</v>
      </c>
      <c r="C77" s="38">
        <v>2017</v>
      </c>
      <c r="D77" s="39">
        <v>205000</v>
      </c>
      <c r="E77" s="39">
        <v>0</v>
      </c>
      <c r="F77" s="39">
        <v>15000</v>
      </c>
      <c r="G77" s="39">
        <v>0</v>
      </c>
      <c r="H77" s="39">
        <v>2000</v>
      </c>
      <c r="I77" s="39">
        <v>5000</v>
      </c>
      <c r="J77" s="40">
        <v>0</v>
      </c>
      <c r="K77" s="23">
        <f t="shared" si="4"/>
        <v>227000</v>
      </c>
      <c r="L77" s="4"/>
      <c r="M77">
        <f t="shared" si="3"/>
        <v>2018</v>
      </c>
      <c r="N77" s="39">
        <v>217325</v>
      </c>
      <c r="O77" s="39">
        <v>0</v>
      </c>
      <c r="P77" s="39">
        <v>15000</v>
      </c>
      <c r="Q77" s="39">
        <v>0</v>
      </c>
      <c r="R77" s="39">
        <v>2000</v>
      </c>
      <c r="S77" s="39">
        <v>5000</v>
      </c>
      <c r="T77" s="40">
        <v>0</v>
      </c>
      <c r="U77" s="23">
        <f t="shared" si="5"/>
        <v>239325</v>
      </c>
      <c r="V77" s="28"/>
      <c r="W77" s="39" t="s">
        <v>617</v>
      </c>
      <c r="X77" s="39" t="s">
        <v>618</v>
      </c>
      <c r="Y77" s="39">
        <v>200000</v>
      </c>
      <c r="Z77" s="39">
        <v>0</v>
      </c>
      <c r="AA77" s="39">
        <v>25000</v>
      </c>
      <c r="AB77" s="39">
        <v>0</v>
      </c>
      <c r="AC77" s="39">
        <v>2000</v>
      </c>
      <c r="AD77" s="39">
        <v>5000</v>
      </c>
      <c r="AE77" s="40">
        <v>0</v>
      </c>
    </row>
    <row r="78" spans="1:31" ht="26.4">
      <c r="A78" t="s">
        <v>91</v>
      </c>
      <c r="B78">
        <v>69</v>
      </c>
      <c r="C78" s="38">
        <v>2017</v>
      </c>
      <c r="D78" s="39">
        <v>60000</v>
      </c>
      <c r="E78" s="39">
        <v>0</v>
      </c>
      <c r="F78" s="39">
        <v>5000</v>
      </c>
      <c r="G78" s="39">
        <v>1000</v>
      </c>
      <c r="H78" s="39">
        <v>1000</v>
      </c>
      <c r="I78" s="39">
        <v>500</v>
      </c>
      <c r="J78" s="40">
        <v>0</v>
      </c>
      <c r="K78" s="23">
        <f t="shared" si="4"/>
        <v>67500</v>
      </c>
      <c r="L78" s="4"/>
      <c r="M78">
        <f t="shared" si="3"/>
        <v>2018</v>
      </c>
      <c r="N78" s="39">
        <v>87000</v>
      </c>
      <c r="O78" s="39">
        <v>0</v>
      </c>
      <c r="P78" s="39">
        <v>10000</v>
      </c>
      <c r="Q78" s="39">
        <v>1000</v>
      </c>
      <c r="R78" s="39">
        <v>1000</v>
      </c>
      <c r="S78" s="39">
        <v>500</v>
      </c>
      <c r="T78" s="40">
        <v>0</v>
      </c>
      <c r="U78" s="23">
        <f t="shared" si="5"/>
        <v>99500</v>
      </c>
      <c r="V78" s="28"/>
      <c r="W78" s="39" t="s">
        <v>619</v>
      </c>
      <c r="X78" s="39" t="s">
        <v>620</v>
      </c>
      <c r="Y78" s="39">
        <v>58000</v>
      </c>
      <c r="Z78" s="39">
        <v>0</v>
      </c>
      <c r="AA78" s="39">
        <v>5000</v>
      </c>
      <c r="AB78" s="39">
        <v>1000</v>
      </c>
      <c r="AC78" s="39">
        <v>1000</v>
      </c>
      <c r="AD78" s="39">
        <v>500</v>
      </c>
      <c r="AE78" s="40">
        <v>0</v>
      </c>
    </row>
    <row r="79" spans="1:31">
      <c r="A79" t="s">
        <v>92</v>
      </c>
      <c r="B79">
        <v>70</v>
      </c>
      <c r="C79" s="38">
        <v>2017</v>
      </c>
      <c r="D79" s="39">
        <v>658200</v>
      </c>
      <c r="E79" s="39">
        <v>28150</v>
      </c>
      <c r="F79" s="39">
        <v>45000</v>
      </c>
      <c r="G79" s="39">
        <v>6600</v>
      </c>
      <c r="H79" s="39">
        <v>20500</v>
      </c>
      <c r="I79" s="39">
        <v>8000</v>
      </c>
      <c r="J79" s="40">
        <v>0</v>
      </c>
      <c r="K79" s="23">
        <f t="shared" si="4"/>
        <v>766450</v>
      </c>
      <c r="L79" s="4"/>
      <c r="M79">
        <f t="shared" si="3"/>
        <v>2018</v>
      </c>
      <c r="N79" s="39">
        <v>736000</v>
      </c>
      <c r="O79" s="39">
        <v>32500</v>
      </c>
      <c r="P79" s="39">
        <v>45000</v>
      </c>
      <c r="Q79" s="39">
        <v>6600</v>
      </c>
      <c r="R79" s="39">
        <v>14700</v>
      </c>
      <c r="S79" s="39">
        <v>8000</v>
      </c>
      <c r="T79" s="40">
        <v>0</v>
      </c>
      <c r="U79" s="23">
        <f t="shared" si="5"/>
        <v>842800</v>
      </c>
      <c r="V79" s="28"/>
      <c r="W79" s="39" t="s">
        <v>621</v>
      </c>
      <c r="X79" s="39" t="s">
        <v>622</v>
      </c>
      <c r="Y79" s="39">
        <v>655000</v>
      </c>
      <c r="Z79" s="39">
        <v>28150</v>
      </c>
      <c r="AA79" s="39">
        <v>45000</v>
      </c>
      <c r="AB79" s="39">
        <v>6600</v>
      </c>
      <c r="AC79" s="39">
        <v>20500</v>
      </c>
      <c r="AD79" s="39">
        <v>8000</v>
      </c>
      <c r="AE79" s="40">
        <v>0</v>
      </c>
    </row>
    <row r="80" spans="1:31">
      <c r="A80" t="s">
        <v>93</v>
      </c>
      <c r="B80">
        <v>71</v>
      </c>
      <c r="C80" s="38">
        <v>2017</v>
      </c>
      <c r="D80" s="39">
        <v>4200000</v>
      </c>
      <c r="E80" s="39">
        <v>2295000</v>
      </c>
      <c r="F80" s="39">
        <v>325000</v>
      </c>
      <c r="G80" s="39">
        <v>1310000</v>
      </c>
      <c r="H80" s="39">
        <v>95000</v>
      </c>
      <c r="I80" s="39">
        <v>100000</v>
      </c>
      <c r="J80" s="40">
        <v>303000</v>
      </c>
      <c r="K80" s="23">
        <f t="shared" si="4"/>
        <v>8628000</v>
      </c>
      <c r="L80" s="4"/>
      <c r="M80">
        <f t="shared" si="3"/>
        <v>2018</v>
      </c>
      <c r="N80" s="39">
        <v>4300000</v>
      </c>
      <c r="O80" s="39">
        <v>2370000</v>
      </c>
      <c r="P80" s="39">
        <v>300000</v>
      </c>
      <c r="Q80" s="39">
        <v>1210000</v>
      </c>
      <c r="R80" s="39">
        <v>50000</v>
      </c>
      <c r="S80" s="39">
        <v>110000</v>
      </c>
      <c r="T80" s="40">
        <v>303000</v>
      </c>
      <c r="U80" s="23">
        <f t="shared" si="5"/>
        <v>8643000</v>
      </c>
      <c r="V80" s="28"/>
      <c r="W80" s="39" t="s">
        <v>623</v>
      </c>
      <c r="X80" s="39" t="s">
        <v>624</v>
      </c>
      <c r="Y80" s="39">
        <v>4100000</v>
      </c>
      <c r="Z80" s="39">
        <v>2117000</v>
      </c>
      <c r="AA80" s="39">
        <v>380000</v>
      </c>
      <c r="AB80" s="39">
        <v>1300000</v>
      </c>
      <c r="AC80" s="39">
        <v>103000</v>
      </c>
      <c r="AD80" s="39">
        <v>110000</v>
      </c>
      <c r="AE80" s="40">
        <v>13000</v>
      </c>
    </row>
    <row r="81" spans="1:31" ht="26.4">
      <c r="A81" t="s">
        <v>94</v>
      </c>
      <c r="B81">
        <v>72</v>
      </c>
      <c r="C81" s="38">
        <v>2017</v>
      </c>
      <c r="D81" s="39">
        <v>3670000</v>
      </c>
      <c r="E81" s="39">
        <v>980000</v>
      </c>
      <c r="F81" s="39">
        <v>250000</v>
      </c>
      <c r="G81" s="39">
        <v>10000</v>
      </c>
      <c r="H81" s="39">
        <v>100000</v>
      </c>
      <c r="I81" s="39">
        <v>9000</v>
      </c>
      <c r="J81" s="40">
        <v>200000</v>
      </c>
      <c r="K81" s="23">
        <f t="shared" si="4"/>
        <v>5219000</v>
      </c>
      <c r="L81" s="4"/>
      <c r="M81">
        <f t="shared" si="3"/>
        <v>2018</v>
      </c>
      <c r="N81" s="39">
        <v>3750000</v>
      </c>
      <c r="O81" s="39">
        <v>1000000</v>
      </c>
      <c r="P81" s="39">
        <v>250000</v>
      </c>
      <c r="Q81" s="39">
        <v>10000</v>
      </c>
      <c r="R81" s="39">
        <v>100000</v>
      </c>
      <c r="S81" s="39">
        <v>10000</v>
      </c>
      <c r="T81" s="40">
        <v>200000</v>
      </c>
      <c r="U81" s="23">
        <f t="shared" si="5"/>
        <v>5320000</v>
      </c>
      <c r="V81" s="28"/>
      <c r="W81" s="39" t="s">
        <v>625</v>
      </c>
      <c r="X81" s="39" t="s">
        <v>626</v>
      </c>
      <c r="Y81" s="39">
        <v>3450000</v>
      </c>
      <c r="Z81" s="39">
        <v>960000</v>
      </c>
      <c r="AA81" s="39">
        <v>275000</v>
      </c>
      <c r="AB81" s="39">
        <v>10000</v>
      </c>
      <c r="AC81" s="39">
        <v>125000</v>
      </c>
      <c r="AD81" s="39">
        <v>9000</v>
      </c>
      <c r="AE81" s="40">
        <v>0</v>
      </c>
    </row>
    <row r="82" spans="1:31">
      <c r="A82" t="s">
        <v>95</v>
      </c>
      <c r="B82">
        <v>73</v>
      </c>
      <c r="C82" s="38">
        <v>2017</v>
      </c>
      <c r="D82" s="39">
        <v>3800000</v>
      </c>
      <c r="E82" s="39">
        <v>309559</v>
      </c>
      <c r="F82" s="39">
        <v>655000</v>
      </c>
      <c r="G82" s="39">
        <v>28000</v>
      </c>
      <c r="H82" s="39">
        <v>143000</v>
      </c>
      <c r="I82" s="39">
        <v>200000</v>
      </c>
      <c r="J82" s="40">
        <v>200000</v>
      </c>
      <c r="K82" s="23">
        <f t="shared" si="4"/>
        <v>5335559</v>
      </c>
      <c r="L82" s="4"/>
      <c r="M82">
        <f t="shared" si="3"/>
        <v>2018</v>
      </c>
      <c r="N82" s="39">
        <v>3800000</v>
      </c>
      <c r="O82" s="39">
        <v>0</v>
      </c>
      <c r="P82" s="39">
        <v>550000</v>
      </c>
      <c r="Q82" s="39">
        <v>28000</v>
      </c>
      <c r="R82" s="39">
        <v>160000</v>
      </c>
      <c r="S82" s="39">
        <v>250000</v>
      </c>
      <c r="T82" s="40">
        <v>275000</v>
      </c>
      <c r="U82" s="23">
        <f t="shared" si="5"/>
        <v>5063000</v>
      </c>
      <c r="V82" s="28"/>
      <c r="W82" s="39" t="s">
        <v>627</v>
      </c>
      <c r="X82" s="39" t="s">
        <v>628</v>
      </c>
      <c r="Y82" s="39">
        <v>3300000</v>
      </c>
      <c r="Z82" s="39">
        <v>2025000</v>
      </c>
      <c r="AA82" s="39">
        <v>500000</v>
      </c>
      <c r="AB82" s="39">
        <v>27000</v>
      </c>
      <c r="AC82" s="39">
        <v>143000</v>
      </c>
      <c r="AD82" s="39">
        <v>200000</v>
      </c>
      <c r="AE82" s="40">
        <v>0</v>
      </c>
    </row>
    <row r="83" spans="1:31">
      <c r="A83" t="s">
        <v>96</v>
      </c>
      <c r="B83">
        <v>74</v>
      </c>
      <c r="C83" s="38">
        <v>2017</v>
      </c>
      <c r="D83" s="39">
        <v>590000</v>
      </c>
      <c r="E83" s="39">
        <v>190000</v>
      </c>
      <c r="F83" s="39">
        <v>45000</v>
      </c>
      <c r="G83" s="39">
        <v>160000</v>
      </c>
      <c r="H83" s="39">
        <v>75000</v>
      </c>
      <c r="I83" s="39">
        <v>15000</v>
      </c>
      <c r="J83" s="40">
        <v>30000</v>
      </c>
      <c r="K83" s="23">
        <f t="shared" si="4"/>
        <v>1105000</v>
      </c>
      <c r="L83" s="4"/>
      <c r="M83">
        <f t="shared" si="3"/>
        <v>2018</v>
      </c>
      <c r="N83" s="39">
        <v>585000</v>
      </c>
      <c r="O83" s="39">
        <v>213000</v>
      </c>
      <c r="P83" s="39">
        <v>30000</v>
      </c>
      <c r="Q83" s="39">
        <v>125000</v>
      </c>
      <c r="R83" s="39">
        <v>70000</v>
      </c>
      <c r="S83" s="39">
        <v>10000</v>
      </c>
      <c r="T83" s="40">
        <v>20000</v>
      </c>
      <c r="U83" s="23">
        <f t="shared" si="5"/>
        <v>1053000</v>
      </c>
      <c r="V83" s="28"/>
      <c r="W83" s="39" t="s">
        <v>629</v>
      </c>
      <c r="X83" s="39" t="s">
        <v>630</v>
      </c>
      <c r="Y83" s="39">
        <v>580000</v>
      </c>
      <c r="Z83" s="39">
        <v>180000</v>
      </c>
      <c r="AA83" s="39">
        <v>45000</v>
      </c>
      <c r="AB83" s="39">
        <v>145000</v>
      </c>
      <c r="AC83" s="39">
        <v>80000</v>
      </c>
      <c r="AD83" s="39">
        <v>9000</v>
      </c>
      <c r="AE83" s="40">
        <v>0</v>
      </c>
    </row>
    <row r="84" spans="1:31">
      <c r="A84" t="s">
        <v>97</v>
      </c>
      <c r="B84">
        <v>75</v>
      </c>
      <c r="C84" s="38">
        <v>2017</v>
      </c>
      <c r="D84" s="39">
        <v>1998000</v>
      </c>
      <c r="E84" s="39">
        <v>820000</v>
      </c>
      <c r="F84" s="39">
        <v>390000</v>
      </c>
      <c r="G84" s="39">
        <v>0</v>
      </c>
      <c r="H84" s="39">
        <v>65000</v>
      </c>
      <c r="I84" s="39">
        <v>11000</v>
      </c>
      <c r="J84" s="40">
        <v>150000</v>
      </c>
      <c r="K84" s="23">
        <f t="shared" si="4"/>
        <v>3434000</v>
      </c>
      <c r="L84" s="4"/>
      <c r="M84">
        <f t="shared" si="3"/>
        <v>2018</v>
      </c>
      <c r="N84" s="39">
        <v>1998000</v>
      </c>
      <c r="O84" s="39">
        <v>820000</v>
      </c>
      <c r="P84" s="39">
        <v>390000</v>
      </c>
      <c r="Q84" s="39">
        <v>0</v>
      </c>
      <c r="R84" s="39">
        <v>65000</v>
      </c>
      <c r="S84" s="39">
        <v>15000</v>
      </c>
      <c r="T84" s="40">
        <v>149000</v>
      </c>
      <c r="U84" s="23">
        <f t="shared" si="5"/>
        <v>3437000</v>
      </c>
      <c r="V84" s="28"/>
      <c r="W84" s="39" t="s">
        <v>631</v>
      </c>
      <c r="X84" s="39" t="s">
        <v>632</v>
      </c>
      <c r="Y84" s="39">
        <v>1788915.6</v>
      </c>
      <c r="Z84" s="39">
        <v>735000</v>
      </c>
      <c r="AA84" s="39">
        <v>340100</v>
      </c>
      <c r="AB84" s="39">
        <v>0</v>
      </c>
      <c r="AC84" s="39">
        <v>80000</v>
      </c>
      <c r="AD84" s="39">
        <v>11000</v>
      </c>
      <c r="AE84" s="40">
        <v>140000</v>
      </c>
    </row>
    <row r="85" spans="1:31">
      <c r="A85" t="s">
        <v>98</v>
      </c>
      <c r="B85">
        <v>76</v>
      </c>
      <c r="C85" s="38">
        <v>2017</v>
      </c>
      <c r="D85" s="39">
        <v>935000</v>
      </c>
      <c r="E85" s="39">
        <v>22223.87</v>
      </c>
      <c r="F85" s="39">
        <v>75734.149999999994</v>
      </c>
      <c r="G85" s="39">
        <v>3410.67</v>
      </c>
      <c r="H85" s="39">
        <v>2030</v>
      </c>
      <c r="I85" s="39">
        <v>7008.34</v>
      </c>
      <c r="J85" s="40">
        <v>3296.22</v>
      </c>
      <c r="K85" s="23">
        <f t="shared" si="4"/>
        <v>1048703.25</v>
      </c>
      <c r="L85" s="4"/>
      <c r="M85">
        <f t="shared" si="3"/>
        <v>2018</v>
      </c>
      <c r="N85" s="39">
        <v>1076118.75</v>
      </c>
      <c r="O85" s="39">
        <v>22115</v>
      </c>
      <c r="P85" s="39">
        <v>64657.81</v>
      </c>
      <c r="Q85" s="39">
        <v>3410.67</v>
      </c>
      <c r="R85" s="39">
        <v>2250</v>
      </c>
      <c r="S85" s="39">
        <v>16000</v>
      </c>
      <c r="T85" s="40">
        <v>3362.61</v>
      </c>
      <c r="U85" s="23">
        <f t="shared" si="5"/>
        <v>1187914.8400000001</v>
      </c>
      <c r="V85" s="28"/>
      <c r="W85" s="39" t="s">
        <v>633</v>
      </c>
      <c r="X85" s="39" t="s">
        <v>634</v>
      </c>
      <c r="Y85" s="39">
        <v>850000</v>
      </c>
      <c r="Z85" s="39">
        <v>19000</v>
      </c>
      <c r="AA85" s="39">
        <v>59232</v>
      </c>
      <c r="AB85" s="39">
        <v>3000</v>
      </c>
      <c r="AC85" s="39">
        <v>2000</v>
      </c>
      <c r="AD85" s="39">
        <v>7000</v>
      </c>
      <c r="AE85" s="40">
        <v>0</v>
      </c>
    </row>
    <row r="86" spans="1:31">
      <c r="A86" t="s">
        <v>99</v>
      </c>
      <c r="B86">
        <v>77</v>
      </c>
      <c r="C86" s="38">
        <v>2017</v>
      </c>
      <c r="D86" s="39">
        <v>985123</v>
      </c>
      <c r="E86" s="39">
        <v>1400</v>
      </c>
      <c r="F86" s="39">
        <v>110000</v>
      </c>
      <c r="G86" s="39">
        <v>0</v>
      </c>
      <c r="H86" s="39">
        <v>20000</v>
      </c>
      <c r="I86" s="39">
        <v>19000</v>
      </c>
      <c r="J86" s="40">
        <v>30000</v>
      </c>
      <c r="K86" s="23">
        <f t="shared" si="4"/>
        <v>1165523</v>
      </c>
      <c r="L86" s="4"/>
      <c r="M86">
        <f t="shared" si="3"/>
        <v>2018</v>
      </c>
      <c r="N86" s="39">
        <v>1004825</v>
      </c>
      <c r="O86" s="39">
        <v>21400</v>
      </c>
      <c r="P86" s="39">
        <v>110000</v>
      </c>
      <c r="Q86" s="39">
        <v>0</v>
      </c>
      <c r="R86" s="39">
        <v>20000</v>
      </c>
      <c r="S86" s="39">
        <v>19000</v>
      </c>
      <c r="T86" s="40">
        <v>30000</v>
      </c>
      <c r="U86" s="23">
        <f t="shared" si="5"/>
        <v>1205225</v>
      </c>
      <c r="V86" s="28"/>
      <c r="W86" s="39" t="s">
        <v>635</v>
      </c>
      <c r="X86" s="39" t="s">
        <v>636</v>
      </c>
      <c r="Y86" s="39">
        <v>965806</v>
      </c>
      <c r="Z86" s="39">
        <v>1400</v>
      </c>
      <c r="AA86" s="39">
        <v>110000</v>
      </c>
      <c r="AB86" s="39">
        <v>0</v>
      </c>
      <c r="AC86" s="39">
        <v>20000</v>
      </c>
      <c r="AD86" s="39">
        <v>20000</v>
      </c>
      <c r="AE86" s="40">
        <v>0</v>
      </c>
    </row>
    <row r="87" spans="1:31">
      <c r="A87" t="s">
        <v>100</v>
      </c>
      <c r="B87">
        <v>78</v>
      </c>
      <c r="C87" s="38">
        <v>2017</v>
      </c>
      <c r="D87" s="39">
        <v>1310000</v>
      </c>
      <c r="E87" s="39">
        <v>0</v>
      </c>
      <c r="F87" s="39">
        <v>98000</v>
      </c>
      <c r="G87" s="39">
        <v>0</v>
      </c>
      <c r="H87" s="39">
        <v>2500</v>
      </c>
      <c r="I87" s="39">
        <v>29000</v>
      </c>
      <c r="J87" s="40">
        <v>0</v>
      </c>
      <c r="K87" s="23">
        <f t="shared" si="4"/>
        <v>1439500</v>
      </c>
      <c r="L87" s="4"/>
      <c r="M87">
        <f t="shared" si="3"/>
        <v>2018</v>
      </c>
      <c r="N87" s="39">
        <v>1380000</v>
      </c>
      <c r="O87" s="39">
        <v>300</v>
      </c>
      <c r="P87" s="39">
        <v>67000</v>
      </c>
      <c r="Q87" s="39">
        <v>0</v>
      </c>
      <c r="R87" s="39">
        <v>1500</v>
      </c>
      <c r="S87" s="39">
        <v>45000</v>
      </c>
      <c r="T87" s="40">
        <v>0</v>
      </c>
      <c r="U87" s="23">
        <f t="shared" si="5"/>
        <v>1493800</v>
      </c>
      <c r="V87" s="28"/>
      <c r="W87" s="39" t="s">
        <v>637</v>
      </c>
      <c r="X87" s="39" t="s">
        <v>638</v>
      </c>
      <c r="Y87" s="39">
        <v>1255000</v>
      </c>
      <c r="Z87" s="39">
        <v>300</v>
      </c>
      <c r="AA87" s="39">
        <v>75000</v>
      </c>
      <c r="AB87" s="39">
        <v>150</v>
      </c>
      <c r="AC87" s="39">
        <v>2000</v>
      </c>
      <c r="AD87" s="39">
        <v>28000</v>
      </c>
      <c r="AE87" s="40">
        <v>0</v>
      </c>
    </row>
    <row r="88" spans="1:31">
      <c r="A88" t="s">
        <v>101</v>
      </c>
      <c r="B88">
        <v>79</v>
      </c>
      <c r="C88" s="38">
        <v>2017</v>
      </c>
      <c r="D88" s="39">
        <v>4400000</v>
      </c>
      <c r="E88" s="39">
        <v>278000</v>
      </c>
      <c r="F88" s="39">
        <v>130000</v>
      </c>
      <c r="G88" s="39">
        <v>21300</v>
      </c>
      <c r="H88" s="39">
        <v>44000</v>
      </c>
      <c r="I88" s="39">
        <v>50000</v>
      </c>
      <c r="J88" s="40">
        <v>185000</v>
      </c>
      <c r="K88" s="23">
        <f t="shared" si="4"/>
        <v>5108300</v>
      </c>
      <c r="L88" s="4"/>
      <c r="M88">
        <f t="shared" si="3"/>
        <v>2018</v>
      </c>
      <c r="N88" s="39">
        <v>4600000</v>
      </c>
      <c r="O88" s="39">
        <v>368000</v>
      </c>
      <c r="P88" s="39">
        <v>110000</v>
      </c>
      <c r="Q88" s="39">
        <v>22919</v>
      </c>
      <c r="R88" s="39">
        <v>15000</v>
      </c>
      <c r="S88" s="39">
        <v>30000</v>
      </c>
      <c r="T88" s="40">
        <v>250000</v>
      </c>
      <c r="U88" s="23">
        <f t="shared" si="5"/>
        <v>5395919</v>
      </c>
      <c r="V88" s="28"/>
      <c r="W88" s="39" t="s">
        <v>639</v>
      </c>
      <c r="X88" s="39" t="s">
        <v>640</v>
      </c>
      <c r="Y88" s="39">
        <v>3900000</v>
      </c>
      <c r="Z88" s="39">
        <v>278000</v>
      </c>
      <c r="AA88" s="39">
        <v>150000</v>
      </c>
      <c r="AB88" s="39">
        <v>21300</v>
      </c>
      <c r="AC88" s="39">
        <v>5000</v>
      </c>
      <c r="AD88" s="39">
        <v>50000</v>
      </c>
      <c r="AE88" s="40">
        <v>63000</v>
      </c>
    </row>
    <row r="89" spans="1:31">
      <c r="A89" t="s">
        <v>102</v>
      </c>
      <c r="B89">
        <v>80</v>
      </c>
      <c r="C89" s="38">
        <v>2017</v>
      </c>
      <c r="D89" s="39">
        <v>1355075</v>
      </c>
      <c r="E89" s="39">
        <v>62000</v>
      </c>
      <c r="F89" s="39">
        <v>114500</v>
      </c>
      <c r="G89" s="39">
        <v>850</v>
      </c>
      <c r="H89" s="39">
        <v>40000</v>
      </c>
      <c r="I89" s="39">
        <v>6500</v>
      </c>
      <c r="J89" s="40">
        <v>135897</v>
      </c>
      <c r="K89" s="23">
        <f t="shared" si="4"/>
        <v>1714822</v>
      </c>
      <c r="L89" s="4"/>
      <c r="M89">
        <f t="shared" si="3"/>
        <v>2018</v>
      </c>
      <c r="N89" s="39">
        <v>1467000</v>
      </c>
      <c r="O89" s="39">
        <v>72150</v>
      </c>
      <c r="P89" s="39">
        <v>124500</v>
      </c>
      <c r="Q89" s="39">
        <v>850</v>
      </c>
      <c r="R89" s="39">
        <v>37625</v>
      </c>
      <c r="S89" s="39">
        <v>5500</v>
      </c>
      <c r="T89" s="40">
        <v>139296</v>
      </c>
      <c r="U89" s="23">
        <f t="shared" si="5"/>
        <v>1846921</v>
      </c>
      <c r="V89" s="28"/>
      <c r="W89" s="39" t="s">
        <v>641</v>
      </c>
      <c r="X89" s="39" t="s">
        <v>642</v>
      </c>
      <c r="Y89" s="39">
        <v>1150000</v>
      </c>
      <c r="Z89" s="39">
        <v>58000</v>
      </c>
      <c r="AA89" s="39">
        <v>114500</v>
      </c>
      <c r="AB89" s="39">
        <v>850</v>
      </c>
      <c r="AC89" s="39">
        <v>49200</v>
      </c>
      <c r="AD89" s="39">
        <v>9200</v>
      </c>
      <c r="AE89" s="40">
        <v>96095</v>
      </c>
    </row>
    <row r="90" spans="1:31" ht="26.4">
      <c r="A90" t="s">
        <v>103</v>
      </c>
      <c r="B90">
        <v>81</v>
      </c>
      <c r="C90" s="38">
        <v>2017</v>
      </c>
      <c r="D90" s="39">
        <v>515000</v>
      </c>
      <c r="E90" s="39">
        <v>0</v>
      </c>
      <c r="F90" s="39">
        <v>47500</v>
      </c>
      <c r="G90" s="39">
        <v>0</v>
      </c>
      <c r="H90" s="39">
        <v>10000</v>
      </c>
      <c r="I90" s="39">
        <v>3000</v>
      </c>
      <c r="J90" s="40">
        <v>4000</v>
      </c>
      <c r="K90" s="23">
        <f t="shared" si="4"/>
        <v>579500</v>
      </c>
      <c r="L90" s="4"/>
      <c r="M90">
        <f t="shared" si="3"/>
        <v>2018</v>
      </c>
      <c r="N90" s="39">
        <v>500000</v>
      </c>
      <c r="O90" s="39">
        <v>0</v>
      </c>
      <c r="P90" s="39">
        <v>32000</v>
      </c>
      <c r="Q90" s="39">
        <v>0</v>
      </c>
      <c r="R90" s="39">
        <v>10000</v>
      </c>
      <c r="S90" s="39">
        <v>4500</v>
      </c>
      <c r="T90" s="40">
        <v>0</v>
      </c>
      <c r="U90" s="23">
        <f t="shared" si="5"/>
        <v>546500</v>
      </c>
      <c r="V90" s="28"/>
      <c r="W90" s="39" t="s">
        <v>643</v>
      </c>
      <c r="X90" s="39" t="s">
        <v>644</v>
      </c>
      <c r="Y90" s="39">
        <v>510000</v>
      </c>
      <c r="Z90" s="39">
        <v>0</v>
      </c>
      <c r="AA90" s="39">
        <v>15000</v>
      </c>
      <c r="AB90" s="39">
        <v>0</v>
      </c>
      <c r="AC90" s="39">
        <v>10000</v>
      </c>
      <c r="AD90" s="39">
        <v>1700</v>
      </c>
      <c r="AE90" s="40">
        <v>0</v>
      </c>
    </row>
    <row r="91" spans="1:31">
      <c r="A91" t="s">
        <v>104</v>
      </c>
      <c r="B91">
        <v>82</v>
      </c>
      <c r="C91" s="38">
        <v>2017</v>
      </c>
      <c r="D91" s="39">
        <v>2300000</v>
      </c>
      <c r="E91" s="39">
        <v>75000</v>
      </c>
      <c r="F91" s="39">
        <v>223000</v>
      </c>
      <c r="G91" s="39">
        <v>11500</v>
      </c>
      <c r="H91" s="39">
        <v>30000</v>
      </c>
      <c r="I91" s="39">
        <v>120114</v>
      </c>
      <c r="J91" s="40">
        <v>680000</v>
      </c>
      <c r="K91" s="23">
        <f t="shared" si="4"/>
        <v>3439614</v>
      </c>
      <c r="L91" s="4"/>
      <c r="M91">
        <f t="shared" si="3"/>
        <v>2018</v>
      </c>
      <c r="N91" s="39">
        <v>2545000</v>
      </c>
      <c r="O91" s="39">
        <v>92949</v>
      </c>
      <c r="P91" s="39">
        <v>200000</v>
      </c>
      <c r="Q91" s="39">
        <v>10000</v>
      </c>
      <c r="R91" s="39">
        <v>30000</v>
      </c>
      <c r="S91" s="39">
        <v>188910</v>
      </c>
      <c r="T91" s="40">
        <v>690000</v>
      </c>
      <c r="U91" s="23">
        <f t="shared" si="5"/>
        <v>3756859</v>
      </c>
      <c r="V91" s="28"/>
      <c r="W91" s="39" t="s">
        <v>645</v>
      </c>
      <c r="X91" s="39" t="s">
        <v>646</v>
      </c>
      <c r="Y91" s="39">
        <v>2253000</v>
      </c>
      <c r="Z91" s="39">
        <v>15000</v>
      </c>
      <c r="AA91" s="39">
        <v>205000</v>
      </c>
      <c r="AB91" s="39">
        <v>12000</v>
      </c>
      <c r="AC91" s="39">
        <v>45000</v>
      </c>
      <c r="AD91" s="39">
        <v>160075.62</v>
      </c>
      <c r="AE91" s="40">
        <v>640000</v>
      </c>
    </row>
    <row r="92" spans="1:31" ht="39.6">
      <c r="A92" t="s">
        <v>374</v>
      </c>
      <c r="B92">
        <v>83</v>
      </c>
      <c r="C92" s="38">
        <v>2017</v>
      </c>
      <c r="D92" s="39">
        <v>1716159</v>
      </c>
      <c r="E92" s="39">
        <v>0</v>
      </c>
      <c r="F92" s="39">
        <v>200000</v>
      </c>
      <c r="G92" s="39">
        <v>3000</v>
      </c>
      <c r="H92" s="39">
        <v>30000</v>
      </c>
      <c r="I92" s="39">
        <v>25000</v>
      </c>
      <c r="J92" s="40">
        <v>70000</v>
      </c>
      <c r="K92" s="23">
        <f t="shared" si="4"/>
        <v>2044159</v>
      </c>
      <c r="L92" s="4"/>
      <c r="M92">
        <f t="shared" si="3"/>
        <v>2018</v>
      </c>
      <c r="N92" s="39">
        <v>1716159</v>
      </c>
      <c r="O92" s="39">
        <v>0</v>
      </c>
      <c r="P92" s="39">
        <v>225000</v>
      </c>
      <c r="Q92" s="39">
        <v>3000</v>
      </c>
      <c r="R92" s="39">
        <v>25000</v>
      </c>
      <c r="S92" s="39">
        <v>30000</v>
      </c>
      <c r="T92" s="40">
        <v>70000</v>
      </c>
      <c r="U92" s="23">
        <f t="shared" si="5"/>
        <v>2069159</v>
      </c>
      <c r="V92" s="28"/>
      <c r="W92" s="39" t="s">
        <v>647</v>
      </c>
      <c r="X92" s="39" t="s">
        <v>648</v>
      </c>
      <c r="Y92" s="39">
        <v>1606159</v>
      </c>
      <c r="Z92" s="39">
        <v>0</v>
      </c>
      <c r="AA92" s="39">
        <v>200000</v>
      </c>
      <c r="AB92" s="39">
        <v>3000</v>
      </c>
      <c r="AC92" s="39">
        <v>40000</v>
      </c>
      <c r="AD92" s="39">
        <v>25000</v>
      </c>
      <c r="AE92" s="40">
        <v>50000</v>
      </c>
    </row>
    <row r="93" spans="1:31" ht="39.6">
      <c r="A93" t="s">
        <v>375</v>
      </c>
      <c r="B93">
        <v>84</v>
      </c>
      <c r="C93" s="38">
        <v>2017</v>
      </c>
      <c r="D93" s="39">
        <v>255000</v>
      </c>
      <c r="E93" s="39">
        <v>1000</v>
      </c>
      <c r="F93" s="39">
        <v>20000</v>
      </c>
      <c r="G93" s="39">
        <v>500</v>
      </c>
      <c r="H93" s="39">
        <v>13000</v>
      </c>
      <c r="I93" s="39">
        <v>2200</v>
      </c>
      <c r="J93" s="40">
        <v>0</v>
      </c>
      <c r="K93" s="23">
        <f t="shared" si="4"/>
        <v>291700</v>
      </c>
      <c r="L93" s="4"/>
      <c r="M93">
        <f t="shared" si="3"/>
        <v>2018</v>
      </c>
      <c r="N93" s="39">
        <v>300000</v>
      </c>
      <c r="O93" s="39">
        <v>1000</v>
      </c>
      <c r="P93" s="39">
        <v>15000</v>
      </c>
      <c r="Q93" s="39">
        <v>0</v>
      </c>
      <c r="R93" s="39">
        <v>10000</v>
      </c>
      <c r="S93" s="39">
        <v>2000</v>
      </c>
      <c r="T93" s="40">
        <v>0</v>
      </c>
      <c r="U93" s="23">
        <f t="shared" si="5"/>
        <v>328000</v>
      </c>
      <c r="V93" s="28"/>
      <c r="W93" s="39" t="s">
        <v>649</v>
      </c>
      <c r="X93" s="39" t="s">
        <v>650</v>
      </c>
      <c r="Y93" s="39">
        <v>233500</v>
      </c>
      <c r="Z93" s="39">
        <v>1500</v>
      </c>
      <c r="AA93" s="39">
        <v>15000</v>
      </c>
      <c r="AB93" s="39">
        <v>500</v>
      </c>
      <c r="AC93" s="39">
        <v>10000</v>
      </c>
      <c r="AD93" s="39">
        <v>1500</v>
      </c>
      <c r="AE93" s="40">
        <v>0</v>
      </c>
    </row>
    <row r="94" spans="1:31" ht="39.6">
      <c r="A94" t="s">
        <v>376</v>
      </c>
      <c r="B94">
        <v>85</v>
      </c>
      <c r="C94" s="38">
        <v>2017</v>
      </c>
      <c r="D94" s="39">
        <v>2100000</v>
      </c>
      <c r="E94" s="39">
        <v>285000</v>
      </c>
      <c r="F94" s="39">
        <v>225000</v>
      </c>
      <c r="G94" s="39">
        <v>70700</v>
      </c>
      <c r="H94" s="39">
        <v>10000</v>
      </c>
      <c r="I94" s="39">
        <v>55000</v>
      </c>
      <c r="J94" s="40">
        <v>202000</v>
      </c>
      <c r="K94" s="23">
        <f t="shared" si="4"/>
        <v>2947700</v>
      </c>
      <c r="L94" s="4"/>
      <c r="M94">
        <f t="shared" si="3"/>
        <v>2018</v>
      </c>
      <c r="N94" s="39">
        <v>2200000</v>
      </c>
      <c r="O94" s="39">
        <v>250000</v>
      </c>
      <c r="P94" s="39">
        <v>225000</v>
      </c>
      <c r="Q94" s="39">
        <v>75000</v>
      </c>
      <c r="R94" s="39">
        <v>21000</v>
      </c>
      <c r="S94" s="39">
        <v>40000</v>
      </c>
      <c r="T94" s="40">
        <v>237000</v>
      </c>
      <c r="U94" s="23">
        <f t="shared" si="5"/>
        <v>3048000</v>
      </c>
      <c r="V94" s="28"/>
      <c r="W94" s="39" t="s">
        <v>651</v>
      </c>
      <c r="X94" s="39" t="s">
        <v>652</v>
      </c>
      <c r="Y94" s="39">
        <v>2100000</v>
      </c>
      <c r="Z94" s="39">
        <v>195000</v>
      </c>
      <c r="AA94" s="39">
        <v>225000</v>
      </c>
      <c r="AB94" s="39">
        <v>70700</v>
      </c>
      <c r="AC94" s="39">
        <v>10000</v>
      </c>
      <c r="AD94" s="39">
        <v>55000</v>
      </c>
      <c r="AE94" s="40">
        <v>125000</v>
      </c>
    </row>
    <row r="95" spans="1:31">
      <c r="A95" t="s">
        <v>105</v>
      </c>
      <c r="B95">
        <v>86</v>
      </c>
      <c r="C95" s="38">
        <v>2017</v>
      </c>
      <c r="D95" s="39">
        <v>753000</v>
      </c>
      <c r="E95" s="39">
        <v>304000</v>
      </c>
      <c r="F95" s="39">
        <v>92000</v>
      </c>
      <c r="G95" s="39">
        <v>8000</v>
      </c>
      <c r="H95" s="39">
        <v>35000</v>
      </c>
      <c r="I95" s="39">
        <v>42000</v>
      </c>
      <c r="J95" s="40">
        <v>40000</v>
      </c>
      <c r="K95" s="23">
        <f t="shared" si="4"/>
        <v>1274000</v>
      </c>
      <c r="L95" s="4"/>
      <c r="M95">
        <f t="shared" si="3"/>
        <v>2018</v>
      </c>
      <c r="N95" s="39">
        <v>866557.39</v>
      </c>
      <c r="O95" s="39">
        <v>323000</v>
      </c>
      <c r="P95" s="39">
        <v>80000</v>
      </c>
      <c r="Q95" s="39">
        <v>8300</v>
      </c>
      <c r="R95" s="39">
        <v>37300</v>
      </c>
      <c r="S95" s="39">
        <v>15000</v>
      </c>
      <c r="T95" s="40">
        <v>25000</v>
      </c>
      <c r="U95" s="23">
        <f t="shared" si="5"/>
        <v>1355157.3900000001</v>
      </c>
      <c r="V95" s="28"/>
      <c r="W95" s="39" t="s">
        <v>653</v>
      </c>
      <c r="X95" s="39" t="s">
        <v>654</v>
      </c>
      <c r="Y95" s="39">
        <v>725200</v>
      </c>
      <c r="Z95" s="39">
        <v>274000</v>
      </c>
      <c r="AA95" s="39">
        <v>85000</v>
      </c>
      <c r="AB95" s="39">
        <v>7300</v>
      </c>
      <c r="AC95" s="39">
        <v>36000</v>
      </c>
      <c r="AD95" s="39">
        <v>4500</v>
      </c>
      <c r="AE95" s="40">
        <v>0</v>
      </c>
    </row>
    <row r="96" spans="1:31" ht="26.4">
      <c r="A96" t="s">
        <v>106</v>
      </c>
      <c r="B96">
        <v>87</v>
      </c>
      <c r="C96" s="38">
        <v>2017</v>
      </c>
      <c r="D96" s="39">
        <v>1600430.13</v>
      </c>
      <c r="E96" s="39">
        <v>175000</v>
      </c>
      <c r="F96" s="39">
        <v>119000</v>
      </c>
      <c r="G96" s="39">
        <v>30000</v>
      </c>
      <c r="H96" s="39">
        <v>32000</v>
      </c>
      <c r="I96" s="39">
        <v>11000</v>
      </c>
      <c r="J96" s="40">
        <v>65000</v>
      </c>
      <c r="K96" s="23">
        <f t="shared" si="4"/>
        <v>2032430.13</v>
      </c>
      <c r="L96" s="4"/>
      <c r="M96">
        <f t="shared" si="3"/>
        <v>2018</v>
      </c>
      <c r="N96" s="39">
        <v>1525000</v>
      </c>
      <c r="O96" s="39">
        <v>160000</v>
      </c>
      <c r="P96" s="39">
        <v>110000</v>
      </c>
      <c r="Q96" s="39">
        <v>30000</v>
      </c>
      <c r="R96" s="39">
        <v>30000</v>
      </c>
      <c r="S96" s="39">
        <v>12000</v>
      </c>
      <c r="T96" s="40">
        <v>80000</v>
      </c>
      <c r="U96" s="23">
        <f t="shared" si="5"/>
        <v>1947000</v>
      </c>
      <c r="V96" s="28"/>
      <c r="W96" s="39" t="s">
        <v>655</v>
      </c>
      <c r="X96" s="39" t="s">
        <v>656</v>
      </c>
      <c r="Y96" s="39">
        <v>1607324.8</v>
      </c>
      <c r="Z96" s="39">
        <v>170000</v>
      </c>
      <c r="AA96" s="39">
        <v>114000</v>
      </c>
      <c r="AB96" s="39">
        <v>30000</v>
      </c>
      <c r="AC96" s="39">
        <v>30000</v>
      </c>
      <c r="AD96" s="39">
        <v>10000</v>
      </c>
      <c r="AE96" s="40">
        <v>0</v>
      </c>
    </row>
    <row r="97" spans="1:31">
      <c r="A97" t="s">
        <v>107</v>
      </c>
      <c r="B97">
        <v>88</v>
      </c>
      <c r="C97" s="38">
        <v>2017</v>
      </c>
      <c r="D97" s="39">
        <v>3300000</v>
      </c>
      <c r="E97" s="39">
        <v>300000</v>
      </c>
      <c r="F97" s="39">
        <v>315000</v>
      </c>
      <c r="G97" s="39">
        <v>0</v>
      </c>
      <c r="H97" s="39">
        <v>20000</v>
      </c>
      <c r="I97" s="39">
        <v>30000</v>
      </c>
      <c r="J97" s="40">
        <v>670000</v>
      </c>
      <c r="K97" s="23">
        <f t="shared" si="4"/>
        <v>4635000</v>
      </c>
      <c r="L97" s="4"/>
      <c r="M97">
        <f t="shared" si="3"/>
        <v>2018</v>
      </c>
      <c r="N97" s="39">
        <v>3500000</v>
      </c>
      <c r="O97" s="39">
        <v>325000</v>
      </c>
      <c r="P97" s="39">
        <v>215000</v>
      </c>
      <c r="Q97" s="39">
        <v>0</v>
      </c>
      <c r="R97" s="39">
        <v>24000</v>
      </c>
      <c r="S97" s="39">
        <v>30000</v>
      </c>
      <c r="T97" s="40">
        <v>658558</v>
      </c>
      <c r="U97" s="23">
        <f t="shared" si="5"/>
        <v>4752558</v>
      </c>
      <c r="V97" s="28"/>
      <c r="W97" s="39" t="s">
        <v>657</v>
      </c>
      <c r="X97" s="39" t="s">
        <v>658</v>
      </c>
      <c r="Y97" s="39">
        <v>3075000</v>
      </c>
      <c r="Z97" s="39">
        <v>285000</v>
      </c>
      <c r="AA97" s="39">
        <v>335000</v>
      </c>
      <c r="AB97" s="39">
        <v>0</v>
      </c>
      <c r="AC97" s="39">
        <v>18000</v>
      </c>
      <c r="AD97" s="39">
        <v>25000</v>
      </c>
      <c r="AE97" s="40">
        <v>467000</v>
      </c>
    </row>
    <row r="98" spans="1:31" ht="26.4">
      <c r="A98" t="s">
        <v>108</v>
      </c>
      <c r="B98">
        <v>89</v>
      </c>
      <c r="C98" s="38">
        <v>2017</v>
      </c>
      <c r="D98" s="39">
        <v>830000</v>
      </c>
      <c r="E98" s="39">
        <v>887500</v>
      </c>
      <c r="F98" s="39">
        <v>85000</v>
      </c>
      <c r="G98" s="39">
        <v>28000.84</v>
      </c>
      <c r="H98" s="39">
        <v>50000</v>
      </c>
      <c r="I98" s="39">
        <v>30000</v>
      </c>
      <c r="J98" s="40">
        <v>0</v>
      </c>
      <c r="K98" s="23">
        <f t="shared" si="4"/>
        <v>1910500.84</v>
      </c>
      <c r="L98" s="4"/>
      <c r="M98">
        <f t="shared" si="3"/>
        <v>2018</v>
      </c>
      <c r="N98" s="39">
        <v>850000</v>
      </c>
      <c r="O98" s="39">
        <v>887500</v>
      </c>
      <c r="P98" s="39">
        <v>85000</v>
      </c>
      <c r="Q98" s="39">
        <v>28000.98</v>
      </c>
      <c r="R98" s="39">
        <v>45000</v>
      </c>
      <c r="S98" s="39">
        <v>30000</v>
      </c>
      <c r="T98" s="40">
        <v>0</v>
      </c>
      <c r="U98" s="23">
        <f t="shared" si="5"/>
        <v>1925500.98</v>
      </c>
      <c r="V98" s="28"/>
      <c r="W98" s="39" t="s">
        <v>659</v>
      </c>
      <c r="X98" s="39" t="s">
        <v>660</v>
      </c>
      <c r="Y98" s="39">
        <v>810000</v>
      </c>
      <c r="Z98" s="39">
        <v>873000</v>
      </c>
      <c r="AA98" s="39">
        <v>100000.19</v>
      </c>
      <c r="AB98" s="39">
        <v>28000</v>
      </c>
      <c r="AC98" s="39">
        <v>45000</v>
      </c>
      <c r="AD98" s="39">
        <v>30000</v>
      </c>
      <c r="AE98" s="40">
        <v>0</v>
      </c>
    </row>
    <row r="99" spans="1:31">
      <c r="A99" t="s">
        <v>109</v>
      </c>
      <c r="B99">
        <v>90</v>
      </c>
      <c r="C99" s="38">
        <v>2017</v>
      </c>
      <c r="D99" s="39">
        <v>200000</v>
      </c>
      <c r="E99" s="39">
        <v>0</v>
      </c>
      <c r="F99" s="39">
        <v>23000</v>
      </c>
      <c r="G99" s="39">
        <v>750</v>
      </c>
      <c r="H99" s="39">
        <v>14000</v>
      </c>
      <c r="I99" s="39">
        <v>3000</v>
      </c>
      <c r="J99" s="40">
        <v>12800</v>
      </c>
      <c r="K99" s="23">
        <f t="shared" si="4"/>
        <v>253550</v>
      </c>
      <c r="L99" s="4"/>
      <c r="M99">
        <f t="shared" si="3"/>
        <v>2018</v>
      </c>
      <c r="N99" s="39">
        <v>225000</v>
      </c>
      <c r="O99" s="39">
        <v>0</v>
      </c>
      <c r="P99" s="39">
        <v>22000</v>
      </c>
      <c r="Q99" s="39">
        <v>750</v>
      </c>
      <c r="R99" s="39">
        <v>1500</v>
      </c>
      <c r="S99" s="39">
        <v>4000</v>
      </c>
      <c r="T99" s="40">
        <v>12700</v>
      </c>
      <c r="U99" s="23">
        <f t="shared" si="5"/>
        <v>265950</v>
      </c>
      <c r="V99" s="28"/>
      <c r="W99" s="39" t="s">
        <v>661</v>
      </c>
      <c r="X99" s="39" t="s">
        <v>662</v>
      </c>
      <c r="Y99" s="39">
        <v>190000</v>
      </c>
      <c r="Z99" s="39">
        <v>0</v>
      </c>
      <c r="AA99" s="39">
        <v>25000</v>
      </c>
      <c r="AB99" s="39">
        <v>0</v>
      </c>
      <c r="AC99" s="39">
        <v>1500</v>
      </c>
      <c r="AD99" s="39">
        <v>3000</v>
      </c>
      <c r="AE99" s="40">
        <v>12000</v>
      </c>
    </row>
    <row r="100" spans="1:31">
      <c r="A100" t="s">
        <v>110</v>
      </c>
      <c r="B100">
        <v>91</v>
      </c>
      <c r="C100" s="38">
        <v>2017</v>
      </c>
      <c r="D100" s="39">
        <v>160000</v>
      </c>
      <c r="E100" s="39">
        <v>936</v>
      </c>
      <c r="F100" s="39">
        <v>7400</v>
      </c>
      <c r="G100" s="39">
        <v>0</v>
      </c>
      <c r="H100" s="39">
        <v>6000</v>
      </c>
      <c r="I100" s="39">
        <v>11400</v>
      </c>
      <c r="J100" s="40">
        <v>66800</v>
      </c>
      <c r="K100" s="23">
        <f t="shared" si="4"/>
        <v>252536</v>
      </c>
      <c r="L100" s="4"/>
      <c r="M100">
        <f t="shared" si="3"/>
        <v>2018</v>
      </c>
      <c r="N100" s="39">
        <v>175000</v>
      </c>
      <c r="O100" s="39">
        <v>936</v>
      </c>
      <c r="P100" s="39">
        <v>6600</v>
      </c>
      <c r="Q100" s="39">
        <v>0</v>
      </c>
      <c r="R100" s="39">
        <v>21000</v>
      </c>
      <c r="S100" s="39">
        <v>42000</v>
      </c>
      <c r="T100" s="40">
        <v>85000</v>
      </c>
      <c r="U100" s="23">
        <f t="shared" si="5"/>
        <v>330536</v>
      </c>
      <c r="V100" s="28"/>
      <c r="W100" s="39" t="s">
        <v>663</v>
      </c>
      <c r="X100" s="39" t="s">
        <v>664</v>
      </c>
      <c r="Y100" s="39">
        <v>147000</v>
      </c>
      <c r="Z100" s="39">
        <v>720</v>
      </c>
      <c r="AA100" s="39">
        <v>6000</v>
      </c>
      <c r="AB100" s="39">
        <v>0</v>
      </c>
      <c r="AC100" s="39">
        <v>5800</v>
      </c>
      <c r="AD100" s="39">
        <v>31000</v>
      </c>
      <c r="AE100" s="40">
        <v>0</v>
      </c>
    </row>
    <row r="101" spans="1:31">
      <c r="A101" t="s">
        <v>111</v>
      </c>
      <c r="B101">
        <v>92</v>
      </c>
      <c r="C101" s="38">
        <v>2017</v>
      </c>
      <c r="D101" s="39">
        <v>600000</v>
      </c>
      <c r="E101" s="39">
        <v>213000</v>
      </c>
      <c r="F101" s="39">
        <v>29000</v>
      </c>
      <c r="G101" s="39">
        <v>0</v>
      </c>
      <c r="H101" s="39">
        <v>10000</v>
      </c>
      <c r="I101" s="39">
        <v>25000</v>
      </c>
      <c r="J101" s="40">
        <v>0</v>
      </c>
      <c r="K101" s="23">
        <f t="shared" si="4"/>
        <v>877000</v>
      </c>
      <c r="L101" s="4"/>
      <c r="M101">
        <f t="shared" si="3"/>
        <v>2018</v>
      </c>
      <c r="N101" s="39">
        <v>625000</v>
      </c>
      <c r="O101" s="39">
        <v>213000</v>
      </c>
      <c r="P101" s="39">
        <v>29000</v>
      </c>
      <c r="Q101" s="39">
        <v>0</v>
      </c>
      <c r="R101" s="39">
        <v>10000</v>
      </c>
      <c r="S101" s="39">
        <v>49000</v>
      </c>
      <c r="T101" s="40">
        <v>0</v>
      </c>
      <c r="U101" s="23">
        <f t="shared" si="5"/>
        <v>926000</v>
      </c>
      <c r="V101" s="28"/>
      <c r="W101" s="39" t="s">
        <v>665</v>
      </c>
      <c r="X101" s="39" t="s">
        <v>666</v>
      </c>
      <c r="Y101" s="39">
        <v>550000</v>
      </c>
      <c r="Z101" s="39">
        <v>196000</v>
      </c>
      <c r="AA101" s="39">
        <v>40000</v>
      </c>
      <c r="AB101" s="39">
        <v>0</v>
      </c>
      <c r="AC101" s="39">
        <v>10000</v>
      </c>
      <c r="AD101" s="39">
        <v>35000</v>
      </c>
      <c r="AE101" s="40">
        <v>0</v>
      </c>
    </row>
    <row r="102" spans="1:31">
      <c r="A102" t="s">
        <v>112</v>
      </c>
      <c r="B102">
        <v>93</v>
      </c>
      <c r="C102" s="38">
        <v>2017</v>
      </c>
      <c r="D102" s="39">
        <v>3220000</v>
      </c>
      <c r="E102" s="39">
        <v>450000</v>
      </c>
      <c r="F102" s="39">
        <v>500000</v>
      </c>
      <c r="G102" s="39">
        <v>14000</v>
      </c>
      <c r="H102" s="39">
        <v>1000000</v>
      </c>
      <c r="I102" s="39">
        <v>35000</v>
      </c>
      <c r="J102" s="40">
        <v>950000</v>
      </c>
      <c r="K102" s="23">
        <f t="shared" si="4"/>
        <v>6169000</v>
      </c>
      <c r="L102" s="4"/>
      <c r="M102">
        <f t="shared" si="3"/>
        <v>2018</v>
      </c>
      <c r="N102" s="39">
        <v>3300000</v>
      </c>
      <c r="O102" s="39">
        <v>500000</v>
      </c>
      <c r="P102" s="39">
        <v>350000</v>
      </c>
      <c r="Q102" s="39">
        <v>14000</v>
      </c>
      <c r="R102" s="39">
        <v>1000000</v>
      </c>
      <c r="S102" s="39">
        <v>35000</v>
      </c>
      <c r="T102" s="40">
        <v>950000</v>
      </c>
      <c r="U102" s="23">
        <f t="shared" si="5"/>
        <v>6149000</v>
      </c>
      <c r="V102" s="28"/>
      <c r="W102" s="39" t="s">
        <v>667</v>
      </c>
      <c r="X102" s="39" t="s">
        <v>668</v>
      </c>
      <c r="Y102" s="39">
        <v>3000000</v>
      </c>
      <c r="Z102" s="39">
        <v>450000</v>
      </c>
      <c r="AA102" s="39">
        <v>600000</v>
      </c>
      <c r="AB102" s="39">
        <v>15000</v>
      </c>
      <c r="AC102" s="39">
        <v>1000000</v>
      </c>
      <c r="AD102" s="39">
        <v>35000</v>
      </c>
      <c r="AE102" s="40">
        <v>950000</v>
      </c>
    </row>
    <row r="103" spans="1:31" ht="26.4">
      <c r="A103" t="s">
        <v>113</v>
      </c>
      <c r="B103">
        <v>94</v>
      </c>
      <c r="C103" s="38">
        <v>2017</v>
      </c>
      <c r="D103" s="39">
        <v>1395000</v>
      </c>
      <c r="E103" s="39">
        <v>500000</v>
      </c>
      <c r="F103" s="39">
        <v>300000</v>
      </c>
      <c r="G103" s="39">
        <v>170000</v>
      </c>
      <c r="H103" s="39">
        <v>6000</v>
      </c>
      <c r="I103" s="39">
        <v>20000</v>
      </c>
      <c r="J103" s="40">
        <v>0</v>
      </c>
      <c r="K103" s="23">
        <f t="shared" si="4"/>
        <v>2391000</v>
      </c>
      <c r="L103" s="4"/>
      <c r="M103">
        <f t="shared" si="3"/>
        <v>2018</v>
      </c>
      <c r="N103" s="39">
        <v>1650000</v>
      </c>
      <c r="O103" s="39">
        <v>550000</v>
      </c>
      <c r="P103" s="39">
        <v>325000</v>
      </c>
      <c r="Q103" s="39">
        <v>150000</v>
      </c>
      <c r="R103" s="39">
        <v>5000</v>
      </c>
      <c r="S103" s="39">
        <v>13000</v>
      </c>
      <c r="T103" s="40">
        <v>0</v>
      </c>
      <c r="U103" s="23">
        <f t="shared" si="5"/>
        <v>2693000</v>
      </c>
      <c r="V103" s="28"/>
      <c r="W103" s="39" t="s">
        <v>669</v>
      </c>
      <c r="X103" s="39" t="s">
        <v>670</v>
      </c>
      <c r="Y103" s="39">
        <v>1520000</v>
      </c>
      <c r="Z103" s="39">
        <v>400000</v>
      </c>
      <c r="AA103" s="39">
        <v>300000</v>
      </c>
      <c r="AB103" s="39">
        <v>170000</v>
      </c>
      <c r="AC103" s="39">
        <v>6000</v>
      </c>
      <c r="AD103" s="39">
        <v>20000</v>
      </c>
      <c r="AE103" s="40">
        <v>0</v>
      </c>
    </row>
    <row r="104" spans="1:31">
      <c r="A104" t="s">
        <v>114</v>
      </c>
      <c r="B104">
        <v>95</v>
      </c>
      <c r="C104" s="38">
        <v>2017</v>
      </c>
      <c r="D104" s="39">
        <v>7282400</v>
      </c>
      <c r="E104" s="39">
        <v>1338000</v>
      </c>
      <c r="F104" s="39">
        <v>1115000</v>
      </c>
      <c r="G104" s="39">
        <v>303500</v>
      </c>
      <c r="H104" s="39">
        <v>1514000</v>
      </c>
      <c r="I104" s="39">
        <v>60000</v>
      </c>
      <c r="J104" s="40">
        <v>1687000</v>
      </c>
      <c r="K104" s="23">
        <f t="shared" si="4"/>
        <v>13299900</v>
      </c>
      <c r="L104" s="4"/>
      <c r="M104">
        <f t="shared" si="3"/>
        <v>2018</v>
      </c>
      <c r="N104" s="39">
        <v>8142931</v>
      </c>
      <c r="O104" s="39">
        <v>1306000</v>
      </c>
      <c r="P104" s="39">
        <v>1271000</v>
      </c>
      <c r="Q104" s="39">
        <v>438620.63</v>
      </c>
      <c r="R104" s="39">
        <v>1410000</v>
      </c>
      <c r="S104" s="39">
        <v>79000</v>
      </c>
      <c r="T104" s="40">
        <v>2067000</v>
      </c>
      <c r="U104" s="23">
        <f t="shared" si="5"/>
        <v>14714551.630000001</v>
      </c>
      <c r="V104" s="28"/>
      <c r="W104" s="39" t="s">
        <v>671</v>
      </c>
      <c r="X104" s="39" t="s">
        <v>672</v>
      </c>
      <c r="Y104" s="39">
        <v>6620000</v>
      </c>
      <c r="Z104" s="39">
        <v>1033000</v>
      </c>
      <c r="AA104" s="39">
        <v>1200000</v>
      </c>
      <c r="AB104" s="39">
        <v>330500</v>
      </c>
      <c r="AC104" s="39">
        <v>1333000</v>
      </c>
      <c r="AD104" s="39">
        <v>50000</v>
      </c>
      <c r="AE104" s="40">
        <v>30000</v>
      </c>
    </row>
    <row r="105" spans="1:31">
      <c r="A105" t="s">
        <v>115</v>
      </c>
      <c r="B105">
        <v>96</v>
      </c>
      <c r="C105" s="38">
        <v>2017</v>
      </c>
      <c r="D105" s="39">
        <v>3400000</v>
      </c>
      <c r="E105" s="39">
        <v>1685000</v>
      </c>
      <c r="F105" s="39">
        <v>575000</v>
      </c>
      <c r="G105" s="39">
        <v>110000</v>
      </c>
      <c r="H105" s="39">
        <v>80000</v>
      </c>
      <c r="I105" s="39">
        <v>40000</v>
      </c>
      <c r="J105" s="40">
        <v>0</v>
      </c>
      <c r="K105" s="23">
        <f t="shared" si="4"/>
        <v>5890000</v>
      </c>
      <c r="L105" s="4"/>
      <c r="M105">
        <f t="shared" si="3"/>
        <v>2018</v>
      </c>
      <c r="N105" s="39">
        <v>3551103</v>
      </c>
      <c r="O105" s="39">
        <v>1685000</v>
      </c>
      <c r="P105" s="39">
        <v>575000</v>
      </c>
      <c r="Q105" s="39">
        <v>150000</v>
      </c>
      <c r="R105" s="39">
        <v>80000</v>
      </c>
      <c r="S105" s="39">
        <v>40000</v>
      </c>
      <c r="T105" s="40">
        <v>40000</v>
      </c>
      <c r="U105" s="23">
        <f t="shared" si="5"/>
        <v>6121103</v>
      </c>
      <c r="V105" s="28"/>
      <c r="W105" s="39" t="s">
        <v>673</v>
      </c>
      <c r="X105" s="39" t="s">
        <v>674</v>
      </c>
      <c r="Y105" s="39">
        <v>3400000</v>
      </c>
      <c r="Z105" s="39">
        <v>1685000</v>
      </c>
      <c r="AA105" s="39">
        <v>575000</v>
      </c>
      <c r="AB105" s="39">
        <v>188000</v>
      </c>
      <c r="AC105" s="39">
        <v>80000</v>
      </c>
      <c r="AD105" s="39">
        <v>40000</v>
      </c>
      <c r="AE105" s="40">
        <v>0</v>
      </c>
    </row>
    <row r="106" spans="1:31">
      <c r="A106" t="s">
        <v>116</v>
      </c>
      <c r="B106">
        <v>97</v>
      </c>
      <c r="C106" s="38">
        <v>2017</v>
      </c>
      <c r="D106" s="39">
        <v>3202139.93</v>
      </c>
      <c r="E106" s="39">
        <v>600000</v>
      </c>
      <c r="F106" s="39">
        <v>530000</v>
      </c>
      <c r="G106" s="39">
        <v>225000</v>
      </c>
      <c r="H106" s="39">
        <v>133000</v>
      </c>
      <c r="I106" s="39">
        <v>45000</v>
      </c>
      <c r="J106" s="40">
        <v>770000</v>
      </c>
      <c r="K106" s="23">
        <f t="shared" si="4"/>
        <v>5505139.9299999997</v>
      </c>
      <c r="L106" s="4"/>
      <c r="M106">
        <f t="shared" si="3"/>
        <v>2018</v>
      </c>
      <c r="N106" s="39">
        <v>3298428.81</v>
      </c>
      <c r="O106" s="39">
        <v>650000</v>
      </c>
      <c r="P106" s="39">
        <v>580000</v>
      </c>
      <c r="Q106" s="39">
        <v>225000</v>
      </c>
      <c r="R106" s="39">
        <v>133000</v>
      </c>
      <c r="S106" s="39">
        <v>55000</v>
      </c>
      <c r="T106" s="40">
        <v>750000</v>
      </c>
      <c r="U106" s="23">
        <f t="shared" si="5"/>
        <v>5691428.8100000005</v>
      </c>
      <c r="V106" s="28"/>
      <c r="W106" s="39" t="s">
        <v>675</v>
      </c>
      <c r="X106" s="39" t="s">
        <v>676</v>
      </c>
      <c r="Y106" s="39">
        <v>3120652.02</v>
      </c>
      <c r="Z106" s="39">
        <v>610000</v>
      </c>
      <c r="AA106" s="39">
        <v>530000</v>
      </c>
      <c r="AB106" s="39">
        <v>225000</v>
      </c>
      <c r="AC106" s="39">
        <v>124000</v>
      </c>
      <c r="AD106" s="39">
        <v>45000</v>
      </c>
      <c r="AE106" s="40">
        <v>206000</v>
      </c>
    </row>
    <row r="107" spans="1:31">
      <c r="A107" t="s">
        <v>117</v>
      </c>
      <c r="B107">
        <v>98</v>
      </c>
      <c r="C107" s="38">
        <v>2016</v>
      </c>
      <c r="D107" s="39">
        <v>46500</v>
      </c>
      <c r="E107" s="39">
        <v>0</v>
      </c>
      <c r="F107" s="39">
        <v>5000</v>
      </c>
      <c r="G107" s="39">
        <v>149500</v>
      </c>
      <c r="H107" s="39">
        <v>1000</v>
      </c>
      <c r="I107" s="39">
        <v>1000</v>
      </c>
      <c r="J107" s="40">
        <v>0</v>
      </c>
      <c r="K107" s="23">
        <f t="shared" si="4"/>
        <v>203000</v>
      </c>
      <c r="L107" s="4"/>
      <c r="M107">
        <f t="shared" si="3"/>
        <v>2017</v>
      </c>
      <c r="N107" s="39">
        <v>46500</v>
      </c>
      <c r="O107" s="39">
        <v>0</v>
      </c>
      <c r="P107" s="39">
        <v>5000</v>
      </c>
      <c r="Q107" s="39">
        <v>149500</v>
      </c>
      <c r="R107" s="39">
        <v>1000</v>
      </c>
      <c r="S107" s="39">
        <v>1000</v>
      </c>
      <c r="T107" s="40">
        <v>0</v>
      </c>
      <c r="U107" s="23">
        <f t="shared" si="5"/>
        <v>203000</v>
      </c>
      <c r="V107" s="28"/>
      <c r="W107" s="39" t="s">
        <v>677</v>
      </c>
      <c r="X107" s="39" t="s">
        <v>678</v>
      </c>
      <c r="Y107" s="39">
        <v>46500</v>
      </c>
      <c r="Z107" s="39">
        <v>0</v>
      </c>
      <c r="AA107" s="39">
        <v>5000</v>
      </c>
      <c r="AB107" s="39">
        <v>149500</v>
      </c>
      <c r="AC107" s="39">
        <v>1000</v>
      </c>
      <c r="AD107" s="39">
        <v>1000</v>
      </c>
      <c r="AE107" s="40">
        <v>0</v>
      </c>
    </row>
    <row r="108" spans="1:31" ht="26.4">
      <c r="A108" t="s">
        <v>118</v>
      </c>
      <c r="B108">
        <v>99</v>
      </c>
      <c r="C108" s="38">
        <v>2017</v>
      </c>
      <c r="D108" s="39">
        <v>2749385</v>
      </c>
      <c r="E108" s="39">
        <v>2232624</v>
      </c>
      <c r="F108" s="39">
        <v>167338</v>
      </c>
      <c r="G108" s="39">
        <v>1401205</v>
      </c>
      <c r="H108" s="39">
        <v>99973</v>
      </c>
      <c r="I108" s="39">
        <v>65322</v>
      </c>
      <c r="J108" s="40">
        <v>232305</v>
      </c>
      <c r="K108" s="23">
        <f t="shared" si="4"/>
        <v>6948152</v>
      </c>
      <c r="L108" s="4"/>
      <c r="M108">
        <f t="shared" si="3"/>
        <v>2018</v>
      </c>
      <c r="N108" s="39">
        <v>2840769</v>
      </c>
      <c r="O108" s="39">
        <v>2804805</v>
      </c>
      <c r="P108" s="39">
        <v>150883</v>
      </c>
      <c r="Q108" s="39">
        <v>1998116</v>
      </c>
      <c r="R108" s="39">
        <v>89683</v>
      </c>
      <c r="S108" s="39">
        <v>81575</v>
      </c>
      <c r="T108" s="40">
        <v>393468</v>
      </c>
      <c r="U108" s="23">
        <f t="shared" si="5"/>
        <v>8359299</v>
      </c>
      <c r="V108" s="28"/>
      <c r="W108" s="39" t="s">
        <v>679</v>
      </c>
      <c r="X108" s="39" t="s">
        <v>680</v>
      </c>
      <c r="Y108" s="39">
        <v>2350000</v>
      </c>
      <c r="Z108" s="39">
        <v>2105450</v>
      </c>
      <c r="AA108" s="39">
        <v>145000</v>
      </c>
      <c r="AB108" s="39">
        <v>1404177</v>
      </c>
      <c r="AC108" s="39">
        <v>75088</v>
      </c>
      <c r="AD108" s="39">
        <v>60000</v>
      </c>
      <c r="AE108" s="40">
        <v>267385</v>
      </c>
    </row>
    <row r="109" spans="1:31" ht="26.4">
      <c r="A109" t="s">
        <v>119</v>
      </c>
      <c r="B109">
        <v>100</v>
      </c>
      <c r="C109" s="38">
        <v>2017</v>
      </c>
      <c r="D109" s="39">
        <v>8135000</v>
      </c>
      <c r="E109" s="39">
        <v>3285000</v>
      </c>
      <c r="F109" s="39">
        <v>1142000</v>
      </c>
      <c r="G109" s="39">
        <v>667084</v>
      </c>
      <c r="H109" s="39">
        <v>425000</v>
      </c>
      <c r="I109" s="39">
        <v>100000</v>
      </c>
      <c r="J109" s="40">
        <v>1667792</v>
      </c>
      <c r="K109" s="23">
        <f t="shared" si="4"/>
        <v>15421876</v>
      </c>
      <c r="L109" s="4"/>
      <c r="M109">
        <f t="shared" si="3"/>
        <v>2018</v>
      </c>
      <c r="N109" s="39">
        <v>8520000</v>
      </c>
      <c r="O109" s="39">
        <v>3115780</v>
      </c>
      <c r="P109" s="39">
        <v>867340</v>
      </c>
      <c r="Q109" s="39">
        <v>727912</v>
      </c>
      <c r="R109" s="39">
        <v>447075</v>
      </c>
      <c r="S109" s="39">
        <v>182528</v>
      </c>
      <c r="T109" s="40">
        <v>1890510</v>
      </c>
      <c r="U109" s="23">
        <f t="shared" si="5"/>
        <v>15751145</v>
      </c>
      <c r="V109" s="28"/>
      <c r="W109" s="39" t="s">
        <v>681</v>
      </c>
      <c r="X109" s="39" t="s">
        <v>682</v>
      </c>
      <c r="Y109" s="39">
        <v>7500000</v>
      </c>
      <c r="Z109" s="39">
        <v>3029000</v>
      </c>
      <c r="AA109" s="39">
        <v>830000</v>
      </c>
      <c r="AB109" s="39">
        <v>710200</v>
      </c>
      <c r="AC109" s="39">
        <v>450000</v>
      </c>
      <c r="AD109" s="39">
        <v>100000</v>
      </c>
      <c r="AE109" s="40">
        <v>61500</v>
      </c>
    </row>
    <row r="110" spans="1:31">
      <c r="A110" t="s">
        <v>120</v>
      </c>
      <c r="B110">
        <v>101</v>
      </c>
      <c r="C110" s="38">
        <v>2017</v>
      </c>
      <c r="D110" s="39">
        <v>4254384</v>
      </c>
      <c r="E110" s="39">
        <v>970000</v>
      </c>
      <c r="F110" s="39">
        <v>240000</v>
      </c>
      <c r="G110" s="39">
        <v>17000</v>
      </c>
      <c r="H110" s="39">
        <v>94000</v>
      </c>
      <c r="I110" s="39">
        <v>78000</v>
      </c>
      <c r="J110" s="40">
        <v>202500</v>
      </c>
      <c r="K110" s="23">
        <f t="shared" si="4"/>
        <v>5855884</v>
      </c>
      <c r="L110" s="4"/>
      <c r="M110">
        <f t="shared" si="3"/>
        <v>2018</v>
      </c>
      <c r="N110" s="39">
        <v>4490000</v>
      </c>
      <c r="O110" s="39">
        <v>975000</v>
      </c>
      <c r="P110" s="39">
        <v>228000</v>
      </c>
      <c r="Q110" s="39">
        <v>18000</v>
      </c>
      <c r="R110" s="39">
        <v>90000</v>
      </c>
      <c r="S110" s="39">
        <v>75000</v>
      </c>
      <c r="T110" s="40">
        <v>181000</v>
      </c>
      <c r="U110" s="23">
        <f t="shared" si="5"/>
        <v>6057000</v>
      </c>
      <c r="V110" s="28"/>
      <c r="W110" s="39" t="s">
        <v>683</v>
      </c>
      <c r="X110" s="39" t="s">
        <v>684</v>
      </c>
      <c r="Y110" s="39">
        <v>4126000</v>
      </c>
      <c r="Z110" s="39">
        <v>955000</v>
      </c>
      <c r="AA110" s="39">
        <v>250000</v>
      </c>
      <c r="AB110" s="39">
        <v>20000</v>
      </c>
      <c r="AC110" s="39">
        <v>111000</v>
      </c>
      <c r="AD110" s="39">
        <v>112000</v>
      </c>
      <c r="AE110" s="40">
        <v>4000</v>
      </c>
    </row>
    <row r="111" spans="1:31">
      <c r="A111" t="s">
        <v>121</v>
      </c>
      <c r="B111">
        <v>102</v>
      </c>
      <c r="C111" s="38">
        <v>2017</v>
      </c>
      <c r="D111" s="39">
        <v>1550000</v>
      </c>
      <c r="E111" s="39">
        <v>1000</v>
      </c>
      <c r="F111" s="39">
        <v>50000</v>
      </c>
      <c r="G111" s="39">
        <v>6596</v>
      </c>
      <c r="H111" s="39">
        <v>10000</v>
      </c>
      <c r="I111" s="39">
        <v>1000</v>
      </c>
      <c r="J111" s="40">
        <v>20000</v>
      </c>
      <c r="K111" s="23">
        <f t="shared" si="4"/>
        <v>1638596</v>
      </c>
      <c r="L111" s="4"/>
      <c r="M111">
        <f t="shared" si="3"/>
        <v>2018</v>
      </c>
      <c r="N111" s="39">
        <v>1650000</v>
      </c>
      <c r="O111" s="39">
        <v>1000</v>
      </c>
      <c r="P111" s="39">
        <v>50000</v>
      </c>
      <c r="Q111" s="39">
        <v>5000</v>
      </c>
      <c r="R111" s="39">
        <v>10000</v>
      </c>
      <c r="S111" s="39">
        <v>1000</v>
      </c>
      <c r="T111" s="40">
        <v>20000</v>
      </c>
      <c r="U111" s="23">
        <f t="shared" si="5"/>
        <v>1737000</v>
      </c>
      <c r="V111" s="28"/>
      <c r="W111" s="39" t="s">
        <v>685</v>
      </c>
      <c r="X111" s="39" t="s">
        <v>686</v>
      </c>
      <c r="Y111" s="39">
        <v>1397200</v>
      </c>
      <c r="Z111" s="39">
        <v>0</v>
      </c>
      <c r="AA111" s="39">
        <v>35000</v>
      </c>
      <c r="AB111" s="39">
        <v>5800</v>
      </c>
      <c r="AC111" s="39">
        <v>20000</v>
      </c>
      <c r="AD111" s="39">
        <v>2000</v>
      </c>
      <c r="AE111" s="40">
        <v>5000</v>
      </c>
    </row>
    <row r="112" spans="1:31">
      <c r="A112" t="s">
        <v>122</v>
      </c>
      <c r="B112">
        <v>103</v>
      </c>
      <c r="C112" s="38">
        <v>2017</v>
      </c>
      <c r="D112" s="39">
        <v>1732922</v>
      </c>
      <c r="E112" s="39">
        <v>140000</v>
      </c>
      <c r="F112" s="39">
        <v>300000</v>
      </c>
      <c r="G112" s="39">
        <v>35000</v>
      </c>
      <c r="H112" s="39">
        <v>115000</v>
      </c>
      <c r="I112" s="39">
        <v>20000</v>
      </c>
      <c r="J112" s="40">
        <v>310000</v>
      </c>
      <c r="K112" s="23">
        <f t="shared" si="4"/>
        <v>2652922</v>
      </c>
      <c r="L112" s="4"/>
      <c r="M112">
        <f t="shared" si="3"/>
        <v>2018</v>
      </c>
      <c r="N112" s="39">
        <v>1955260</v>
      </c>
      <c r="O112" s="39">
        <v>100000</v>
      </c>
      <c r="P112" s="39">
        <v>280000</v>
      </c>
      <c r="Q112" s="39">
        <v>40000</v>
      </c>
      <c r="R112" s="39">
        <v>111100</v>
      </c>
      <c r="S112" s="39">
        <v>20000</v>
      </c>
      <c r="T112" s="40">
        <v>310000</v>
      </c>
      <c r="U112" s="23">
        <f t="shared" si="5"/>
        <v>2816360</v>
      </c>
      <c r="V112" s="28"/>
      <c r="W112" s="39" t="s">
        <v>687</v>
      </c>
      <c r="X112" s="39" t="s">
        <v>688</v>
      </c>
      <c r="Y112" s="39">
        <v>1750000</v>
      </c>
      <c r="Z112" s="39">
        <v>150000</v>
      </c>
      <c r="AA112" s="39">
        <v>300000</v>
      </c>
      <c r="AB112" s="39">
        <v>35000</v>
      </c>
      <c r="AC112" s="39">
        <v>125000</v>
      </c>
      <c r="AD112" s="39">
        <v>25000</v>
      </c>
      <c r="AE112" s="40">
        <v>150000</v>
      </c>
    </row>
    <row r="113" spans="1:31">
      <c r="A113" t="s">
        <v>123</v>
      </c>
      <c r="B113">
        <v>104</v>
      </c>
      <c r="C113" s="38">
        <v>2017</v>
      </c>
      <c r="D113" s="39">
        <v>45636</v>
      </c>
      <c r="E113" s="39">
        <v>9544</v>
      </c>
      <c r="F113" s="39">
        <v>40539</v>
      </c>
      <c r="G113" s="39">
        <v>13700</v>
      </c>
      <c r="H113" s="39">
        <v>13000</v>
      </c>
      <c r="I113" s="39">
        <v>2401</v>
      </c>
      <c r="J113" s="40">
        <v>4117</v>
      </c>
      <c r="K113" s="23">
        <f t="shared" si="4"/>
        <v>128937</v>
      </c>
      <c r="L113" s="4"/>
      <c r="M113">
        <f t="shared" si="3"/>
        <v>2018</v>
      </c>
      <c r="N113" s="39">
        <v>50000</v>
      </c>
      <c r="O113" s="39">
        <v>9544</v>
      </c>
      <c r="P113" s="39">
        <v>44500</v>
      </c>
      <c r="Q113" s="39">
        <v>14500</v>
      </c>
      <c r="R113" s="39">
        <v>7000</v>
      </c>
      <c r="S113" s="39">
        <v>2401</v>
      </c>
      <c r="T113" s="40">
        <v>0</v>
      </c>
      <c r="U113" s="23">
        <f t="shared" si="5"/>
        <v>127945</v>
      </c>
      <c r="V113" s="28"/>
      <c r="W113" s="39" t="s">
        <v>689</v>
      </c>
      <c r="X113" s="39" t="s">
        <v>690</v>
      </c>
      <c r="Y113" s="39">
        <v>47737</v>
      </c>
      <c r="Z113" s="39">
        <v>9736</v>
      </c>
      <c r="AA113" s="39">
        <v>34918</v>
      </c>
      <c r="AB113" s="39">
        <v>12454</v>
      </c>
      <c r="AC113" s="39">
        <v>12150</v>
      </c>
      <c r="AD113" s="39">
        <v>1930</v>
      </c>
      <c r="AE113" s="40">
        <v>6260</v>
      </c>
    </row>
    <row r="114" spans="1:31" ht="26.4">
      <c r="A114" t="s">
        <v>124</v>
      </c>
      <c r="B114">
        <v>105</v>
      </c>
      <c r="C114" s="38">
        <v>2017</v>
      </c>
      <c r="D114" s="39">
        <v>1300000</v>
      </c>
      <c r="E114" s="39">
        <v>70000</v>
      </c>
      <c r="F114" s="39">
        <v>60000</v>
      </c>
      <c r="G114" s="39">
        <v>50000</v>
      </c>
      <c r="H114" s="39">
        <v>70000</v>
      </c>
      <c r="I114" s="39">
        <v>21000</v>
      </c>
      <c r="J114" s="40">
        <v>604221</v>
      </c>
      <c r="K114" s="23">
        <f t="shared" si="4"/>
        <v>2175221</v>
      </c>
      <c r="L114" s="4"/>
      <c r="M114">
        <f t="shared" si="3"/>
        <v>2018</v>
      </c>
      <c r="N114" s="39">
        <v>1290000</v>
      </c>
      <c r="O114" s="39">
        <v>80000</v>
      </c>
      <c r="P114" s="39">
        <v>66000</v>
      </c>
      <c r="Q114" s="39">
        <v>50000</v>
      </c>
      <c r="R114" s="39">
        <v>65000</v>
      </c>
      <c r="S114" s="39">
        <v>18000</v>
      </c>
      <c r="T114" s="40">
        <v>700146</v>
      </c>
      <c r="U114" s="23">
        <f t="shared" si="5"/>
        <v>2269146</v>
      </c>
      <c r="V114" s="28"/>
      <c r="W114" s="39" t="s">
        <v>691</v>
      </c>
      <c r="X114" s="39" t="s">
        <v>692</v>
      </c>
      <c r="Y114" s="39">
        <v>1272667</v>
      </c>
      <c r="Z114" s="39">
        <v>52000</v>
      </c>
      <c r="AA114" s="39">
        <v>62000</v>
      </c>
      <c r="AB114" s="39">
        <v>50000</v>
      </c>
      <c r="AC114" s="39">
        <v>80000</v>
      </c>
      <c r="AD114" s="39">
        <v>24000</v>
      </c>
      <c r="AE114" s="40">
        <v>567306</v>
      </c>
    </row>
    <row r="115" spans="1:31">
      <c r="A115" t="s">
        <v>125</v>
      </c>
      <c r="B115">
        <v>106</v>
      </c>
      <c r="C115" s="38">
        <v>2017</v>
      </c>
      <c r="D115" s="39">
        <v>147000</v>
      </c>
      <c r="E115" s="39">
        <v>8500</v>
      </c>
      <c r="F115" s="39">
        <v>9000</v>
      </c>
      <c r="G115" s="39">
        <v>0</v>
      </c>
      <c r="H115" s="39">
        <v>900</v>
      </c>
      <c r="I115" s="39">
        <v>2000</v>
      </c>
      <c r="J115" s="40">
        <v>0</v>
      </c>
      <c r="K115" s="23">
        <f t="shared" si="4"/>
        <v>167400</v>
      </c>
      <c r="L115" s="4"/>
      <c r="M115">
        <f t="shared" si="3"/>
        <v>2018</v>
      </c>
      <c r="N115" s="39">
        <v>155000</v>
      </c>
      <c r="O115" s="39">
        <v>8500</v>
      </c>
      <c r="P115" s="39">
        <v>9000</v>
      </c>
      <c r="Q115" s="39">
        <v>0</v>
      </c>
      <c r="R115" s="39">
        <v>900</v>
      </c>
      <c r="S115" s="39">
        <v>1500</v>
      </c>
      <c r="T115" s="40">
        <v>0</v>
      </c>
      <c r="U115" s="23">
        <f t="shared" si="5"/>
        <v>174900</v>
      </c>
      <c r="V115" s="28"/>
      <c r="W115" s="39" t="s">
        <v>693</v>
      </c>
      <c r="X115" s="39" t="s">
        <v>694</v>
      </c>
      <c r="Y115" s="39">
        <v>147000</v>
      </c>
      <c r="Z115" s="39">
        <v>8500</v>
      </c>
      <c r="AA115" s="39">
        <v>9000</v>
      </c>
      <c r="AB115" s="39">
        <v>0</v>
      </c>
      <c r="AC115" s="39">
        <v>900</v>
      </c>
      <c r="AD115" s="39">
        <v>2000</v>
      </c>
      <c r="AE115" s="40">
        <v>0</v>
      </c>
    </row>
    <row r="116" spans="1:31" ht="26.4">
      <c r="A116" t="s">
        <v>126</v>
      </c>
      <c r="B116">
        <v>107</v>
      </c>
      <c r="C116" s="38">
        <v>2017</v>
      </c>
      <c r="D116" s="39">
        <v>3290000</v>
      </c>
      <c r="E116" s="39">
        <v>1060000</v>
      </c>
      <c r="F116" s="39">
        <v>460000</v>
      </c>
      <c r="G116" s="39">
        <v>78075</v>
      </c>
      <c r="H116" s="39">
        <v>327000</v>
      </c>
      <c r="I116" s="39">
        <v>45000</v>
      </c>
      <c r="J116" s="40">
        <v>2178955.59</v>
      </c>
      <c r="K116" s="23">
        <f t="shared" si="4"/>
        <v>7439030.5899999999</v>
      </c>
      <c r="L116" s="4"/>
      <c r="M116">
        <f t="shared" si="3"/>
        <v>2018</v>
      </c>
      <c r="N116" s="39">
        <v>3450000</v>
      </c>
      <c r="O116" s="39">
        <v>1300000</v>
      </c>
      <c r="P116" s="39">
        <v>480000</v>
      </c>
      <c r="Q116" s="39">
        <v>78075</v>
      </c>
      <c r="R116" s="39">
        <v>280000</v>
      </c>
      <c r="S116" s="39">
        <v>45000</v>
      </c>
      <c r="T116" s="40">
        <v>1359317</v>
      </c>
      <c r="U116" s="23">
        <f t="shared" si="5"/>
        <v>6992392</v>
      </c>
      <c r="V116" s="28"/>
      <c r="W116" s="39" t="s">
        <v>695</v>
      </c>
      <c r="X116" s="39" t="s">
        <v>696</v>
      </c>
      <c r="Y116" s="39">
        <v>3250000</v>
      </c>
      <c r="Z116" s="39">
        <v>1055600</v>
      </c>
      <c r="AA116" s="39">
        <v>480000</v>
      </c>
      <c r="AB116" s="39">
        <v>70000</v>
      </c>
      <c r="AC116" s="39">
        <v>350000</v>
      </c>
      <c r="AD116" s="39">
        <v>77000</v>
      </c>
      <c r="AE116" s="40">
        <v>1352317</v>
      </c>
    </row>
    <row r="117" spans="1:31">
      <c r="A117" t="s">
        <v>127</v>
      </c>
      <c r="B117">
        <v>108</v>
      </c>
      <c r="C117" s="38">
        <v>2017</v>
      </c>
      <c r="D117" s="39">
        <v>125000</v>
      </c>
      <c r="E117" s="39">
        <v>0</v>
      </c>
      <c r="F117" s="39">
        <v>15000</v>
      </c>
      <c r="G117" s="39">
        <v>0</v>
      </c>
      <c r="H117" s="39">
        <v>5000</v>
      </c>
      <c r="I117" s="39">
        <v>1200</v>
      </c>
      <c r="J117" s="40">
        <v>0</v>
      </c>
      <c r="K117" s="23">
        <f t="shared" si="4"/>
        <v>146200</v>
      </c>
      <c r="L117" s="4"/>
      <c r="M117">
        <f t="shared" si="3"/>
        <v>2018</v>
      </c>
      <c r="N117" s="39">
        <v>130000</v>
      </c>
      <c r="O117" s="39">
        <v>0</v>
      </c>
      <c r="P117" s="39">
        <v>15000</v>
      </c>
      <c r="Q117" s="39">
        <v>0</v>
      </c>
      <c r="R117" s="39">
        <v>5000</v>
      </c>
      <c r="S117" s="39">
        <v>1200</v>
      </c>
      <c r="T117" s="40">
        <v>0</v>
      </c>
      <c r="U117" s="23">
        <f t="shared" si="5"/>
        <v>151200</v>
      </c>
      <c r="V117" s="28"/>
      <c r="W117" s="39" t="s">
        <v>697</v>
      </c>
      <c r="X117" s="39" t="s">
        <v>698</v>
      </c>
      <c r="Y117" s="39">
        <v>125000</v>
      </c>
      <c r="Z117" s="39">
        <v>0</v>
      </c>
      <c r="AA117" s="39">
        <v>15000</v>
      </c>
      <c r="AB117" s="39">
        <v>0</v>
      </c>
      <c r="AC117" s="39">
        <v>5000</v>
      </c>
      <c r="AD117" s="39">
        <v>1200</v>
      </c>
      <c r="AE117" s="40">
        <v>0</v>
      </c>
    </row>
    <row r="118" spans="1:31">
      <c r="A118" t="s">
        <v>128</v>
      </c>
      <c r="B118">
        <v>109</v>
      </c>
      <c r="C118" s="38">
        <v>2016</v>
      </c>
      <c r="D118" s="39">
        <v>2000</v>
      </c>
      <c r="E118" s="39">
        <v>3500</v>
      </c>
      <c r="F118" s="39">
        <v>0</v>
      </c>
      <c r="G118" s="39">
        <v>0</v>
      </c>
      <c r="H118" s="39">
        <v>0</v>
      </c>
      <c r="I118" s="39">
        <v>100</v>
      </c>
      <c r="J118" s="40">
        <v>1000</v>
      </c>
      <c r="K118" s="23">
        <f t="shared" si="4"/>
        <v>6600</v>
      </c>
      <c r="L118" s="4"/>
      <c r="M118" s="27">
        <f t="shared" si="3"/>
        <v>2017</v>
      </c>
      <c r="N118" s="39">
        <v>4500</v>
      </c>
      <c r="O118" s="39">
        <v>2100</v>
      </c>
      <c r="P118" s="39">
        <v>0</v>
      </c>
      <c r="Q118" s="39">
        <v>0</v>
      </c>
      <c r="R118" s="39">
        <v>0</v>
      </c>
      <c r="S118" s="39">
        <v>180</v>
      </c>
      <c r="T118" s="40">
        <v>0</v>
      </c>
      <c r="U118" s="23">
        <f t="shared" si="5"/>
        <v>6780</v>
      </c>
      <c r="V118" s="28"/>
      <c r="W118" s="39" t="s">
        <v>699</v>
      </c>
      <c r="X118" s="39" t="s">
        <v>700</v>
      </c>
      <c r="Y118" s="39">
        <v>2000</v>
      </c>
      <c r="Z118" s="39">
        <v>3500</v>
      </c>
      <c r="AA118" s="39">
        <v>0</v>
      </c>
      <c r="AB118" s="39">
        <v>0</v>
      </c>
      <c r="AC118" s="39">
        <v>0</v>
      </c>
      <c r="AD118" s="39">
        <v>100</v>
      </c>
      <c r="AE118" s="40">
        <v>1000</v>
      </c>
    </row>
    <row r="119" spans="1:31">
      <c r="A119" t="s">
        <v>129</v>
      </c>
      <c r="B119">
        <v>110</v>
      </c>
      <c r="C119" s="38">
        <v>2017</v>
      </c>
      <c r="D119" s="39">
        <v>2650000</v>
      </c>
      <c r="E119" s="39">
        <v>113000</v>
      </c>
      <c r="F119" s="39">
        <v>98500</v>
      </c>
      <c r="G119" s="39">
        <v>64800</v>
      </c>
      <c r="H119" s="39">
        <v>102950</v>
      </c>
      <c r="I119" s="39">
        <v>45000</v>
      </c>
      <c r="J119" s="40">
        <v>194000</v>
      </c>
      <c r="K119" s="23">
        <f t="shared" si="4"/>
        <v>3268250</v>
      </c>
      <c r="L119" s="4"/>
      <c r="M119">
        <f t="shared" si="3"/>
        <v>2018</v>
      </c>
      <c r="N119" s="39">
        <v>2607077.64</v>
      </c>
      <c r="O119" s="39">
        <v>130000</v>
      </c>
      <c r="P119" s="39">
        <v>105000</v>
      </c>
      <c r="Q119" s="39">
        <v>65000</v>
      </c>
      <c r="R119" s="39">
        <v>56000</v>
      </c>
      <c r="S119" s="39">
        <v>38000</v>
      </c>
      <c r="T119" s="40">
        <v>326000</v>
      </c>
      <c r="U119" s="23">
        <f t="shared" si="5"/>
        <v>3327077.64</v>
      </c>
      <c r="V119" s="28"/>
      <c r="W119" s="39" t="s">
        <v>701</v>
      </c>
      <c r="X119" s="39" t="s">
        <v>702</v>
      </c>
      <c r="Y119" s="39">
        <v>2462240</v>
      </c>
      <c r="Z119" s="39">
        <v>109341</v>
      </c>
      <c r="AA119" s="39">
        <v>103000</v>
      </c>
      <c r="AB119" s="39">
        <v>88621</v>
      </c>
      <c r="AC119" s="39">
        <v>45145</v>
      </c>
      <c r="AD119" s="39">
        <v>30000</v>
      </c>
      <c r="AE119" s="40">
        <v>77726</v>
      </c>
    </row>
    <row r="120" spans="1:31">
      <c r="A120" t="s">
        <v>130</v>
      </c>
      <c r="B120">
        <v>111</v>
      </c>
      <c r="C120" s="38">
        <v>2017</v>
      </c>
      <c r="D120" s="39">
        <v>509000</v>
      </c>
      <c r="E120" s="39">
        <v>10000</v>
      </c>
      <c r="F120" s="39">
        <v>20000</v>
      </c>
      <c r="G120" s="39">
        <v>0</v>
      </c>
      <c r="H120" s="39">
        <v>10000</v>
      </c>
      <c r="I120" s="39">
        <v>5000</v>
      </c>
      <c r="J120" s="40">
        <v>0</v>
      </c>
      <c r="K120" s="23">
        <f t="shared" si="4"/>
        <v>554000</v>
      </c>
      <c r="L120" s="4"/>
      <c r="M120">
        <f t="shared" si="3"/>
        <v>2018</v>
      </c>
      <c r="N120" s="39">
        <v>400000</v>
      </c>
      <c r="O120" s="39">
        <v>10000</v>
      </c>
      <c r="P120" s="39">
        <v>15000</v>
      </c>
      <c r="Q120" s="39">
        <v>0</v>
      </c>
      <c r="R120" s="39">
        <v>10000</v>
      </c>
      <c r="S120" s="39">
        <v>5000</v>
      </c>
      <c r="T120" s="40">
        <v>0</v>
      </c>
      <c r="U120" s="23">
        <f t="shared" si="5"/>
        <v>440000</v>
      </c>
      <c r="V120" s="28"/>
      <c r="W120" s="39" t="s">
        <v>703</v>
      </c>
      <c r="X120" s="39" t="s">
        <v>704</v>
      </c>
      <c r="Y120" s="39">
        <v>557000</v>
      </c>
      <c r="Z120" s="39">
        <v>20000</v>
      </c>
      <c r="AA120" s="39">
        <v>25000</v>
      </c>
      <c r="AB120" s="39">
        <v>0</v>
      </c>
      <c r="AC120" s="39">
        <v>18500</v>
      </c>
      <c r="AD120" s="39">
        <v>10000</v>
      </c>
      <c r="AE120" s="40">
        <v>0</v>
      </c>
    </row>
    <row r="121" spans="1:31">
      <c r="A121" t="s">
        <v>131</v>
      </c>
      <c r="B121">
        <v>112</v>
      </c>
      <c r="C121" s="38">
        <v>2017</v>
      </c>
      <c r="D121" s="39">
        <v>175000</v>
      </c>
      <c r="E121" s="39">
        <v>0</v>
      </c>
      <c r="F121" s="39">
        <v>16000</v>
      </c>
      <c r="G121" s="39">
        <v>200000</v>
      </c>
      <c r="H121" s="39">
        <v>5500</v>
      </c>
      <c r="I121" s="39">
        <v>400</v>
      </c>
      <c r="J121" s="40">
        <v>0</v>
      </c>
      <c r="K121" s="23">
        <f t="shared" si="4"/>
        <v>396900</v>
      </c>
      <c r="L121" s="4"/>
      <c r="M121">
        <f t="shared" si="3"/>
        <v>2018</v>
      </c>
      <c r="N121" s="39">
        <v>175000</v>
      </c>
      <c r="O121" s="39">
        <v>0</v>
      </c>
      <c r="P121" s="39">
        <v>16000</v>
      </c>
      <c r="Q121" s="39">
        <v>200000</v>
      </c>
      <c r="R121" s="39">
        <v>5500</v>
      </c>
      <c r="S121" s="39">
        <v>400</v>
      </c>
      <c r="T121" s="40">
        <v>0</v>
      </c>
      <c r="U121" s="23">
        <f t="shared" si="5"/>
        <v>396900</v>
      </c>
      <c r="V121" s="28"/>
      <c r="W121" s="39" t="s">
        <v>705</v>
      </c>
      <c r="X121" s="39" t="s">
        <v>706</v>
      </c>
      <c r="Y121" s="39">
        <v>190000</v>
      </c>
      <c r="Z121" s="39">
        <v>0</v>
      </c>
      <c r="AA121" s="39">
        <v>15000</v>
      </c>
      <c r="AB121" s="39">
        <v>210000</v>
      </c>
      <c r="AC121" s="39">
        <v>5500</v>
      </c>
      <c r="AD121" s="39">
        <v>600</v>
      </c>
      <c r="AE121" s="40">
        <v>0</v>
      </c>
    </row>
    <row r="122" spans="1:31" ht="39.6">
      <c r="A122" t="s">
        <v>377</v>
      </c>
      <c r="B122">
        <v>113</v>
      </c>
      <c r="C122" s="38">
        <v>2017</v>
      </c>
      <c r="D122" s="39">
        <v>420000</v>
      </c>
      <c r="E122" s="39">
        <v>470000</v>
      </c>
      <c r="F122" s="39">
        <v>45000</v>
      </c>
      <c r="G122" s="39">
        <v>2000</v>
      </c>
      <c r="H122" s="39">
        <v>30000</v>
      </c>
      <c r="I122" s="39">
        <v>20000</v>
      </c>
      <c r="J122" s="40">
        <v>0</v>
      </c>
      <c r="K122" s="23">
        <f t="shared" si="4"/>
        <v>987000</v>
      </c>
      <c r="L122" s="4"/>
      <c r="M122">
        <f t="shared" si="3"/>
        <v>2018</v>
      </c>
      <c r="N122" s="39">
        <v>420000</v>
      </c>
      <c r="O122" s="39">
        <v>470000</v>
      </c>
      <c r="P122" s="39">
        <v>45000</v>
      </c>
      <c r="Q122" s="39">
        <v>2000</v>
      </c>
      <c r="R122" s="39">
        <v>8000</v>
      </c>
      <c r="S122" s="39">
        <v>20000</v>
      </c>
      <c r="T122" s="40">
        <v>0</v>
      </c>
      <c r="U122" s="23">
        <f t="shared" si="5"/>
        <v>965000</v>
      </c>
      <c r="V122" s="28"/>
      <c r="W122" s="39" t="s">
        <v>707</v>
      </c>
      <c r="X122" s="39" t="s">
        <v>708</v>
      </c>
      <c r="Y122" s="39">
        <v>420000</v>
      </c>
      <c r="Z122" s="39">
        <v>470000</v>
      </c>
      <c r="AA122" s="39">
        <v>40000</v>
      </c>
      <c r="AB122" s="39">
        <v>2000</v>
      </c>
      <c r="AC122" s="39">
        <v>35000</v>
      </c>
      <c r="AD122" s="39">
        <v>20000</v>
      </c>
      <c r="AE122" s="40">
        <v>0</v>
      </c>
    </row>
    <row r="123" spans="1:31" ht="26.4">
      <c r="A123" t="s">
        <v>132</v>
      </c>
      <c r="B123">
        <v>114</v>
      </c>
      <c r="C123" s="38">
        <v>2016</v>
      </c>
      <c r="D123" s="39">
        <v>1450000</v>
      </c>
      <c r="E123" s="39">
        <f>300000+300000</f>
        <v>600000</v>
      </c>
      <c r="F123" s="39">
        <v>25000</v>
      </c>
      <c r="G123" s="39">
        <v>320000</v>
      </c>
      <c r="H123" s="39">
        <v>10000</v>
      </c>
      <c r="I123" s="39">
        <v>325000</v>
      </c>
      <c r="J123" s="40">
        <v>200000</v>
      </c>
      <c r="K123" s="23">
        <f t="shared" si="4"/>
        <v>2930000</v>
      </c>
      <c r="L123" s="4"/>
      <c r="M123">
        <f t="shared" si="3"/>
        <v>2017</v>
      </c>
      <c r="N123" s="39">
        <v>1500000</v>
      </c>
      <c r="O123" s="39">
        <v>600000</v>
      </c>
      <c r="P123" s="39">
        <v>250000</v>
      </c>
      <c r="Q123" s="39">
        <v>45000</v>
      </c>
      <c r="R123" s="39">
        <v>275000</v>
      </c>
      <c r="S123" s="39">
        <v>15000</v>
      </c>
      <c r="T123" s="40">
        <v>585000</v>
      </c>
      <c r="U123" s="23">
        <f t="shared" si="5"/>
        <v>3270000</v>
      </c>
      <c r="V123" s="28"/>
      <c r="W123" s="39" t="s">
        <v>709</v>
      </c>
      <c r="X123" s="39" t="s">
        <v>710</v>
      </c>
      <c r="Y123" s="39">
        <v>1450000</v>
      </c>
      <c r="Z123" s="39">
        <v>600000</v>
      </c>
      <c r="AA123" s="39">
        <v>300000</v>
      </c>
      <c r="AB123" s="39">
        <v>25000</v>
      </c>
      <c r="AC123" s="39">
        <v>320000</v>
      </c>
      <c r="AD123" s="39">
        <v>10000</v>
      </c>
      <c r="AE123" s="40">
        <v>200000</v>
      </c>
    </row>
    <row r="124" spans="1:31">
      <c r="A124" t="s">
        <v>133</v>
      </c>
      <c r="B124">
        <v>115</v>
      </c>
      <c r="C124" s="38">
        <v>2017</v>
      </c>
      <c r="D124" s="39">
        <v>1400000</v>
      </c>
      <c r="E124" s="39">
        <v>100000</v>
      </c>
      <c r="F124" s="39">
        <v>90000</v>
      </c>
      <c r="G124" s="39">
        <v>220000</v>
      </c>
      <c r="H124" s="39">
        <v>30000</v>
      </c>
      <c r="I124" s="39">
        <v>17000</v>
      </c>
      <c r="J124" s="40">
        <v>0</v>
      </c>
      <c r="K124" s="23">
        <f t="shared" si="4"/>
        <v>1857000</v>
      </c>
      <c r="L124" s="4"/>
      <c r="M124">
        <f t="shared" si="3"/>
        <v>2018</v>
      </c>
      <c r="N124" s="39">
        <v>1500000</v>
      </c>
      <c r="O124" s="39">
        <v>115000</v>
      </c>
      <c r="P124" s="39">
        <v>90000</v>
      </c>
      <c r="Q124" s="39">
        <v>225000</v>
      </c>
      <c r="R124" s="39">
        <v>25000</v>
      </c>
      <c r="S124" s="39">
        <v>19000</v>
      </c>
      <c r="T124" s="40">
        <v>0</v>
      </c>
      <c r="U124" s="23">
        <f t="shared" si="5"/>
        <v>1974000</v>
      </c>
      <c r="V124" s="28"/>
      <c r="W124" s="39" t="s">
        <v>711</v>
      </c>
      <c r="X124" s="39" t="s">
        <v>712</v>
      </c>
      <c r="Y124" s="39">
        <v>1400000</v>
      </c>
      <c r="Z124" s="39">
        <v>100000</v>
      </c>
      <c r="AA124" s="39">
        <v>90000</v>
      </c>
      <c r="AB124" s="39">
        <v>230000</v>
      </c>
      <c r="AC124" s="39">
        <v>30000</v>
      </c>
      <c r="AD124" s="39">
        <v>15000</v>
      </c>
      <c r="AE124" s="40">
        <v>0</v>
      </c>
    </row>
    <row r="125" spans="1:31" ht="26.4">
      <c r="A125" t="s">
        <v>134</v>
      </c>
      <c r="B125">
        <v>116</v>
      </c>
      <c r="C125" s="38">
        <v>2017</v>
      </c>
      <c r="D125" s="39">
        <v>925000</v>
      </c>
      <c r="E125" s="39">
        <v>0</v>
      </c>
      <c r="F125" s="39">
        <v>100000</v>
      </c>
      <c r="G125" s="39">
        <v>30000</v>
      </c>
      <c r="H125" s="39">
        <v>55000</v>
      </c>
      <c r="I125" s="39">
        <v>7500</v>
      </c>
      <c r="J125" s="40">
        <v>0</v>
      </c>
      <c r="K125" s="23">
        <f t="shared" si="4"/>
        <v>1117500</v>
      </c>
      <c r="L125" s="4"/>
      <c r="M125">
        <f t="shared" si="3"/>
        <v>2018</v>
      </c>
      <c r="N125" s="39">
        <v>918000</v>
      </c>
      <c r="O125" s="39">
        <v>0</v>
      </c>
      <c r="P125" s="39">
        <v>80000</v>
      </c>
      <c r="Q125" s="39">
        <v>52000</v>
      </c>
      <c r="R125" s="39">
        <v>50000</v>
      </c>
      <c r="S125" s="39">
        <v>8500</v>
      </c>
      <c r="T125" s="40">
        <v>0</v>
      </c>
      <c r="U125" s="23">
        <f t="shared" si="5"/>
        <v>1108500</v>
      </c>
      <c r="V125" s="28"/>
      <c r="W125" s="39" t="s">
        <v>713</v>
      </c>
      <c r="X125" s="39" t="s">
        <v>714</v>
      </c>
      <c r="Y125" s="39">
        <v>875000</v>
      </c>
      <c r="Z125" s="39">
        <v>0</v>
      </c>
      <c r="AA125" s="39">
        <v>75000</v>
      </c>
      <c r="AB125" s="39">
        <v>15000</v>
      </c>
      <c r="AC125" s="39">
        <v>46000</v>
      </c>
      <c r="AD125" s="39">
        <v>8000</v>
      </c>
      <c r="AE125" s="40">
        <v>0</v>
      </c>
    </row>
    <row r="126" spans="1:31">
      <c r="A126" t="s">
        <v>135</v>
      </c>
      <c r="B126">
        <v>117</v>
      </c>
      <c r="C126" s="38">
        <v>2017</v>
      </c>
      <c r="D126" s="39">
        <v>679050</v>
      </c>
      <c r="E126" s="39">
        <v>1135386</v>
      </c>
      <c r="F126" s="39">
        <v>23575</v>
      </c>
      <c r="G126" s="39">
        <v>16245</v>
      </c>
      <c r="H126" s="39">
        <v>38878</v>
      </c>
      <c r="I126" s="39">
        <v>22343</v>
      </c>
      <c r="J126" s="40">
        <v>115034</v>
      </c>
      <c r="K126" s="23">
        <f t="shared" si="4"/>
        <v>2030511</v>
      </c>
      <c r="L126" s="4"/>
      <c r="M126">
        <f t="shared" si="3"/>
        <v>2018</v>
      </c>
      <c r="N126" s="39">
        <v>696445</v>
      </c>
      <c r="O126" s="39">
        <v>1159027</v>
      </c>
      <c r="P126" s="39">
        <v>28573</v>
      </c>
      <c r="Q126" s="39">
        <v>3026</v>
      </c>
      <c r="R126" s="39">
        <v>37825</v>
      </c>
      <c r="S126" s="39">
        <v>9269</v>
      </c>
      <c r="T126" s="40">
        <v>44198</v>
      </c>
      <c r="U126" s="23">
        <f t="shared" si="5"/>
        <v>1978363</v>
      </c>
      <c r="V126" s="28"/>
      <c r="W126" s="39" t="s">
        <v>715</v>
      </c>
      <c r="X126" s="39" t="s">
        <v>716</v>
      </c>
      <c r="Y126" s="39">
        <v>648213</v>
      </c>
      <c r="Z126" s="39">
        <v>1146814</v>
      </c>
      <c r="AA126" s="39">
        <v>31517</v>
      </c>
      <c r="AB126" s="39">
        <v>25376</v>
      </c>
      <c r="AC126" s="39">
        <v>55947</v>
      </c>
      <c r="AD126" s="39">
        <v>15034</v>
      </c>
      <c r="AE126" s="40">
        <v>49000</v>
      </c>
    </row>
    <row r="127" spans="1:31">
      <c r="A127" t="s">
        <v>136</v>
      </c>
      <c r="B127">
        <v>118</v>
      </c>
      <c r="C127" s="38">
        <v>2017</v>
      </c>
      <c r="D127" s="39">
        <v>950940.61</v>
      </c>
      <c r="E127" s="39">
        <v>64500</v>
      </c>
      <c r="F127" s="39">
        <v>166000</v>
      </c>
      <c r="G127" s="39">
        <v>2520</v>
      </c>
      <c r="H127" s="39">
        <v>8000</v>
      </c>
      <c r="I127" s="39">
        <v>1600</v>
      </c>
      <c r="J127" s="40">
        <v>8000</v>
      </c>
      <c r="K127" s="23">
        <f t="shared" si="4"/>
        <v>1201560.6099999999</v>
      </c>
      <c r="L127" s="4"/>
      <c r="M127">
        <f t="shared" si="3"/>
        <v>2018</v>
      </c>
      <c r="N127" s="39">
        <v>996641.21</v>
      </c>
      <c r="O127" s="39">
        <v>134000</v>
      </c>
      <c r="P127" s="39">
        <v>168000</v>
      </c>
      <c r="Q127" s="39">
        <v>2500</v>
      </c>
      <c r="R127" s="39">
        <v>7000</v>
      </c>
      <c r="S127" s="39">
        <v>1700</v>
      </c>
      <c r="T127" s="40">
        <v>10000</v>
      </c>
      <c r="U127" s="23">
        <f t="shared" si="5"/>
        <v>1319841.21</v>
      </c>
      <c r="V127" s="28"/>
      <c r="W127" s="39" t="s">
        <v>717</v>
      </c>
      <c r="X127" s="39" t="s">
        <v>718</v>
      </c>
      <c r="Y127" s="39">
        <v>900000</v>
      </c>
      <c r="Z127" s="39">
        <v>64092.65</v>
      </c>
      <c r="AA127" s="39">
        <v>160000</v>
      </c>
      <c r="AB127" s="39">
        <v>2518</v>
      </c>
      <c r="AC127" s="39">
        <v>11500</v>
      </c>
      <c r="AD127" s="39">
        <v>900</v>
      </c>
      <c r="AE127" s="40">
        <v>142000</v>
      </c>
    </row>
    <row r="128" spans="1:31">
      <c r="A128" t="s">
        <v>137</v>
      </c>
      <c r="B128">
        <v>119</v>
      </c>
      <c r="C128" s="38">
        <v>2017</v>
      </c>
      <c r="D128" s="39">
        <v>1100000</v>
      </c>
      <c r="E128" s="39">
        <v>67000</v>
      </c>
      <c r="F128" s="39">
        <v>85000</v>
      </c>
      <c r="G128" s="39">
        <v>42000</v>
      </c>
      <c r="H128" s="39">
        <v>9500</v>
      </c>
      <c r="I128" s="39">
        <v>8000</v>
      </c>
      <c r="J128" s="40">
        <v>0</v>
      </c>
      <c r="K128" s="23">
        <f t="shared" si="4"/>
        <v>1311500</v>
      </c>
      <c r="L128" s="4"/>
      <c r="M128">
        <f t="shared" si="3"/>
        <v>2018</v>
      </c>
      <c r="N128" s="39">
        <v>1116000</v>
      </c>
      <c r="O128" s="39">
        <v>68000</v>
      </c>
      <c r="P128" s="39">
        <v>85000</v>
      </c>
      <c r="Q128" s="39">
        <v>32000</v>
      </c>
      <c r="R128" s="39">
        <v>10000</v>
      </c>
      <c r="S128" s="39">
        <v>8000</v>
      </c>
      <c r="T128" s="40">
        <v>22000</v>
      </c>
      <c r="U128" s="23">
        <f t="shared" si="5"/>
        <v>1341000</v>
      </c>
      <c r="V128" s="28"/>
      <c r="W128" s="39" t="s">
        <v>719</v>
      </c>
      <c r="X128" s="39" t="s">
        <v>720</v>
      </c>
      <c r="Y128" s="39">
        <v>1010000</v>
      </c>
      <c r="Z128" s="39">
        <v>66880</v>
      </c>
      <c r="AA128" s="39">
        <v>92525</v>
      </c>
      <c r="AB128" s="39">
        <v>38000</v>
      </c>
      <c r="AC128" s="39">
        <v>10000</v>
      </c>
      <c r="AD128" s="39">
        <v>8000</v>
      </c>
      <c r="AE128" s="40">
        <v>0</v>
      </c>
    </row>
    <row r="129" spans="1:31">
      <c r="A129" t="s">
        <v>138</v>
      </c>
      <c r="B129">
        <v>120</v>
      </c>
      <c r="C129" s="38">
        <v>2017</v>
      </c>
      <c r="D129" s="39">
        <v>500000</v>
      </c>
      <c r="E129" s="39">
        <v>0</v>
      </c>
      <c r="F129" s="39">
        <v>46000</v>
      </c>
      <c r="G129" s="39">
        <v>6600</v>
      </c>
      <c r="H129" s="39">
        <v>6000</v>
      </c>
      <c r="I129" s="39">
        <v>2500</v>
      </c>
      <c r="J129" s="40">
        <v>15000</v>
      </c>
      <c r="K129" s="23">
        <f t="shared" si="4"/>
        <v>576100</v>
      </c>
      <c r="L129" s="4"/>
      <c r="M129">
        <f t="shared" si="3"/>
        <v>2018</v>
      </c>
      <c r="N129" s="39">
        <v>420000</v>
      </c>
      <c r="O129" s="39">
        <v>0</v>
      </c>
      <c r="P129" s="39">
        <v>30000</v>
      </c>
      <c r="Q129" s="39">
        <v>5600</v>
      </c>
      <c r="R129" s="39">
        <v>4500</v>
      </c>
      <c r="S129" s="39">
        <v>2700</v>
      </c>
      <c r="T129" s="40">
        <v>21000</v>
      </c>
      <c r="U129" s="23">
        <f t="shared" si="5"/>
        <v>483800</v>
      </c>
      <c r="V129" s="28"/>
      <c r="W129" s="39" t="s">
        <v>721</v>
      </c>
      <c r="X129" s="39" t="s">
        <v>722</v>
      </c>
      <c r="Y129" s="39">
        <v>525000</v>
      </c>
      <c r="Z129" s="39">
        <v>0</v>
      </c>
      <c r="AA129" s="39">
        <v>48000</v>
      </c>
      <c r="AB129" s="39">
        <v>6600</v>
      </c>
      <c r="AC129" s="39">
        <v>6000</v>
      </c>
      <c r="AD129" s="39">
        <v>2500</v>
      </c>
      <c r="AE129" s="40">
        <v>20000</v>
      </c>
    </row>
    <row r="130" spans="1:31">
      <c r="A130" t="s">
        <v>139</v>
      </c>
      <c r="B130">
        <v>121</v>
      </c>
      <c r="C130" s="38">
        <v>2016</v>
      </c>
      <c r="D130" s="39">
        <v>77000</v>
      </c>
      <c r="E130" s="39">
        <v>220000</v>
      </c>
      <c r="F130" s="39">
        <v>2000</v>
      </c>
      <c r="G130" s="39">
        <v>150000</v>
      </c>
      <c r="H130" s="39">
        <v>2000</v>
      </c>
      <c r="I130" s="39">
        <v>2000</v>
      </c>
      <c r="J130" s="40">
        <v>0</v>
      </c>
      <c r="K130" s="23">
        <f t="shared" si="4"/>
        <v>453000</v>
      </c>
      <c r="L130" s="4"/>
      <c r="M130">
        <f t="shared" si="3"/>
        <v>2017</v>
      </c>
      <c r="N130" s="39">
        <v>66150</v>
      </c>
      <c r="O130" s="39">
        <v>180500</v>
      </c>
      <c r="P130" s="39">
        <v>2000</v>
      </c>
      <c r="Q130" s="39">
        <v>150000</v>
      </c>
      <c r="R130" s="39">
        <v>2000</v>
      </c>
      <c r="S130" s="39">
        <v>2000</v>
      </c>
      <c r="T130" s="40">
        <v>0</v>
      </c>
      <c r="U130" s="23">
        <f t="shared" si="5"/>
        <v>402650</v>
      </c>
      <c r="V130" s="28"/>
      <c r="W130" s="39" t="s">
        <v>723</v>
      </c>
      <c r="X130" s="39" t="s">
        <v>724</v>
      </c>
      <c r="Y130" s="39">
        <v>77000</v>
      </c>
      <c r="Z130" s="39">
        <v>220000</v>
      </c>
      <c r="AA130" s="39">
        <v>2000</v>
      </c>
      <c r="AB130" s="39">
        <v>150000</v>
      </c>
      <c r="AC130" s="39">
        <v>2000</v>
      </c>
      <c r="AD130" s="39">
        <v>2000</v>
      </c>
      <c r="AE130" s="40">
        <v>0</v>
      </c>
    </row>
    <row r="131" spans="1:31">
      <c r="A131" t="s">
        <v>140</v>
      </c>
      <c r="B131">
        <v>122</v>
      </c>
      <c r="C131" s="38">
        <v>2017</v>
      </c>
      <c r="D131" s="39">
        <v>2350000</v>
      </c>
      <c r="E131" s="39">
        <v>835</v>
      </c>
      <c r="F131" s="39">
        <v>90000</v>
      </c>
      <c r="G131" s="39">
        <v>0</v>
      </c>
      <c r="H131" s="39">
        <v>90775</v>
      </c>
      <c r="I131" s="39">
        <v>50000</v>
      </c>
      <c r="J131" s="40">
        <v>0</v>
      </c>
      <c r="K131" s="23">
        <f t="shared" si="4"/>
        <v>2581610</v>
      </c>
      <c r="L131" s="4"/>
      <c r="M131">
        <f t="shared" si="3"/>
        <v>2018</v>
      </c>
      <c r="N131" s="39">
        <v>2330000</v>
      </c>
      <c r="O131" s="39">
        <v>750</v>
      </c>
      <c r="P131" s="39">
        <v>130000</v>
      </c>
      <c r="Q131" s="39">
        <v>0</v>
      </c>
      <c r="R131" s="39">
        <v>91870</v>
      </c>
      <c r="S131" s="39">
        <v>58725</v>
      </c>
      <c r="T131" s="40">
        <v>0</v>
      </c>
      <c r="U131" s="23">
        <f t="shared" si="5"/>
        <v>2611345</v>
      </c>
      <c r="V131" s="28"/>
      <c r="W131" s="39" t="s">
        <v>725</v>
      </c>
      <c r="X131" s="39" t="s">
        <v>726</v>
      </c>
      <c r="Y131" s="39">
        <v>1982228</v>
      </c>
      <c r="Z131" s="39">
        <v>860</v>
      </c>
      <c r="AA131" s="39">
        <v>90000</v>
      </c>
      <c r="AB131" s="39">
        <v>0</v>
      </c>
      <c r="AC131" s="39">
        <v>87570</v>
      </c>
      <c r="AD131" s="39">
        <v>35000</v>
      </c>
      <c r="AE131" s="40">
        <v>0</v>
      </c>
    </row>
    <row r="132" spans="1:31">
      <c r="A132" t="s">
        <v>141</v>
      </c>
      <c r="B132">
        <v>123</v>
      </c>
      <c r="C132" s="38">
        <v>2017</v>
      </c>
      <c r="D132" s="39">
        <v>1153500</v>
      </c>
      <c r="E132" s="39">
        <v>0</v>
      </c>
      <c r="F132" s="39">
        <v>165000</v>
      </c>
      <c r="G132" s="39">
        <v>10000</v>
      </c>
      <c r="H132" s="39">
        <v>6500</v>
      </c>
      <c r="I132" s="39">
        <v>5000</v>
      </c>
      <c r="J132" s="40">
        <v>0</v>
      </c>
      <c r="K132" s="23">
        <f t="shared" si="4"/>
        <v>1340000</v>
      </c>
      <c r="L132" s="4"/>
      <c r="M132">
        <f t="shared" si="3"/>
        <v>2018</v>
      </c>
      <c r="N132" s="39">
        <v>1225000</v>
      </c>
      <c r="O132" s="39">
        <v>0</v>
      </c>
      <c r="P132" s="39">
        <v>170000</v>
      </c>
      <c r="Q132" s="39">
        <v>9000</v>
      </c>
      <c r="R132" s="39">
        <v>3000</v>
      </c>
      <c r="S132" s="39">
        <v>10500</v>
      </c>
      <c r="T132" s="40">
        <v>0</v>
      </c>
      <c r="U132" s="23">
        <f t="shared" si="5"/>
        <v>1417500</v>
      </c>
      <c r="V132" s="28"/>
      <c r="W132" s="39" t="s">
        <v>727</v>
      </c>
      <c r="X132" s="39" t="s">
        <v>728</v>
      </c>
      <c r="Y132" s="39">
        <v>1150000</v>
      </c>
      <c r="Z132" s="39">
        <v>0</v>
      </c>
      <c r="AA132" s="39">
        <v>165000</v>
      </c>
      <c r="AB132" s="39">
        <v>6000</v>
      </c>
      <c r="AC132" s="39">
        <v>10000</v>
      </c>
      <c r="AD132" s="39">
        <v>5000</v>
      </c>
      <c r="AE132" s="40">
        <v>0</v>
      </c>
    </row>
    <row r="133" spans="1:31">
      <c r="A133" t="s">
        <v>142</v>
      </c>
      <c r="B133">
        <v>124</v>
      </c>
      <c r="C133" s="38">
        <v>2017</v>
      </c>
      <c r="D133" s="39">
        <v>297000</v>
      </c>
      <c r="E133" s="39">
        <v>0</v>
      </c>
      <c r="F133" s="39">
        <v>53000</v>
      </c>
      <c r="G133" s="39">
        <v>157540</v>
      </c>
      <c r="H133" s="39">
        <v>16000</v>
      </c>
      <c r="I133" s="39">
        <v>1800</v>
      </c>
      <c r="J133" s="40">
        <v>97042.880000000005</v>
      </c>
      <c r="K133" s="23">
        <f t="shared" si="4"/>
        <v>622382.88</v>
      </c>
      <c r="L133" s="4"/>
      <c r="M133">
        <f t="shared" si="3"/>
        <v>2018</v>
      </c>
      <c r="N133" s="39">
        <v>305000</v>
      </c>
      <c r="O133" s="39">
        <v>6000</v>
      </c>
      <c r="P133" s="39">
        <v>67500</v>
      </c>
      <c r="Q133" s="39">
        <v>165138.57</v>
      </c>
      <c r="R133" s="39">
        <v>8500</v>
      </c>
      <c r="S133" s="39">
        <v>3000</v>
      </c>
      <c r="T133" s="40">
        <v>97433.45</v>
      </c>
      <c r="U133" s="23">
        <f t="shared" si="5"/>
        <v>652572.02</v>
      </c>
      <c r="V133" s="28"/>
      <c r="W133" s="39" t="s">
        <v>729</v>
      </c>
      <c r="X133" s="39" t="s">
        <v>730</v>
      </c>
      <c r="Y133" s="39">
        <v>279498</v>
      </c>
      <c r="Z133" s="39">
        <v>0</v>
      </c>
      <c r="AA133" s="39">
        <v>55000</v>
      </c>
      <c r="AB133" s="39">
        <v>154798.54</v>
      </c>
      <c r="AC133" s="39">
        <v>15300</v>
      </c>
      <c r="AD133" s="39">
        <v>1300</v>
      </c>
      <c r="AE133" s="40">
        <v>111476</v>
      </c>
    </row>
    <row r="134" spans="1:31">
      <c r="A134" t="s">
        <v>143</v>
      </c>
      <c r="B134">
        <v>125</v>
      </c>
      <c r="C134" s="38">
        <v>2017</v>
      </c>
      <c r="D134" s="39">
        <v>850000</v>
      </c>
      <c r="E134" s="39">
        <v>0</v>
      </c>
      <c r="F134" s="39">
        <v>110000</v>
      </c>
      <c r="G134" s="39">
        <v>0</v>
      </c>
      <c r="H134" s="39">
        <v>40000</v>
      </c>
      <c r="I134" s="39">
        <v>20000</v>
      </c>
      <c r="J134" s="40">
        <v>2500</v>
      </c>
      <c r="K134" s="23">
        <f t="shared" si="4"/>
        <v>1022500</v>
      </c>
      <c r="L134" s="4"/>
      <c r="M134">
        <f t="shared" si="3"/>
        <v>2018</v>
      </c>
      <c r="N134" s="39">
        <v>850000</v>
      </c>
      <c r="O134" s="39">
        <v>15000</v>
      </c>
      <c r="P134" s="39">
        <v>110000</v>
      </c>
      <c r="Q134" s="39">
        <v>0</v>
      </c>
      <c r="R134" s="39">
        <v>40000</v>
      </c>
      <c r="S134" s="39">
        <v>20000</v>
      </c>
      <c r="T134" s="40">
        <v>2500</v>
      </c>
      <c r="U134" s="23">
        <f t="shared" si="5"/>
        <v>1037500</v>
      </c>
      <c r="V134" s="28"/>
      <c r="W134" s="39" t="s">
        <v>731</v>
      </c>
      <c r="X134" s="39" t="s">
        <v>732</v>
      </c>
      <c r="Y134" s="39">
        <v>815000</v>
      </c>
      <c r="Z134" s="39">
        <v>0</v>
      </c>
      <c r="AA134" s="39">
        <v>140000</v>
      </c>
      <c r="AB134" s="39">
        <v>0</v>
      </c>
      <c r="AC134" s="39">
        <v>50000</v>
      </c>
      <c r="AD134" s="39">
        <v>5000</v>
      </c>
      <c r="AE134" s="40">
        <v>10000</v>
      </c>
    </row>
    <row r="135" spans="1:31">
      <c r="A135" t="s">
        <v>144</v>
      </c>
      <c r="B135">
        <v>126</v>
      </c>
      <c r="C135" s="38">
        <v>2017</v>
      </c>
      <c r="D135" s="39">
        <v>1975000</v>
      </c>
      <c r="E135" s="39">
        <v>995000</v>
      </c>
      <c r="F135" s="39">
        <v>275000</v>
      </c>
      <c r="G135" s="39">
        <v>50000</v>
      </c>
      <c r="H135" s="39">
        <v>25000</v>
      </c>
      <c r="I135" s="39">
        <v>30000</v>
      </c>
      <c r="J135" s="40">
        <v>225000</v>
      </c>
      <c r="K135" s="23">
        <f t="shared" si="4"/>
        <v>3575000</v>
      </c>
      <c r="L135" s="4"/>
      <c r="M135">
        <f t="shared" si="3"/>
        <v>2018</v>
      </c>
      <c r="N135" s="39">
        <v>2123652.02</v>
      </c>
      <c r="O135" s="39">
        <v>1002489</v>
      </c>
      <c r="P135" s="39">
        <v>268000</v>
      </c>
      <c r="Q135" s="39">
        <v>55000</v>
      </c>
      <c r="R135" s="39">
        <v>25800</v>
      </c>
      <c r="S135" s="39">
        <v>30000</v>
      </c>
      <c r="T135" s="40">
        <v>275000</v>
      </c>
      <c r="U135" s="23">
        <f t="shared" si="5"/>
        <v>3779941.02</v>
      </c>
      <c r="V135" s="28"/>
      <c r="W135" s="39" t="s">
        <v>733</v>
      </c>
      <c r="X135" s="39" t="s">
        <v>734</v>
      </c>
      <c r="Y135" s="39">
        <v>1900000</v>
      </c>
      <c r="Z135" s="39">
        <v>920000</v>
      </c>
      <c r="AA135" s="39">
        <v>300000</v>
      </c>
      <c r="AB135" s="39">
        <v>50000</v>
      </c>
      <c r="AC135" s="39">
        <v>10000</v>
      </c>
      <c r="AD135" s="39">
        <v>18000</v>
      </c>
      <c r="AE135" s="40">
        <v>0</v>
      </c>
    </row>
    <row r="136" spans="1:31">
      <c r="A136" t="s">
        <v>145</v>
      </c>
      <c r="B136">
        <v>127</v>
      </c>
      <c r="C136" s="38">
        <v>2016</v>
      </c>
      <c r="D136" s="39">
        <v>535000</v>
      </c>
      <c r="E136" s="39">
        <v>39280</v>
      </c>
      <c r="F136" s="39">
        <v>25000</v>
      </c>
      <c r="G136" s="39">
        <v>4500</v>
      </c>
      <c r="H136" s="39">
        <v>30000</v>
      </c>
      <c r="I136" s="39">
        <v>16000</v>
      </c>
      <c r="J136" s="40">
        <v>3500</v>
      </c>
      <c r="K136" s="23">
        <f t="shared" si="4"/>
        <v>653280</v>
      </c>
      <c r="L136" s="4"/>
      <c r="M136">
        <f t="shared" si="3"/>
        <v>2017</v>
      </c>
      <c r="N136" s="39">
        <v>525000</v>
      </c>
      <c r="O136" s="39">
        <v>38900</v>
      </c>
      <c r="P136" s="39">
        <v>25000</v>
      </c>
      <c r="Q136" s="39">
        <v>4500</v>
      </c>
      <c r="R136" s="39">
        <v>30000</v>
      </c>
      <c r="S136" s="39">
        <v>16000</v>
      </c>
      <c r="T136" s="40">
        <v>9500</v>
      </c>
      <c r="U136" s="23">
        <f t="shared" si="5"/>
        <v>648900</v>
      </c>
      <c r="V136" s="28"/>
      <c r="W136" s="39" t="s">
        <v>735</v>
      </c>
      <c r="X136" s="39" t="s">
        <v>736</v>
      </c>
      <c r="Y136" s="39">
        <v>535000</v>
      </c>
      <c r="Z136" s="39">
        <v>39280</v>
      </c>
      <c r="AA136" s="39">
        <v>25000</v>
      </c>
      <c r="AB136" s="39">
        <v>4500</v>
      </c>
      <c r="AC136" s="39">
        <v>30000</v>
      </c>
      <c r="AD136" s="39">
        <v>16000</v>
      </c>
      <c r="AE136" s="40">
        <v>3500</v>
      </c>
    </row>
    <row r="137" spans="1:31">
      <c r="A137" t="s">
        <v>146</v>
      </c>
      <c r="B137">
        <v>128</v>
      </c>
      <c r="C137" s="38">
        <v>2017</v>
      </c>
      <c r="D137" s="39">
        <v>6542000</v>
      </c>
      <c r="E137" s="39">
        <v>1160000</v>
      </c>
      <c r="F137" s="39">
        <v>490875</v>
      </c>
      <c r="G137" s="39">
        <v>2025000</v>
      </c>
      <c r="H137" s="39">
        <v>454000</v>
      </c>
      <c r="I137" s="39">
        <v>50000</v>
      </c>
      <c r="J137" s="40">
        <v>533000</v>
      </c>
      <c r="K137" s="23">
        <f t="shared" si="4"/>
        <v>11254875</v>
      </c>
      <c r="L137" s="4"/>
      <c r="M137">
        <f t="shared" si="3"/>
        <v>2018</v>
      </c>
      <c r="N137" s="39">
        <v>6810375</v>
      </c>
      <c r="O137" s="39">
        <v>1224500</v>
      </c>
      <c r="P137" s="39">
        <v>341000</v>
      </c>
      <c r="Q137" s="39">
        <v>2040000</v>
      </c>
      <c r="R137" s="39">
        <v>640000</v>
      </c>
      <c r="S137" s="39">
        <v>120000</v>
      </c>
      <c r="T137" s="40">
        <v>750000</v>
      </c>
      <c r="U137" s="23">
        <f t="shared" si="5"/>
        <v>11925875</v>
      </c>
      <c r="V137" s="28"/>
      <c r="W137" s="39" t="s">
        <v>737</v>
      </c>
      <c r="X137" s="39" t="s">
        <v>738</v>
      </c>
      <c r="Y137" s="39">
        <v>6055172</v>
      </c>
      <c r="Z137" s="39">
        <v>1018665</v>
      </c>
      <c r="AA137" s="39">
        <v>530270</v>
      </c>
      <c r="AB137" s="39">
        <v>2035426</v>
      </c>
      <c r="AC137" s="39">
        <v>450399</v>
      </c>
      <c r="AD137" s="39">
        <v>12000</v>
      </c>
      <c r="AE137" s="40">
        <v>0</v>
      </c>
    </row>
    <row r="138" spans="1:31">
      <c r="A138" t="s">
        <v>147</v>
      </c>
      <c r="B138">
        <v>129</v>
      </c>
      <c r="C138" s="38">
        <v>2017</v>
      </c>
      <c r="D138" s="39">
        <v>29500</v>
      </c>
      <c r="E138" s="39">
        <v>0</v>
      </c>
      <c r="F138" s="39">
        <v>5000</v>
      </c>
      <c r="G138" s="39">
        <v>1000</v>
      </c>
      <c r="H138" s="39">
        <v>0</v>
      </c>
      <c r="I138" s="39">
        <v>800</v>
      </c>
      <c r="J138" s="40">
        <v>500</v>
      </c>
      <c r="K138" s="23">
        <f t="shared" si="4"/>
        <v>36800</v>
      </c>
      <c r="L138" s="4"/>
      <c r="M138">
        <f t="shared" ref="M138:M201" si="6">C138+1</f>
        <v>2018</v>
      </c>
      <c r="N138" s="39">
        <v>31250</v>
      </c>
      <c r="O138" s="39">
        <v>0</v>
      </c>
      <c r="P138" s="39">
        <v>8500</v>
      </c>
      <c r="Q138" s="39">
        <v>1000</v>
      </c>
      <c r="R138" s="39">
        <v>0</v>
      </c>
      <c r="S138" s="39">
        <v>800</v>
      </c>
      <c r="T138" s="40">
        <v>525</v>
      </c>
      <c r="U138" s="23">
        <f t="shared" si="5"/>
        <v>42075</v>
      </c>
      <c r="V138" s="28"/>
      <c r="W138" s="39" t="s">
        <v>739</v>
      </c>
      <c r="X138" s="39" t="s">
        <v>740</v>
      </c>
      <c r="Y138" s="39">
        <v>30000</v>
      </c>
      <c r="Z138" s="39">
        <v>0</v>
      </c>
      <c r="AA138" s="39">
        <v>3000</v>
      </c>
      <c r="AB138" s="39">
        <v>700</v>
      </c>
      <c r="AC138" s="39">
        <v>0</v>
      </c>
      <c r="AD138" s="39">
        <v>1200</v>
      </c>
      <c r="AE138" s="40">
        <v>500</v>
      </c>
    </row>
    <row r="139" spans="1:31">
      <c r="A139" t="s">
        <v>148</v>
      </c>
      <c r="B139">
        <v>130</v>
      </c>
      <c r="C139" s="38">
        <v>2017</v>
      </c>
      <c r="D139" s="39">
        <v>70000</v>
      </c>
      <c r="E139" s="39">
        <v>0</v>
      </c>
      <c r="F139" s="39">
        <v>16000</v>
      </c>
      <c r="G139" s="39">
        <v>0</v>
      </c>
      <c r="H139" s="39">
        <v>250</v>
      </c>
      <c r="I139" s="39">
        <v>500</v>
      </c>
      <c r="J139" s="40">
        <v>0</v>
      </c>
      <c r="K139" s="23">
        <f t="shared" ref="K139:K202" si="7">SUM(D139:J139)</f>
        <v>86750</v>
      </c>
      <c r="L139" s="4"/>
      <c r="M139">
        <f t="shared" si="6"/>
        <v>2018</v>
      </c>
      <c r="N139" s="39">
        <v>70275</v>
      </c>
      <c r="O139" s="39">
        <v>0</v>
      </c>
      <c r="P139" s="39">
        <v>16000</v>
      </c>
      <c r="Q139" s="39">
        <v>0</v>
      </c>
      <c r="R139" s="39">
        <v>0</v>
      </c>
      <c r="S139" s="39">
        <v>500</v>
      </c>
      <c r="T139" s="40">
        <v>0</v>
      </c>
      <c r="U139" s="23">
        <f t="shared" ref="U139:U202" si="8">SUM(N139:T139)</f>
        <v>86775</v>
      </c>
      <c r="V139" s="28"/>
      <c r="W139" s="39" t="s">
        <v>741</v>
      </c>
      <c r="X139" s="39" t="s">
        <v>742</v>
      </c>
      <c r="Y139" s="39">
        <v>70000</v>
      </c>
      <c r="Z139" s="39">
        <v>0</v>
      </c>
      <c r="AA139" s="39">
        <v>15000</v>
      </c>
      <c r="AB139" s="39">
        <v>0</v>
      </c>
      <c r="AC139" s="39">
        <v>250</v>
      </c>
      <c r="AD139" s="39">
        <v>500</v>
      </c>
      <c r="AE139" s="40">
        <v>0</v>
      </c>
    </row>
    <row r="140" spans="1:31">
      <c r="A140" t="s">
        <v>149</v>
      </c>
      <c r="B140">
        <v>131</v>
      </c>
      <c r="C140" s="38">
        <v>2017</v>
      </c>
      <c r="D140" s="39">
        <v>4100000</v>
      </c>
      <c r="E140" s="39">
        <v>750000</v>
      </c>
      <c r="F140" s="39">
        <v>250000</v>
      </c>
      <c r="G140" s="39">
        <v>633054</v>
      </c>
      <c r="H140" s="39">
        <v>75000</v>
      </c>
      <c r="I140" s="39">
        <v>78400</v>
      </c>
      <c r="J140" s="40">
        <v>0</v>
      </c>
      <c r="K140" s="23">
        <f t="shared" si="7"/>
        <v>5886454</v>
      </c>
      <c r="L140" s="4"/>
      <c r="M140">
        <f t="shared" si="6"/>
        <v>2018</v>
      </c>
      <c r="N140" s="39">
        <v>4175000</v>
      </c>
      <c r="O140" s="39">
        <v>754475</v>
      </c>
      <c r="P140" s="39">
        <v>250000</v>
      </c>
      <c r="Q140" s="39">
        <v>647115</v>
      </c>
      <c r="R140" s="39">
        <v>75000</v>
      </c>
      <c r="S140" s="39">
        <v>78400</v>
      </c>
      <c r="T140" s="40">
        <v>0</v>
      </c>
      <c r="U140" s="23">
        <f t="shared" si="8"/>
        <v>5979990</v>
      </c>
      <c r="V140" s="28"/>
      <c r="W140" s="39" t="s">
        <v>743</v>
      </c>
      <c r="X140" s="39" t="s">
        <v>744</v>
      </c>
      <c r="Y140" s="39">
        <v>3600000</v>
      </c>
      <c r="Z140" s="39">
        <v>654000</v>
      </c>
      <c r="AA140" s="39">
        <v>200000</v>
      </c>
      <c r="AB140" s="39">
        <v>619242</v>
      </c>
      <c r="AC140" s="39">
        <v>75000</v>
      </c>
      <c r="AD140" s="39">
        <v>75000</v>
      </c>
      <c r="AE140" s="40">
        <v>0</v>
      </c>
    </row>
    <row r="141" spans="1:31">
      <c r="A141" t="s">
        <v>150</v>
      </c>
      <c r="B141">
        <v>132</v>
      </c>
      <c r="C141" s="38">
        <v>2017</v>
      </c>
      <c r="D141" s="39">
        <v>250000</v>
      </c>
      <c r="E141" s="39">
        <v>0</v>
      </c>
      <c r="F141" s="39">
        <v>20000</v>
      </c>
      <c r="G141" s="39">
        <v>10000</v>
      </c>
      <c r="H141" s="39">
        <v>500</v>
      </c>
      <c r="I141" s="39">
        <v>2000</v>
      </c>
      <c r="J141" s="40">
        <v>0</v>
      </c>
      <c r="K141" s="23">
        <f t="shared" si="7"/>
        <v>282500</v>
      </c>
      <c r="L141" s="4"/>
      <c r="M141">
        <f t="shared" si="6"/>
        <v>2018</v>
      </c>
      <c r="N141" s="39">
        <v>250000</v>
      </c>
      <c r="O141" s="39">
        <v>0</v>
      </c>
      <c r="P141" s="39">
        <v>20000</v>
      </c>
      <c r="Q141" s="39">
        <v>20000</v>
      </c>
      <c r="R141" s="39">
        <v>500</v>
      </c>
      <c r="S141" s="39">
        <v>2000</v>
      </c>
      <c r="T141" s="40">
        <v>0</v>
      </c>
      <c r="U141" s="23">
        <f t="shared" si="8"/>
        <v>292500</v>
      </c>
      <c r="V141" s="28"/>
      <c r="W141" s="39" t="s">
        <v>745</v>
      </c>
      <c r="X141" s="39" t="s">
        <v>746</v>
      </c>
      <c r="Y141" s="39">
        <v>250000</v>
      </c>
      <c r="Z141" s="39">
        <v>0</v>
      </c>
      <c r="AA141" s="39">
        <v>20000</v>
      </c>
      <c r="AB141" s="39">
        <v>3000</v>
      </c>
      <c r="AC141" s="39">
        <v>500</v>
      </c>
      <c r="AD141" s="39">
        <v>2000</v>
      </c>
      <c r="AE141" s="40">
        <v>0</v>
      </c>
    </row>
    <row r="142" spans="1:31">
      <c r="A142" t="s">
        <v>151</v>
      </c>
      <c r="B142">
        <v>133</v>
      </c>
      <c r="C142" s="38">
        <v>2017</v>
      </c>
      <c r="D142" s="39">
        <v>1350000</v>
      </c>
      <c r="E142" s="39">
        <v>410</v>
      </c>
      <c r="F142" s="39">
        <v>250000</v>
      </c>
      <c r="G142" s="39">
        <v>3295</v>
      </c>
      <c r="H142" s="39">
        <v>18000</v>
      </c>
      <c r="I142" s="39">
        <v>30000</v>
      </c>
      <c r="J142" s="40">
        <v>150000</v>
      </c>
      <c r="K142" s="23">
        <f t="shared" si="7"/>
        <v>1801705</v>
      </c>
      <c r="L142" s="4"/>
      <c r="M142">
        <f t="shared" si="6"/>
        <v>2018</v>
      </c>
      <c r="N142" s="39">
        <v>1490000</v>
      </c>
      <c r="O142" s="39">
        <v>400</v>
      </c>
      <c r="P142" s="39">
        <v>250000</v>
      </c>
      <c r="Q142" s="39">
        <v>3313</v>
      </c>
      <c r="R142" s="39">
        <v>12000</v>
      </c>
      <c r="S142" s="39">
        <v>60000</v>
      </c>
      <c r="T142" s="40">
        <v>400000</v>
      </c>
      <c r="U142" s="23">
        <f t="shared" si="8"/>
        <v>2215713</v>
      </c>
      <c r="V142" s="28"/>
      <c r="W142" s="39" t="s">
        <v>747</v>
      </c>
      <c r="X142" s="39" t="s">
        <v>748</v>
      </c>
      <c r="Y142" s="39">
        <v>1274885</v>
      </c>
      <c r="Z142" s="39">
        <v>410</v>
      </c>
      <c r="AA142" s="39">
        <v>339750</v>
      </c>
      <c r="AB142" s="39">
        <v>3286.2</v>
      </c>
      <c r="AC142" s="39">
        <v>23152</v>
      </c>
      <c r="AD142" s="39">
        <v>16228</v>
      </c>
      <c r="AE142" s="40">
        <v>14778</v>
      </c>
    </row>
    <row r="143" spans="1:31">
      <c r="A143" t="s">
        <v>152</v>
      </c>
      <c r="B143">
        <v>134</v>
      </c>
      <c r="C143" s="38">
        <v>2017</v>
      </c>
      <c r="D143" s="39">
        <v>2050000</v>
      </c>
      <c r="E143" s="39">
        <v>0</v>
      </c>
      <c r="F143" s="39">
        <v>107000</v>
      </c>
      <c r="G143" s="39">
        <v>1041544</v>
      </c>
      <c r="H143" s="39">
        <v>45800</v>
      </c>
      <c r="I143" s="39">
        <v>60000</v>
      </c>
      <c r="J143" s="40">
        <v>196400</v>
      </c>
      <c r="K143" s="23">
        <f t="shared" si="7"/>
        <v>3500744</v>
      </c>
      <c r="L143" s="4"/>
      <c r="M143">
        <f t="shared" si="6"/>
        <v>2018</v>
      </c>
      <c r="N143" s="39">
        <v>2100000</v>
      </c>
      <c r="O143" s="39">
        <v>0</v>
      </c>
      <c r="P143" s="39">
        <v>115000</v>
      </c>
      <c r="Q143" s="39">
        <v>1043435</v>
      </c>
      <c r="R143" s="39">
        <v>45800</v>
      </c>
      <c r="S143" s="39">
        <v>60000</v>
      </c>
      <c r="T143" s="40">
        <v>196400</v>
      </c>
      <c r="U143" s="23">
        <f t="shared" si="8"/>
        <v>3560635</v>
      </c>
      <c r="V143" s="28"/>
      <c r="W143" s="39" t="s">
        <v>749</v>
      </c>
      <c r="X143" s="39" t="s">
        <v>750</v>
      </c>
      <c r="Y143" s="39">
        <v>2050000</v>
      </c>
      <c r="Z143" s="39">
        <v>0</v>
      </c>
      <c r="AA143" s="39">
        <v>115000</v>
      </c>
      <c r="AB143" s="39">
        <v>1045171</v>
      </c>
      <c r="AC143" s="39">
        <v>46500</v>
      </c>
      <c r="AD143" s="39">
        <v>60000</v>
      </c>
      <c r="AE143" s="40">
        <v>184200</v>
      </c>
    </row>
    <row r="144" spans="1:31">
      <c r="A144" t="s">
        <v>153</v>
      </c>
      <c r="B144">
        <v>135</v>
      </c>
      <c r="C144" s="38">
        <v>2017</v>
      </c>
      <c r="D144" s="39">
        <v>311000</v>
      </c>
      <c r="E144" s="39">
        <v>0</v>
      </c>
      <c r="F144" s="39">
        <v>65000</v>
      </c>
      <c r="G144" s="39">
        <v>0</v>
      </c>
      <c r="H144" s="39">
        <v>1000</v>
      </c>
      <c r="I144" s="39">
        <v>3500</v>
      </c>
      <c r="J144" s="40">
        <v>32000</v>
      </c>
      <c r="K144" s="23">
        <f t="shared" si="7"/>
        <v>412500</v>
      </c>
      <c r="L144" s="4"/>
      <c r="M144">
        <f t="shared" si="6"/>
        <v>2018</v>
      </c>
      <c r="N144" s="39">
        <v>300000</v>
      </c>
      <c r="O144" s="39">
        <v>0</v>
      </c>
      <c r="P144" s="39">
        <v>55000</v>
      </c>
      <c r="Q144" s="39">
        <v>0</v>
      </c>
      <c r="R144" s="39">
        <v>1200</v>
      </c>
      <c r="S144" s="39">
        <v>5000</v>
      </c>
      <c r="T144" s="40">
        <v>45000</v>
      </c>
      <c r="U144" s="23">
        <f t="shared" si="8"/>
        <v>406200</v>
      </c>
      <c r="V144" s="28"/>
      <c r="W144" s="39" t="s">
        <v>751</v>
      </c>
      <c r="X144" s="39" t="s">
        <v>752</v>
      </c>
      <c r="Y144" s="39">
        <v>294581</v>
      </c>
      <c r="Z144" s="39">
        <v>0</v>
      </c>
      <c r="AA144" s="39">
        <v>30000</v>
      </c>
      <c r="AB144" s="39">
        <v>0</v>
      </c>
      <c r="AC144" s="39">
        <v>0</v>
      </c>
      <c r="AD144" s="39">
        <v>2000</v>
      </c>
      <c r="AE144" s="40">
        <v>0</v>
      </c>
    </row>
    <row r="145" spans="1:31">
      <c r="A145" t="s">
        <v>154</v>
      </c>
      <c r="B145">
        <v>136</v>
      </c>
      <c r="C145" s="38">
        <v>2017</v>
      </c>
      <c r="D145" s="39">
        <v>1900000</v>
      </c>
      <c r="E145" s="39">
        <v>0</v>
      </c>
      <c r="F145" s="39">
        <v>140000</v>
      </c>
      <c r="G145" s="39">
        <v>30000</v>
      </c>
      <c r="H145" s="39">
        <v>60000</v>
      </c>
      <c r="I145" s="39">
        <v>25000</v>
      </c>
      <c r="J145" s="40">
        <v>40000</v>
      </c>
      <c r="K145" s="23">
        <f t="shared" si="7"/>
        <v>2195000</v>
      </c>
      <c r="L145" s="4"/>
      <c r="M145">
        <f t="shared" si="6"/>
        <v>2018</v>
      </c>
      <c r="N145" s="39">
        <v>1950000</v>
      </c>
      <c r="O145" s="39">
        <v>0</v>
      </c>
      <c r="P145" s="39">
        <v>140000</v>
      </c>
      <c r="Q145" s="39">
        <v>30000</v>
      </c>
      <c r="R145" s="39">
        <v>60000</v>
      </c>
      <c r="S145" s="39">
        <v>25000</v>
      </c>
      <c r="T145" s="40">
        <v>40000</v>
      </c>
      <c r="U145" s="23">
        <f t="shared" si="8"/>
        <v>2245000</v>
      </c>
      <c r="V145" s="28"/>
      <c r="W145" s="39" t="s">
        <v>753</v>
      </c>
      <c r="X145" s="39" t="s">
        <v>754</v>
      </c>
      <c r="Y145" s="39">
        <v>2000048</v>
      </c>
      <c r="Z145" s="39">
        <v>0</v>
      </c>
      <c r="AA145" s="39">
        <v>140000</v>
      </c>
      <c r="AB145" s="39">
        <v>30000</v>
      </c>
      <c r="AC145" s="39">
        <v>55000</v>
      </c>
      <c r="AD145" s="39">
        <v>20000</v>
      </c>
      <c r="AE145" s="40">
        <v>0</v>
      </c>
    </row>
    <row r="146" spans="1:31">
      <c r="A146" t="s">
        <v>155</v>
      </c>
      <c r="B146">
        <v>137</v>
      </c>
      <c r="C146" s="38">
        <v>2016</v>
      </c>
      <c r="D146" s="39">
        <v>2550000</v>
      </c>
      <c r="E146" s="39">
        <v>880000</v>
      </c>
      <c r="F146" s="39">
        <v>275000</v>
      </c>
      <c r="G146" s="39">
        <v>1350000</v>
      </c>
      <c r="H146" s="39">
        <v>425000</v>
      </c>
      <c r="I146" s="39">
        <v>100000</v>
      </c>
      <c r="J146" s="40">
        <v>0</v>
      </c>
      <c r="K146" s="23">
        <f t="shared" si="7"/>
        <v>5580000</v>
      </c>
      <c r="L146" s="4"/>
      <c r="M146">
        <f t="shared" si="6"/>
        <v>2017</v>
      </c>
      <c r="N146" s="39">
        <v>2760000</v>
      </c>
      <c r="O146" s="39">
        <v>920000</v>
      </c>
      <c r="P146" s="39">
        <v>300000</v>
      </c>
      <c r="Q146" s="39">
        <v>1300000</v>
      </c>
      <c r="R146" s="39">
        <v>320000</v>
      </c>
      <c r="S146" s="39">
        <v>125000</v>
      </c>
      <c r="T146" s="40">
        <v>104000</v>
      </c>
      <c r="U146" s="23">
        <f t="shared" si="8"/>
        <v>5829000</v>
      </c>
      <c r="V146" s="28"/>
      <c r="W146" s="39" t="s">
        <v>755</v>
      </c>
      <c r="X146" s="39" t="s">
        <v>756</v>
      </c>
      <c r="Y146" s="39">
        <v>2550000</v>
      </c>
      <c r="Z146" s="39">
        <v>880000</v>
      </c>
      <c r="AA146" s="39">
        <v>275000</v>
      </c>
      <c r="AB146" s="39">
        <v>1350000</v>
      </c>
      <c r="AC146" s="39">
        <v>425000</v>
      </c>
      <c r="AD146" s="39">
        <v>100000</v>
      </c>
      <c r="AE146" s="40">
        <v>0</v>
      </c>
    </row>
    <row r="147" spans="1:31">
      <c r="A147" t="s">
        <v>156</v>
      </c>
      <c r="B147">
        <v>138</v>
      </c>
      <c r="C147" s="38">
        <v>2017</v>
      </c>
      <c r="D147" s="39">
        <v>840500</v>
      </c>
      <c r="E147" s="39">
        <v>0</v>
      </c>
      <c r="F147" s="39">
        <v>161000</v>
      </c>
      <c r="G147" s="39">
        <v>70000</v>
      </c>
      <c r="H147" s="39">
        <v>20000</v>
      </c>
      <c r="I147" s="39">
        <v>8900</v>
      </c>
      <c r="J147" s="40">
        <v>0</v>
      </c>
      <c r="K147" s="23">
        <f t="shared" si="7"/>
        <v>1100400</v>
      </c>
      <c r="L147" s="4"/>
      <c r="M147">
        <f t="shared" si="6"/>
        <v>2018</v>
      </c>
      <c r="N147" s="39">
        <v>849000</v>
      </c>
      <c r="O147" s="39">
        <v>0</v>
      </c>
      <c r="P147" s="39">
        <v>150000</v>
      </c>
      <c r="Q147" s="39">
        <v>70000</v>
      </c>
      <c r="R147" s="39">
        <v>17500</v>
      </c>
      <c r="S147" s="39">
        <v>12000</v>
      </c>
      <c r="T147" s="40">
        <v>0</v>
      </c>
      <c r="U147" s="23">
        <f t="shared" si="8"/>
        <v>1098500</v>
      </c>
      <c r="V147" s="28"/>
      <c r="W147" s="39" t="s">
        <v>757</v>
      </c>
      <c r="X147" s="39" t="s">
        <v>758</v>
      </c>
      <c r="Y147" s="39">
        <v>782000</v>
      </c>
      <c r="Z147" s="39">
        <v>0</v>
      </c>
      <c r="AA147" s="39">
        <v>161200</v>
      </c>
      <c r="AB147" s="39">
        <v>69700</v>
      </c>
      <c r="AC147" s="39">
        <v>19000</v>
      </c>
      <c r="AD147" s="39">
        <v>8200</v>
      </c>
      <c r="AE147" s="40">
        <v>0</v>
      </c>
    </row>
    <row r="148" spans="1:31" ht="26.4">
      <c r="A148" t="s">
        <v>157</v>
      </c>
      <c r="B148">
        <v>139</v>
      </c>
      <c r="C148" s="38">
        <v>2017</v>
      </c>
      <c r="D148" s="39">
        <v>2919058.31</v>
      </c>
      <c r="E148" s="39">
        <v>0</v>
      </c>
      <c r="F148" s="39">
        <v>153434.29</v>
      </c>
      <c r="G148" s="39">
        <v>248583.33</v>
      </c>
      <c r="H148" s="39">
        <v>12536</v>
      </c>
      <c r="I148" s="39">
        <v>71078.69</v>
      </c>
      <c r="J148" s="40">
        <v>60641.14</v>
      </c>
      <c r="K148" s="23">
        <f t="shared" si="7"/>
        <v>3465331.7600000002</v>
      </c>
      <c r="L148" s="4"/>
      <c r="M148">
        <f t="shared" si="6"/>
        <v>2018</v>
      </c>
      <c r="N148" s="39">
        <v>3138016</v>
      </c>
      <c r="O148" s="39">
        <v>0</v>
      </c>
      <c r="P148" s="39">
        <v>201080</v>
      </c>
      <c r="Q148" s="39">
        <v>256467</v>
      </c>
      <c r="R148" s="39">
        <v>17707</v>
      </c>
      <c r="S148" s="39">
        <v>192390</v>
      </c>
      <c r="T148" s="40">
        <v>51234</v>
      </c>
      <c r="U148" s="23">
        <f t="shared" si="8"/>
        <v>3856894</v>
      </c>
      <c r="V148" s="28"/>
      <c r="W148" s="39" t="s">
        <v>759</v>
      </c>
      <c r="X148" s="39" t="s">
        <v>760</v>
      </c>
      <c r="Y148" s="39">
        <v>2488674</v>
      </c>
      <c r="Z148" s="39">
        <v>0</v>
      </c>
      <c r="AA148" s="39">
        <v>181235</v>
      </c>
      <c r="AB148" s="39">
        <v>195061</v>
      </c>
      <c r="AC148" s="39">
        <v>132808</v>
      </c>
      <c r="AD148" s="39">
        <v>69910</v>
      </c>
      <c r="AE148" s="40">
        <v>95501</v>
      </c>
    </row>
    <row r="149" spans="1:31" ht="26.4">
      <c r="A149" t="s">
        <v>158</v>
      </c>
      <c r="B149">
        <v>140</v>
      </c>
      <c r="C149" s="38">
        <v>2017</v>
      </c>
      <c r="D149" s="39">
        <v>620000</v>
      </c>
      <c r="E149" s="39">
        <v>0</v>
      </c>
      <c r="F149" s="39">
        <v>30800</v>
      </c>
      <c r="G149" s="39">
        <v>350000</v>
      </c>
      <c r="H149" s="39">
        <v>11900</v>
      </c>
      <c r="I149" s="39">
        <v>5000</v>
      </c>
      <c r="J149" s="40">
        <v>0</v>
      </c>
      <c r="K149" s="23">
        <f t="shared" si="7"/>
        <v>1017700</v>
      </c>
      <c r="L149" s="4"/>
      <c r="M149">
        <f t="shared" si="6"/>
        <v>2018</v>
      </c>
      <c r="N149" s="39">
        <v>616000</v>
      </c>
      <c r="O149" s="39">
        <v>0</v>
      </c>
      <c r="P149" s="39">
        <v>23500</v>
      </c>
      <c r="Q149" s="39">
        <v>333000</v>
      </c>
      <c r="R149" s="39">
        <v>9500</v>
      </c>
      <c r="S149" s="39">
        <v>4500</v>
      </c>
      <c r="T149" s="40">
        <v>0</v>
      </c>
      <c r="U149" s="23">
        <f t="shared" si="8"/>
        <v>986500</v>
      </c>
      <c r="V149" s="28"/>
      <c r="W149" s="39" t="s">
        <v>761</v>
      </c>
      <c r="X149" s="39" t="s">
        <v>762</v>
      </c>
      <c r="Y149" s="39">
        <v>583900</v>
      </c>
      <c r="Z149" s="39">
        <v>0</v>
      </c>
      <c r="AA149" s="39">
        <v>35000</v>
      </c>
      <c r="AB149" s="39">
        <v>330000</v>
      </c>
      <c r="AC149" s="39">
        <v>8000</v>
      </c>
      <c r="AD149" s="39">
        <v>4400</v>
      </c>
      <c r="AE149" s="40">
        <v>0</v>
      </c>
    </row>
    <row r="150" spans="1:31">
      <c r="A150" t="s">
        <v>159</v>
      </c>
      <c r="B150">
        <v>141</v>
      </c>
      <c r="C150" s="38">
        <v>2017</v>
      </c>
      <c r="D150" s="39">
        <v>2701000</v>
      </c>
      <c r="E150" s="39">
        <v>471000</v>
      </c>
      <c r="F150" s="39">
        <v>217000</v>
      </c>
      <c r="G150" s="39">
        <v>0</v>
      </c>
      <c r="H150" s="39">
        <v>127000</v>
      </c>
      <c r="I150" s="39">
        <v>135000</v>
      </c>
      <c r="J150" s="40">
        <v>427223</v>
      </c>
      <c r="K150" s="23">
        <f t="shared" si="7"/>
        <v>4078223</v>
      </c>
      <c r="L150" s="4"/>
      <c r="M150">
        <f t="shared" si="6"/>
        <v>2018</v>
      </c>
      <c r="N150" s="39">
        <v>2884000</v>
      </c>
      <c r="O150" s="39">
        <v>483000</v>
      </c>
      <c r="P150" s="39">
        <v>204000</v>
      </c>
      <c r="Q150" s="39">
        <v>85488</v>
      </c>
      <c r="R150" s="39">
        <v>76500</v>
      </c>
      <c r="S150" s="39">
        <v>150000</v>
      </c>
      <c r="T150" s="40">
        <v>833566</v>
      </c>
      <c r="U150" s="23">
        <f t="shared" si="8"/>
        <v>4716554</v>
      </c>
      <c r="V150" s="28"/>
      <c r="W150" s="39" t="s">
        <v>763</v>
      </c>
      <c r="X150" s="39" t="s">
        <v>764</v>
      </c>
      <c r="Y150" s="39">
        <v>2528000</v>
      </c>
      <c r="Z150" s="39">
        <v>433000</v>
      </c>
      <c r="AA150" s="39">
        <v>226000</v>
      </c>
      <c r="AB150" s="39">
        <v>50000</v>
      </c>
      <c r="AC150" s="39">
        <v>101000</v>
      </c>
      <c r="AD150" s="39">
        <v>71000</v>
      </c>
      <c r="AE150" s="40">
        <v>109000</v>
      </c>
    </row>
    <row r="151" spans="1:31">
      <c r="A151" t="s">
        <v>160</v>
      </c>
      <c r="B151">
        <v>142</v>
      </c>
      <c r="C151" s="38">
        <v>2017</v>
      </c>
      <c r="D151" s="39">
        <v>1237459.51</v>
      </c>
      <c r="E151" s="39">
        <v>356946</v>
      </c>
      <c r="F151" s="39">
        <v>350000</v>
      </c>
      <c r="G151" s="39">
        <v>246008</v>
      </c>
      <c r="H151" s="39">
        <v>95000</v>
      </c>
      <c r="I151" s="39">
        <v>48000</v>
      </c>
      <c r="J151" s="40">
        <v>435000</v>
      </c>
      <c r="K151" s="23">
        <f t="shared" si="7"/>
        <v>2768413.51</v>
      </c>
      <c r="L151" s="4"/>
      <c r="M151">
        <f t="shared" si="6"/>
        <v>2018</v>
      </c>
      <c r="N151" s="39">
        <v>1262274.6599999999</v>
      </c>
      <c r="O151" s="39">
        <v>340000</v>
      </c>
      <c r="P151" s="39">
        <v>235000</v>
      </c>
      <c r="Q151" s="39">
        <v>245000</v>
      </c>
      <c r="R151" s="39">
        <v>95000</v>
      </c>
      <c r="S151" s="39">
        <v>55000</v>
      </c>
      <c r="T151" s="40">
        <v>460000</v>
      </c>
      <c r="U151" s="23">
        <f t="shared" si="8"/>
        <v>2692274.66</v>
      </c>
      <c r="V151" s="28"/>
      <c r="W151" s="39" t="s">
        <v>765</v>
      </c>
      <c r="X151" s="39" t="s">
        <v>766</v>
      </c>
      <c r="Y151" s="39">
        <v>1115000</v>
      </c>
      <c r="Z151" s="39">
        <v>310000</v>
      </c>
      <c r="AA151" s="39">
        <v>336201</v>
      </c>
      <c r="AB151" s="39">
        <v>240000</v>
      </c>
      <c r="AC151" s="39">
        <v>109000</v>
      </c>
      <c r="AD151" s="39">
        <v>45000</v>
      </c>
      <c r="AE151" s="40">
        <v>344500</v>
      </c>
    </row>
    <row r="152" spans="1:31" ht="26.4">
      <c r="A152" t="s">
        <v>161</v>
      </c>
      <c r="B152">
        <v>143</v>
      </c>
      <c r="C152" s="38">
        <v>2017</v>
      </c>
      <c r="D152" s="39">
        <v>241000</v>
      </c>
      <c r="E152" s="39">
        <v>0</v>
      </c>
      <c r="F152" s="39">
        <v>34000</v>
      </c>
      <c r="G152" s="39">
        <v>9000</v>
      </c>
      <c r="H152" s="39">
        <v>4000</v>
      </c>
      <c r="I152" s="39">
        <v>2000</v>
      </c>
      <c r="J152" s="40">
        <v>0</v>
      </c>
      <c r="K152" s="23">
        <f t="shared" si="7"/>
        <v>290000</v>
      </c>
      <c r="L152" s="4"/>
      <c r="M152">
        <f t="shared" si="6"/>
        <v>2018</v>
      </c>
      <c r="N152" s="39">
        <v>250000</v>
      </c>
      <c r="O152" s="39">
        <v>0</v>
      </c>
      <c r="P152" s="39">
        <v>35000</v>
      </c>
      <c r="Q152" s="39">
        <v>10000</v>
      </c>
      <c r="R152" s="39">
        <v>4000</v>
      </c>
      <c r="S152" s="39">
        <v>3000</v>
      </c>
      <c r="T152" s="40">
        <v>0</v>
      </c>
      <c r="U152" s="23">
        <f t="shared" si="8"/>
        <v>302000</v>
      </c>
      <c r="V152" s="28"/>
      <c r="W152" s="39" t="s">
        <v>767</v>
      </c>
      <c r="X152" s="39" t="s">
        <v>768</v>
      </c>
      <c r="Y152" s="39">
        <v>241000</v>
      </c>
      <c r="Z152" s="39">
        <v>0</v>
      </c>
      <c r="AA152" s="39">
        <v>34000</v>
      </c>
      <c r="AB152" s="39">
        <v>9000</v>
      </c>
      <c r="AC152" s="39">
        <v>5000</v>
      </c>
      <c r="AD152" s="39">
        <v>2000</v>
      </c>
      <c r="AE152" s="40">
        <v>5000</v>
      </c>
    </row>
    <row r="153" spans="1:31">
      <c r="A153" t="s">
        <v>162</v>
      </c>
      <c r="B153">
        <v>144</v>
      </c>
      <c r="C153" s="38">
        <v>2017</v>
      </c>
      <c r="D153" s="39">
        <v>1900000</v>
      </c>
      <c r="E153" s="39">
        <v>205000</v>
      </c>
      <c r="F153" s="39">
        <v>150000</v>
      </c>
      <c r="G153" s="39">
        <v>145000</v>
      </c>
      <c r="H153" s="39">
        <v>47000</v>
      </c>
      <c r="I153" s="39">
        <v>30000</v>
      </c>
      <c r="J153" s="40">
        <v>125000</v>
      </c>
      <c r="K153" s="23">
        <f t="shared" si="7"/>
        <v>2602000</v>
      </c>
      <c r="L153" s="4"/>
      <c r="M153">
        <f t="shared" si="6"/>
        <v>2018</v>
      </c>
      <c r="N153" s="39">
        <v>1920000</v>
      </c>
      <c r="O153" s="39">
        <v>235000</v>
      </c>
      <c r="P153" s="39">
        <v>155000</v>
      </c>
      <c r="Q153" s="39">
        <v>155000</v>
      </c>
      <c r="R153" s="39">
        <v>47000</v>
      </c>
      <c r="S153" s="39">
        <v>30000</v>
      </c>
      <c r="T153" s="40">
        <v>125000</v>
      </c>
      <c r="U153" s="23">
        <f t="shared" si="8"/>
        <v>2667000</v>
      </c>
      <c r="V153" s="28"/>
      <c r="W153" s="39" t="s">
        <v>769</v>
      </c>
      <c r="X153" s="39" t="s">
        <v>770</v>
      </c>
      <c r="Y153" s="39">
        <v>1700000</v>
      </c>
      <c r="Z153" s="39">
        <v>200000</v>
      </c>
      <c r="AA153" s="39">
        <v>150000</v>
      </c>
      <c r="AB153" s="39">
        <v>120000</v>
      </c>
      <c r="AC153" s="39">
        <v>47000</v>
      </c>
      <c r="AD153" s="39">
        <v>40000</v>
      </c>
      <c r="AE153" s="40">
        <v>21000</v>
      </c>
    </row>
    <row r="154" spans="1:31">
      <c r="A154" t="s">
        <v>163</v>
      </c>
      <c r="B154">
        <v>145</v>
      </c>
      <c r="C154" s="38">
        <v>2017</v>
      </c>
      <c r="D154" s="39">
        <v>1925000</v>
      </c>
      <c r="E154" s="39">
        <v>280000</v>
      </c>
      <c r="F154" s="39">
        <v>125500</v>
      </c>
      <c r="G154" s="39">
        <v>9500</v>
      </c>
      <c r="H154" s="39">
        <v>20000</v>
      </c>
      <c r="I154" s="39">
        <v>10000</v>
      </c>
      <c r="J154" s="40">
        <v>30000</v>
      </c>
      <c r="K154" s="23">
        <f t="shared" si="7"/>
        <v>2400000</v>
      </c>
      <c r="L154" s="4"/>
      <c r="M154">
        <f t="shared" si="6"/>
        <v>2018</v>
      </c>
      <c r="N154" s="39">
        <v>2000000</v>
      </c>
      <c r="O154" s="39">
        <v>330000</v>
      </c>
      <c r="P154" s="39">
        <v>125500</v>
      </c>
      <c r="Q154" s="39">
        <v>9500</v>
      </c>
      <c r="R154" s="39">
        <v>20000</v>
      </c>
      <c r="S154" s="39">
        <v>10000</v>
      </c>
      <c r="T154" s="40">
        <v>30000</v>
      </c>
      <c r="U154" s="23">
        <f t="shared" si="8"/>
        <v>2525000</v>
      </c>
      <c r="V154" s="28"/>
      <c r="W154" s="39" t="s">
        <v>771</v>
      </c>
      <c r="X154" s="39" t="s">
        <v>772</v>
      </c>
      <c r="Y154" s="39">
        <v>1842000</v>
      </c>
      <c r="Z154" s="39">
        <v>268000</v>
      </c>
      <c r="AA154" s="39">
        <v>160000</v>
      </c>
      <c r="AB154" s="39">
        <v>9500</v>
      </c>
      <c r="AC154" s="39">
        <v>30000</v>
      </c>
      <c r="AD154" s="39">
        <v>10000</v>
      </c>
      <c r="AE154" s="40">
        <v>75000</v>
      </c>
    </row>
    <row r="155" spans="1:31">
      <c r="A155" t="s">
        <v>164</v>
      </c>
      <c r="B155">
        <v>146</v>
      </c>
      <c r="C155" s="38">
        <v>2017</v>
      </c>
      <c r="D155" s="39">
        <v>1540300</v>
      </c>
      <c r="E155" s="39">
        <v>7000</v>
      </c>
      <c r="F155" s="39">
        <v>127000</v>
      </c>
      <c r="G155" s="39">
        <v>20000</v>
      </c>
      <c r="H155" s="39">
        <v>15000</v>
      </c>
      <c r="I155" s="39">
        <v>2007</v>
      </c>
      <c r="J155" s="40">
        <v>0</v>
      </c>
      <c r="K155" s="23">
        <f t="shared" si="7"/>
        <v>1711307</v>
      </c>
      <c r="L155" s="4"/>
      <c r="M155">
        <f t="shared" si="6"/>
        <v>2018</v>
      </c>
      <c r="N155" s="39">
        <v>1600000</v>
      </c>
      <c r="O155" s="39">
        <v>7000</v>
      </c>
      <c r="P155" s="39">
        <v>135000</v>
      </c>
      <c r="Q155" s="39">
        <v>20500</v>
      </c>
      <c r="R155" s="39">
        <v>15000</v>
      </c>
      <c r="S155" s="39">
        <v>2500</v>
      </c>
      <c r="T155" s="40">
        <v>0</v>
      </c>
      <c r="U155" s="23">
        <f t="shared" si="8"/>
        <v>1780000</v>
      </c>
      <c r="V155" s="28"/>
      <c r="W155" s="39" t="s">
        <v>773</v>
      </c>
      <c r="X155" s="39" t="s">
        <v>774</v>
      </c>
      <c r="Y155" s="39">
        <v>1495000</v>
      </c>
      <c r="Z155" s="39">
        <v>7000</v>
      </c>
      <c r="AA155" s="39">
        <v>115000</v>
      </c>
      <c r="AB155" s="39">
        <v>20000</v>
      </c>
      <c r="AC155" s="39">
        <v>14000</v>
      </c>
      <c r="AD155" s="39">
        <v>2000</v>
      </c>
      <c r="AE155" s="40">
        <v>0</v>
      </c>
    </row>
    <row r="156" spans="1:31" ht="26.4">
      <c r="A156" t="s">
        <v>165</v>
      </c>
      <c r="B156">
        <v>147</v>
      </c>
      <c r="C156" s="38">
        <v>2017</v>
      </c>
      <c r="D156" s="39">
        <v>950000</v>
      </c>
      <c r="E156" s="39">
        <v>0</v>
      </c>
      <c r="F156" s="39">
        <v>125000</v>
      </c>
      <c r="G156" s="39">
        <v>12000</v>
      </c>
      <c r="H156" s="39">
        <v>42000</v>
      </c>
      <c r="I156" s="39">
        <v>15000</v>
      </c>
      <c r="J156" s="40">
        <v>58000</v>
      </c>
      <c r="K156" s="23">
        <f t="shared" si="7"/>
        <v>1202000</v>
      </c>
      <c r="L156" s="4"/>
      <c r="M156">
        <f t="shared" si="6"/>
        <v>2018</v>
      </c>
      <c r="N156" s="39">
        <v>1030000</v>
      </c>
      <c r="O156" s="39">
        <v>0</v>
      </c>
      <c r="P156" s="39">
        <v>97000</v>
      </c>
      <c r="Q156" s="39">
        <v>12000</v>
      </c>
      <c r="R156" s="39">
        <v>53950</v>
      </c>
      <c r="S156" s="39">
        <v>15000</v>
      </c>
      <c r="T156" s="40">
        <v>0</v>
      </c>
      <c r="U156" s="23">
        <f t="shared" si="8"/>
        <v>1207950</v>
      </c>
      <c r="V156" s="28"/>
      <c r="W156" s="39" t="s">
        <v>775</v>
      </c>
      <c r="X156" s="39" t="s">
        <v>776</v>
      </c>
      <c r="Y156" s="39">
        <v>937000</v>
      </c>
      <c r="Z156" s="39">
        <v>0</v>
      </c>
      <c r="AA156" s="39">
        <v>81000</v>
      </c>
      <c r="AB156" s="39">
        <v>12000</v>
      </c>
      <c r="AC156" s="39">
        <v>42000</v>
      </c>
      <c r="AD156" s="39">
        <v>12000</v>
      </c>
      <c r="AE156" s="40">
        <v>0</v>
      </c>
    </row>
    <row r="157" spans="1:31" ht="26.4">
      <c r="A157" t="s">
        <v>166</v>
      </c>
      <c r="B157">
        <v>148</v>
      </c>
      <c r="C157" s="38">
        <v>2017</v>
      </c>
      <c r="D157" s="39">
        <v>460000</v>
      </c>
      <c r="E157" s="39">
        <v>114000</v>
      </c>
      <c r="F157" s="39">
        <v>74500</v>
      </c>
      <c r="G157" s="39">
        <v>0</v>
      </c>
      <c r="H157" s="39">
        <v>7000</v>
      </c>
      <c r="I157" s="39">
        <v>1800</v>
      </c>
      <c r="J157" s="40">
        <v>64400</v>
      </c>
      <c r="K157" s="23">
        <f t="shared" si="7"/>
        <v>721700</v>
      </c>
      <c r="L157" s="4"/>
      <c r="M157">
        <f t="shared" si="6"/>
        <v>2018</v>
      </c>
      <c r="N157" s="39">
        <v>433000</v>
      </c>
      <c r="O157" s="39">
        <v>113000</v>
      </c>
      <c r="P157" s="39">
        <v>68000</v>
      </c>
      <c r="Q157" s="39">
        <v>0</v>
      </c>
      <c r="R157" s="39">
        <v>7000</v>
      </c>
      <c r="S157" s="39">
        <v>2000</v>
      </c>
      <c r="T157" s="40">
        <v>65000</v>
      </c>
      <c r="U157" s="23">
        <f t="shared" si="8"/>
        <v>688000</v>
      </c>
      <c r="V157" s="28"/>
      <c r="W157" s="39" t="s">
        <v>777</v>
      </c>
      <c r="X157" s="39" t="s">
        <v>778</v>
      </c>
      <c r="Y157" s="39">
        <v>440000</v>
      </c>
      <c r="Z157" s="39">
        <v>119000</v>
      </c>
      <c r="AA157" s="39">
        <v>86000</v>
      </c>
      <c r="AB157" s="39">
        <v>0</v>
      </c>
      <c r="AC157" s="39">
        <v>13000</v>
      </c>
      <c r="AD157" s="39">
        <v>2000</v>
      </c>
      <c r="AE157" s="40">
        <v>32300</v>
      </c>
    </row>
    <row r="158" spans="1:31">
      <c r="A158" t="s">
        <v>167</v>
      </c>
      <c r="B158">
        <v>149</v>
      </c>
      <c r="C158" s="38">
        <v>2017</v>
      </c>
      <c r="D158" s="39">
        <v>3540080</v>
      </c>
      <c r="E158" s="39">
        <v>992394</v>
      </c>
      <c r="F158" s="39">
        <v>1115000</v>
      </c>
      <c r="G158" s="39">
        <v>550000</v>
      </c>
      <c r="H158" s="39">
        <v>758000</v>
      </c>
      <c r="I158" s="39">
        <v>180000</v>
      </c>
      <c r="J158" s="40">
        <v>1615000</v>
      </c>
      <c r="K158" s="23">
        <f t="shared" si="7"/>
        <v>8750474</v>
      </c>
      <c r="L158" s="4"/>
      <c r="M158">
        <f t="shared" si="6"/>
        <v>2018</v>
      </c>
      <c r="N158" s="39">
        <v>4345515</v>
      </c>
      <c r="O158" s="39">
        <v>1105626</v>
      </c>
      <c r="P158" s="39">
        <v>1361700</v>
      </c>
      <c r="Q158" s="39">
        <v>550000</v>
      </c>
      <c r="R158" s="39">
        <v>875160</v>
      </c>
      <c r="S158" s="39">
        <v>198000</v>
      </c>
      <c r="T158" s="40">
        <v>1988250</v>
      </c>
      <c r="U158" s="23">
        <f t="shared" si="8"/>
        <v>10424251</v>
      </c>
      <c r="V158" s="28"/>
      <c r="W158" s="39" t="s">
        <v>779</v>
      </c>
      <c r="X158" s="39" t="s">
        <v>780</v>
      </c>
      <c r="Y158" s="39">
        <v>3281665</v>
      </c>
      <c r="Z158" s="39">
        <v>1123000</v>
      </c>
      <c r="AA158" s="39">
        <v>943758</v>
      </c>
      <c r="AB158" s="39">
        <v>547000</v>
      </c>
      <c r="AC158" s="39">
        <v>758000</v>
      </c>
      <c r="AD158" s="39">
        <v>180000</v>
      </c>
      <c r="AE158" s="40">
        <v>15000</v>
      </c>
    </row>
    <row r="159" spans="1:31">
      <c r="A159" t="s">
        <v>168</v>
      </c>
      <c r="B159">
        <v>150</v>
      </c>
      <c r="C159" s="38">
        <v>2017</v>
      </c>
      <c r="D159" s="39">
        <v>675000</v>
      </c>
      <c r="E159" s="39">
        <v>390000</v>
      </c>
      <c r="F159" s="39">
        <v>57500</v>
      </c>
      <c r="G159" s="39">
        <v>26400</v>
      </c>
      <c r="H159" s="39">
        <v>34750</v>
      </c>
      <c r="I159" s="39">
        <v>9867</v>
      </c>
      <c r="J159" s="40">
        <v>258197</v>
      </c>
      <c r="K159" s="23">
        <f t="shared" si="7"/>
        <v>1451714</v>
      </c>
      <c r="L159" s="4"/>
      <c r="M159">
        <f t="shared" si="6"/>
        <v>2018</v>
      </c>
      <c r="N159" s="39">
        <v>755000</v>
      </c>
      <c r="O159" s="39">
        <v>455000</v>
      </c>
      <c r="P159" s="39">
        <v>71000</v>
      </c>
      <c r="Q159" s="39">
        <v>35108</v>
      </c>
      <c r="R159" s="39">
        <v>25000</v>
      </c>
      <c r="S159" s="39">
        <v>18000</v>
      </c>
      <c r="T159" s="40">
        <v>286892</v>
      </c>
      <c r="U159" s="23">
        <f t="shared" si="8"/>
        <v>1646000</v>
      </c>
      <c r="V159" s="28"/>
      <c r="W159" s="39" t="s">
        <v>781</v>
      </c>
      <c r="X159" s="39" t="s">
        <v>782</v>
      </c>
      <c r="Y159" s="39">
        <v>615000</v>
      </c>
      <c r="Z159" s="39">
        <v>354000</v>
      </c>
      <c r="AA159" s="39">
        <v>61000</v>
      </c>
      <c r="AB159" s="39">
        <v>25000</v>
      </c>
      <c r="AC159" s="39">
        <v>40700</v>
      </c>
      <c r="AD159" s="39">
        <v>8000</v>
      </c>
      <c r="AE159" s="40">
        <v>169552</v>
      </c>
    </row>
    <row r="160" spans="1:31">
      <c r="A160" t="s">
        <v>169</v>
      </c>
      <c r="B160">
        <v>151</v>
      </c>
      <c r="C160" s="38">
        <v>2017</v>
      </c>
      <c r="D160" s="39">
        <v>1208121</v>
      </c>
      <c r="E160" s="39">
        <v>75000</v>
      </c>
      <c r="F160" s="39">
        <v>163000</v>
      </c>
      <c r="G160" s="39">
        <v>45000</v>
      </c>
      <c r="H160" s="39">
        <v>60000</v>
      </c>
      <c r="I160" s="39">
        <v>22000</v>
      </c>
      <c r="J160" s="40">
        <v>140000</v>
      </c>
      <c r="K160" s="23">
        <f t="shared" si="7"/>
        <v>1713121</v>
      </c>
      <c r="L160" s="4"/>
      <c r="M160">
        <f t="shared" si="6"/>
        <v>2018</v>
      </c>
      <c r="N160" s="39">
        <v>1343000</v>
      </c>
      <c r="O160" s="39">
        <v>90000</v>
      </c>
      <c r="P160" s="39">
        <v>165000</v>
      </c>
      <c r="Q160" s="39">
        <v>45000</v>
      </c>
      <c r="R160" s="39">
        <v>51382</v>
      </c>
      <c r="S160" s="39">
        <v>33000</v>
      </c>
      <c r="T160" s="40">
        <v>162500</v>
      </c>
      <c r="U160" s="23">
        <f t="shared" si="8"/>
        <v>1889882</v>
      </c>
      <c r="V160" s="28"/>
      <c r="W160" s="39" t="s">
        <v>783</v>
      </c>
      <c r="X160" s="39" t="s">
        <v>784</v>
      </c>
      <c r="Y160" s="39">
        <v>1175000</v>
      </c>
      <c r="Z160" s="39">
        <v>80000</v>
      </c>
      <c r="AA160" s="39">
        <v>160000</v>
      </c>
      <c r="AB160" s="39">
        <v>45000</v>
      </c>
      <c r="AC160" s="39">
        <v>30000</v>
      </c>
      <c r="AD160" s="39">
        <v>25000</v>
      </c>
      <c r="AE160" s="40">
        <v>25000</v>
      </c>
    </row>
    <row r="161" spans="1:31">
      <c r="A161" t="s">
        <v>170</v>
      </c>
      <c r="B161">
        <v>152</v>
      </c>
      <c r="C161" s="38">
        <v>2017</v>
      </c>
      <c r="D161" s="39">
        <v>600000</v>
      </c>
      <c r="E161" s="39">
        <v>1789000</v>
      </c>
      <c r="F161" s="39">
        <v>50000</v>
      </c>
      <c r="G161" s="39">
        <v>55000</v>
      </c>
      <c r="H161" s="39">
        <v>22000</v>
      </c>
      <c r="I161" s="39">
        <v>29971</v>
      </c>
      <c r="J161" s="40">
        <v>71832</v>
      </c>
      <c r="K161" s="23">
        <f t="shared" si="7"/>
        <v>2617803</v>
      </c>
      <c r="L161" s="4"/>
      <c r="M161">
        <f t="shared" si="6"/>
        <v>2018</v>
      </c>
      <c r="N161" s="39">
        <v>580000</v>
      </c>
      <c r="O161" s="39">
        <v>1700000</v>
      </c>
      <c r="P161" s="39">
        <v>50000</v>
      </c>
      <c r="Q161" s="39">
        <v>55000</v>
      </c>
      <c r="R161" s="39">
        <v>21000</v>
      </c>
      <c r="S161" s="39">
        <v>29971</v>
      </c>
      <c r="T161" s="40">
        <v>73268.639999999999</v>
      </c>
      <c r="U161" s="23">
        <f t="shared" si="8"/>
        <v>2509239.64</v>
      </c>
      <c r="V161" s="28"/>
      <c r="W161" s="39" t="s">
        <v>785</v>
      </c>
      <c r="X161" s="39" t="s">
        <v>786</v>
      </c>
      <c r="Y161" s="39">
        <v>600000</v>
      </c>
      <c r="Z161" s="39">
        <v>1750000</v>
      </c>
      <c r="AA161" s="39">
        <v>50000</v>
      </c>
      <c r="AB161" s="39">
        <v>55000</v>
      </c>
      <c r="AC161" s="39">
        <v>22000</v>
      </c>
      <c r="AD161" s="39">
        <v>29971</v>
      </c>
      <c r="AE161" s="40">
        <v>0</v>
      </c>
    </row>
    <row r="162" spans="1:31" ht="26.4">
      <c r="A162" t="s">
        <v>171</v>
      </c>
      <c r="B162">
        <v>153</v>
      </c>
      <c r="C162" s="38">
        <v>2017</v>
      </c>
      <c r="D162" s="39">
        <v>2750000</v>
      </c>
      <c r="E162" s="39">
        <v>165000</v>
      </c>
      <c r="F162" s="39">
        <v>183000</v>
      </c>
      <c r="G162" s="39">
        <v>0</v>
      </c>
      <c r="H162" s="39">
        <v>110000</v>
      </c>
      <c r="I162" s="39">
        <v>50000</v>
      </c>
      <c r="J162" s="40">
        <v>48000</v>
      </c>
      <c r="K162" s="23">
        <f t="shared" si="7"/>
        <v>3306000</v>
      </c>
      <c r="L162" s="4"/>
      <c r="M162">
        <f t="shared" si="6"/>
        <v>2018</v>
      </c>
      <c r="N162" s="39">
        <v>2750000</v>
      </c>
      <c r="O162" s="39">
        <v>265000</v>
      </c>
      <c r="P162" s="39">
        <v>183000</v>
      </c>
      <c r="Q162" s="39">
        <v>0</v>
      </c>
      <c r="R162" s="39">
        <v>110000</v>
      </c>
      <c r="S162" s="39">
        <v>50000</v>
      </c>
      <c r="T162" s="40">
        <v>48000</v>
      </c>
      <c r="U162" s="23">
        <f t="shared" si="8"/>
        <v>3406000</v>
      </c>
      <c r="V162" s="28"/>
      <c r="W162" s="39" t="s">
        <v>787</v>
      </c>
      <c r="X162" s="39" t="s">
        <v>788</v>
      </c>
      <c r="Y162" s="39">
        <v>2750000</v>
      </c>
      <c r="Z162" s="39">
        <v>165000</v>
      </c>
      <c r="AA162" s="39">
        <v>183000</v>
      </c>
      <c r="AB162" s="39">
        <v>0</v>
      </c>
      <c r="AC162" s="39">
        <v>110000</v>
      </c>
      <c r="AD162" s="39">
        <v>50000</v>
      </c>
      <c r="AE162" s="40">
        <v>48000</v>
      </c>
    </row>
    <row r="163" spans="1:31">
      <c r="A163" t="s">
        <v>172</v>
      </c>
      <c r="B163">
        <v>154</v>
      </c>
      <c r="C163" s="38">
        <v>2017</v>
      </c>
      <c r="D163" s="39">
        <v>215778.52</v>
      </c>
      <c r="E163" s="39">
        <v>0</v>
      </c>
      <c r="F163" s="39">
        <v>23633.52</v>
      </c>
      <c r="G163" s="39">
        <v>600</v>
      </c>
      <c r="H163" s="39">
        <v>1271.83</v>
      </c>
      <c r="I163" s="39">
        <v>4788.32</v>
      </c>
      <c r="J163" s="40">
        <v>8200</v>
      </c>
      <c r="K163" s="23">
        <f t="shared" si="7"/>
        <v>254272.18999999997</v>
      </c>
      <c r="L163" s="4"/>
      <c r="M163">
        <f t="shared" si="6"/>
        <v>2018</v>
      </c>
      <c r="N163" s="39">
        <v>202074.47</v>
      </c>
      <c r="O163" s="39">
        <v>0</v>
      </c>
      <c r="P163" s="39">
        <v>21572.44</v>
      </c>
      <c r="Q163" s="39">
        <v>600</v>
      </c>
      <c r="R163" s="39">
        <v>1930.63</v>
      </c>
      <c r="S163" s="39">
        <v>5267.03</v>
      </c>
      <c r="T163" s="40">
        <v>8200</v>
      </c>
      <c r="U163" s="23">
        <f t="shared" si="8"/>
        <v>239644.57</v>
      </c>
      <c r="V163" s="28"/>
      <c r="W163" s="39" t="s">
        <v>789</v>
      </c>
      <c r="X163" s="39" t="s">
        <v>790</v>
      </c>
      <c r="Y163" s="39">
        <v>221900.68</v>
      </c>
      <c r="Z163" s="39">
        <v>0</v>
      </c>
      <c r="AA163" s="39">
        <v>24952.639999999999</v>
      </c>
      <c r="AB163" s="39">
        <v>600</v>
      </c>
      <c r="AC163" s="39">
        <v>1521</v>
      </c>
      <c r="AD163" s="39">
        <v>3798.65</v>
      </c>
      <c r="AE163" s="40">
        <v>0</v>
      </c>
    </row>
    <row r="164" spans="1:31">
      <c r="A164" t="s">
        <v>173</v>
      </c>
      <c r="B164">
        <v>155</v>
      </c>
      <c r="C164" s="38">
        <v>2017</v>
      </c>
      <c r="D164" s="39">
        <v>4498469</v>
      </c>
      <c r="E164" s="39">
        <v>1425803</v>
      </c>
      <c r="F164" s="39">
        <v>329699</v>
      </c>
      <c r="G164" s="39">
        <v>565061</v>
      </c>
      <c r="H164" s="39">
        <v>288724</v>
      </c>
      <c r="I164" s="39">
        <v>299205.99</v>
      </c>
      <c r="J164" s="40">
        <v>0</v>
      </c>
      <c r="K164" s="23">
        <f t="shared" si="7"/>
        <v>7406961.9900000002</v>
      </c>
      <c r="L164" s="4"/>
      <c r="M164">
        <f t="shared" si="6"/>
        <v>2018</v>
      </c>
      <c r="N164" s="39">
        <v>4815239.6399999997</v>
      </c>
      <c r="O164" s="39">
        <v>1352189</v>
      </c>
      <c r="P164" s="39">
        <v>301000</v>
      </c>
      <c r="Q164" s="39">
        <v>596000</v>
      </c>
      <c r="R164" s="39">
        <v>235600</v>
      </c>
      <c r="S164" s="39">
        <v>300000</v>
      </c>
      <c r="T164" s="40">
        <v>0</v>
      </c>
      <c r="U164" s="23">
        <f t="shared" si="8"/>
        <v>7600028.6399999997</v>
      </c>
      <c r="V164" s="28"/>
      <c r="W164" s="39" t="s">
        <v>791</v>
      </c>
      <c r="X164" s="39" t="s">
        <v>792</v>
      </c>
      <c r="Y164" s="39">
        <v>4498654.33</v>
      </c>
      <c r="Z164" s="39">
        <v>1401643.82</v>
      </c>
      <c r="AA164" s="39">
        <v>333130.40999999997</v>
      </c>
      <c r="AB164" s="39">
        <v>565457.68000000005</v>
      </c>
      <c r="AC164" s="39">
        <v>331210.34999999998</v>
      </c>
      <c r="AD164" s="39">
        <v>276488.64</v>
      </c>
      <c r="AE164" s="40">
        <v>0</v>
      </c>
    </row>
    <row r="165" spans="1:31">
      <c r="A165" t="s">
        <v>174</v>
      </c>
      <c r="B165">
        <v>156</v>
      </c>
      <c r="C165" s="38">
        <v>2017</v>
      </c>
      <c r="D165" s="39">
        <v>75550</v>
      </c>
      <c r="E165" s="39">
        <v>0</v>
      </c>
      <c r="F165" s="39">
        <v>9400</v>
      </c>
      <c r="G165" s="39">
        <v>2428</v>
      </c>
      <c r="H165" s="39">
        <v>3000</v>
      </c>
      <c r="I165" s="39">
        <v>450</v>
      </c>
      <c r="J165" s="40">
        <v>0</v>
      </c>
      <c r="K165" s="23">
        <f t="shared" si="7"/>
        <v>90828</v>
      </c>
      <c r="L165" s="4"/>
      <c r="M165">
        <f t="shared" si="6"/>
        <v>2018</v>
      </c>
      <c r="N165" s="39">
        <v>75550</v>
      </c>
      <c r="O165" s="39">
        <v>0</v>
      </c>
      <c r="P165" s="39">
        <v>12000</v>
      </c>
      <c r="Q165" s="39">
        <v>9000</v>
      </c>
      <c r="R165" s="39">
        <v>1500</v>
      </c>
      <c r="S165" s="39">
        <v>400</v>
      </c>
      <c r="T165" s="40">
        <v>0</v>
      </c>
      <c r="U165" s="23">
        <f t="shared" si="8"/>
        <v>98450</v>
      </c>
      <c r="V165" s="28"/>
      <c r="W165" s="39" t="s">
        <v>793</v>
      </c>
      <c r="X165" s="39" t="s">
        <v>794</v>
      </c>
      <c r="Y165" s="39">
        <v>73000</v>
      </c>
      <c r="Z165" s="39">
        <v>0</v>
      </c>
      <c r="AA165" s="39">
        <v>15000</v>
      </c>
      <c r="AB165" s="39">
        <v>5000</v>
      </c>
      <c r="AC165" s="39">
        <v>1000</v>
      </c>
      <c r="AD165" s="39">
        <v>500</v>
      </c>
      <c r="AE165" s="40">
        <v>0</v>
      </c>
    </row>
    <row r="166" spans="1:31">
      <c r="A166" t="s">
        <v>175</v>
      </c>
      <c r="B166">
        <v>157</v>
      </c>
      <c r="C166" s="38">
        <v>2017</v>
      </c>
      <c r="D166" s="39">
        <v>450733</v>
      </c>
      <c r="E166" s="39">
        <v>0</v>
      </c>
      <c r="F166" s="39">
        <v>35136</v>
      </c>
      <c r="G166" s="39">
        <v>114</v>
      </c>
      <c r="H166" s="39">
        <v>26871</v>
      </c>
      <c r="I166" s="39">
        <v>5712</v>
      </c>
      <c r="J166" s="40">
        <v>515446</v>
      </c>
      <c r="K166" s="23">
        <f t="shared" si="7"/>
        <v>1034012</v>
      </c>
      <c r="L166" s="4"/>
      <c r="M166">
        <f t="shared" si="6"/>
        <v>2018</v>
      </c>
      <c r="N166" s="39">
        <v>425238</v>
      </c>
      <c r="O166" s="39">
        <v>0</v>
      </c>
      <c r="P166" s="39">
        <v>35839</v>
      </c>
      <c r="Q166" s="39">
        <v>116</v>
      </c>
      <c r="R166" s="39">
        <v>27408</v>
      </c>
      <c r="S166" s="39">
        <v>5826</v>
      </c>
      <c r="T166" s="40">
        <v>468499.25</v>
      </c>
      <c r="U166" s="23">
        <f t="shared" si="8"/>
        <v>962926.25</v>
      </c>
      <c r="V166" s="28"/>
      <c r="W166" s="39" t="s">
        <v>795</v>
      </c>
      <c r="X166" s="39" t="s">
        <v>796</v>
      </c>
      <c r="Y166" s="39">
        <v>486148</v>
      </c>
      <c r="Z166" s="39">
        <v>0</v>
      </c>
      <c r="AA166" s="39">
        <v>34113</v>
      </c>
      <c r="AB166" s="39">
        <v>110</v>
      </c>
      <c r="AC166" s="39">
        <v>26088</v>
      </c>
      <c r="AD166" s="39">
        <v>10400</v>
      </c>
      <c r="AE166" s="40">
        <v>643378</v>
      </c>
    </row>
    <row r="167" spans="1:31">
      <c r="A167" t="s">
        <v>176</v>
      </c>
      <c r="B167">
        <v>158</v>
      </c>
      <c r="C167" s="38">
        <v>2017</v>
      </c>
      <c r="D167" s="39">
        <v>1000000</v>
      </c>
      <c r="E167" s="39">
        <v>121232</v>
      </c>
      <c r="F167" s="39">
        <v>85000</v>
      </c>
      <c r="G167" s="39">
        <v>760000</v>
      </c>
      <c r="H167" s="39">
        <v>55000</v>
      </c>
      <c r="I167" s="39">
        <v>65000</v>
      </c>
      <c r="J167" s="40">
        <v>0</v>
      </c>
      <c r="K167" s="23">
        <f t="shared" si="7"/>
        <v>2086232</v>
      </c>
      <c r="L167" s="4"/>
      <c r="M167">
        <f t="shared" si="6"/>
        <v>2018</v>
      </c>
      <c r="N167" s="39">
        <v>1400000</v>
      </c>
      <c r="O167" s="39">
        <v>331116</v>
      </c>
      <c r="P167" s="39">
        <v>75000</v>
      </c>
      <c r="Q167" s="39">
        <v>800000</v>
      </c>
      <c r="R167" s="39">
        <v>35000</v>
      </c>
      <c r="S167" s="39">
        <v>36000</v>
      </c>
      <c r="T167" s="40">
        <v>0</v>
      </c>
      <c r="U167" s="23">
        <f t="shared" si="8"/>
        <v>2677116</v>
      </c>
      <c r="V167" s="28"/>
      <c r="W167" s="39" t="s">
        <v>797</v>
      </c>
      <c r="X167" s="39" t="s">
        <v>798</v>
      </c>
      <c r="Y167" s="39">
        <v>1216253.67</v>
      </c>
      <c r="Z167" s="39">
        <v>82232</v>
      </c>
      <c r="AA167" s="39">
        <v>85000</v>
      </c>
      <c r="AB167" s="39">
        <v>700000</v>
      </c>
      <c r="AC167" s="39">
        <v>60000</v>
      </c>
      <c r="AD167" s="39">
        <v>65000</v>
      </c>
      <c r="AE167" s="40">
        <v>0</v>
      </c>
    </row>
    <row r="168" spans="1:31" ht="26.4">
      <c r="A168" t="s">
        <v>177</v>
      </c>
      <c r="B168">
        <v>159</v>
      </c>
      <c r="C168" s="38">
        <v>2017</v>
      </c>
      <c r="D168" s="39">
        <v>2430000</v>
      </c>
      <c r="E168" s="39">
        <v>130000</v>
      </c>
      <c r="F168" s="39">
        <v>145000</v>
      </c>
      <c r="G168" s="39">
        <v>58000</v>
      </c>
      <c r="H168" s="39">
        <v>47000</v>
      </c>
      <c r="I168" s="39">
        <v>60000</v>
      </c>
      <c r="J168" s="40">
        <v>498000</v>
      </c>
      <c r="K168" s="23">
        <f t="shared" si="7"/>
        <v>3368000</v>
      </c>
      <c r="L168" s="4"/>
      <c r="M168">
        <f t="shared" si="6"/>
        <v>2018</v>
      </c>
      <c r="N168" s="39">
        <v>2440000</v>
      </c>
      <c r="O168" s="39">
        <v>125000</v>
      </c>
      <c r="P168" s="39">
        <v>150000</v>
      </c>
      <c r="Q168" s="39">
        <v>58000</v>
      </c>
      <c r="R168" s="39">
        <v>48000</v>
      </c>
      <c r="S168" s="39">
        <v>75000</v>
      </c>
      <c r="T168" s="40">
        <v>515000</v>
      </c>
      <c r="U168" s="23">
        <f t="shared" si="8"/>
        <v>3411000</v>
      </c>
      <c r="V168" s="28"/>
      <c r="W168" s="39" t="s">
        <v>799</v>
      </c>
      <c r="X168" s="39" t="s">
        <v>800</v>
      </c>
      <c r="Y168" s="39">
        <v>2340000</v>
      </c>
      <c r="Z168" s="39">
        <v>131000</v>
      </c>
      <c r="AA168" s="39">
        <v>130000</v>
      </c>
      <c r="AB168" s="39">
        <v>55000</v>
      </c>
      <c r="AC168" s="39">
        <v>50000</v>
      </c>
      <c r="AD168" s="39">
        <v>75000</v>
      </c>
      <c r="AE168" s="40">
        <v>376735</v>
      </c>
    </row>
    <row r="169" spans="1:31">
      <c r="A169" t="s">
        <v>178</v>
      </c>
      <c r="B169">
        <v>160</v>
      </c>
      <c r="C169" s="38">
        <v>2017</v>
      </c>
      <c r="D169" s="39">
        <v>8260739</v>
      </c>
      <c r="E169" s="39">
        <v>2071000</v>
      </c>
      <c r="F169" s="39">
        <v>1360051</v>
      </c>
      <c r="G169" s="39">
        <v>1000000</v>
      </c>
      <c r="H169" s="39">
        <v>1361600</v>
      </c>
      <c r="I169" s="39">
        <v>451292</v>
      </c>
      <c r="J169" s="40">
        <v>1523253</v>
      </c>
      <c r="K169" s="23">
        <f t="shared" si="7"/>
        <v>16027935</v>
      </c>
      <c r="L169" s="4"/>
      <c r="M169">
        <f t="shared" si="6"/>
        <v>2018</v>
      </c>
      <c r="N169" s="39">
        <v>8752591.5899999999</v>
      </c>
      <c r="O169" s="39">
        <v>2201000</v>
      </c>
      <c r="P169" s="39">
        <v>1324218</v>
      </c>
      <c r="Q169" s="39">
        <v>560602</v>
      </c>
      <c r="R169" s="39">
        <v>1380693</v>
      </c>
      <c r="S169" s="39">
        <v>303388</v>
      </c>
      <c r="T169" s="40">
        <v>1576756</v>
      </c>
      <c r="U169" s="23">
        <f t="shared" si="8"/>
        <v>16099248.59</v>
      </c>
      <c r="V169" s="28"/>
      <c r="W169" s="39" t="s">
        <v>801</v>
      </c>
      <c r="X169" s="39" t="s">
        <v>802</v>
      </c>
      <c r="Y169" s="39">
        <v>8217038.1299999999</v>
      </c>
      <c r="Z169" s="39">
        <v>1696913.8800000001</v>
      </c>
      <c r="AA169" s="39">
        <v>4095208</v>
      </c>
      <c r="AB169" s="39">
        <v>930000</v>
      </c>
      <c r="AC169" s="39">
        <v>1248125.26</v>
      </c>
      <c r="AD169" s="39">
        <v>447205.15</v>
      </c>
      <c r="AE169" s="40">
        <v>0</v>
      </c>
    </row>
    <row r="170" spans="1:31">
      <c r="A170" t="s">
        <v>179</v>
      </c>
      <c r="B170">
        <v>161</v>
      </c>
      <c r="C170" s="38">
        <v>2017</v>
      </c>
      <c r="D170" s="39">
        <v>2425000</v>
      </c>
      <c r="E170" s="39">
        <v>318972.59999999998</v>
      </c>
      <c r="F170" s="39">
        <v>370000</v>
      </c>
      <c r="G170" s="39">
        <v>1430000</v>
      </c>
      <c r="H170" s="39">
        <v>40000</v>
      </c>
      <c r="I170" s="39">
        <v>9000</v>
      </c>
      <c r="J170" s="40">
        <v>270000</v>
      </c>
      <c r="K170" s="23">
        <f t="shared" si="7"/>
        <v>4862972.5999999996</v>
      </c>
      <c r="L170" s="4"/>
      <c r="M170">
        <f t="shared" si="6"/>
        <v>2018</v>
      </c>
      <c r="N170" s="39">
        <v>2700000</v>
      </c>
      <c r="O170" s="39">
        <v>363000</v>
      </c>
      <c r="P170" s="39">
        <v>190000</v>
      </c>
      <c r="Q170" s="39">
        <v>1400000</v>
      </c>
      <c r="R170" s="39">
        <v>35000</v>
      </c>
      <c r="S170" s="39">
        <v>14000</v>
      </c>
      <c r="T170" s="40">
        <v>300000</v>
      </c>
      <c r="U170" s="23">
        <f t="shared" si="8"/>
        <v>5002000</v>
      </c>
      <c r="V170" s="28"/>
      <c r="W170" s="39" t="s">
        <v>803</v>
      </c>
      <c r="X170" s="39" t="s">
        <v>804</v>
      </c>
      <c r="Y170" s="39">
        <v>2400000</v>
      </c>
      <c r="Z170" s="39">
        <v>309000</v>
      </c>
      <c r="AA170" s="39">
        <v>130000</v>
      </c>
      <c r="AB170" s="39">
        <v>1430000</v>
      </c>
      <c r="AC170" s="39">
        <v>45000</v>
      </c>
      <c r="AD170" s="39">
        <v>9000</v>
      </c>
      <c r="AE170" s="40">
        <v>75000</v>
      </c>
    </row>
    <row r="171" spans="1:31" ht="26.4">
      <c r="A171" t="s">
        <v>180</v>
      </c>
      <c r="B171">
        <v>162</v>
      </c>
      <c r="C171" s="38">
        <v>2017</v>
      </c>
      <c r="D171" s="39">
        <v>1543500</v>
      </c>
      <c r="E171" s="39">
        <v>118080</v>
      </c>
      <c r="F171" s="39">
        <v>179520</v>
      </c>
      <c r="G171" s="39">
        <v>1668</v>
      </c>
      <c r="H171" s="39">
        <v>35700</v>
      </c>
      <c r="I171" s="39">
        <v>54060</v>
      </c>
      <c r="J171" s="40">
        <v>0</v>
      </c>
      <c r="K171" s="23">
        <f t="shared" si="7"/>
        <v>1932528</v>
      </c>
      <c r="L171" s="4"/>
      <c r="M171">
        <f t="shared" si="6"/>
        <v>2018</v>
      </c>
      <c r="N171" s="39">
        <v>1582088</v>
      </c>
      <c r="O171" s="39">
        <v>100666</v>
      </c>
      <c r="P171" s="39">
        <v>202888</v>
      </c>
      <c r="Q171" s="39">
        <v>1700</v>
      </c>
      <c r="R171" s="39">
        <v>22500</v>
      </c>
      <c r="S171" s="39">
        <v>45000</v>
      </c>
      <c r="T171" s="40">
        <v>0</v>
      </c>
      <c r="U171" s="23">
        <f t="shared" si="8"/>
        <v>1954842</v>
      </c>
      <c r="V171" s="28"/>
      <c r="W171" s="39" t="s">
        <v>805</v>
      </c>
      <c r="X171" s="39" t="s">
        <v>806</v>
      </c>
      <c r="Y171" s="39">
        <v>1470000</v>
      </c>
      <c r="Z171" s="39">
        <v>98400</v>
      </c>
      <c r="AA171" s="39">
        <v>176000</v>
      </c>
      <c r="AB171" s="39">
        <v>1635</v>
      </c>
      <c r="AC171" s="39">
        <v>35000</v>
      </c>
      <c r="AD171" s="39">
        <v>53000</v>
      </c>
      <c r="AE171" s="40">
        <v>0</v>
      </c>
    </row>
    <row r="172" spans="1:31">
      <c r="A172" t="s">
        <v>181</v>
      </c>
      <c r="B172">
        <v>163</v>
      </c>
      <c r="C172" s="38">
        <v>2016</v>
      </c>
      <c r="D172" s="39">
        <v>7080000</v>
      </c>
      <c r="E172" s="39">
        <v>0</v>
      </c>
      <c r="F172" s="39">
        <v>940000</v>
      </c>
      <c r="G172" s="39">
        <v>450000</v>
      </c>
      <c r="H172" s="39">
        <v>1750000</v>
      </c>
      <c r="I172" s="39">
        <v>50000</v>
      </c>
      <c r="J172" s="40">
        <v>850000</v>
      </c>
      <c r="K172" s="23">
        <f t="shared" si="7"/>
        <v>11120000</v>
      </c>
      <c r="L172" s="4"/>
      <c r="M172">
        <f t="shared" si="6"/>
        <v>2017</v>
      </c>
      <c r="N172" s="39">
        <v>7522000</v>
      </c>
      <c r="O172" s="39">
        <v>0</v>
      </c>
      <c r="P172" s="39">
        <v>692000</v>
      </c>
      <c r="Q172" s="39">
        <v>485000</v>
      </c>
      <c r="R172" s="39">
        <v>1765000</v>
      </c>
      <c r="S172" s="39">
        <v>45000</v>
      </c>
      <c r="T172" s="40">
        <v>3507129</v>
      </c>
      <c r="U172" s="23">
        <f t="shared" ref="U172" si="9">SUM(N172:T172)</f>
        <v>14016129</v>
      </c>
      <c r="V172" s="28"/>
      <c r="W172" s="39" t="s">
        <v>807</v>
      </c>
      <c r="X172" s="39" t="s">
        <v>808</v>
      </c>
      <c r="Y172" s="39">
        <v>7080000</v>
      </c>
      <c r="Z172" s="39">
        <v>0</v>
      </c>
      <c r="AA172" s="39">
        <v>940000</v>
      </c>
      <c r="AB172" s="39">
        <v>450000</v>
      </c>
      <c r="AC172" s="39">
        <v>1750000</v>
      </c>
      <c r="AD172" s="39">
        <v>50000</v>
      </c>
      <c r="AE172" s="40">
        <v>850000</v>
      </c>
    </row>
    <row r="173" spans="1:31">
      <c r="A173" t="s">
        <v>182</v>
      </c>
      <c r="B173">
        <v>164</v>
      </c>
      <c r="C173" s="38">
        <v>2017</v>
      </c>
      <c r="D173" s="39">
        <v>2700000</v>
      </c>
      <c r="E173" s="39">
        <v>475000</v>
      </c>
      <c r="F173" s="39">
        <v>86000</v>
      </c>
      <c r="G173" s="39">
        <v>484000</v>
      </c>
      <c r="H173" s="39">
        <v>85000</v>
      </c>
      <c r="I173" s="39">
        <v>17200</v>
      </c>
      <c r="J173" s="40">
        <v>43000</v>
      </c>
      <c r="K173" s="23">
        <f t="shared" si="7"/>
        <v>3890200</v>
      </c>
      <c r="L173" s="4"/>
      <c r="M173">
        <f t="shared" si="6"/>
        <v>2018</v>
      </c>
      <c r="N173" s="39">
        <v>2696848.04</v>
      </c>
      <c r="O173" s="39">
        <v>550000</v>
      </c>
      <c r="P173" s="39">
        <v>85000</v>
      </c>
      <c r="Q173" s="39">
        <v>560000</v>
      </c>
      <c r="R173" s="39">
        <v>65000</v>
      </c>
      <c r="S173" s="39">
        <v>35000</v>
      </c>
      <c r="T173" s="40">
        <v>55000</v>
      </c>
      <c r="U173" s="23">
        <f t="shared" si="8"/>
        <v>4046848.04</v>
      </c>
      <c r="V173" s="28"/>
      <c r="W173" s="39" t="s">
        <v>809</v>
      </c>
      <c r="X173" s="39" t="s">
        <v>810</v>
      </c>
      <c r="Y173" s="39">
        <v>2716450.87</v>
      </c>
      <c r="Z173" s="39">
        <v>429800</v>
      </c>
      <c r="AA173" s="39">
        <v>88000</v>
      </c>
      <c r="AB173" s="39">
        <v>470000</v>
      </c>
      <c r="AC173" s="39">
        <v>83500</v>
      </c>
      <c r="AD173" s="39">
        <v>5000</v>
      </c>
      <c r="AE173" s="40">
        <v>0</v>
      </c>
    </row>
    <row r="174" spans="1:31">
      <c r="A174" t="s">
        <v>183</v>
      </c>
      <c r="B174">
        <v>165</v>
      </c>
      <c r="C174" s="38">
        <v>2017</v>
      </c>
      <c r="D174" s="39">
        <v>4430000</v>
      </c>
      <c r="E174" s="39">
        <v>617900</v>
      </c>
      <c r="F174" s="39">
        <v>527000</v>
      </c>
      <c r="G174" s="39">
        <v>295214</v>
      </c>
      <c r="H174" s="39">
        <v>945000</v>
      </c>
      <c r="I174" s="39">
        <v>37800</v>
      </c>
      <c r="J174" s="40">
        <v>1146260</v>
      </c>
      <c r="K174" s="23">
        <f t="shared" si="7"/>
        <v>7999174</v>
      </c>
      <c r="L174" s="4"/>
      <c r="M174">
        <f t="shared" si="6"/>
        <v>2018</v>
      </c>
      <c r="N174" s="39">
        <v>4750000</v>
      </c>
      <c r="O174" s="39">
        <v>785000</v>
      </c>
      <c r="P174" s="39">
        <v>625000</v>
      </c>
      <c r="Q174" s="39">
        <v>305000</v>
      </c>
      <c r="R174" s="39">
        <v>921714</v>
      </c>
      <c r="S174" s="39">
        <v>70000</v>
      </c>
      <c r="T174" s="40">
        <v>1225000</v>
      </c>
      <c r="U174" s="23">
        <f t="shared" si="8"/>
        <v>8681714</v>
      </c>
      <c r="V174" s="28"/>
      <c r="W174" s="39" t="s">
        <v>811</v>
      </c>
      <c r="X174" s="39" t="s">
        <v>812</v>
      </c>
      <c r="Y174" s="39">
        <v>4977396</v>
      </c>
      <c r="Z174" s="39">
        <v>539000</v>
      </c>
      <c r="AA174" s="39">
        <v>599000</v>
      </c>
      <c r="AB174" s="39">
        <v>400000</v>
      </c>
      <c r="AC174" s="39">
        <v>1421070</v>
      </c>
      <c r="AD174" s="39">
        <v>22600</v>
      </c>
      <c r="AE174" s="40">
        <v>282000</v>
      </c>
    </row>
    <row r="175" spans="1:31" ht="39.6">
      <c r="A175" t="s">
        <v>184</v>
      </c>
      <c r="B175">
        <v>166</v>
      </c>
      <c r="C175" s="38">
        <v>2017</v>
      </c>
      <c r="D175" s="39">
        <v>800000</v>
      </c>
      <c r="E175" s="39">
        <v>50000</v>
      </c>
      <c r="F175" s="39">
        <v>35000</v>
      </c>
      <c r="G175" s="39">
        <v>4000</v>
      </c>
      <c r="H175" s="39">
        <v>30000</v>
      </c>
      <c r="I175" s="39">
        <v>13000</v>
      </c>
      <c r="J175" s="40">
        <v>0</v>
      </c>
      <c r="K175" s="23">
        <f t="shared" si="7"/>
        <v>932000</v>
      </c>
      <c r="L175" s="4"/>
      <c r="M175">
        <f t="shared" si="6"/>
        <v>2018</v>
      </c>
      <c r="N175" s="39">
        <v>800000</v>
      </c>
      <c r="O175" s="39">
        <v>67000</v>
      </c>
      <c r="P175" s="39">
        <v>35000</v>
      </c>
      <c r="Q175" s="39">
        <v>4000</v>
      </c>
      <c r="R175" s="39">
        <v>30000</v>
      </c>
      <c r="S175" s="39">
        <v>13000</v>
      </c>
      <c r="T175" s="40">
        <v>16926</v>
      </c>
      <c r="U175" s="23">
        <f t="shared" si="8"/>
        <v>965926</v>
      </c>
      <c r="V175" s="28"/>
      <c r="W175" s="39" t="s">
        <v>813</v>
      </c>
      <c r="X175" s="39" t="s">
        <v>814</v>
      </c>
      <c r="Y175" s="39">
        <v>830000</v>
      </c>
      <c r="Z175" s="39">
        <v>63000</v>
      </c>
      <c r="AA175" s="39">
        <v>65000</v>
      </c>
      <c r="AB175" s="39">
        <v>4000</v>
      </c>
      <c r="AC175" s="39">
        <v>50000</v>
      </c>
      <c r="AD175" s="39">
        <v>13000</v>
      </c>
      <c r="AE175" s="40">
        <v>0</v>
      </c>
    </row>
    <row r="176" spans="1:31">
      <c r="A176" t="s">
        <v>185</v>
      </c>
      <c r="B176">
        <v>167</v>
      </c>
      <c r="C176" s="38">
        <v>2017</v>
      </c>
      <c r="D176" s="39">
        <v>3450000</v>
      </c>
      <c r="E176" s="39">
        <v>675000</v>
      </c>
      <c r="F176" s="39">
        <v>190000</v>
      </c>
      <c r="G176" s="39">
        <v>653647</v>
      </c>
      <c r="H176" s="39">
        <v>97500</v>
      </c>
      <c r="I176" s="39">
        <v>95000</v>
      </c>
      <c r="J176" s="40">
        <v>510816</v>
      </c>
      <c r="K176" s="23">
        <f t="shared" si="7"/>
        <v>5671963</v>
      </c>
      <c r="L176" s="4"/>
      <c r="M176">
        <f t="shared" si="6"/>
        <v>2018</v>
      </c>
      <c r="N176" s="39">
        <v>3710000</v>
      </c>
      <c r="O176" s="39">
        <v>795000</v>
      </c>
      <c r="P176" s="39">
        <v>198000</v>
      </c>
      <c r="Q176" s="39">
        <v>655199</v>
      </c>
      <c r="R176" s="39">
        <v>80000</v>
      </c>
      <c r="S176" s="39">
        <v>160000</v>
      </c>
      <c r="T176" s="40">
        <v>494524</v>
      </c>
      <c r="U176" s="23">
        <f t="shared" si="8"/>
        <v>6092723</v>
      </c>
      <c r="V176" s="28"/>
      <c r="W176" s="39" t="s">
        <v>815</v>
      </c>
      <c r="X176" s="39" t="s">
        <v>816</v>
      </c>
      <c r="Y176" s="39">
        <v>3200000</v>
      </c>
      <c r="Z176" s="39">
        <v>718000</v>
      </c>
      <c r="AA176" s="39">
        <v>175000</v>
      </c>
      <c r="AB176" s="39">
        <v>485000</v>
      </c>
      <c r="AC176" s="39">
        <v>140000</v>
      </c>
      <c r="AD176" s="39">
        <v>60000</v>
      </c>
      <c r="AE176" s="40">
        <v>175000</v>
      </c>
    </row>
    <row r="177" spans="1:31" ht="26.4">
      <c r="A177" t="s">
        <v>186</v>
      </c>
      <c r="B177">
        <v>168</v>
      </c>
      <c r="C177" s="38">
        <v>2017</v>
      </c>
      <c r="D177" s="39">
        <v>2472956.2400000002</v>
      </c>
      <c r="E177" s="39">
        <v>0</v>
      </c>
      <c r="F177" s="39">
        <v>100000</v>
      </c>
      <c r="G177" s="39">
        <v>12000</v>
      </c>
      <c r="H177" s="39">
        <v>48000</v>
      </c>
      <c r="I177" s="39">
        <v>80000</v>
      </c>
      <c r="J177" s="40">
        <v>0</v>
      </c>
      <c r="K177" s="23">
        <f t="shared" si="7"/>
        <v>2712956.24</v>
      </c>
      <c r="L177" s="4"/>
      <c r="M177">
        <f t="shared" si="6"/>
        <v>2018</v>
      </c>
      <c r="N177" s="39">
        <v>2844926.07</v>
      </c>
      <c r="O177" s="39">
        <v>0</v>
      </c>
      <c r="P177" s="39">
        <v>105000</v>
      </c>
      <c r="Q177" s="39">
        <v>12000</v>
      </c>
      <c r="R177" s="39">
        <v>51000</v>
      </c>
      <c r="S177" s="39">
        <v>80000</v>
      </c>
      <c r="T177" s="40">
        <v>0</v>
      </c>
      <c r="U177" s="23">
        <f t="shared" si="8"/>
        <v>3092926.07</v>
      </c>
      <c r="V177" s="28"/>
      <c r="W177" s="39" t="s">
        <v>817</v>
      </c>
      <c r="X177" s="39" t="s">
        <v>818</v>
      </c>
      <c r="Y177" s="39">
        <v>2652588.2599999998</v>
      </c>
      <c r="Z177" s="39">
        <v>0</v>
      </c>
      <c r="AA177" s="39">
        <v>105000</v>
      </c>
      <c r="AB177" s="39">
        <v>12000</v>
      </c>
      <c r="AC177" s="39">
        <v>48000</v>
      </c>
      <c r="AD177" s="39">
        <v>80000</v>
      </c>
      <c r="AE177" s="40">
        <v>0</v>
      </c>
    </row>
    <row r="178" spans="1:31">
      <c r="A178" t="s">
        <v>187</v>
      </c>
      <c r="B178">
        <v>169</v>
      </c>
      <c r="C178" s="38">
        <v>2017</v>
      </c>
      <c r="D178" s="39">
        <v>654000</v>
      </c>
      <c r="E178" s="39">
        <v>25500</v>
      </c>
      <c r="F178" s="39">
        <v>93000</v>
      </c>
      <c r="G178" s="39">
        <v>0</v>
      </c>
      <c r="H178" s="39">
        <v>500</v>
      </c>
      <c r="I178" s="39">
        <v>10000</v>
      </c>
      <c r="J178" s="40">
        <v>0</v>
      </c>
      <c r="K178" s="23">
        <f t="shared" si="7"/>
        <v>783000</v>
      </c>
      <c r="L178" s="4"/>
      <c r="M178">
        <f t="shared" si="6"/>
        <v>2018</v>
      </c>
      <c r="N178" s="39">
        <v>717000</v>
      </c>
      <c r="O178" s="39">
        <v>30000</v>
      </c>
      <c r="P178" s="39">
        <v>74000</v>
      </c>
      <c r="Q178" s="39">
        <v>0</v>
      </c>
      <c r="R178" s="39">
        <v>500</v>
      </c>
      <c r="S178" s="39">
        <v>10000</v>
      </c>
      <c r="T178" s="40">
        <v>20000</v>
      </c>
      <c r="U178" s="23">
        <f t="shared" si="8"/>
        <v>851500</v>
      </c>
      <c r="V178" s="28"/>
      <c r="W178" s="39" t="s">
        <v>819</v>
      </c>
      <c r="X178" s="39" t="s">
        <v>820</v>
      </c>
      <c r="Y178" s="39">
        <v>650000</v>
      </c>
      <c r="Z178" s="39">
        <v>30500</v>
      </c>
      <c r="AA178" s="39">
        <v>88000</v>
      </c>
      <c r="AB178" s="39">
        <v>0</v>
      </c>
      <c r="AC178" s="39">
        <v>400</v>
      </c>
      <c r="AD178" s="39">
        <v>10000</v>
      </c>
      <c r="AE178" s="40">
        <v>0</v>
      </c>
    </row>
    <row r="179" spans="1:31" ht="26.4">
      <c r="A179" t="s">
        <v>188</v>
      </c>
      <c r="B179">
        <v>170</v>
      </c>
      <c r="C179" s="38">
        <v>2017</v>
      </c>
      <c r="D179" s="39">
        <v>5000000</v>
      </c>
      <c r="E179" s="39">
        <v>1795000</v>
      </c>
      <c r="F179" s="39">
        <v>455000</v>
      </c>
      <c r="G179" s="39">
        <v>270000</v>
      </c>
      <c r="H179" s="39">
        <v>190000</v>
      </c>
      <c r="I179" s="39">
        <v>150000</v>
      </c>
      <c r="J179" s="40">
        <v>220000</v>
      </c>
      <c r="K179" s="23">
        <f t="shared" si="7"/>
        <v>8080000</v>
      </c>
      <c r="L179" s="4"/>
      <c r="M179">
        <f t="shared" si="6"/>
        <v>2018</v>
      </c>
      <c r="N179" s="39">
        <v>5600000</v>
      </c>
      <c r="O179" s="39">
        <v>2102500</v>
      </c>
      <c r="P179" s="39">
        <v>566000</v>
      </c>
      <c r="Q179" s="39">
        <v>320000</v>
      </c>
      <c r="R179" s="39">
        <v>250000</v>
      </c>
      <c r="S179" s="39">
        <v>300000</v>
      </c>
      <c r="T179" s="40">
        <v>350000</v>
      </c>
      <c r="U179" s="23">
        <f t="shared" si="8"/>
        <v>9488500</v>
      </c>
      <c r="V179" s="28"/>
      <c r="W179" s="39" t="s">
        <v>821</v>
      </c>
      <c r="X179" s="39" t="s">
        <v>822</v>
      </c>
      <c r="Y179" s="39">
        <v>4600000</v>
      </c>
      <c r="Z179" s="39">
        <v>1523000</v>
      </c>
      <c r="AA179" s="39">
        <v>505000</v>
      </c>
      <c r="AB179" s="39">
        <v>250000</v>
      </c>
      <c r="AC179" s="39">
        <v>194000</v>
      </c>
      <c r="AD179" s="39">
        <v>150000</v>
      </c>
      <c r="AE179" s="40">
        <v>20000</v>
      </c>
    </row>
    <row r="180" spans="1:31" ht="26.4">
      <c r="A180" t="s">
        <v>189</v>
      </c>
      <c r="B180">
        <v>171</v>
      </c>
      <c r="C180" s="38">
        <v>2017</v>
      </c>
      <c r="D180" s="39">
        <v>3528000</v>
      </c>
      <c r="E180" s="39">
        <v>407600</v>
      </c>
      <c r="F180" s="39">
        <v>275000</v>
      </c>
      <c r="G180" s="39">
        <v>32000</v>
      </c>
      <c r="H180" s="39">
        <v>1975</v>
      </c>
      <c r="I180" s="39">
        <v>40000</v>
      </c>
      <c r="J180" s="40">
        <v>125000</v>
      </c>
      <c r="K180" s="23">
        <f t="shared" si="7"/>
        <v>4409575</v>
      </c>
      <c r="L180" s="4"/>
      <c r="M180">
        <f t="shared" si="6"/>
        <v>2018</v>
      </c>
      <c r="N180" s="39">
        <v>4010000</v>
      </c>
      <c r="O180" s="39">
        <v>427575</v>
      </c>
      <c r="P180" s="39">
        <v>250000</v>
      </c>
      <c r="Q180" s="39">
        <v>40000</v>
      </c>
      <c r="R180" s="39">
        <v>9000</v>
      </c>
      <c r="S180" s="39">
        <v>125000</v>
      </c>
      <c r="T180" s="40">
        <v>240438</v>
      </c>
      <c r="U180" s="23">
        <f t="shared" si="8"/>
        <v>5102013</v>
      </c>
      <c r="V180" s="28"/>
      <c r="W180" s="39" t="s">
        <v>823</v>
      </c>
      <c r="X180" s="39" t="s">
        <v>824</v>
      </c>
      <c r="Y180" s="39">
        <v>3400000</v>
      </c>
      <c r="Z180" s="39">
        <v>54000</v>
      </c>
      <c r="AA180" s="39">
        <v>400000</v>
      </c>
      <c r="AB180" s="39">
        <v>32000</v>
      </c>
      <c r="AC180" s="39">
        <v>10000</v>
      </c>
      <c r="AD180" s="39">
        <v>40000</v>
      </c>
      <c r="AE180" s="40">
        <v>0</v>
      </c>
    </row>
    <row r="181" spans="1:31">
      <c r="A181" t="s">
        <v>190</v>
      </c>
      <c r="B181">
        <v>172</v>
      </c>
      <c r="C181" s="38">
        <v>2017</v>
      </c>
      <c r="D181" s="39">
        <v>1463400</v>
      </c>
      <c r="E181" s="39">
        <v>51500</v>
      </c>
      <c r="F181" s="39">
        <v>200000</v>
      </c>
      <c r="G181" s="39">
        <v>9250</v>
      </c>
      <c r="H181" s="39">
        <v>39000</v>
      </c>
      <c r="I181" s="39">
        <v>50000</v>
      </c>
      <c r="J181" s="40">
        <v>165000</v>
      </c>
      <c r="K181" s="23">
        <f t="shared" si="7"/>
        <v>1978150</v>
      </c>
      <c r="L181" s="4"/>
      <c r="M181">
        <f t="shared" si="6"/>
        <v>2018</v>
      </c>
      <c r="N181" s="39">
        <v>1443400</v>
      </c>
      <c r="O181" s="39">
        <v>51500</v>
      </c>
      <c r="P181" s="39">
        <v>200000</v>
      </c>
      <c r="Q181" s="39">
        <v>9250</v>
      </c>
      <c r="R181" s="39">
        <v>39000</v>
      </c>
      <c r="S181" s="39">
        <v>50000</v>
      </c>
      <c r="T181" s="40">
        <v>165000</v>
      </c>
      <c r="U181" s="23">
        <f t="shared" si="8"/>
        <v>1958150</v>
      </c>
      <c r="V181" s="28"/>
      <c r="W181" s="39" t="s">
        <v>825</v>
      </c>
      <c r="X181" s="39" t="s">
        <v>826</v>
      </c>
      <c r="Y181" s="39">
        <v>1263400</v>
      </c>
      <c r="Z181" s="39">
        <v>51500</v>
      </c>
      <c r="AA181" s="39">
        <v>200000</v>
      </c>
      <c r="AB181" s="39">
        <v>9250</v>
      </c>
      <c r="AC181" s="39">
        <v>39000</v>
      </c>
      <c r="AD181" s="39">
        <v>50000</v>
      </c>
      <c r="AE181" s="40">
        <v>45000</v>
      </c>
    </row>
    <row r="182" spans="1:31" ht="26.4">
      <c r="A182" t="s">
        <v>191</v>
      </c>
      <c r="B182">
        <v>173</v>
      </c>
      <c r="C182" s="38">
        <v>2017</v>
      </c>
      <c r="D182" s="39">
        <v>850000</v>
      </c>
      <c r="E182" s="39">
        <v>0</v>
      </c>
      <c r="F182" s="39">
        <v>98000</v>
      </c>
      <c r="G182" s="39">
        <v>6969</v>
      </c>
      <c r="H182" s="39">
        <v>2000</v>
      </c>
      <c r="I182" s="39">
        <v>12500</v>
      </c>
      <c r="J182" s="40">
        <v>239904</v>
      </c>
      <c r="K182" s="23">
        <f t="shared" si="7"/>
        <v>1209373</v>
      </c>
      <c r="L182" s="4"/>
      <c r="M182">
        <f t="shared" si="6"/>
        <v>2018</v>
      </c>
      <c r="N182" s="39">
        <v>863952.64</v>
      </c>
      <c r="O182" s="39">
        <v>0</v>
      </c>
      <c r="P182" s="39">
        <v>110000</v>
      </c>
      <c r="Q182" s="39">
        <v>6969</v>
      </c>
      <c r="R182" s="39">
        <v>2000</v>
      </c>
      <c r="S182" s="39">
        <v>12500</v>
      </c>
      <c r="T182" s="40">
        <v>253101</v>
      </c>
      <c r="U182" s="23">
        <f t="shared" si="8"/>
        <v>1248522.6400000001</v>
      </c>
      <c r="V182" s="28"/>
      <c r="W182" s="39" t="s">
        <v>827</v>
      </c>
      <c r="X182" s="39" t="s">
        <v>828</v>
      </c>
      <c r="Y182" s="39">
        <v>830000</v>
      </c>
      <c r="Z182" s="39">
        <v>0</v>
      </c>
      <c r="AA182" s="39">
        <v>98000</v>
      </c>
      <c r="AB182" s="39">
        <v>6969</v>
      </c>
      <c r="AC182" s="39">
        <v>2000</v>
      </c>
      <c r="AD182" s="39">
        <v>12500</v>
      </c>
      <c r="AE182" s="40">
        <v>211626</v>
      </c>
    </row>
    <row r="183" spans="1:31">
      <c r="A183" t="s">
        <v>192</v>
      </c>
      <c r="B183">
        <v>174</v>
      </c>
      <c r="C183" s="38">
        <v>2017</v>
      </c>
      <c r="D183" s="39">
        <v>1150000</v>
      </c>
      <c r="E183" s="39">
        <v>103000</v>
      </c>
      <c r="F183" s="39">
        <v>94000</v>
      </c>
      <c r="G183" s="39">
        <v>53000</v>
      </c>
      <c r="H183" s="39">
        <v>94000</v>
      </c>
      <c r="I183" s="39">
        <v>20000</v>
      </c>
      <c r="J183" s="40">
        <v>50195</v>
      </c>
      <c r="K183" s="23">
        <f t="shared" si="7"/>
        <v>1564195</v>
      </c>
      <c r="L183" s="4"/>
      <c r="M183">
        <f t="shared" si="6"/>
        <v>2018</v>
      </c>
      <c r="N183" s="39">
        <v>1195000</v>
      </c>
      <c r="O183" s="39">
        <v>108000</v>
      </c>
      <c r="P183" s="39">
        <v>111000</v>
      </c>
      <c r="Q183" s="39">
        <v>38000</v>
      </c>
      <c r="R183" s="39">
        <v>96000</v>
      </c>
      <c r="S183" s="39">
        <v>21000</v>
      </c>
      <c r="T183" s="40">
        <v>50000</v>
      </c>
      <c r="U183" s="23">
        <f t="shared" si="8"/>
        <v>1619000</v>
      </c>
      <c r="V183" s="28"/>
      <c r="W183" s="39" t="s">
        <v>829</v>
      </c>
      <c r="X183" s="39" t="s">
        <v>830</v>
      </c>
      <c r="Y183" s="39">
        <v>1138522</v>
      </c>
      <c r="Z183" s="39">
        <v>220000</v>
      </c>
      <c r="AA183" s="39">
        <v>127000</v>
      </c>
      <c r="AB183" s="39">
        <v>50000</v>
      </c>
      <c r="AC183" s="39">
        <v>80000</v>
      </c>
      <c r="AD183" s="39">
        <v>18000</v>
      </c>
      <c r="AE183" s="40">
        <v>0</v>
      </c>
    </row>
    <row r="184" spans="1:31">
      <c r="A184" t="s">
        <v>193</v>
      </c>
      <c r="B184">
        <v>175</v>
      </c>
      <c r="C184" s="38">
        <v>2017</v>
      </c>
      <c r="D184" s="39">
        <v>1980000</v>
      </c>
      <c r="E184" s="39">
        <v>131154</v>
      </c>
      <c r="F184" s="39">
        <v>85600</v>
      </c>
      <c r="G184" s="39">
        <v>3100</v>
      </c>
      <c r="H184" s="39">
        <v>11360</v>
      </c>
      <c r="I184" s="39">
        <v>66000</v>
      </c>
      <c r="J184" s="40">
        <v>0</v>
      </c>
      <c r="K184" s="23">
        <f t="shared" si="7"/>
        <v>2277214</v>
      </c>
      <c r="L184" s="4"/>
      <c r="M184">
        <f t="shared" si="6"/>
        <v>2018</v>
      </c>
      <c r="N184" s="39">
        <v>2130000</v>
      </c>
      <c r="O184" s="39">
        <v>140000</v>
      </c>
      <c r="P184" s="39">
        <v>110000</v>
      </c>
      <c r="Q184" s="39">
        <v>3377</v>
      </c>
      <c r="R184" s="39">
        <v>22000</v>
      </c>
      <c r="S184" s="39">
        <v>85000</v>
      </c>
      <c r="T184" s="40">
        <v>0</v>
      </c>
      <c r="U184" s="23">
        <f t="shared" si="8"/>
        <v>2490377</v>
      </c>
      <c r="V184" s="28"/>
      <c r="W184" s="39" t="s">
        <v>831</v>
      </c>
      <c r="X184" s="39" t="s">
        <v>832</v>
      </c>
      <c r="Y184" s="39">
        <v>2050000</v>
      </c>
      <c r="Z184" s="39">
        <v>120000</v>
      </c>
      <c r="AA184" s="39">
        <v>83000</v>
      </c>
      <c r="AB184" s="39">
        <v>2941</v>
      </c>
      <c r="AC184" s="39">
        <v>15237</v>
      </c>
      <c r="AD184" s="39">
        <v>38000</v>
      </c>
      <c r="AE184" s="40">
        <v>0</v>
      </c>
    </row>
    <row r="185" spans="1:31">
      <c r="A185" t="s">
        <v>194</v>
      </c>
      <c r="B185">
        <v>176</v>
      </c>
      <c r="C185" s="38">
        <v>2017</v>
      </c>
      <c r="D185" s="39">
        <v>6570590</v>
      </c>
      <c r="E185" s="39">
        <v>1226398</v>
      </c>
      <c r="F185" s="39">
        <v>893240</v>
      </c>
      <c r="G185" s="39">
        <v>805030</v>
      </c>
      <c r="H185" s="39">
        <v>189090</v>
      </c>
      <c r="I185" s="39">
        <v>86770</v>
      </c>
      <c r="J185" s="40">
        <v>538400</v>
      </c>
      <c r="K185" s="23">
        <f t="shared" si="7"/>
        <v>10309518</v>
      </c>
      <c r="L185" s="4"/>
      <c r="M185">
        <f t="shared" si="6"/>
        <v>2018</v>
      </c>
      <c r="N185" s="39">
        <v>6650000</v>
      </c>
      <c r="O185" s="39">
        <v>1607000</v>
      </c>
      <c r="P185" s="39">
        <v>600000</v>
      </c>
      <c r="Q185" s="39">
        <v>700000</v>
      </c>
      <c r="R185" s="39">
        <v>160000</v>
      </c>
      <c r="S185" s="39">
        <v>150000</v>
      </c>
      <c r="T185" s="40">
        <v>480000</v>
      </c>
      <c r="U185" s="23">
        <f t="shared" si="8"/>
        <v>10347000</v>
      </c>
      <c r="V185" s="28"/>
      <c r="W185" s="39" t="s">
        <v>833</v>
      </c>
      <c r="X185" s="39" t="s">
        <v>834</v>
      </c>
      <c r="Y185" s="39">
        <v>6200000</v>
      </c>
      <c r="Z185" s="39">
        <v>1139000</v>
      </c>
      <c r="AA185" s="39">
        <v>800000</v>
      </c>
      <c r="AB185" s="39">
        <v>678161</v>
      </c>
      <c r="AC185" s="39">
        <v>210000</v>
      </c>
      <c r="AD185" s="39">
        <v>70000</v>
      </c>
      <c r="AE185" s="40">
        <v>0</v>
      </c>
    </row>
    <row r="186" spans="1:31">
      <c r="A186" t="s">
        <v>195</v>
      </c>
      <c r="B186">
        <v>177</v>
      </c>
      <c r="C186" s="38">
        <v>2017</v>
      </c>
      <c r="D186" s="39">
        <v>1550000</v>
      </c>
      <c r="E186" s="39">
        <v>100000</v>
      </c>
      <c r="F186" s="39">
        <v>85000</v>
      </c>
      <c r="G186" s="39">
        <v>24000</v>
      </c>
      <c r="H186" s="39">
        <v>20000</v>
      </c>
      <c r="I186" s="39">
        <v>45000</v>
      </c>
      <c r="J186" s="40">
        <v>271000</v>
      </c>
      <c r="K186" s="23">
        <f t="shared" si="7"/>
        <v>2095000</v>
      </c>
      <c r="L186" s="4"/>
      <c r="M186">
        <f t="shared" si="6"/>
        <v>2018</v>
      </c>
      <c r="N186" s="39">
        <v>1650000</v>
      </c>
      <c r="O186" s="39">
        <v>100000</v>
      </c>
      <c r="P186" s="39">
        <v>85000</v>
      </c>
      <c r="Q186" s="39">
        <v>24000</v>
      </c>
      <c r="R186" s="39">
        <v>20000</v>
      </c>
      <c r="S186" s="39">
        <v>50000</v>
      </c>
      <c r="T186" s="40">
        <v>340100</v>
      </c>
      <c r="U186" s="23">
        <f t="shared" si="8"/>
        <v>2269100</v>
      </c>
      <c r="V186" s="28"/>
      <c r="W186" s="39" t="s">
        <v>835</v>
      </c>
      <c r="X186" s="39" t="s">
        <v>836</v>
      </c>
      <c r="Y186" s="39">
        <v>1500000</v>
      </c>
      <c r="Z186" s="39">
        <v>0</v>
      </c>
      <c r="AA186" s="39">
        <v>85000</v>
      </c>
      <c r="AB186" s="39">
        <v>24000</v>
      </c>
      <c r="AC186" s="39">
        <v>15000</v>
      </c>
      <c r="AD186" s="39">
        <v>46000</v>
      </c>
      <c r="AE186" s="40">
        <v>0</v>
      </c>
    </row>
    <row r="187" spans="1:31">
      <c r="A187" t="s">
        <v>196</v>
      </c>
      <c r="B187">
        <v>178</v>
      </c>
      <c r="C187" s="38">
        <v>2017</v>
      </c>
      <c r="D187" s="39">
        <v>2945000</v>
      </c>
      <c r="E187" s="39">
        <v>175000</v>
      </c>
      <c r="F187" s="39">
        <v>425000</v>
      </c>
      <c r="G187" s="39">
        <v>110000</v>
      </c>
      <c r="H187" s="39">
        <v>110000</v>
      </c>
      <c r="I187" s="39">
        <v>15000</v>
      </c>
      <c r="J187" s="40">
        <v>70000</v>
      </c>
      <c r="K187" s="23">
        <f t="shared" si="7"/>
        <v>3850000</v>
      </c>
      <c r="L187" s="4"/>
      <c r="M187">
        <f t="shared" si="6"/>
        <v>2018</v>
      </c>
      <c r="N187" s="39">
        <v>3237780</v>
      </c>
      <c r="O187" s="39">
        <v>175000</v>
      </c>
      <c r="P187" s="39">
        <v>350000</v>
      </c>
      <c r="Q187" s="39">
        <v>100000</v>
      </c>
      <c r="R187" s="39">
        <v>100000</v>
      </c>
      <c r="S187" s="39">
        <v>7000</v>
      </c>
      <c r="T187" s="40">
        <v>65000</v>
      </c>
      <c r="U187" s="23">
        <f t="shared" si="8"/>
        <v>4034780</v>
      </c>
      <c r="V187" s="28"/>
      <c r="W187" s="39" t="s">
        <v>837</v>
      </c>
      <c r="X187" s="39" t="s">
        <v>838</v>
      </c>
      <c r="Y187" s="39">
        <v>2624755.42</v>
      </c>
      <c r="Z187" s="39">
        <v>135000</v>
      </c>
      <c r="AA187" s="39">
        <v>375000</v>
      </c>
      <c r="AB187" s="39">
        <v>108150</v>
      </c>
      <c r="AC187" s="39">
        <v>95000</v>
      </c>
      <c r="AD187" s="39">
        <v>1750</v>
      </c>
      <c r="AE187" s="40">
        <v>100000</v>
      </c>
    </row>
    <row r="188" spans="1:31">
      <c r="A188" t="s">
        <v>197</v>
      </c>
      <c r="B188">
        <v>179</v>
      </c>
      <c r="C188" s="38">
        <v>2017</v>
      </c>
      <c r="D188" s="39">
        <v>1000000</v>
      </c>
      <c r="E188" s="39">
        <v>117405</v>
      </c>
      <c r="F188" s="39">
        <v>50000</v>
      </c>
      <c r="G188" s="39">
        <v>0</v>
      </c>
      <c r="H188" s="39">
        <v>53000</v>
      </c>
      <c r="I188" s="39">
        <v>8000</v>
      </c>
      <c r="J188" s="40">
        <v>1000</v>
      </c>
      <c r="K188" s="23">
        <f t="shared" si="7"/>
        <v>1229405</v>
      </c>
      <c r="L188" s="4"/>
      <c r="M188">
        <f t="shared" si="6"/>
        <v>2018</v>
      </c>
      <c r="N188" s="39">
        <v>1040000</v>
      </c>
      <c r="O188" s="39">
        <v>118865</v>
      </c>
      <c r="P188" s="39">
        <v>50000</v>
      </c>
      <c r="Q188" s="39">
        <v>0</v>
      </c>
      <c r="R188" s="39">
        <v>32500</v>
      </c>
      <c r="S188" s="39">
        <v>3600</v>
      </c>
      <c r="T188" s="40">
        <v>37100</v>
      </c>
      <c r="U188" s="23">
        <f t="shared" si="8"/>
        <v>1282065</v>
      </c>
      <c r="V188" s="28"/>
      <c r="W188" s="39" t="s">
        <v>839</v>
      </c>
      <c r="X188" s="39" t="s">
        <v>840</v>
      </c>
      <c r="Y188" s="39">
        <v>902990</v>
      </c>
      <c r="Z188" s="39">
        <v>109326</v>
      </c>
      <c r="AA188" s="39">
        <v>35000</v>
      </c>
      <c r="AB188" s="39">
        <v>0</v>
      </c>
      <c r="AC188" s="39">
        <v>65000</v>
      </c>
      <c r="AD188" s="39">
        <v>2500</v>
      </c>
      <c r="AE188" s="40">
        <v>10000</v>
      </c>
    </row>
    <row r="189" spans="1:31">
      <c r="A189" t="s">
        <v>198</v>
      </c>
      <c r="B189">
        <v>180</v>
      </c>
      <c r="C189" s="38">
        <v>2017</v>
      </c>
      <c r="D189" s="39">
        <v>868000</v>
      </c>
      <c r="E189" s="39">
        <v>500</v>
      </c>
      <c r="F189" s="39">
        <v>28000</v>
      </c>
      <c r="G189" s="39">
        <v>10000</v>
      </c>
      <c r="H189" s="39">
        <v>52000</v>
      </c>
      <c r="I189" s="39">
        <v>13500</v>
      </c>
      <c r="J189" s="40">
        <v>15500</v>
      </c>
      <c r="K189" s="23">
        <f t="shared" si="7"/>
        <v>987500</v>
      </c>
      <c r="L189" s="4"/>
      <c r="M189">
        <f t="shared" si="6"/>
        <v>2018</v>
      </c>
      <c r="N189" s="39">
        <v>900000</v>
      </c>
      <c r="O189" s="39">
        <v>0</v>
      </c>
      <c r="P189" s="39">
        <v>20500</v>
      </c>
      <c r="Q189" s="39">
        <v>1200</v>
      </c>
      <c r="R189" s="39">
        <v>50000</v>
      </c>
      <c r="S189" s="39">
        <v>23000</v>
      </c>
      <c r="T189" s="40">
        <v>15500</v>
      </c>
      <c r="U189" s="23">
        <f t="shared" si="8"/>
        <v>1010200</v>
      </c>
      <c r="V189" s="28"/>
      <c r="W189" s="39" t="s">
        <v>841</v>
      </c>
      <c r="X189" s="39" t="s">
        <v>842</v>
      </c>
      <c r="Y189" s="39">
        <v>795000</v>
      </c>
      <c r="Z189" s="39">
        <v>500</v>
      </c>
      <c r="AA189" s="39">
        <v>23000</v>
      </c>
      <c r="AB189" s="39">
        <v>28000</v>
      </c>
      <c r="AC189" s="39">
        <v>57000</v>
      </c>
      <c r="AD189" s="39">
        <v>8000</v>
      </c>
      <c r="AE189" s="40">
        <v>26523</v>
      </c>
    </row>
    <row r="190" spans="1:31">
      <c r="A190" t="s">
        <v>199</v>
      </c>
      <c r="B190">
        <v>181</v>
      </c>
      <c r="C190" s="38">
        <v>2017</v>
      </c>
      <c r="D190" s="39">
        <v>6070000</v>
      </c>
      <c r="E190" s="39">
        <v>76500</v>
      </c>
      <c r="F190" s="39">
        <v>0</v>
      </c>
      <c r="G190" s="39">
        <v>235000</v>
      </c>
      <c r="H190" s="39">
        <v>325000</v>
      </c>
      <c r="I190" s="39">
        <v>483000</v>
      </c>
      <c r="J190" s="40">
        <v>1000000</v>
      </c>
      <c r="K190" s="23">
        <f t="shared" si="7"/>
        <v>8189500</v>
      </c>
      <c r="L190" s="4"/>
      <c r="M190">
        <f t="shared" si="6"/>
        <v>2018</v>
      </c>
      <c r="N190" s="39">
        <v>6145000</v>
      </c>
      <c r="O190" s="39">
        <v>86500</v>
      </c>
      <c r="P190" s="39">
        <v>0</v>
      </c>
      <c r="Q190" s="39">
        <v>284000</v>
      </c>
      <c r="R190" s="39">
        <v>345000</v>
      </c>
      <c r="S190" s="39">
        <v>503000</v>
      </c>
      <c r="T190" s="40">
        <v>500000</v>
      </c>
      <c r="U190" s="23">
        <f t="shared" si="8"/>
        <v>7863500</v>
      </c>
      <c r="V190" s="28"/>
      <c r="W190" s="39" t="s">
        <v>843</v>
      </c>
      <c r="X190" s="39" t="s">
        <v>844</v>
      </c>
      <c r="Y190" s="39">
        <v>5525000</v>
      </c>
      <c r="Z190" s="39">
        <v>70000</v>
      </c>
      <c r="AA190" s="39">
        <v>0</v>
      </c>
      <c r="AB190" s="39">
        <v>235000</v>
      </c>
      <c r="AC190" s="39">
        <v>360000</v>
      </c>
      <c r="AD190" s="39">
        <v>483000</v>
      </c>
      <c r="AE190" s="40">
        <v>0</v>
      </c>
    </row>
    <row r="191" spans="1:31" ht="26.4">
      <c r="A191" t="s">
        <v>200</v>
      </c>
      <c r="B191">
        <v>182</v>
      </c>
      <c r="C191" s="38">
        <v>2017</v>
      </c>
      <c r="D191" s="39">
        <v>2850000</v>
      </c>
      <c r="E191" s="39">
        <v>721839</v>
      </c>
      <c r="F191" s="39">
        <v>350000</v>
      </c>
      <c r="G191" s="39">
        <v>205822</v>
      </c>
      <c r="H191" s="39">
        <v>85929</v>
      </c>
      <c r="I191" s="39">
        <v>150000</v>
      </c>
      <c r="J191" s="40">
        <v>105650</v>
      </c>
      <c r="K191" s="23">
        <f t="shared" si="7"/>
        <v>4469240</v>
      </c>
      <c r="L191" s="4"/>
      <c r="M191">
        <f t="shared" si="6"/>
        <v>2018</v>
      </c>
      <c r="N191" s="39">
        <v>2912000</v>
      </c>
      <c r="O191" s="39">
        <v>706223</v>
      </c>
      <c r="P191" s="39">
        <v>350000</v>
      </c>
      <c r="Q191" s="39">
        <v>193008</v>
      </c>
      <c r="R191" s="39">
        <v>69191</v>
      </c>
      <c r="S191" s="39">
        <v>250000</v>
      </c>
      <c r="T191" s="40">
        <v>105000</v>
      </c>
      <c r="U191" s="23">
        <f t="shared" si="8"/>
        <v>4585422</v>
      </c>
      <c r="V191" s="28"/>
      <c r="W191" s="39" t="s">
        <v>845</v>
      </c>
      <c r="X191" s="39" t="s">
        <v>846</v>
      </c>
      <c r="Y191" s="39">
        <v>2826000</v>
      </c>
      <c r="Z191" s="39">
        <v>708303</v>
      </c>
      <c r="AA191" s="39">
        <v>356900</v>
      </c>
      <c r="AB191" s="39">
        <v>54939</v>
      </c>
      <c r="AC191" s="39">
        <v>76771</v>
      </c>
      <c r="AD191" s="39">
        <v>152900</v>
      </c>
      <c r="AE191" s="40">
        <v>7000</v>
      </c>
    </row>
    <row r="192" spans="1:31" ht="26.4">
      <c r="A192" t="s">
        <v>201</v>
      </c>
      <c r="B192">
        <v>183</v>
      </c>
      <c r="C192" s="38">
        <v>2017</v>
      </c>
      <c r="D192" s="39">
        <v>60000</v>
      </c>
      <c r="E192" s="39">
        <v>0</v>
      </c>
      <c r="F192" s="39">
        <v>6500</v>
      </c>
      <c r="G192" s="39">
        <v>0</v>
      </c>
      <c r="H192" s="39">
        <v>420</v>
      </c>
      <c r="I192" s="39">
        <v>938</v>
      </c>
      <c r="J192" s="40">
        <v>0</v>
      </c>
      <c r="K192" s="23">
        <f t="shared" si="7"/>
        <v>67858</v>
      </c>
      <c r="L192" s="4"/>
      <c r="M192">
        <f t="shared" si="6"/>
        <v>2018</v>
      </c>
      <c r="N192" s="39">
        <v>56000</v>
      </c>
      <c r="O192" s="39">
        <v>0</v>
      </c>
      <c r="P192" s="39">
        <v>5200</v>
      </c>
      <c r="Q192" s="39">
        <v>0</v>
      </c>
      <c r="R192" s="39">
        <v>60</v>
      </c>
      <c r="S192" s="39">
        <v>1500</v>
      </c>
      <c r="T192" s="40">
        <v>5500</v>
      </c>
      <c r="U192" s="23">
        <f t="shared" si="8"/>
        <v>68260</v>
      </c>
      <c r="V192" s="28"/>
      <c r="W192" s="39" t="s">
        <v>847</v>
      </c>
      <c r="X192" s="39" t="s">
        <v>848</v>
      </c>
      <c r="Y192" s="39">
        <v>54000</v>
      </c>
      <c r="Z192" s="39">
        <v>0</v>
      </c>
      <c r="AA192" s="39">
        <v>14500</v>
      </c>
      <c r="AB192" s="39">
        <v>0</v>
      </c>
      <c r="AC192" s="39">
        <v>910</v>
      </c>
      <c r="AD192" s="39">
        <v>613</v>
      </c>
      <c r="AE192" s="40">
        <v>0</v>
      </c>
    </row>
    <row r="193" spans="1:31">
      <c r="A193" t="s">
        <v>202</v>
      </c>
      <c r="B193">
        <v>184</v>
      </c>
      <c r="C193" s="38">
        <v>2017</v>
      </c>
      <c r="D193" s="39">
        <v>1800000</v>
      </c>
      <c r="E193" s="39">
        <v>385000</v>
      </c>
      <c r="F193" s="39">
        <v>120000</v>
      </c>
      <c r="G193" s="39">
        <v>145000</v>
      </c>
      <c r="H193" s="39">
        <v>20000</v>
      </c>
      <c r="I193" s="39">
        <v>35000</v>
      </c>
      <c r="J193" s="40">
        <v>30000</v>
      </c>
      <c r="K193" s="23">
        <f t="shared" si="7"/>
        <v>2535000</v>
      </c>
      <c r="L193" s="4"/>
      <c r="M193">
        <f t="shared" si="6"/>
        <v>2018</v>
      </c>
      <c r="N193" s="39">
        <v>1800000</v>
      </c>
      <c r="O193" s="39">
        <v>400000</v>
      </c>
      <c r="P193" s="39">
        <v>100000</v>
      </c>
      <c r="Q193" s="39">
        <v>125000</v>
      </c>
      <c r="R193" s="39">
        <v>20000</v>
      </c>
      <c r="S193" s="39">
        <v>40000</v>
      </c>
      <c r="T193" s="40">
        <v>55844</v>
      </c>
      <c r="U193" s="23">
        <f t="shared" si="8"/>
        <v>2540844</v>
      </c>
      <c r="V193" s="28"/>
      <c r="W193" s="39" t="s">
        <v>849</v>
      </c>
      <c r="X193" s="39" t="s">
        <v>850</v>
      </c>
      <c r="Y193" s="39">
        <v>1554900</v>
      </c>
      <c r="Z193" s="39">
        <v>163500</v>
      </c>
      <c r="AA193" s="39">
        <v>111000</v>
      </c>
      <c r="AB193" s="39">
        <v>128500</v>
      </c>
      <c r="AC193" s="39">
        <v>21000</v>
      </c>
      <c r="AD193" s="39">
        <v>25300</v>
      </c>
      <c r="AE193" s="40">
        <v>0</v>
      </c>
    </row>
    <row r="194" spans="1:31">
      <c r="A194" t="s">
        <v>203</v>
      </c>
      <c r="B194">
        <v>185</v>
      </c>
      <c r="C194" s="38">
        <v>2017</v>
      </c>
      <c r="D194" s="39">
        <v>3947000</v>
      </c>
      <c r="E194" s="39">
        <v>1115000</v>
      </c>
      <c r="F194" s="39">
        <v>242000</v>
      </c>
      <c r="G194" s="39">
        <v>46000</v>
      </c>
      <c r="H194" s="39">
        <v>201910</v>
      </c>
      <c r="I194" s="39">
        <v>110300</v>
      </c>
      <c r="J194" s="40">
        <v>1370953</v>
      </c>
      <c r="K194" s="23">
        <f t="shared" si="7"/>
        <v>7033163</v>
      </c>
      <c r="L194" s="4"/>
      <c r="M194">
        <f t="shared" si="6"/>
        <v>2018</v>
      </c>
      <c r="N194" s="39">
        <v>4100000</v>
      </c>
      <c r="O194" s="39">
        <v>1000000</v>
      </c>
      <c r="P194" s="39">
        <v>242000</v>
      </c>
      <c r="Q194" s="39">
        <v>11000</v>
      </c>
      <c r="R194" s="39">
        <v>189000</v>
      </c>
      <c r="S194" s="39">
        <v>69815</v>
      </c>
      <c r="T194" s="40">
        <v>1461453</v>
      </c>
      <c r="U194" s="23">
        <f t="shared" si="8"/>
        <v>7073268</v>
      </c>
      <c r="V194" s="28"/>
      <c r="W194" s="39" t="s">
        <v>851</v>
      </c>
      <c r="X194" s="39" t="s">
        <v>852</v>
      </c>
      <c r="Y194" s="39">
        <v>3680000</v>
      </c>
      <c r="Z194" s="39">
        <v>1000000</v>
      </c>
      <c r="AA194" s="39">
        <v>361000</v>
      </c>
      <c r="AB194" s="39">
        <v>0</v>
      </c>
      <c r="AC194" s="39">
        <v>243750</v>
      </c>
      <c r="AD194" s="39">
        <v>81500</v>
      </c>
      <c r="AE194" s="40">
        <v>1016778</v>
      </c>
    </row>
    <row r="195" spans="1:31">
      <c r="A195" t="s">
        <v>204</v>
      </c>
      <c r="B195">
        <v>186</v>
      </c>
      <c r="C195" s="38">
        <v>2017</v>
      </c>
      <c r="D195" s="39">
        <v>1800000</v>
      </c>
      <c r="E195" s="39">
        <v>292800</v>
      </c>
      <c r="F195" s="39">
        <v>62850</v>
      </c>
      <c r="G195" s="39">
        <v>2278600</v>
      </c>
      <c r="H195" s="39">
        <v>70200</v>
      </c>
      <c r="I195" s="39">
        <v>10000</v>
      </c>
      <c r="J195" s="40">
        <v>145000</v>
      </c>
      <c r="K195" s="23">
        <f t="shared" si="7"/>
        <v>4659450</v>
      </c>
      <c r="L195" s="4"/>
      <c r="M195">
        <f t="shared" si="6"/>
        <v>2018</v>
      </c>
      <c r="N195" s="39">
        <v>1900000</v>
      </c>
      <c r="O195" s="39">
        <v>302000</v>
      </c>
      <c r="P195" s="39">
        <v>65300</v>
      </c>
      <c r="Q195" s="39">
        <v>2267000</v>
      </c>
      <c r="R195" s="39">
        <v>68200</v>
      </c>
      <c r="S195" s="39">
        <v>8000</v>
      </c>
      <c r="T195" s="40">
        <v>160000</v>
      </c>
      <c r="U195" s="23">
        <f t="shared" si="8"/>
        <v>4770500</v>
      </c>
      <c r="V195" s="28"/>
      <c r="W195" s="39" t="s">
        <v>853</v>
      </c>
      <c r="X195" s="39" t="s">
        <v>854</v>
      </c>
      <c r="Y195" s="39">
        <v>1725000</v>
      </c>
      <c r="Z195" s="39">
        <v>282800</v>
      </c>
      <c r="AA195" s="39">
        <v>60850</v>
      </c>
      <c r="AB195" s="39">
        <v>2263600</v>
      </c>
      <c r="AC195" s="39">
        <v>70000</v>
      </c>
      <c r="AD195" s="39">
        <v>10000</v>
      </c>
      <c r="AE195" s="40">
        <v>0</v>
      </c>
    </row>
    <row r="196" spans="1:31">
      <c r="A196" t="s">
        <v>205</v>
      </c>
      <c r="B196">
        <v>187</v>
      </c>
      <c r="C196" s="38">
        <v>2017</v>
      </c>
      <c r="D196" s="39">
        <v>1156713.55</v>
      </c>
      <c r="E196" s="39">
        <v>95599</v>
      </c>
      <c r="F196" s="39">
        <v>128005</v>
      </c>
      <c r="G196" s="39">
        <v>2385</v>
      </c>
      <c r="H196" s="39">
        <v>16741</v>
      </c>
      <c r="I196" s="39">
        <v>14500</v>
      </c>
      <c r="J196" s="40">
        <v>196433</v>
      </c>
      <c r="K196" s="23">
        <f t="shared" si="7"/>
        <v>1610376.55</v>
      </c>
      <c r="L196" s="4"/>
      <c r="M196">
        <f t="shared" si="6"/>
        <v>2018</v>
      </c>
      <c r="N196" s="39">
        <v>1116714</v>
      </c>
      <c r="O196" s="39">
        <v>100000</v>
      </c>
      <c r="P196" s="39">
        <v>100000</v>
      </c>
      <c r="Q196" s="39">
        <v>2391</v>
      </c>
      <c r="R196" s="39">
        <v>15000</v>
      </c>
      <c r="S196" s="39">
        <v>16000</v>
      </c>
      <c r="T196" s="40">
        <v>208752</v>
      </c>
      <c r="U196" s="23">
        <f t="shared" si="8"/>
        <v>1558857</v>
      </c>
      <c r="V196" s="28"/>
      <c r="W196" s="39" t="s">
        <v>855</v>
      </c>
      <c r="X196" s="39" t="s">
        <v>856</v>
      </c>
      <c r="Y196" s="39">
        <v>974771.79</v>
      </c>
      <c r="Z196" s="39">
        <v>92071.11</v>
      </c>
      <c r="AA196" s="39">
        <v>146917.07999999999</v>
      </c>
      <c r="AB196" s="39">
        <v>2387</v>
      </c>
      <c r="AC196" s="39">
        <v>17100.55</v>
      </c>
      <c r="AD196" s="39">
        <v>16000</v>
      </c>
      <c r="AE196" s="40">
        <v>190397.79</v>
      </c>
    </row>
    <row r="197" spans="1:31">
      <c r="A197" t="s">
        <v>206</v>
      </c>
      <c r="B197">
        <v>188</v>
      </c>
      <c r="C197" s="38">
        <v>2017</v>
      </c>
      <c r="D197" s="39">
        <v>350000</v>
      </c>
      <c r="E197" s="39">
        <v>0</v>
      </c>
      <c r="F197" s="39">
        <v>35000</v>
      </c>
      <c r="G197" s="39">
        <v>0</v>
      </c>
      <c r="H197" s="39">
        <v>10000</v>
      </c>
      <c r="I197" s="39">
        <v>2000</v>
      </c>
      <c r="J197" s="40">
        <v>0</v>
      </c>
      <c r="K197" s="23">
        <f t="shared" si="7"/>
        <v>397000</v>
      </c>
      <c r="L197" s="4"/>
      <c r="M197">
        <f t="shared" si="6"/>
        <v>2018</v>
      </c>
      <c r="N197" s="39">
        <v>385000</v>
      </c>
      <c r="O197" s="39">
        <v>0</v>
      </c>
      <c r="P197" s="39">
        <v>50000</v>
      </c>
      <c r="Q197" s="39">
        <v>0</v>
      </c>
      <c r="R197" s="39">
        <v>15000</v>
      </c>
      <c r="S197" s="39">
        <v>2000</v>
      </c>
      <c r="T197" s="40">
        <v>0</v>
      </c>
      <c r="U197" s="23">
        <f t="shared" si="8"/>
        <v>452000</v>
      </c>
      <c r="V197" s="28"/>
      <c r="W197" s="39" t="s">
        <v>857</v>
      </c>
      <c r="X197" s="39" t="s">
        <v>858</v>
      </c>
      <c r="Y197" s="39">
        <v>350000</v>
      </c>
      <c r="Z197" s="39">
        <v>0</v>
      </c>
      <c r="AA197" s="39">
        <v>35000</v>
      </c>
      <c r="AB197" s="39">
        <v>0</v>
      </c>
      <c r="AC197" s="39">
        <v>10000</v>
      </c>
      <c r="AD197" s="39">
        <v>2000</v>
      </c>
      <c r="AE197" s="40">
        <v>0</v>
      </c>
    </row>
    <row r="198" spans="1:31">
      <c r="A198" t="s">
        <v>207</v>
      </c>
      <c r="B198">
        <v>189</v>
      </c>
      <c r="C198" s="38">
        <v>2017</v>
      </c>
      <c r="D198" s="39">
        <v>3558082</v>
      </c>
      <c r="E198" s="39">
        <v>173000</v>
      </c>
      <c r="F198" s="39">
        <v>500000</v>
      </c>
      <c r="G198" s="39">
        <v>105000</v>
      </c>
      <c r="H198" s="39">
        <v>180000</v>
      </c>
      <c r="I198" s="39">
        <v>30000</v>
      </c>
      <c r="J198" s="40">
        <v>135000</v>
      </c>
      <c r="K198" s="23">
        <f t="shared" si="7"/>
        <v>4681082</v>
      </c>
      <c r="L198" s="4"/>
      <c r="M198">
        <f t="shared" si="6"/>
        <v>2018</v>
      </c>
      <c r="N198" s="39">
        <v>3616504</v>
      </c>
      <c r="O198" s="39">
        <v>193000</v>
      </c>
      <c r="P198" s="39">
        <v>485000</v>
      </c>
      <c r="Q198" s="39">
        <v>103000</v>
      </c>
      <c r="R198" s="39">
        <v>165000</v>
      </c>
      <c r="S198" s="39">
        <v>40000</v>
      </c>
      <c r="T198" s="40">
        <v>84000</v>
      </c>
      <c r="U198" s="23">
        <f t="shared" si="8"/>
        <v>4686504</v>
      </c>
      <c r="V198" s="28"/>
      <c r="W198" s="39" t="s">
        <v>859</v>
      </c>
      <c r="X198" s="39" t="s">
        <v>860</v>
      </c>
      <c r="Y198" s="39">
        <v>3305000</v>
      </c>
      <c r="Z198" s="39">
        <v>150000</v>
      </c>
      <c r="AA198" s="39">
        <v>540000</v>
      </c>
      <c r="AB198" s="39">
        <v>75000</v>
      </c>
      <c r="AC198" s="39">
        <v>180000</v>
      </c>
      <c r="AD198" s="39">
        <v>25000</v>
      </c>
      <c r="AE198" s="40">
        <v>0</v>
      </c>
    </row>
    <row r="199" spans="1:31" s="31" customFormat="1">
      <c r="A199" s="31" t="s">
        <v>208</v>
      </c>
      <c r="B199" s="31">
        <v>190</v>
      </c>
      <c r="C199" s="38">
        <v>2016</v>
      </c>
      <c r="D199" s="39">
        <v>11700</v>
      </c>
      <c r="E199" s="39">
        <v>0</v>
      </c>
      <c r="F199" s="39">
        <v>800</v>
      </c>
      <c r="G199" s="39">
        <v>148000</v>
      </c>
      <c r="H199" s="39">
        <v>0</v>
      </c>
      <c r="I199" s="39">
        <v>1500</v>
      </c>
      <c r="J199" s="40">
        <v>1500</v>
      </c>
      <c r="K199" s="33">
        <f t="shared" si="7"/>
        <v>163500</v>
      </c>
      <c r="L199" s="34"/>
      <c r="M199" s="31">
        <f t="shared" si="6"/>
        <v>2017</v>
      </c>
      <c r="N199" s="39">
        <v>18700</v>
      </c>
      <c r="O199" s="39">
        <v>0</v>
      </c>
      <c r="P199" s="39">
        <v>1900</v>
      </c>
      <c r="Q199" s="39">
        <v>167000</v>
      </c>
      <c r="R199" s="39">
        <v>0</v>
      </c>
      <c r="S199" s="39">
        <v>2900</v>
      </c>
      <c r="T199" s="40">
        <v>0</v>
      </c>
      <c r="U199" s="33">
        <f t="shared" ref="U199" si="10">SUM(N199:T199)</f>
        <v>190500</v>
      </c>
      <c r="V199" s="32"/>
      <c r="W199" s="39" t="s">
        <v>861</v>
      </c>
      <c r="X199" s="39" t="s">
        <v>862</v>
      </c>
      <c r="Y199" s="39">
        <v>11700</v>
      </c>
      <c r="Z199" s="39">
        <v>0</v>
      </c>
      <c r="AA199" s="39">
        <v>800</v>
      </c>
      <c r="AB199" s="39">
        <v>148000</v>
      </c>
      <c r="AC199" s="39">
        <v>0</v>
      </c>
      <c r="AD199" s="39">
        <v>1500</v>
      </c>
      <c r="AE199" s="40">
        <v>1500</v>
      </c>
    </row>
    <row r="200" spans="1:31">
      <c r="A200" t="s">
        <v>209</v>
      </c>
      <c r="B200">
        <v>191</v>
      </c>
      <c r="C200" s="38">
        <v>2017</v>
      </c>
      <c r="D200" s="39">
        <v>1127500</v>
      </c>
      <c r="E200" s="39">
        <v>32800</v>
      </c>
      <c r="F200" s="39">
        <v>48000</v>
      </c>
      <c r="G200" s="39">
        <v>35000</v>
      </c>
      <c r="H200" s="39">
        <v>19500</v>
      </c>
      <c r="I200" s="39">
        <v>20000</v>
      </c>
      <c r="J200" s="40">
        <v>0</v>
      </c>
      <c r="K200" s="23">
        <f t="shared" si="7"/>
        <v>1282800</v>
      </c>
      <c r="L200" s="4"/>
      <c r="M200">
        <f t="shared" si="6"/>
        <v>2018</v>
      </c>
      <c r="N200" s="39">
        <v>1106500</v>
      </c>
      <c r="O200" s="39">
        <v>32800</v>
      </c>
      <c r="P200" s="39">
        <v>46103</v>
      </c>
      <c r="Q200" s="39">
        <v>35000</v>
      </c>
      <c r="R200" s="39">
        <v>17000</v>
      </c>
      <c r="S200" s="39">
        <v>19000</v>
      </c>
      <c r="T200" s="40">
        <v>0</v>
      </c>
      <c r="U200" s="23">
        <f t="shared" si="8"/>
        <v>1256403</v>
      </c>
      <c r="V200" s="28"/>
      <c r="W200" s="39" t="s">
        <v>863</v>
      </c>
      <c r="X200" s="39" t="s">
        <v>864</v>
      </c>
      <c r="Y200" s="39">
        <v>1051000</v>
      </c>
      <c r="Z200" s="39">
        <v>33000</v>
      </c>
      <c r="AA200" s="39">
        <v>47000</v>
      </c>
      <c r="AB200" s="39">
        <v>57000</v>
      </c>
      <c r="AC200" s="39">
        <v>19800</v>
      </c>
      <c r="AD200" s="39">
        <v>18000</v>
      </c>
      <c r="AE200" s="40">
        <v>0</v>
      </c>
    </row>
    <row r="201" spans="1:31">
      <c r="A201" t="s">
        <v>210</v>
      </c>
      <c r="B201">
        <v>192</v>
      </c>
      <c r="C201" s="38">
        <v>2017</v>
      </c>
      <c r="D201" s="39">
        <v>672600</v>
      </c>
      <c r="E201" s="39">
        <v>1000</v>
      </c>
      <c r="F201" s="39">
        <v>96000</v>
      </c>
      <c r="G201" s="39">
        <v>6900</v>
      </c>
      <c r="H201" s="39">
        <v>18600</v>
      </c>
      <c r="I201" s="39">
        <v>4400</v>
      </c>
      <c r="J201" s="40">
        <v>136291</v>
      </c>
      <c r="K201" s="23">
        <f t="shared" si="7"/>
        <v>935791</v>
      </c>
      <c r="L201" s="4"/>
      <c r="M201">
        <f t="shared" si="6"/>
        <v>2018</v>
      </c>
      <c r="N201" s="39">
        <v>714000</v>
      </c>
      <c r="O201" s="39">
        <v>1000</v>
      </c>
      <c r="P201" s="39">
        <v>98000</v>
      </c>
      <c r="Q201" s="39">
        <v>5000</v>
      </c>
      <c r="R201" s="39">
        <v>17000</v>
      </c>
      <c r="S201" s="39">
        <v>5000</v>
      </c>
      <c r="T201" s="40">
        <v>150806</v>
      </c>
      <c r="U201" s="23">
        <f t="shared" si="8"/>
        <v>990806</v>
      </c>
      <c r="V201" s="28"/>
      <c r="W201" s="39" t="s">
        <v>865</v>
      </c>
      <c r="X201" s="39" t="s">
        <v>866</v>
      </c>
      <c r="Y201" s="39">
        <v>655337</v>
      </c>
      <c r="Z201" s="39">
        <v>1000</v>
      </c>
      <c r="AA201" s="39">
        <v>96000</v>
      </c>
      <c r="AB201" s="39">
        <v>6500</v>
      </c>
      <c r="AC201" s="39">
        <v>20850</v>
      </c>
      <c r="AD201" s="39">
        <v>3400</v>
      </c>
      <c r="AE201" s="40">
        <v>145900</v>
      </c>
    </row>
    <row r="202" spans="1:31">
      <c r="A202" t="s">
        <v>211</v>
      </c>
      <c r="B202">
        <v>193</v>
      </c>
      <c r="C202" s="38">
        <v>2017</v>
      </c>
      <c r="D202" s="39">
        <v>128000</v>
      </c>
      <c r="E202" s="39">
        <v>0</v>
      </c>
      <c r="F202" s="39">
        <v>17000</v>
      </c>
      <c r="G202" s="39">
        <v>12000</v>
      </c>
      <c r="H202" s="39">
        <v>6500</v>
      </c>
      <c r="I202" s="39">
        <v>0</v>
      </c>
      <c r="J202" s="40">
        <v>0</v>
      </c>
      <c r="K202" s="23">
        <f t="shared" si="7"/>
        <v>163500</v>
      </c>
      <c r="L202" s="4"/>
      <c r="M202">
        <f t="shared" ref="M202:M265" si="11">C202+1</f>
        <v>2018</v>
      </c>
      <c r="N202" s="39">
        <v>128000</v>
      </c>
      <c r="O202" s="39">
        <v>0</v>
      </c>
      <c r="P202" s="39">
        <v>15000</v>
      </c>
      <c r="Q202" s="39">
        <v>12000</v>
      </c>
      <c r="R202" s="39">
        <v>6500</v>
      </c>
      <c r="S202" s="39">
        <v>500</v>
      </c>
      <c r="T202" s="40">
        <v>0</v>
      </c>
      <c r="U202" s="23">
        <f t="shared" si="8"/>
        <v>162000</v>
      </c>
      <c r="V202" s="28"/>
      <c r="W202" s="39" t="s">
        <v>867</v>
      </c>
      <c r="X202" s="39" t="s">
        <v>868</v>
      </c>
      <c r="Y202" s="39">
        <v>126000</v>
      </c>
      <c r="Z202" s="39">
        <v>0</v>
      </c>
      <c r="AA202" s="39">
        <v>13000</v>
      </c>
      <c r="AB202" s="39">
        <v>11000</v>
      </c>
      <c r="AC202" s="39">
        <v>5500</v>
      </c>
      <c r="AD202" s="39">
        <v>1000</v>
      </c>
      <c r="AE202" s="40">
        <v>0</v>
      </c>
    </row>
    <row r="203" spans="1:31" ht="26.4">
      <c r="A203" t="s">
        <v>212</v>
      </c>
      <c r="B203">
        <v>194</v>
      </c>
      <c r="C203" s="38">
        <v>2017</v>
      </c>
      <c r="D203" s="39">
        <v>87000</v>
      </c>
      <c r="E203" s="39">
        <v>0</v>
      </c>
      <c r="F203" s="39">
        <v>7000</v>
      </c>
      <c r="G203" s="39">
        <v>27000</v>
      </c>
      <c r="H203" s="39">
        <v>1000</v>
      </c>
      <c r="I203" s="39">
        <v>1000</v>
      </c>
      <c r="J203" s="40">
        <v>0</v>
      </c>
      <c r="K203" s="23">
        <f t="shared" ref="K203" si="12">SUM(D203:J203)</f>
        <v>123000</v>
      </c>
      <c r="L203" s="4"/>
      <c r="M203">
        <f t="shared" si="11"/>
        <v>2018</v>
      </c>
      <c r="N203" s="39">
        <v>87000</v>
      </c>
      <c r="O203" s="39">
        <v>0</v>
      </c>
      <c r="P203" s="39">
        <v>7000</v>
      </c>
      <c r="Q203" s="39">
        <v>27000</v>
      </c>
      <c r="R203" s="39">
        <v>1000</v>
      </c>
      <c r="S203" s="39">
        <v>1000</v>
      </c>
      <c r="T203" s="40">
        <v>0</v>
      </c>
      <c r="U203" s="23">
        <f t="shared" ref="U203" si="13">SUM(N203:T203)</f>
        <v>123000</v>
      </c>
      <c r="V203" s="28"/>
      <c r="W203" s="39" t="s">
        <v>869</v>
      </c>
      <c r="X203" s="39" t="s">
        <v>870</v>
      </c>
      <c r="Y203" s="39">
        <v>87000</v>
      </c>
      <c r="Z203" s="39">
        <v>100</v>
      </c>
      <c r="AA203" s="39">
        <v>7000</v>
      </c>
      <c r="AB203" s="39">
        <v>27000</v>
      </c>
      <c r="AC203" s="39">
        <v>2000</v>
      </c>
      <c r="AD203" s="39">
        <v>0</v>
      </c>
      <c r="AE203" s="40">
        <v>0</v>
      </c>
    </row>
    <row r="204" spans="1:31" ht="39.6">
      <c r="A204" t="s">
        <v>378</v>
      </c>
      <c r="B204">
        <v>195</v>
      </c>
      <c r="C204" s="38">
        <v>2017</v>
      </c>
      <c r="D204" s="39">
        <v>18000</v>
      </c>
      <c r="E204" s="39">
        <v>0</v>
      </c>
      <c r="F204" s="39">
        <v>1000</v>
      </c>
      <c r="G204" s="39">
        <v>6000</v>
      </c>
      <c r="H204" s="39">
        <v>0</v>
      </c>
      <c r="I204" s="39">
        <v>400</v>
      </c>
      <c r="J204" s="40">
        <v>0</v>
      </c>
      <c r="K204" s="23">
        <f t="shared" ref="K204:K266" si="14">SUM(D204:J204)</f>
        <v>25400</v>
      </c>
      <c r="L204" s="4"/>
      <c r="M204">
        <f t="shared" si="11"/>
        <v>2018</v>
      </c>
      <c r="N204" s="39">
        <v>18000</v>
      </c>
      <c r="O204" s="39">
        <v>0</v>
      </c>
      <c r="P204" s="39">
        <v>1000</v>
      </c>
      <c r="Q204" s="39">
        <v>5000</v>
      </c>
      <c r="R204" s="39">
        <v>0</v>
      </c>
      <c r="S204" s="39">
        <v>400</v>
      </c>
      <c r="T204" s="40">
        <v>0</v>
      </c>
      <c r="U204" s="23">
        <f t="shared" ref="U204:U266" si="15">SUM(N204:T204)</f>
        <v>24400</v>
      </c>
      <c r="V204" s="28"/>
      <c r="W204" s="39" t="s">
        <v>871</v>
      </c>
      <c r="X204" s="39" t="s">
        <v>872</v>
      </c>
      <c r="Y204" s="39">
        <v>19000</v>
      </c>
      <c r="Z204" s="39">
        <v>0</v>
      </c>
      <c r="AA204" s="39">
        <v>1000</v>
      </c>
      <c r="AB204" s="39">
        <v>6000</v>
      </c>
      <c r="AC204" s="39">
        <v>0</v>
      </c>
      <c r="AD204" s="39">
        <v>400</v>
      </c>
      <c r="AE204" s="40">
        <v>0</v>
      </c>
    </row>
    <row r="205" spans="1:31">
      <c r="A205" t="s">
        <v>213</v>
      </c>
      <c r="B205">
        <v>196</v>
      </c>
      <c r="C205" s="38">
        <v>2017</v>
      </c>
      <c r="D205" s="39">
        <v>541682</v>
      </c>
      <c r="E205" s="39">
        <v>5122</v>
      </c>
      <c r="F205" s="39">
        <v>28059</v>
      </c>
      <c r="G205" s="39">
        <v>1556</v>
      </c>
      <c r="H205" s="39">
        <v>30228</v>
      </c>
      <c r="I205" s="39">
        <v>922</v>
      </c>
      <c r="J205" s="40">
        <v>0</v>
      </c>
      <c r="K205" s="23">
        <f t="shared" si="14"/>
        <v>607569</v>
      </c>
      <c r="L205" s="4"/>
      <c r="M205">
        <f t="shared" si="11"/>
        <v>2018</v>
      </c>
      <c r="N205" s="39">
        <v>541682</v>
      </c>
      <c r="O205" s="39">
        <v>5122</v>
      </c>
      <c r="P205" s="39">
        <v>29569</v>
      </c>
      <c r="Q205" s="39">
        <v>1556</v>
      </c>
      <c r="R205" s="39">
        <v>30228</v>
      </c>
      <c r="S205" s="39">
        <v>922</v>
      </c>
      <c r="T205" s="40">
        <v>0</v>
      </c>
      <c r="U205" s="23">
        <f t="shared" si="15"/>
        <v>609079</v>
      </c>
      <c r="V205" s="28"/>
      <c r="W205" s="39" t="s">
        <v>873</v>
      </c>
      <c r="X205" s="39" t="s">
        <v>874</v>
      </c>
      <c r="Y205" s="39">
        <v>552728.52</v>
      </c>
      <c r="Z205" s="39">
        <v>5042</v>
      </c>
      <c r="AA205" s="39">
        <v>27375</v>
      </c>
      <c r="AB205" s="39">
        <v>1545</v>
      </c>
      <c r="AC205" s="39">
        <v>29483</v>
      </c>
      <c r="AD205" s="39">
        <v>900</v>
      </c>
      <c r="AE205" s="40">
        <v>12529</v>
      </c>
    </row>
    <row r="206" spans="1:31" ht="26.4">
      <c r="A206" t="s">
        <v>214</v>
      </c>
      <c r="B206">
        <v>197</v>
      </c>
      <c r="C206" s="38">
        <v>2017</v>
      </c>
      <c r="D206" s="39">
        <v>2250000</v>
      </c>
      <c r="E206" s="39">
        <v>3784850</v>
      </c>
      <c r="F206" s="39">
        <v>575000</v>
      </c>
      <c r="G206" s="39">
        <v>7330</v>
      </c>
      <c r="H206" s="39">
        <v>200000</v>
      </c>
      <c r="I206" s="39">
        <v>145000</v>
      </c>
      <c r="J206" s="40">
        <v>10000</v>
      </c>
      <c r="K206" s="23">
        <f t="shared" si="14"/>
        <v>6972180</v>
      </c>
      <c r="L206" s="4"/>
      <c r="M206">
        <f t="shared" si="11"/>
        <v>2018</v>
      </c>
      <c r="N206" s="39">
        <v>2350000</v>
      </c>
      <c r="O206" s="39">
        <v>4384400</v>
      </c>
      <c r="P206" s="39">
        <v>500000</v>
      </c>
      <c r="Q206" s="39">
        <v>12635</v>
      </c>
      <c r="R206" s="39">
        <v>150000</v>
      </c>
      <c r="S206" s="39">
        <v>125000</v>
      </c>
      <c r="T206" s="40">
        <v>40000</v>
      </c>
      <c r="U206" s="23">
        <f t="shared" si="15"/>
        <v>7562035</v>
      </c>
      <c r="V206" s="28"/>
      <c r="W206" s="39" t="s">
        <v>875</v>
      </c>
      <c r="X206" s="39" t="s">
        <v>876</v>
      </c>
      <c r="Y206" s="39">
        <v>1900000</v>
      </c>
      <c r="Z206" s="39">
        <v>3444000</v>
      </c>
      <c r="AA206" s="39">
        <v>599140</v>
      </c>
      <c r="AB206" s="39">
        <v>7330</v>
      </c>
      <c r="AC206" s="39">
        <v>264800</v>
      </c>
      <c r="AD206" s="39">
        <v>110500</v>
      </c>
      <c r="AE206" s="40">
        <v>0</v>
      </c>
    </row>
    <row r="207" spans="1:31">
      <c r="A207" t="s">
        <v>215</v>
      </c>
      <c r="B207">
        <v>198</v>
      </c>
      <c r="C207" s="38">
        <v>2017</v>
      </c>
      <c r="D207" s="39">
        <v>5063350</v>
      </c>
      <c r="E207" s="39">
        <v>803000</v>
      </c>
      <c r="F207" s="39">
        <v>350000</v>
      </c>
      <c r="G207" s="39">
        <v>34500</v>
      </c>
      <c r="H207" s="39">
        <v>230000</v>
      </c>
      <c r="I207" s="39">
        <v>210000</v>
      </c>
      <c r="J207" s="40">
        <v>520000</v>
      </c>
      <c r="K207" s="23">
        <f t="shared" si="14"/>
        <v>7210850</v>
      </c>
      <c r="L207" s="4"/>
      <c r="M207">
        <f t="shared" si="11"/>
        <v>2018</v>
      </c>
      <c r="N207" s="39">
        <v>5880600</v>
      </c>
      <c r="O207" s="39">
        <v>2403200</v>
      </c>
      <c r="P207" s="39">
        <v>377100</v>
      </c>
      <c r="Q207" s="39">
        <v>34500</v>
      </c>
      <c r="R207" s="39">
        <v>220000</v>
      </c>
      <c r="S207" s="39">
        <v>280000</v>
      </c>
      <c r="T207" s="40">
        <v>425000</v>
      </c>
      <c r="U207" s="23">
        <f t="shared" si="15"/>
        <v>9620400</v>
      </c>
      <c r="V207" s="28"/>
      <c r="W207" s="39" t="s">
        <v>877</v>
      </c>
      <c r="X207" s="39" t="s">
        <v>878</v>
      </c>
      <c r="Y207" s="39">
        <v>4996250</v>
      </c>
      <c r="Z207" s="39">
        <v>803150</v>
      </c>
      <c r="AA207" s="39">
        <v>485500</v>
      </c>
      <c r="AB207" s="39">
        <v>35000</v>
      </c>
      <c r="AC207" s="39">
        <v>200000</v>
      </c>
      <c r="AD207" s="39">
        <v>150000</v>
      </c>
      <c r="AE207" s="40">
        <v>150000</v>
      </c>
    </row>
    <row r="208" spans="1:31">
      <c r="A208" t="s">
        <v>216</v>
      </c>
      <c r="B208">
        <v>199</v>
      </c>
      <c r="C208" s="38">
        <v>2017</v>
      </c>
      <c r="D208" s="39">
        <v>4400000</v>
      </c>
      <c r="E208" s="39">
        <v>1110000</v>
      </c>
      <c r="F208" s="39">
        <v>195000</v>
      </c>
      <c r="G208" s="39">
        <v>50000</v>
      </c>
      <c r="H208" s="39">
        <v>117000</v>
      </c>
      <c r="I208" s="39">
        <v>67500</v>
      </c>
      <c r="J208" s="40">
        <v>35500</v>
      </c>
      <c r="K208" s="23">
        <f t="shared" si="14"/>
        <v>5975000</v>
      </c>
      <c r="L208" s="4"/>
      <c r="M208">
        <f t="shared" si="11"/>
        <v>2018</v>
      </c>
      <c r="N208" s="39">
        <v>4750000</v>
      </c>
      <c r="O208" s="39">
        <v>1360000</v>
      </c>
      <c r="P208" s="39">
        <v>200000</v>
      </c>
      <c r="Q208" s="39">
        <v>50000</v>
      </c>
      <c r="R208" s="39">
        <v>117000</v>
      </c>
      <c r="S208" s="39">
        <v>80000</v>
      </c>
      <c r="T208" s="40">
        <v>90500</v>
      </c>
      <c r="U208" s="23">
        <f t="shared" si="15"/>
        <v>6647500</v>
      </c>
      <c r="V208" s="28"/>
      <c r="W208" s="39" t="s">
        <v>879</v>
      </c>
      <c r="X208" s="39" t="s">
        <v>880</v>
      </c>
      <c r="Y208" s="39">
        <v>4085000</v>
      </c>
      <c r="Z208" s="39">
        <v>1035000</v>
      </c>
      <c r="AA208" s="39">
        <v>195000</v>
      </c>
      <c r="AB208" s="39">
        <v>45000</v>
      </c>
      <c r="AC208" s="39">
        <v>117000</v>
      </c>
      <c r="AD208" s="39">
        <v>67500</v>
      </c>
      <c r="AE208" s="40">
        <v>10500</v>
      </c>
    </row>
    <row r="209" spans="1:31" ht="26.4">
      <c r="A209" t="s">
        <v>217</v>
      </c>
      <c r="B209">
        <v>200</v>
      </c>
      <c r="C209" s="38">
        <v>2016</v>
      </c>
      <c r="D209" s="39">
        <v>30000</v>
      </c>
      <c r="E209" s="39">
        <v>8000</v>
      </c>
      <c r="F209" s="39">
        <v>0</v>
      </c>
      <c r="G209" s="39">
        <v>0</v>
      </c>
      <c r="H209" s="39">
        <v>400</v>
      </c>
      <c r="I209" s="39">
        <v>600</v>
      </c>
      <c r="J209" s="40">
        <v>0</v>
      </c>
      <c r="K209" s="23">
        <f t="shared" si="14"/>
        <v>39000</v>
      </c>
      <c r="L209" s="4"/>
      <c r="M209">
        <f t="shared" si="11"/>
        <v>2017</v>
      </c>
      <c r="N209" s="39">
        <v>35000</v>
      </c>
      <c r="O209" s="39">
        <v>5000</v>
      </c>
      <c r="P209" s="39">
        <v>0</v>
      </c>
      <c r="Q209" s="39">
        <v>0</v>
      </c>
      <c r="R209" s="39">
        <v>300</v>
      </c>
      <c r="S209" s="39">
        <v>400</v>
      </c>
      <c r="T209" s="40">
        <v>0</v>
      </c>
      <c r="U209" s="23">
        <f t="shared" ref="U209" si="16">SUM(N209:T209)</f>
        <v>40700</v>
      </c>
      <c r="V209" s="28"/>
      <c r="W209" s="39" t="s">
        <v>881</v>
      </c>
      <c r="X209" s="39" t="s">
        <v>882</v>
      </c>
      <c r="Y209" s="39">
        <v>30000</v>
      </c>
      <c r="Z209" s="39">
        <v>8000</v>
      </c>
      <c r="AA209" s="39">
        <v>0</v>
      </c>
      <c r="AB209" s="39">
        <v>0</v>
      </c>
      <c r="AC209" s="39">
        <v>400</v>
      </c>
      <c r="AD209" s="39">
        <v>600</v>
      </c>
      <c r="AE209" s="40">
        <v>0</v>
      </c>
    </row>
    <row r="210" spans="1:31" ht="26.4">
      <c r="A210" t="s">
        <v>218</v>
      </c>
      <c r="B210">
        <v>201</v>
      </c>
      <c r="C210" s="38">
        <v>2017</v>
      </c>
      <c r="D210" s="39">
        <v>7545900</v>
      </c>
      <c r="E210" s="39">
        <v>1568900</v>
      </c>
      <c r="F210" s="39">
        <v>3158500</v>
      </c>
      <c r="G210" s="39">
        <v>266700</v>
      </c>
      <c r="H210" s="39">
        <v>208000</v>
      </c>
      <c r="I210" s="39">
        <v>323500</v>
      </c>
      <c r="J210" s="40">
        <v>2108600</v>
      </c>
      <c r="K210" s="23">
        <f t="shared" si="14"/>
        <v>15180100</v>
      </c>
      <c r="L210" s="4"/>
      <c r="M210">
        <f t="shared" si="11"/>
        <v>2018</v>
      </c>
      <c r="N210" s="39">
        <v>7881000</v>
      </c>
      <c r="O210" s="39">
        <v>1323000</v>
      </c>
      <c r="P210" s="39">
        <v>2673000</v>
      </c>
      <c r="Q210" s="39">
        <v>304000</v>
      </c>
      <c r="R210" s="39">
        <v>98000</v>
      </c>
      <c r="S210" s="39">
        <v>307000</v>
      </c>
      <c r="T210" s="40">
        <v>3273000</v>
      </c>
      <c r="U210" s="23">
        <f t="shared" si="15"/>
        <v>15859000</v>
      </c>
      <c r="V210" s="28"/>
      <c r="W210" s="39" t="s">
        <v>883</v>
      </c>
      <c r="X210" s="39" t="s">
        <v>884</v>
      </c>
      <c r="Y210" s="39">
        <v>6785000</v>
      </c>
      <c r="Z210" s="39">
        <v>1575000</v>
      </c>
      <c r="AA210" s="39">
        <v>1464580</v>
      </c>
      <c r="AB210" s="39">
        <v>284000</v>
      </c>
      <c r="AC210" s="39">
        <v>152000</v>
      </c>
      <c r="AD210" s="39">
        <v>65000</v>
      </c>
      <c r="AE210" s="40">
        <v>15000</v>
      </c>
    </row>
    <row r="211" spans="1:31" ht="26.4">
      <c r="A211" t="s">
        <v>219</v>
      </c>
      <c r="B211">
        <v>202</v>
      </c>
      <c r="C211" s="38">
        <v>2017</v>
      </c>
      <c r="D211" s="39">
        <v>130000</v>
      </c>
      <c r="E211" s="39">
        <v>0</v>
      </c>
      <c r="F211" s="39">
        <v>12000</v>
      </c>
      <c r="G211" s="39">
        <v>0</v>
      </c>
      <c r="H211" s="39">
        <v>3000</v>
      </c>
      <c r="I211" s="39">
        <v>500</v>
      </c>
      <c r="J211" s="40">
        <v>0</v>
      </c>
      <c r="K211" s="23">
        <f t="shared" si="14"/>
        <v>145500</v>
      </c>
      <c r="L211" s="4"/>
      <c r="M211">
        <f t="shared" si="11"/>
        <v>2018</v>
      </c>
      <c r="N211" s="39">
        <v>142000</v>
      </c>
      <c r="O211" s="39">
        <v>0</v>
      </c>
      <c r="P211" s="39">
        <v>20000</v>
      </c>
      <c r="Q211" s="39">
        <v>0</v>
      </c>
      <c r="R211" s="39">
        <v>3000</v>
      </c>
      <c r="S211" s="39">
        <v>750</v>
      </c>
      <c r="T211" s="40">
        <v>0</v>
      </c>
      <c r="U211" s="23">
        <f t="shared" si="15"/>
        <v>165750</v>
      </c>
      <c r="V211" s="28"/>
      <c r="W211" s="39" t="s">
        <v>885</v>
      </c>
      <c r="X211" s="39" t="s">
        <v>886</v>
      </c>
      <c r="Y211" s="39">
        <v>125000</v>
      </c>
      <c r="Z211" s="39">
        <v>0</v>
      </c>
      <c r="AA211" s="39">
        <v>12000</v>
      </c>
      <c r="AB211" s="39">
        <v>0</v>
      </c>
      <c r="AC211" s="39">
        <v>4000</v>
      </c>
      <c r="AD211" s="39">
        <v>500</v>
      </c>
      <c r="AE211" s="40">
        <v>0</v>
      </c>
    </row>
    <row r="212" spans="1:31" ht="39.6">
      <c r="A212" t="s">
        <v>379</v>
      </c>
      <c r="B212">
        <v>203</v>
      </c>
      <c r="C212" s="38">
        <v>2017</v>
      </c>
      <c r="D212" s="39">
        <v>250000</v>
      </c>
      <c r="E212" s="39">
        <v>300</v>
      </c>
      <c r="F212" s="39">
        <v>20000</v>
      </c>
      <c r="G212" s="39">
        <v>1000</v>
      </c>
      <c r="H212" s="39">
        <v>7000</v>
      </c>
      <c r="I212" s="39">
        <v>3000</v>
      </c>
      <c r="J212" s="40">
        <v>10</v>
      </c>
      <c r="K212" s="23">
        <f t="shared" si="14"/>
        <v>281310</v>
      </c>
      <c r="L212" s="4"/>
      <c r="M212">
        <f t="shared" si="11"/>
        <v>2018</v>
      </c>
      <c r="N212" s="39">
        <v>230500</v>
      </c>
      <c r="O212" s="39">
        <v>300</v>
      </c>
      <c r="P212" s="39">
        <v>40500</v>
      </c>
      <c r="Q212" s="39">
        <v>300</v>
      </c>
      <c r="R212" s="39">
        <v>300</v>
      </c>
      <c r="S212" s="39">
        <v>3</v>
      </c>
      <c r="T212" s="40">
        <v>0</v>
      </c>
      <c r="U212" s="23">
        <f t="shared" si="15"/>
        <v>271903</v>
      </c>
      <c r="V212" s="28"/>
      <c r="W212" s="39" t="s">
        <v>887</v>
      </c>
      <c r="X212" s="39" t="s">
        <v>888</v>
      </c>
      <c r="Y212" s="39">
        <v>225000</v>
      </c>
      <c r="Z212" s="39">
        <v>360</v>
      </c>
      <c r="AA212" s="39">
        <v>35000</v>
      </c>
      <c r="AB212" s="39">
        <v>350</v>
      </c>
      <c r="AC212" s="39">
        <v>10000</v>
      </c>
      <c r="AD212" s="39">
        <v>3000</v>
      </c>
      <c r="AE212" s="40">
        <v>1000</v>
      </c>
    </row>
    <row r="213" spans="1:31" ht="26.4">
      <c r="A213" t="s">
        <v>220</v>
      </c>
      <c r="B213">
        <v>204</v>
      </c>
      <c r="C213" s="38">
        <v>2017</v>
      </c>
      <c r="D213" s="39">
        <v>75000</v>
      </c>
      <c r="E213" s="39">
        <v>0</v>
      </c>
      <c r="F213" s="39">
        <v>9000</v>
      </c>
      <c r="G213" s="39">
        <v>617485</v>
      </c>
      <c r="H213" s="39">
        <v>740</v>
      </c>
      <c r="I213" s="39">
        <v>1600</v>
      </c>
      <c r="J213" s="40">
        <v>0</v>
      </c>
      <c r="K213" s="23">
        <f t="shared" si="14"/>
        <v>703825</v>
      </c>
      <c r="L213" s="4"/>
      <c r="M213">
        <f t="shared" si="11"/>
        <v>2018</v>
      </c>
      <c r="N213" s="39">
        <v>73610</v>
      </c>
      <c r="O213" s="39">
        <v>0</v>
      </c>
      <c r="P213" s="39">
        <v>8266.1</v>
      </c>
      <c r="Q213" s="39">
        <v>545572.24</v>
      </c>
      <c r="R213" s="39">
        <v>819</v>
      </c>
      <c r="S213" s="39">
        <v>1298.6099999999999</v>
      </c>
      <c r="T213" s="40">
        <v>0</v>
      </c>
      <c r="U213" s="23">
        <f t="shared" si="15"/>
        <v>629565.94999999995</v>
      </c>
      <c r="V213" s="28"/>
      <c r="W213" s="39" t="s">
        <v>889</v>
      </c>
      <c r="X213" s="39" t="s">
        <v>890</v>
      </c>
      <c r="Y213" s="39">
        <v>75000</v>
      </c>
      <c r="Z213" s="39">
        <v>0</v>
      </c>
      <c r="AA213" s="39">
        <v>9000</v>
      </c>
      <c r="AB213" s="39">
        <v>617485</v>
      </c>
      <c r="AC213" s="39">
        <v>740</v>
      </c>
      <c r="AD213" s="39">
        <v>1600</v>
      </c>
      <c r="AE213" s="40">
        <v>0</v>
      </c>
    </row>
    <row r="214" spans="1:31">
      <c r="A214" t="s">
        <v>221</v>
      </c>
      <c r="B214">
        <v>205</v>
      </c>
      <c r="C214" s="38">
        <v>2017</v>
      </c>
      <c r="D214" s="39">
        <v>1150000</v>
      </c>
      <c r="E214" s="39">
        <v>15000</v>
      </c>
      <c r="F214" s="39">
        <v>36000</v>
      </c>
      <c r="G214" s="39">
        <v>54000</v>
      </c>
      <c r="H214" s="39">
        <v>110000</v>
      </c>
      <c r="I214" s="39">
        <v>18000</v>
      </c>
      <c r="J214" s="40">
        <v>5000</v>
      </c>
      <c r="K214" s="23">
        <f t="shared" si="14"/>
        <v>1388000</v>
      </c>
      <c r="L214" s="4"/>
      <c r="M214">
        <f t="shared" si="11"/>
        <v>2018</v>
      </c>
      <c r="N214" s="39">
        <v>1100000</v>
      </c>
      <c r="O214" s="39">
        <v>13000</v>
      </c>
      <c r="P214" s="39">
        <v>25000</v>
      </c>
      <c r="Q214" s="39">
        <v>54000</v>
      </c>
      <c r="R214" s="39">
        <v>105000</v>
      </c>
      <c r="S214" s="39">
        <v>18000</v>
      </c>
      <c r="T214" s="40">
        <v>5000</v>
      </c>
      <c r="U214" s="23">
        <f t="shared" si="15"/>
        <v>1320000</v>
      </c>
      <c r="V214" s="28"/>
      <c r="W214" s="39" t="s">
        <v>891</v>
      </c>
      <c r="X214" s="39" t="s">
        <v>892</v>
      </c>
      <c r="Y214" s="39">
        <v>1050000</v>
      </c>
      <c r="Z214" s="39">
        <v>15000</v>
      </c>
      <c r="AA214" s="39">
        <v>45000</v>
      </c>
      <c r="AB214" s="39">
        <v>55769</v>
      </c>
      <c r="AC214" s="39">
        <v>100000</v>
      </c>
      <c r="AD214" s="39">
        <v>10000</v>
      </c>
      <c r="AE214" s="40">
        <v>5000</v>
      </c>
    </row>
    <row r="215" spans="1:31" ht="26.4">
      <c r="A215" t="s">
        <v>222</v>
      </c>
      <c r="B215">
        <v>206</v>
      </c>
      <c r="C215" s="38">
        <v>2017</v>
      </c>
      <c r="D215" s="39">
        <v>2350000</v>
      </c>
      <c r="E215" s="39">
        <v>685000</v>
      </c>
      <c r="F215" s="39">
        <v>320000</v>
      </c>
      <c r="G215" s="39">
        <v>60000</v>
      </c>
      <c r="H215" s="39">
        <v>10000</v>
      </c>
      <c r="I215" s="39">
        <v>45000</v>
      </c>
      <c r="J215" s="40">
        <v>223000</v>
      </c>
      <c r="K215" s="23">
        <f t="shared" si="14"/>
        <v>3693000</v>
      </c>
      <c r="L215" s="4"/>
      <c r="M215">
        <f t="shared" si="11"/>
        <v>2018</v>
      </c>
      <c r="N215" s="39">
        <v>2450000</v>
      </c>
      <c r="O215" s="39">
        <v>845000</v>
      </c>
      <c r="P215" s="39">
        <v>290000</v>
      </c>
      <c r="Q215" s="39">
        <v>60000</v>
      </c>
      <c r="R215" s="39">
        <v>10000</v>
      </c>
      <c r="S215" s="39">
        <v>45000</v>
      </c>
      <c r="T215" s="40">
        <v>238000</v>
      </c>
      <c r="U215" s="23">
        <f t="shared" si="15"/>
        <v>3938000</v>
      </c>
      <c r="V215" s="28"/>
      <c r="W215" s="39" t="s">
        <v>893</v>
      </c>
      <c r="X215" s="39" t="s">
        <v>894</v>
      </c>
      <c r="Y215" s="39">
        <v>2340000</v>
      </c>
      <c r="Z215" s="39">
        <v>671000</v>
      </c>
      <c r="AA215" s="39">
        <v>335000</v>
      </c>
      <c r="AB215" s="39">
        <v>60000</v>
      </c>
      <c r="AC215" s="39">
        <v>10000</v>
      </c>
      <c r="AD215" s="39">
        <v>45000</v>
      </c>
      <c r="AE215" s="40">
        <v>128000</v>
      </c>
    </row>
    <row r="216" spans="1:31">
      <c r="A216" t="s">
        <v>223</v>
      </c>
      <c r="B216">
        <v>207</v>
      </c>
      <c r="C216" s="38">
        <v>2017</v>
      </c>
      <c r="D216" s="39">
        <v>12900000</v>
      </c>
      <c r="E216" s="39">
        <v>4378688</v>
      </c>
      <c r="F216" s="39">
        <v>1280000</v>
      </c>
      <c r="G216" s="39">
        <v>329312</v>
      </c>
      <c r="H216" s="39">
        <v>1685000</v>
      </c>
      <c r="I216" s="39">
        <v>225000</v>
      </c>
      <c r="J216" s="40">
        <v>4385202</v>
      </c>
      <c r="K216" s="23">
        <f t="shared" si="14"/>
        <v>25183202</v>
      </c>
      <c r="L216" s="4"/>
      <c r="M216">
        <f t="shared" si="11"/>
        <v>2018</v>
      </c>
      <c r="N216" s="39">
        <v>13125000</v>
      </c>
      <c r="O216" s="39">
        <v>4486356</v>
      </c>
      <c r="P216" s="39">
        <v>1220000</v>
      </c>
      <c r="Q216" s="39">
        <v>260000</v>
      </c>
      <c r="R216" s="39">
        <v>1505000</v>
      </c>
      <c r="S216" s="39">
        <v>525000</v>
      </c>
      <c r="T216" s="40">
        <v>5248084</v>
      </c>
      <c r="U216" s="23">
        <f t="shared" si="15"/>
        <v>26369440</v>
      </c>
      <c r="V216" s="28"/>
      <c r="W216" s="39" t="s">
        <v>895</v>
      </c>
      <c r="X216" s="39" t="s">
        <v>896</v>
      </c>
      <c r="Y216" s="39">
        <v>12353469</v>
      </c>
      <c r="Z216" s="39">
        <v>4260443</v>
      </c>
      <c r="AA216" s="39">
        <v>1486232</v>
      </c>
      <c r="AB216" s="39">
        <v>322719</v>
      </c>
      <c r="AC216" s="39">
        <v>1772104</v>
      </c>
      <c r="AD216" s="39">
        <v>205203</v>
      </c>
      <c r="AE216" s="40">
        <v>3374532</v>
      </c>
    </row>
    <row r="217" spans="1:31">
      <c r="A217" t="s">
        <v>224</v>
      </c>
      <c r="B217">
        <v>208</v>
      </c>
      <c r="C217" s="38">
        <v>2017</v>
      </c>
      <c r="D217" s="39">
        <v>1790000</v>
      </c>
      <c r="E217" s="39">
        <v>69000</v>
      </c>
      <c r="F217" s="39">
        <v>125000</v>
      </c>
      <c r="G217" s="39">
        <v>64000</v>
      </c>
      <c r="H217" s="39">
        <v>17000</v>
      </c>
      <c r="I217" s="39">
        <v>9000</v>
      </c>
      <c r="J217" s="40">
        <v>22000</v>
      </c>
      <c r="K217" s="23">
        <f t="shared" si="14"/>
        <v>2096000</v>
      </c>
      <c r="L217" s="4"/>
      <c r="M217">
        <f t="shared" si="11"/>
        <v>2018</v>
      </c>
      <c r="N217" s="39">
        <v>1950000</v>
      </c>
      <c r="O217" s="39">
        <v>80000</v>
      </c>
      <c r="P217" s="39">
        <v>110000</v>
      </c>
      <c r="Q217" s="39">
        <v>75000</v>
      </c>
      <c r="R217" s="39">
        <v>20000</v>
      </c>
      <c r="S217" s="39">
        <v>20000</v>
      </c>
      <c r="T217" s="40">
        <v>28000</v>
      </c>
      <c r="U217" s="23">
        <f t="shared" si="15"/>
        <v>2283000</v>
      </c>
      <c r="V217" s="28"/>
      <c r="W217" s="39" t="s">
        <v>897</v>
      </c>
      <c r="X217" s="39" t="s">
        <v>898</v>
      </c>
      <c r="Y217" s="39">
        <v>1740000</v>
      </c>
      <c r="Z217" s="39">
        <v>60000</v>
      </c>
      <c r="AA217" s="39">
        <v>140000</v>
      </c>
      <c r="AB217" s="39">
        <v>75000</v>
      </c>
      <c r="AC217" s="39">
        <v>25000</v>
      </c>
      <c r="AD217" s="39">
        <v>6500</v>
      </c>
      <c r="AE217" s="40">
        <v>6500</v>
      </c>
    </row>
    <row r="218" spans="1:31" ht="26.4">
      <c r="A218" t="s">
        <v>225</v>
      </c>
      <c r="B218">
        <v>209</v>
      </c>
      <c r="C218" s="38">
        <v>2017</v>
      </c>
      <c r="D218" s="39">
        <v>1052170</v>
      </c>
      <c r="E218" s="39">
        <v>498046</v>
      </c>
      <c r="F218" s="39">
        <v>207169</v>
      </c>
      <c r="G218" s="39">
        <v>25000</v>
      </c>
      <c r="H218" s="39">
        <v>90716</v>
      </c>
      <c r="I218" s="39">
        <v>7720</v>
      </c>
      <c r="J218" s="40">
        <v>0</v>
      </c>
      <c r="K218" s="23">
        <f t="shared" si="14"/>
        <v>1880821</v>
      </c>
      <c r="L218" s="4"/>
      <c r="M218">
        <f t="shared" si="11"/>
        <v>2018</v>
      </c>
      <c r="N218" s="39">
        <v>1106982</v>
      </c>
      <c r="O218" s="39">
        <v>512103</v>
      </c>
      <c r="P218" s="39">
        <v>283456</v>
      </c>
      <c r="Q218" s="39">
        <v>56276</v>
      </c>
      <c r="R218" s="39">
        <v>74865</v>
      </c>
      <c r="S218" s="39">
        <v>8166</v>
      </c>
      <c r="T218" s="40">
        <v>0</v>
      </c>
      <c r="U218" s="23">
        <f t="shared" si="15"/>
        <v>2041848</v>
      </c>
      <c r="V218" s="28"/>
      <c r="W218" s="39" t="s">
        <v>899</v>
      </c>
      <c r="X218" s="39" t="s">
        <v>900</v>
      </c>
      <c r="Y218" s="39">
        <v>980000</v>
      </c>
      <c r="Z218" s="39">
        <v>478000</v>
      </c>
      <c r="AA218" s="39">
        <v>178000</v>
      </c>
      <c r="AB218" s="39">
        <v>25000</v>
      </c>
      <c r="AC218" s="39">
        <v>100000</v>
      </c>
      <c r="AD218" s="39">
        <v>12500</v>
      </c>
      <c r="AE218" s="40">
        <v>0</v>
      </c>
    </row>
    <row r="219" spans="1:31" ht="26.4">
      <c r="A219" t="s">
        <v>226</v>
      </c>
      <c r="B219">
        <v>210</v>
      </c>
      <c r="C219" s="38">
        <v>2017</v>
      </c>
      <c r="D219" s="39">
        <v>4000000</v>
      </c>
      <c r="E219" s="39">
        <v>490000</v>
      </c>
      <c r="F219" s="39">
        <v>360000</v>
      </c>
      <c r="G219" s="39">
        <v>31000</v>
      </c>
      <c r="H219" s="39">
        <v>90500</v>
      </c>
      <c r="I219" s="39">
        <v>110000</v>
      </c>
      <c r="J219" s="40">
        <v>456128.91</v>
      </c>
      <c r="K219" s="23">
        <f t="shared" si="14"/>
        <v>5537628.9100000001</v>
      </c>
      <c r="L219" s="4"/>
      <c r="M219">
        <f t="shared" si="11"/>
        <v>2018</v>
      </c>
      <c r="N219" s="39">
        <v>4300000</v>
      </c>
      <c r="O219" s="39">
        <v>554000</v>
      </c>
      <c r="P219" s="39">
        <v>360000</v>
      </c>
      <c r="Q219" s="39">
        <v>116000</v>
      </c>
      <c r="R219" s="39">
        <v>62300</v>
      </c>
      <c r="S219" s="39">
        <v>130000</v>
      </c>
      <c r="T219" s="40">
        <v>299379.03999999998</v>
      </c>
      <c r="U219" s="23">
        <f t="shared" si="15"/>
        <v>5821679.04</v>
      </c>
      <c r="V219" s="28"/>
      <c r="W219" s="39" t="s">
        <v>901</v>
      </c>
      <c r="X219" s="39" t="s">
        <v>902</v>
      </c>
      <c r="Y219" s="39">
        <v>3700000</v>
      </c>
      <c r="Z219" s="39">
        <v>495000</v>
      </c>
      <c r="AA219" s="39">
        <v>318000</v>
      </c>
      <c r="AB219" s="39">
        <v>35300</v>
      </c>
      <c r="AC219" s="39">
        <v>102900</v>
      </c>
      <c r="AD219" s="39">
        <v>121000</v>
      </c>
      <c r="AE219" s="40">
        <v>292445.44</v>
      </c>
    </row>
    <row r="220" spans="1:31" ht="39.6">
      <c r="A220" t="s">
        <v>380</v>
      </c>
      <c r="B220">
        <v>211</v>
      </c>
      <c r="C220" s="38">
        <v>2017</v>
      </c>
      <c r="D220" s="39">
        <v>4000000</v>
      </c>
      <c r="E220" s="39">
        <v>697500</v>
      </c>
      <c r="F220" s="39">
        <v>240900</v>
      </c>
      <c r="G220" s="39">
        <v>25700</v>
      </c>
      <c r="H220" s="39">
        <v>113600</v>
      </c>
      <c r="I220" s="39">
        <v>52200</v>
      </c>
      <c r="J220" s="40">
        <v>388300</v>
      </c>
      <c r="K220" s="23">
        <f t="shared" si="14"/>
        <v>5518200</v>
      </c>
      <c r="L220" s="4"/>
      <c r="M220">
        <f t="shared" si="11"/>
        <v>2018</v>
      </c>
      <c r="N220" s="39">
        <v>4085000</v>
      </c>
      <c r="O220" s="39">
        <v>740000</v>
      </c>
      <c r="P220" s="39">
        <v>350000</v>
      </c>
      <c r="Q220" s="39">
        <v>28000</v>
      </c>
      <c r="R220" s="39">
        <v>85000</v>
      </c>
      <c r="S220" s="39">
        <v>37000</v>
      </c>
      <c r="T220" s="40">
        <v>283925</v>
      </c>
      <c r="U220" s="23">
        <f t="shared" si="15"/>
        <v>5608925</v>
      </c>
      <c r="V220" s="28"/>
      <c r="W220" s="39" t="s">
        <v>903</v>
      </c>
      <c r="X220" s="39" t="s">
        <v>904</v>
      </c>
      <c r="Y220" s="39">
        <v>3920000</v>
      </c>
      <c r="Z220" s="39">
        <v>656800</v>
      </c>
      <c r="AA220" s="39">
        <v>190680</v>
      </c>
      <c r="AB220" s="39">
        <v>42860</v>
      </c>
      <c r="AC220" s="39">
        <v>125680</v>
      </c>
      <c r="AD220" s="39">
        <v>40000</v>
      </c>
      <c r="AE220" s="40">
        <v>358604</v>
      </c>
    </row>
    <row r="221" spans="1:31" ht="39.6">
      <c r="A221" t="s">
        <v>381</v>
      </c>
      <c r="B221">
        <v>212</v>
      </c>
      <c r="C221" s="38">
        <v>2017</v>
      </c>
      <c r="D221" s="39">
        <v>500575.12</v>
      </c>
      <c r="E221" s="39">
        <v>0</v>
      </c>
      <c r="F221" s="39">
        <v>65000</v>
      </c>
      <c r="G221" s="39">
        <v>3300</v>
      </c>
      <c r="H221" s="39">
        <v>7500</v>
      </c>
      <c r="I221" s="39">
        <v>1925</v>
      </c>
      <c r="J221" s="40">
        <v>0</v>
      </c>
      <c r="K221" s="23">
        <f t="shared" si="14"/>
        <v>578300.12</v>
      </c>
      <c r="L221" s="4"/>
      <c r="M221">
        <f t="shared" si="11"/>
        <v>2018</v>
      </c>
      <c r="N221" s="39">
        <v>510000</v>
      </c>
      <c r="O221" s="39">
        <v>0</v>
      </c>
      <c r="P221" s="39">
        <v>71000</v>
      </c>
      <c r="Q221" s="39">
        <v>3300</v>
      </c>
      <c r="R221" s="39">
        <v>6300</v>
      </c>
      <c r="S221" s="39">
        <v>1925</v>
      </c>
      <c r="T221" s="40">
        <v>30000</v>
      </c>
      <c r="U221" s="23">
        <f t="shared" si="15"/>
        <v>622525</v>
      </c>
      <c r="V221" s="28"/>
      <c r="W221" s="39" t="s">
        <v>905</v>
      </c>
      <c r="X221" s="39" t="s">
        <v>906</v>
      </c>
      <c r="Y221" s="39">
        <v>505323.46</v>
      </c>
      <c r="Z221" s="39">
        <v>0</v>
      </c>
      <c r="AA221" s="39">
        <v>89000</v>
      </c>
      <c r="AB221" s="39">
        <v>3300</v>
      </c>
      <c r="AC221" s="39">
        <v>7300</v>
      </c>
      <c r="AD221" s="39">
        <v>2700</v>
      </c>
      <c r="AE221" s="40">
        <v>0</v>
      </c>
    </row>
    <row r="222" spans="1:31" ht="26.4">
      <c r="A222" t="s">
        <v>227</v>
      </c>
      <c r="B222">
        <v>213</v>
      </c>
      <c r="C222" s="38">
        <v>2017</v>
      </c>
      <c r="D222" s="39">
        <v>2400000</v>
      </c>
      <c r="E222" s="39">
        <v>210000</v>
      </c>
      <c r="F222" s="39">
        <v>220000</v>
      </c>
      <c r="G222" s="39">
        <v>254000</v>
      </c>
      <c r="H222" s="39">
        <v>15000</v>
      </c>
      <c r="I222" s="39">
        <v>10000</v>
      </c>
      <c r="J222" s="40">
        <v>50000</v>
      </c>
      <c r="K222" s="23">
        <f t="shared" si="14"/>
        <v>3159000</v>
      </c>
      <c r="L222" s="4"/>
      <c r="M222">
        <f t="shared" si="11"/>
        <v>2018</v>
      </c>
      <c r="N222" s="39">
        <v>2400000</v>
      </c>
      <c r="O222" s="39">
        <v>200000</v>
      </c>
      <c r="P222" s="39">
        <v>200000</v>
      </c>
      <c r="Q222" s="39">
        <v>249121</v>
      </c>
      <c r="R222" s="39">
        <v>5000</v>
      </c>
      <c r="S222" s="39">
        <v>10000</v>
      </c>
      <c r="T222" s="40">
        <v>50000</v>
      </c>
      <c r="U222" s="23">
        <f t="shared" si="15"/>
        <v>3114121</v>
      </c>
      <c r="V222" s="28"/>
      <c r="W222" s="39" t="s">
        <v>907</v>
      </c>
      <c r="X222" s="39" t="s">
        <v>908</v>
      </c>
      <c r="Y222" s="39">
        <v>2200000</v>
      </c>
      <c r="Z222" s="39">
        <v>200000</v>
      </c>
      <c r="AA222" s="39">
        <v>200000</v>
      </c>
      <c r="AB222" s="39">
        <v>215000</v>
      </c>
      <c r="AC222" s="39">
        <v>13000</v>
      </c>
      <c r="AD222" s="39">
        <v>8000</v>
      </c>
      <c r="AE222" s="40">
        <v>0</v>
      </c>
    </row>
    <row r="223" spans="1:31" ht="26.4">
      <c r="A223" t="s">
        <v>228</v>
      </c>
      <c r="B223">
        <v>214</v>
      </c>
      <c r="C223" s="38">
        <v>2017</v>
      </c>
      <c r="D223" s="39">
        <v>2419000</v>
      </c>
      <c r="E223" s="39">
        <v>1257000</v>
      </c>
      <c r="F223" s="39">
        <v>161000</v>
      </c>
      <c r="G223" s="39">
        <v>138800</v>
      </c>
      <c r="H223" s="39">
        <v>910000</v>
      </c>
      <c r="I223" s="39">
        <v>79000</v>
      </c>
      <c r="J223" s="40">
        <v>551053</v>
      </c>
      <c r="K223" s="23">
        <f t="shared" si="14"/>
        <v>5515853</v>
      </c>
      <c r="L223" s="4"/>
      <c r="M223">
        <f t="shared" si="11"/>
        <v>2018</v>
      </c>
      <c r="N223" s="39">
        <v>2510000</v>
      </c>
      <c r="O223" s="39">
        <v>1234750</v>
      </c>
      <c r="P223" s="39">
        <v>160000</v>
      </c>
      <c r="Q223" s="39">
        <v>143000</v>
      </c>
      <c r="R223" s="39">
        <v>800000</v>
      </c>
      <c r="S223" s="39">
        <v>95500</v>
      </c>
      <c r="T223" s="40">
        <v>583643</v>
      </c>
      <c r="U223" s="23">
        <f t="shared" si="15"/>
        <v>5526893</v>
      </c>
      <c r="V223" s="28"/>
      <c r="W223" s="39" t="s">
        <v>909</v>
      </c>
      <c r="X223" s="39" t="s">
        <v>910</v>
      </c>
      <c r="Y223" s="39">
        <v>2285000</v>
      </c>
      <c r="Z223" s="39">
        <v>1124950</v>
      </c>
      <c r="AA223" s="39">
        <v>186000</v>
      </c>
      <c r="AB223" s="39">
        <v>125000</v>
      </c>
      <c r="AC223" s="39">
        <v>825000</v>
      </c>
      <c r="AD223" s="39">
        <v>77000</v>
      </c>
      <c r="AE223" s="40">
        <v>230416</v>
      </c>
    </row>
    <row r="224" spans="1:31" ht="26.4">
      <c r="A224" t="s">
        <v>229</v>
      </c>
      <c r="B224">
        <v>215</v>
      </c>
      <c r="C224" s="38">
        <v>2017</v>
      </c>
      <c r="D224" s="39">
        <v>2420000</v>
      </c>
      <c r="E224" s="39">
        <v>450000</v>
      </c>
      <c r="F224" s="39">
        <v>150000</v>
      </c>
      <c r="G224" s="39">
        <v>105000</v>
      </c>
      <c r="H224" s="39">
        <v>138000</v>
      </c>
      <c r="I224" s="39">
        <v>11000</v>
      </c>
      <c r="J224" s="40">
        <v>282000</v>
      </c>
      <c r="K224" s="23">
        <f t="shared" si="14"/>
        <v>3556000</v>
      </c>
      <c r="L224" s="4"/>
      <c r="M224">
        <f t="shared" si="11"/>
        <v>2018</v>
      </c>
      <c r="N224" s="39">
        <v>2420000</v>
      </c>
      <c r="O224" s="39">
        <v>450000</v>
      </c>
      <c r="P224" s="39">
        <v>150000</v>
      </c>
      <c r="Q224" s="39">
        <v>105000</v>
      </c>
      <c r="R224" s="39">
        <v>142000</v>
      </c>
      <c r="S224" s="39">
        <v>7000</v>
      </c>
      <c r="T224" s="40">
        <v>282000</v>
      </c>
      <c r="U224" s="23">
        <f t="shared" si="15"/>
        <v>3556000</v>
      </c>
      <c r="V224" s="28"/>
      <c r="W224" s="39" t="s">
        <v>911</v>
      </c>
      <c r="X224" s="39" t="s">
        <v>912</v>
      </c>
      <c r="Y224" s="39">
        <v>2250000</v>
      </c>
      <c r="Z224" s="39">
        <v>360000</v>
      </c>
      <c r="AA224" s="39">
        <v>140000</v>
      </c>
      <c r="AB224" s="39">
        <v>102000</v>
      </c>
      <c r="AC224" s="39">
        <v>142000</v>
      </c>
      <c r="AD224" s="39">
        <v>7000</v>
      </c>
      <c r="AE224" s="40">
        <v>282000</v>
      </c>
    </row>
    <row r="225" spans="1:31" ht="26.4">
      <c r="A225" t="s">
        <v>230</v>
      </c>
      <c r="B225">
        <v>216</v>
      </c>
      <c r="C225" s="38">
        <v>2017</v>
      </c>
      <c r="D225" s="39">
        <v>2070258</v>
      </c>
      <c r="E225" s="39">
        <v>0</v>
      </c>
      <c r="F225" s="39">
        <v>260000</v>
      </c>
      <c r="G225" s="39">
        <v>0</v>
      </c>
      <c r="H225" s="39">
        <v>15000</v>
      </c>
      <c r="I225" s="39">
        <v>25000</v>
      </c>
      <c r="J225" s="40">
        <v>175000</v>
      </c>
      <c r="K225" s="23">
        <f t="shared" si="14"/>
        <v>2545258</v>
      </c>
      <c r="L225" s="4"/>
      <c r="M225">
        <f t="shared" si="11"/>
        <v>2018</v>
      </c>
      <c r="N225" s="39">
        <v>2330000</v>
      </c>
      <c r="O225" s="39">
        <v>50000</v>
      </c>
      <c r="P225" s="39">
        <v>250000</v>
      </c>
      <c r="Q225" s="39">
        <v>2748</v>
      </c>
      <c r="R225" s="39">
        <v>14000</v>
      </c>
      <c r="S225" s="39">
        <v>44000</v>
      </c>
      <c r="T225" s="40">
        <v>250000</v>
      </c>
      <c r="U225" s="23">
        <f t="shared" si="15"/>
        <v>2940748</v>
      </c>
      <c r="V225" s="28"/>
      <c r="W225" s="39" t="s">
        <v>913</v>
      </c>
      <c r="X225" s="39" t="s">
        <v>914</v>
      </c>
      <c r="Y225" s="39">
        <v>1910000</v>
      </c>
      <c r="Z225" s="39">
        <v>0</v>
      </c>
      <c r="AA225" s="39">
        <v>225000</v>
      </c>
      <c r="AB225" s="39">
        <v>1662</v>
      </c>
      <c r="AC225" s="39">
        <v>15000</v>
      </c>
      <c r="AD225" s="39">
        <v>25000</v>
      </c>
      <c r="AE225" s="40">
        <v>0</v>
      </c>
    </row>
    <row r="226" spans="1:31">
      <c r="A226" t="s">
        <v>231</v>
      </c>
      <c r="B226">
        <v>217</v>
      </c>
      <c r="C226" s="38">
        <v>2017</v>
      </c>
      <c r="D226" s="39">
        <v>326000</v>
      </c>
      <c r="E226" s="39">
        <v>0</v>
      </c>
      <c r="F226" s="39">
        <v>30000</v>
      </c>
      <c r="G226" s="39">
        <v>0</v>
      </c>
      <c r="H226" s="39">
        <v>22500</v>
      </c>
      <c r="I226" s="39">
        <v>4000</v>
      </c>
      <c r="J226" s="40">
        <v>0</v>
      </c>
      <c r="K226" s="23">
        <f>SUM(D226:J226)</f>
        <v>382500</v>
      </c>
      <c r="L226" s="4"/>
      <c r="M226">
        <f t="shared" si="11"/>
        <v>2018</v>
      </c>
      <c r="N226" s="39">
        <v>350600</v>
      </c>
      <c r="O226" s="39">
        <v>0</v>
      </c>
      <c r="P226" s="39">
        <v>10000</v>
      </c>
      <c r="Q226" s="39">
        <v>400</v>
      </c>
      <c r="R226" s="39">
        <v>15000</v>
      </c>
      <c r="S226" s="39">
        <v>3000</v>
      </c>
      <c r="T226" s="40">
        <v>0</v>
      </c>
      <c r="U226" s="23">
        <f t="shared" si="15"/>
        <v>379000</v>
      </c>
      <c r="V226" s="28"/>
      <c r="W226" s="39" t="s">
        <v>915</v>
      </c>
      <c r="X226" s="39" t="s">
        <v>916</v>
      </c>
      <c r="Y226" s="39">
        <v>275000</v>
      </c>
      <c r="Z226" s="39">
        <v>0</v>
      </c>
      <c r="AA226" s="39">
        <v>30000</v>
      </c>
      <c r="AB226" s="39">
        <v>0</v>
      </c>
      <c r="AC226" s="39">
        <v>10000</v>
      </c>
      <c r="AD226" s="39">
        <v>4000</v>
      </c>
      <c r="AE226" s="40">
        <v>0</v>
      </c>
    </row>
    <row r="227" spans="1:31">
      <c r="A227" t="s">
        <v>232</v>
      </c>
      <c r="B227">
        <v>218</v>
      </c>
      <c r="C227" s="38">
        <v>2017</v>
      </c>
      <c r="D227" s="39">
        <v>2156000</v>
      </c>
      <c r="E227" s="39">
        <v>313000</v>
      </c>
      <c r="F227" s="39">
        <v>275000</v>
      </c>
      <c r="G227" s="39">
        <v>30000</v>
      </c>
      <c r="H227" s="39">
        <v>27000</v>
      </c>
      <c r="I227" s="39">
        <v>39000</v>
      </c>
      <c r="J227" s="40">
        <v>19500</v>
      </c>
      <c r="K227" s="23">
        <f t="shared" si="14"/>
        <v>2859500</v>
      </c>
      <c r="L227" s="4"/>
      <c r="M227">
        <f t="shared" si="11"/>
        <v>2018</v>
      </c>
      <c r="N227" s="39">
        <v>2010000</v>
      </c>
      <c r="O227" s="39">
        <v>362500</v>
      </c>
      <c r="P227" s="39">
        <v>257000</v>
      </c>
      <c r="Q227" s="39">
        <v>40000</v>
      </c>
      <c r="R227" s="39">
        <v>24500</v>
      </c>
      <c r="S227" s="39">
        <v>46000</v>
      </c>
      <c r="T227" s="40">
        <v>89500</v>
      </c>
      <c r="U227" s="23">
        <f t="shared" si="15"/>
        <v>2829500</v>
      </c>
      <c r="V227" s="28"/>
      <c r="W227" s="39" t="s">
        <v>917</v>
      </c>
      <c r="X227" s="39" t="s">
        <v>918</v>
      </c>
      <c r="Y227" s="39">
        <v>2330000</v>
      </c>
      <c r="Z227" s="39">
        <v>300480</v>
      </c>
      <c r="AA227" s="39">
        <v>275000</v>
      </c>
      <c r="AB227" s="39">
        <v>30000</v>
      </c>
      <c r="AC227" s="39">
        <v>29000</v>
      </c>
      <c r="AD227" s="39">
        <v>35000</v>
      </c>
      <c r="AE227" s="40">
        <v>19500</v>
      </c>
    </row>
    <row r="228" spans="1:31">
      <c r="A228" t="s">
        <v>233</v>
      </c>
      <c r="B228">
        <v>219</v>
      </c>
      <c r="C228" s="38">
        <v>2017</v>
      </c>
      <c r="D228" s="39">
        <v>1715669</v>
      </c>
      <c r="E228" s="39">
        <v>2000</v>
      </c>
      <c r="F228" s="39">
        <v>125000</v>
      </c>
      <c r="G228" s="39">
        <v>0</v>
      </c>
      <c r="H228" s="39">
        <v>47565</v>
      </c>
      <c r="I228" s="39">
        <v>57000</v>
      </c>
      <c r="J228" s="40">
        <v>0</v>
      </c>
      <c r="K228" s="23">
        <f t="shared" si="14"/>
        <v>1947234</v>
      </c>
      <c r="L228" s="4"/>
      <c r="M228">
        <f t="shared" si="11"/>
        <v>2018</v>
      </c>
      <c r="N228" s="39">
        <v>1775000</v>
      </c>
      <c r="O228" s="39">
        <v>2000</v>
      </c>
      <c r="P228" s="39">
        <v>150000</v>
      </c>
      <c r="Q228" s="39">
        <v>0</v>
      </c>
      <c r="R228" s="39">
        <v>44000</v>
      </c>
      <c r="S228" s="39">
        <v>68000</v>
      </c>
      <c r="T228" s="40">
        <v>0</v>
      </c>
      <c r="U228" s="23">
        <f t="shared" si="15"/>
        <v>2039000</v>
      </c>
      <c r="V228" s="28"/>
      <c r="W228" s="39" t="s">
        <v>919</v>
      </c>
      <c r="X228" s="39" t="s">
        <v>920</v>
      </c>
      <c r="Y228" s="39">
        <v>1523336</v>
      </c>
      <c r="Z228" s="39">
        <v>2000</v>
      </c>
      <c r="AA228" s="39">
        <v>121544</v>
      </c>
      <c r="AB228" s="39">
        <v>0</v>
      </c>
      <c r="AC228" s="39">
        <v>40910</v>
      </c>
      <c r="AD228" s="39">
        <v>55939</v>
      </c>
      <c r="AE228" s="40">
        <v>0</v>
      </c>
    </row>
    <row r="229" spans="1:31">
      <c r="A229" t="s">
        <v>234</v>
      </c>
      <c r="B229">
        <v>220</v>
      </c>
      <c r="C229" s="38">
        <v>2017</v>
      </c>
      <c r="D229" s="39">
        <v>4435848</v>
      </c>
      <c r="E229" s="39">
        <v>2398907</v>
      </c>
      <c r="F229" s="39">
        <v>0</v>
      </c>
      <c r="G229" s="39">
        <v>1144979</v>
      </c>
      <c r="H229" s="39">
        <v>153267</v>
      </c>
      <c r="I229" s="39">
        <v>284760</v>
      </c>
      <c r="J229" s="40">
        <v>10143975</v>
      </c>
      <c r="K229" s="23">
        <f t="shared" si="14"/>
        <v>18561736</v>
      </c>
      <c r="L229" s="4"/>
      <c r="M229">
        <f t="shared" si="11"/>
        <v>2018</v>
      </c>
      <c r="N229" s="39">
        <v>4695753</v>
      </c>
      <c r="O229" s="39">
        <v>2368549</v>
      </c>
      <c r="P229" s="39">
        <v>0</v>
      </c>
      <c r="Q229" s="39">
        <v>1154946</v>
      </c>
      <c r="R229" s="39">
        <v>146582</v>
      </c>
      <c r="S229" s="39">
        <v>223097</v>
      </c>
      <c r="T229" s="40">
        <v>10421024</v>
      </c>
      <c r="U229" s="23">
        <f t="shared" si="15"/>
        <v>19009951</v>
      </c>
      <c r="V229" s="28"/>
      <c r="W229" s="39" t="s">
        <v>921</v>
      </c>
      <c r="X229" s="39" t="s">
        <v>922</v>
      </c>
      <c r="Y229" s="39">
        <v>4219914</v>
      </c>
      <c r="Z229" s="39">
        <v>2302178</v>
      </c>
      <c r="AA229" s="39">
        <v>0</v>
      </c>
      <c r="AB229" s="39">
        <v>1149079</v>
      </c>
      <c r="AC229" s="39">
        <v>165691</v>
      </c>
      <c r="AD229" s="39">
        <v>284403</v>
      </c>
      <c r="AE229" s="40">
        <v>9265550</v>
      </c>
    </row>
    <row r="230" spans="1:31" ht="26.4">
      <c r="A230" t="s">
        <v>235</v>
      </c>
      <c r="B230">
        <v>221</v>
      </c>
      <c r="C230" s="38">
        <v>2017</v>
      </c>
      <c r="D230" s="39">
        <v>750500</v>
      </c>
      <c r="E230" s="39">
        <v>678000</v>
      </c>
      <c r="F230" s="39">
        <v>350000</v>
      </c>
      <c r="G230" s="39">
        <v>10000</v>
      </c>
      <c r="H230" s="39">
        <v>20000</v>
      </c>
      <c r="I230" s="39">
        <v>10000</v>
      </c>
      <c r="J230" s="40">
        <v>900000</v>
      </c>
      <c r="K230" s="23">
        <f t="shared" si="14"/>
        <v>2718500</v>
      </c>
      <c r="L230" s="4"/>
      <c r="M230">
        <f t="shared" si="11"/>
        <v>2018</v>
      </c>
      <c r="N230" s="39">
        <v>875000</v>
      </c>
      <c r="O230" s="39">
        <v>790000</v>
      </c>
      <c r="P230" s="39">
        <v>270000</v>
      </c>
      <c r="Q230" s="39">
        <v>15000</v>
      </c>
      <c r="R230" s="39">
        <v>19000</v>
      </c>
      <c r="S230" s="39">
        <v>16000</v>
      </c>
      <c r="T230" s="40">
        <v>925000</v>
      </c>
      <c r="U230" s="23">
        <f t="shared" si="15"/>
        <v>2910000</v>
      </c>
      <c r="V230" s="28"/>
      <c r="W230" s="39" t="s">
        <v>923</v>
      </c>
      <c r="X230" s="39" t="s">
        <v>924</v>
      </c>
      <c r="Y230" s="39">
        <v>573000</v>
      </c>
      <c r="Z230" s="39">
        <v>536900</v>
      </c>
      <c r="AA230" s="39">
        <v>157000</v>
      </c>
      <c r="AB230" s="39">
        <v>10400</v>
      </c>
      <c r="AC230" s="39">
        <v>15000</v>
      </c>
      <c r="AD230" s="39">
        <v>13000</v>
      </c>
      <c r="AE230" s="40">
        <v>720000</v>
      </c>
    </row>
    <row r="231" spans="1:31">
      <c r="A231" t="s">
        <v>236</v>
      </c>
      <c r="B231">
        <v>222</v>
      </c>
      <c r="C231" s="38">
        <v>2017</v>
      </c>
      <c r="D231" s="39">
        <v>251000</v>
      </c>
      <c r="E231" s="39">
        <v>0</v>
      </c>
      <c r="F231" s="39">
        <v>17000</v>
      </c>
      <c r="G231" s="39">
        <v>130000</v>
      </c>
      <c r="H231" s="39">
        <v>8100</v>
      </c>
      <c r="I231" s="39">
        <v>0</v>
      </c>
      <c r="J231" s="40">
        <v>0</v>
      </c>
      <c r="K231" s="23">
        <f t="shared" si="14"/>
        <v>406100</v>
      </c>
      <c r="L231" s="4"/>
      <c r="M231">
        <f t="shared" si="11"/>
        <v>2018</v>
      </c>
      <c r="N231" s="39">
        <v>250000</v>
      </c>
      <c r="O231" s="39">
        <v>0</v>
      </c>
      <c r="P231" s="39">
        <v>29000</v>
      </c>
      <c r="Q231" s="39">
        <v>130000</v>
      </c>
      <c r="R231" s="39">
        <v>8000</v>
      </c>
      <c r="S231" s="39">
        <v>0</v>
      </c>
      <c r="T231" s="40">
        <v>0</v>
      </c>
      <c r="U231" s="23">
        <f t="shared" si="15"/>
        <v>417000</v>
      </c>
      <c r="V231" s="28"/>
      <c r="W231" s="39" t="s">
        <v>925</v>
      </c>
      <c r="X231" s="39" t="s">
        <v>926</v>
      </c>
      <c r="Y231" s="39">
        <v>251000</v>
      </c>
      <c r="Z231" s="39">
        <v>0</v>
      </c>
      <c r="AA231" s="39">
        <v>18000</v>
      </c>
      <c r="AB231" s="39">
        <v>128000</v>
      </c>
      <c r="AC231" s="39">
        <v>11000</v>
      </c>
      <c r="AD231" s="39">
        <v>0</v>
      </c>
      <c r="AE231" s="40">
        <v>0</v>
      </c>
    </row>
    <row r="232" spans="1:31">
      <c r="A232" t="s">
        <v>237</v>
      </c>
      <c r="B232">
        <v>223</v>
      </c>
      <c r="C232" s="38">
        <v>2017</v>
      </c>
      <c r="D232" s="39">
        <v>700000</v>
      </c>
      <c r="E232" s="39">
        <v>65000</v>
      </c>
      <c r="F232" s="39">
        <v>135000</v>
      </c>
      <c r="G232" s="39">
        <v>4000</v>
      </c>
      <c r="H232" s="39">
        <v>23000</v>
      </c>
      <c r="I232" s="39">
        <v>2000</v>
      </c>
      <c r="J232" s="40">
        <v>95000</v>
      </c>
      <c r="K232" s="23">
        <f t="shared" si="14"/>
        <v>1024000</v>
      </c>
      <c r="L232" s="4"/>
      <c r="M232">
        <f t="shared" si="11"/>
        <v>2018</v>
      </c>
      <c r="N232" s="39">
        <v>720000</v>
      </c>
      <c r="O232" s="39">
        <v>68000</v>
      </c>
      <c r="P232" s="39">
        <v>173000</v>
      </c>
      <c r="Q232" s="39">
        <v>8700</v>
      </c>
      <c r="R232" s="39">
        <v>18000</v>
      </c>
      <c r="S232" s="39">
        <v>9100</v>
      </c>
      <c r="T232" s="40">
        <v>114500</v>
      </c>
      <c r="U232" s="23">
        <f t="shared" si="15"/>
        <v>1111300</v>
      </c>
      <c r="V232" s="28"/>
      <c r="W232" s="39" t="s">
        <v>927</v>
      </c>
      <c r="X232" s="39" t="s">
        <v>928</v>
      </c>
      <c r="Y232" s="39">
        <v>640000</v>
      </c>
      <c r="Z232" s="39">
        <v>60000</v>
      </c>
      <c r="AA232" s="39">
        <v>115000</v>
      </c>
      <c r="AB232" s="39">
        <v>0</v>
      </c>
      <c r="AC232" s="39">
        <v>22000</v>
      </c>
      <c r="AD232" s="39">
        <v>2000</v>
      </c>
      <c r="AE232" s="40">
        <v>27000</v>
      </c>
    </row>
    <row r="233" spans="1:31">
      <c r="A233" t="s">
        <v>238</v>
      </c>
      <c r="B233">
        <v>224</v>
      </c>
      <c r="C233" s="38">
        <v>2017</v>
      </c>
      <c r="D233" s="39">
        <v>1123000</v>
      </c>
      <c r="E233" s="39">
        <v>584131</v>
      </c>
      <c r="F233" s="39">
        <v>105308</v>
      </c>
      <c r="G233" s="39">
        <v>4600</v>
      </c>
      <c r="H233" s="39">
        <v>35967</v>
      </c>
      <c r="I233" s="39">
        <v>12114</v>
      </c>
      <c r="J233" s="40">
        <v>0</v>
      </c>
      <c r="K233" s="23">
        <f t="shared" si="14"/>
        <v>1865120</v>
      </c>
      <c r="L233" s="4"/>
      <c r="M233">
        <f t="shared" si="11"/>
        <v>2018</v>
      </c>
      <c r="N233" s="39">
        <v>1145460</v>
      </c>
      <c r="O233" s="39">
        <v>587596</v>
      </c>
      <c r="P233" s="39">
        <v>138686</v>
      </c>
      <c r="Q233" s="39">
        <v>4596</v>
      </c>
      <c r="R233" s="39">
        <v>30766</v>
      </c>
      <c r="S233" s="39">
        <v>15000</v>
      </c>
      <c r="T233" s="40">
        <v>0</v>
      </c>
      <c r="U233" s="23">
        <f t="shared" si="15"/>
        <v>1922104</v>
      </c>
      <c r="V233" s="28"/>
      <c r="W233" s="39" t="s">
        <v>929</v>
      </c>
      <c r="X233" s="39" t="s">
        <v>930</v>
      </c>
      <c r="Y233" s="39">
        <v>1090000</v>
      </c>
      <c r="Z233" s="39">
        <v>540876</v>
      </c>
      <c r="AA233" s="39">
        <v>109000</v>
      </c>
      <c r="AB233" s="39">
        <v>4500</v>
      </c>
      <c r="AC233" s="39">
        <v>40000</v>
      </c>
      <c r="AD233" s="39">
        <v>20000</v>
      </c>
      <c r="AE233" s="40">
        <v>0</v>
      </c>
    </row>
    <row r="234" spans="1:31">
      <c r="A234" t="s">
        <v>239</v>
      </c>
      <c r="B234">
        <v>225</v>
      </c>
      <c r="C234" s="38">
        <v>2016</v>
      </c>
      <c r="D234" s="39">
        <v>195000</v>
      </c>
      <c r="E234" s="39">
        <v>0</v>
      </c>
      <c r="F234" s="39">
        <v>17000</v>
      </c>
      <c r="G234" s="39">
        <v>0</v>
      </c>
      <c r="H234" s="39">
        <v>2000</v>
      </c>
      <c r="I234" s="39">
        <v>3500</v>
      </c>
      <c r="J234" s="40">
        <v>0</v>
      </c>
      <c r="K234" s="23">
        <f t="shared" si="14"/>
        <v>217500</v>
      </c>
      <c r="L234" s="4"/>
      <c r="M234">
        <f t="shared" si="11"/>
        <v>2017</v>
      </c>
      <c r="N234" s="39">
        <v>165000</v>
      </c>
      <c r="O234" s="39">
        <v>0</v>
      </c>
      <c r="P234" s="39">
        <v>24000</v>
      </c>
      <c r="Q234" s="39">
        <v>0</v>
      </c>
      <c r="R234" s="39">
        <v>0</v>
      </c>
      <c r="S234" s="39">
        <v>4000</v>
      </c>
      <c r="T234" s="40">
        <v>0</v>
      </c>
      <c r="U234" s="23">
        <f t="shared" ref="U234:U235" si="17">SUM(N234:T234)</f>
        <v>193000</v>
      </c>
      <c r="V234" s="28"/>
      <c r="W234" s="39" t="s">
        <v>931</v>
      </c>
      <c r="X234" s="39" t="s">
        <v>932</v>
      </c>
      <c r="Y234" s="39">
        <v>195000</v>
      </c>
      <c r="Z234" s="39">
        <v>0</v>
      </c>
      <c r="AA234" s="39">
        <v>17000</v>
      </c>
      <c r="AB234" s="39">
        <v>0</v>
      </c>
      <c r="AC234" s="39">
        <v>2000</v>
      </c>
      <c r="AD234" s="39">
        <v>3500</v>
      </c>
      <c r="AE234" s="40">
        <v>0</v>
      </c>
    </row>
    <row r="235" spans="1:31">
      <c r="A235" t="s">
        <v>240</v>
      </c>
      <c r="B235">
        <v>226</v>
      </c>
      <c r="C235" s="38">
        <v>2016</v>
      </c>
      <c r="D235" s="39">
        <v>1610000</v>
      </c>
      <c r="E235" s="39">
        <v>0</v>
      </c>
      <c r="F235" s="39">
        <v>200000</v>
      </c>
      <c r="G235" s="39">
        <v>10000</v>
      </c>
      <c r="H235" s="39">
        <v>84000</v>
      </c>
      <c r="I235" s="39">
        <v>21000</v>
      </c>
      <c r="J235" s="40">
        <v>4500</v>
      </c>
      <c r="K235" s="23">
        <f t="shared" si="14"/>
        <v>1929500</v>
      </c>
      <c r="L235" s="4"/>
      <c r="M235">
        <f t="shared" si="11"/>
        <v>2017</v>
      </c>
      <c r="N235" s="39">
        <v>1727000</v>
      </c>
      <c r="O235" s="39">
        <v>129000</v>
      </c>
      <c r="P235" s="39">
        <v>180000</v>
      </c>
      <c r="Q235" s="39">
        <v>4200</v>
      </c>
      <c r="R235" s="39">
        <v>69000</v>
      </c>
      <c r="S235" s="39">
        <v>26000</v>
      </c>
      <c r="T235" s="40">
        <v>208000</v>
      </c>
      <c r="U235" s="23">
        <f t="shared" si="17"/>
        <v>2343200</v>
      </c>
      <c r="V235" s="28"/>
      <c r="W235" s="39" t="s">
        <v>933</v>
      </c>
      <c r="X235" s="39" t="s">
        <v>934</v>
      </c>
      <c r="Y235" s="39">
        <v>1610000</v>
      </c>
      <c r="Z235" s="39">
        <v>0</v>
      </c>
      <c r="AA235" s="39">
        <v>200000</v>
      </c>
      <c r="AB235" s="39">
        <v>10000</v>
      </c>
      <c r="AC235" s="39">
        <v>84000</v>
      </c>
      <c r="AD235" s="39">
        <v>21000</v>
      </c>
      <c r="AE235" s="40">
        <v>4500</v>
      </c>
    </row>
    <row r="236" spans="1:31">
      <c r="A236" t="s">
        <v>241</v>
      </c>
      <c r="B236">
        <v>227</v>
      </c>
      <c r="C236" s="38">
        <v>2017</v>
      </c>
      <c r="D236" s="39">
        <v>1354541</v>
      </c>
      <c r="E236" s="39">
        <v>148000</v>
      </c>
      <c r="F236" s="39">
        <v>107000</v>
      </c>
      <c r="G236" s="39">
        <v>10000</v>
      </c>
      <c r="H236" s="39">
        <v>39000</v>
      </c>
      <c r="I236" s="39">
        <v>18000</v>
      </c>
      <c r="J236" s="40">
        <v>93000</v>
      </c>
      <c r="K236" s="23">
        <f t="shared" si="14"/>
        <v>1769541</v>
      </c>
      <c r="L236" s="4"/>
      <c r="M236">
        <f t="shared" si="11"/>
        <v>2018</v>
      </c>
      <c r="N236" s="39">
        <v>1445513</v>
      </c>
      <c r="O236" s="39">
        <v>144000</v>
      </c>
      <c r="P236" s="39">
        <v>136000</v>
      </c>
      <c r="Q236" s="39">
        <v>9900</v>
      </c>
      <c r="R236" s="39">
        <v>25000</v>
      </c>
      <c r="S236" s="39">
        <v>20000</v>
      </c>
      <c r="T236" s="40">
        <v>239000</v>
      </c>
      <c r="U236" s="23">
        <f t="shared" si="15"/>
        <v>2019413</v>
      </c>
      <c r="V236" s="28"/>
      <c r="W236" s="39" t="s">
        <v>935</v>
      </c>
      <c r="X236" s="39" t="s">
        <v>936</v>
      </c>
      <c r="Y236" s="39">
        <v>1296635</v>
      </c>
      <c r="Z236" s="39">
        <v>131597</v>
      </c>
      <c r="AA236" s="39">
        <v>111867</v>
      </c>
      <c r="AB236" s="39">
        <v>10201</v>
      </c>
      <c r="AC236" s="39">
        <v>39969</v>
      </c>
      <c r="AD236" s="39">
        <v>16896</v>
      </c>
      <c r="AE236" s="40">
        <v>0</v>
      </c>
    </row>
    <row r="237" spans="1:31">
      <c r="A237" t="s">
        <v>242</v>
      </c>
      <c r="B237">
        <v>228</v>
      </c>
      <c r="C237" s="38">
        <v>2017</v>
      </c>
      <c r="D237" s="39">
        <v>660000</v>
      </c>
      <c r="E237" s="39">
        <v>500</v>
      </c>
      <c r="F237" s="39">
        <v>24000</v>
      </c>
      <c r="G237" s="39">
        <v>22128</v>
      </c>
      <c r="H237" s="39">
        <v>6000</v>
      </c>
      <c r="I237" s="39">
        <v>4850</v>
      </c>
      <c r="J237" s="40">
        <v>8000</v>
      </c>
      <c r="K237" s="23">
        <f t="shared" si="14"/>
        <v>725478</v>
      </c>
      <c r="L237" s="4"/>
      <c r="M237">
        <f t="shared" si="11"/>
        <v>2018</v>
      </c>
      <c r="N237" s="39">
        <v>643500</v>
      </c>
      <c r="O237" s="39">
        <v>500</v>
      </c>
      <c r="P237" s="39">
        <v>15000</v>
      </c>
      <c r="Q237" s="39">
        <v>20000</v>
      </c>
      <c r="R237" s="39">
        <v>6000</v>
      </c>
      <c r="S237" s="39">
        <v>2000</v>
      </c>
      <c r="T237" s="40">
        <v>8000</v>
      </c>
      <c r="U237" s="23">
        <f t="shared" si="15"/>
        <v>695000</v>
      </c>
      <c r="V237" s="28"/>
      <c r="W237" s="39" t="s">
        <v>937</v>
      </c>
      <c r="X237" s="39" t="s">
        <v>938</v>
      </c>
      <c r="Y237" s="39">
        <v>635000</v>
      </c>
      <c r="Z237" s="39">
        <v>500</v>
      </c>
      <c r="AA237" s="39">
        <v>24000</v>
      </c>
      <c r="AB237" s="39">
        <v>12770</v>
      </c>
      <c r="AC237" s="39">
        <v>10000</v>
      </c>
      <c r="AD237" s="39">
        <v>4800</v>
      </c>
      <c r="AE237" s="40">
        <v>24200</v>
      </c>
    </row>
    <row r="238" spans="1:31">
      <c r="A238" t="s">
        <v>243</v>
      </c>
      <c r="B238">
        <v>229</v>
      </c>
      <c r="C238" s="38">
        <v>2017</v>
      </c>
      <c r="D238" s="39">
        <v>7128000</v>
      </c>
      <c r="E238" s="39">
        <v>2978000</v>
      </c>
      <c r="F238" s="39">
        <v>624000</v>
      </c>
      <c r="G238" s="39">
        <v>827000</v>
      </c>
      <c r="H238" s="39">
        <v>195000</v>
      </c>
      <c r="I238" s="39">
        <v>152000</v>
      </c>
      <c r="J238" s="40">
        <v>1299000</v>
      </c>
      <c r="K238" s="23">
        <f t="shared" si="14"/>
        <v>13203000</v>
      </c>
      <c r="L238" s="4"/>
      <c r="M238">
        <f t="shared" si="11"/>
        <v>2018</v>
      </c>
      <c r="N238" s="39">
        <v>7775000</v>
      </c>
      <c r="O238" s="39">
        <v>3058000</v>
      </c>
      <c r="P238" s="39">
        <v>525000</v>
      </c>
      <c r="Q238" s="39">
        <v>841000</v>
      </c>
      <c r="R238" s="39">
        <v>177000</v>
      </c>
      <c r="S238" s="39">
        <v>118000</v>
      </c>
      <c r="T238" s="40">
        <v>1300000</v>
      </c>
      <c r="U238" s="23">
        <f t="shared" si="15"/>
        <v>13794000</v>
      </c>
      <c r="V238" s="28"/>
      <c r="W238" s="39" t="s">
        <v>939</v>
      </c>
      <c r="X238" s="39" t="s">
        <v>940</v>
      </c>
      <c r="Y238" s="39">
        <v>7025000</v>
      </c>
      <c r="Z238" s="39">
        <v>2700000</v>
      </c>
      <c r="AA238" s="39">
        <v>695000</v>
      </c>
      <c r="AB238" s="39">
        <v>800000</v>
      </c>
      <c r="AC238" s="39">
        <v>212000</v>
      </c>
      <c r="AD238" s="39">
        <v>110000</v>
      </c>
      <c r="AE238" s="40">
        <v>1400000</v>
      </c>
    </row>
    <row r="239" spans="1:31">
      <c r="A239" t="s">
        <v>244</v>
      </c>
      <c r="B239">
        <v>230</v>
      </c>
      <c r="C239" s="38">
        <v>2017</v>
      </c>
      <c r="D239" s="39">
        <v>140000</v>
      </c>
      <c r="E239" s="39">
        <v>0</v>
      </c>
      <c r="F239" s="39">
        <v>9500</v>
      </c>
      <c r="G239" s="39">
        <v>425000</v>
      </c>
      <c r="H239" s="39">
        <v>14000</v>
      </c>
      <c r="I239" s="39">
        <v>3400</v>
      </c>
      <c r="J239" s="40">
        <v>12500</v>
      </c>
      <c r="K239" s="23">
        <f t="shared" si="14"/>
        <v>604400</v>
      </c>
      <c r="L239" s="4"/>
      <c r="M239">
        <f t="shared" si="11"/>
        <v>2018</v>
      </c>
      <c r="N239" s="39">
        <v>150000</v>
      </c>
      <c r="O239" s="39">
        <v>0</v>
      </c>
      <c r="P239" s="39">
        <v>10000</v>
      </c>
      <c r="Q239" s="39">
        <v>425000</v>
      </c>
      <c r="R239" s="39">
        <v>6200</v>
      </c>
      <c r="S239" s="39">
        <v>3300</v>
      </c>
      <c r="T239" s="40">
        <v>10500</v>
      </c>
      <c r="U239" s="23">
        <f t="shared" si="15"/>
        <v>605000</v>
      </c>
      <c r="V239" s="28"/>
      <c r="W239" s="39" t="s">
        <v>941</v>
      </c>
      <c r="X239" s="39" t="s">
        <v>942</v>
      </c>
      <c r="Y239" s="39">
        <v>133500</v>
      </c>
      <c r="Z239" s="39">
        <v>0</v>
      </c>
      <c r="AA239" s="39">
        <v>12500</v>
      </c>
      <c r="AB239" s="39">
        <v>416000</v>
      </c>
      <c r="AC239" s="39">
        <v>14000</v>
      </c>
      <c r="AD239" s="39">
        <v>3000</v>
      </c>
      <c r="AE239" s="40">
        <v>500</v>
      </c>
    </row>
    <row r="240" spans="1:31" ht="26.4">
      <c r="A240" t="s">
        <v>245</v>
      </c>
      <c r="B240">
        <v>231</v>
      </c>
      <c r="C240" s="38">
        <v>2017</v>
      </c>
      <c r="D240" s="39">
        <v>2317403</v>
      </c>
      <c r="E240" s="39">
        <v>267500</v>
      </c>
      <c r="F240" s="39">
        <v>165000</v>
      </c>
      <c r="G240" s="39">
        <v>25000</v>
      </c>
      <c r="H240" s="39">
        <v>20000</v>
      </c>
      <c r="I240" s="39">
        <v>50000</v>
      </c>
      <c r="J240" s="40">
        <v>65000</v>
      </c>
      <c r="K240" s="23">
        <f t="shared" si="14"/>
        <v>2909903</v>
      </c>
      <c r="L240" s="4"/>
      <c r="M240">
        <f t="shared" si="11"/>
        <v>2018</v>
      </c>
      <c r="N240" s="39">
        <v>2794329.45</v>
      </c>
      <c r="O240" s="39">
        <v>300000</v>
      </c>
      <c r="P240" s="39">
        <v>200000</v>
      </c>
      <c r="Q240" s="39">
        <v>24000</v>
      </c>
      <c r="R240" s="39">
        <v>30000</v>
      </c>
      <c r="S240" s="39">
        <v>60000</v>
      </c>
      <c r="T240" s="40">
        <v>60000</v>
      </c>
      <c r="U240" s="23">
        <f t="shared" si="15"/>
        <v>3468329.45</v>
      </c>
      <c r="V240" s="28"/>
      <c r="W240" s="39" t="s">
        <v>943</v>
      </c>
      <c r="X240" s="39" t="s">
        <v>944</v>
      </c>
      <c r="Y240" s="39">
        <v>2164901.13</v>
      </c>
      <c r="Z240" s="39">
        <v>210000</v>
      </c>
      <c r="AA240" s="39">
        <v>200000</v>
      </c>
      <c r="AB240" s="39">
        <v>20000</v>
      </c>
      <c r="AC240" s="39">
        <v>16000</v>
      </c>
      <c r="AD240" s="39">
        <v>46000</v>
      </c>
      <c r="AE240" s="40">
        <v>0</v>
      </c>
    </row>
    <row r="241" spans="1:31">
      <c r="A241" t="s">
        <v>246</v>
      </c>
      <c r="B241">
        <v>232</v>
      </c>
      <c r="C241" s="38">
        <v>2017</v>
      </c>
      <c r="D241" s="39">
        <v>1551208</v>
      </c>
      <c r="E241" s="39">
        <v>30000</v>
      </c>
      <c r="F241" s="39">
        <v>50000</v>
      </c>
      <c r="G241" s="39">
        <v>20000</v>
      </c>
      <c r="H241" s="39">
        <v>26000</v>
      </c>
      <c r="I241" s="39">
        <v>14000</v>
      </c>
      <c r="J241" s="40">
        <v>0</v>
      </c>
      <c r="K241" s="23">
        <f t="shared" si="14"/>
        <v>1691208</v>
      </c>
      <c r="L241" s="4"/>
      <c r="M241">
        <f t="shared" si="11"/>
        <v>2018</v>
      </c>
      <c r="N241" s="39">
        <v>1525131.72</v>
      </c>
      <c r="O241" s="39">
        <v>30000</v>
      </c>
      <c r="P241" s="39">
        <v>53500</v>
      </c>
      <c r="Q241" s="39">
        <v>20500</v>
      </c>
      <c r="R241" s="39">
        <v>20000</v>
      </c>
      <c r="S241" s="39">
        <v>11200</v>
      </c>
      <c r="T241" s="40">
        <v>0</v>
      </c>
      <c r="U241" s="23">
        <f t="shared" si="15"/>
        <v>1660331.72</v>
      </c>
      <c r="V241" s="28"/>
      <c r="W241" s="39" t="s">
        <v>945</v>
      </c>
      <c r="X241" s="39" t="s">
        <v>946</v>
      </c>
      <c r="Y241" s="39">
        <v>1410000</v>
      </c>
      <c r="Z241" s="39">
        <v>0</v>
      </c>
      <c r="AA241" s="39">
        <v>100000</v>
      </c>
      <c r="AB241" s="39">
        <v>20000</v>
      </c>
      <c r="AC241" s="39">
        <v>17000</v>
      </c>
      <c r="AD241" s="39">
        <v>15200</v>
      </c>
      <c r="AE241" s="40">
        <v>0</v>
      </c>
    </row>
    <row r="242" spans="1:31">
      <c r="A242" t="s">
        <v>247</v>
      </c>
      <c r="B242">
        <v>233</v>
      </c>
      <c r="C242" s="38">
        <v>2017</v>
      </c>
      <c r="D242" s="39">
        <v>115000</v>
      </c>
      <c r="E242" s="39">
        <v>0</v>
      </c>
      <c r="F242" s="39">
        <v>15000</v>
      </c>
      <c r="G242" s="39">
        <v>2500</v>
      </c>
      <c r="H242" s="39">
        <v>2000</v>
      </c>
      <c r="I242" s="39">
        <v>1200</v>
      </c>
      <c r="J242" s="40">
        <v>0</v>
      </c>
      <c r="K242" s="23">
        <f t="shared" si="14"/>
        <v>135700</v>
      </c>
      <c r="L242" s="4"/>
      <c r="M242">
        <f t="shared" si="11"/>
        <v>2018</v>
      </c>
      <c r="N242" s="39">
        <v>125000</v>
      </c>
      <c r="O242" s="39">
        <v>0</v>
      </c>
      <c r="P242" s="39">
        <v>12000</v>
      </c>
      <c r="Q242" s="39">
        <v>2500</v>
      </c>
      <c r="R242" s="39">
        <v>400</v>
      </c>
      <c r="S242" s="39">
        <v>1000</v>
      </c>
      <c r="T242" s="40">
        <v>0</v>
      </c>
      <c r="U242" s="23">
        <f t="shared" si="15"/>
        <v>140900</v>
      </c>
      <c r="V242" s="28"/>
      <c r="W242" s="39" t="s">
        <v>947</v>
      </c>
      <c r="X242" s="39" t="s">
        <v>948</v>
      </c>
      <c r="Y242" s="39">
        <v>105000</v>
      </c>
      <c r="Z242" s="39">
        <v>0</v>
      </c>
      <c r="AA242" s="39">
        <v>36500</v>
      </c>
      <c r="AB242" s="39">
        <v>2700</v>
      </c>
      <c r="AC242" s="39">
        <v>2500</v>
      </c>
      <c r="AD242" s="39">
        <v>800</v>
      </c>
      <c r="AE242" s="40">
        <v>0</v>
      </c>
    </row>
    <row r="243" spans="1:31" ht="26.4">
      <c r="A243" t="s">
        <v>248</v>
      </c>
      <c r="B243">
        <v>234</v>
      </c>
      <c r="C243" s="38">
        <v>2017</v>
      </c>
      <c r="D243" s="39">
        <v>157400</v>
      </c>
      <c r="E243" s="39">
        <v>0</v>
      </c>
      <c r="F243" s="39">
        <v>13600</v>
      </c>
      <c r="G243" s="39">
        <v>507527.39</v>
      </c>
      <c r="H243" s="39">
        <v>530</v>
      </c>
      <c r="I243" s="39">
        <v>1250</v>
      </c>
      <c r="J243" s="40">
        <v>0</v>
      </c>
      <c r="K243" s="23">
        <f t="shared" si="14"/>
        <v>680307.39</v>
      </c>
      <c r="L243" s="4"/>
      <c r="M243">
        <f t="shared" si="11"/>
        <v>2018</v>
      </c>
      <c r="N243" s="39">
        <v>146000</v>
      </c>
      <c r="O243" s="39">
        <v>0</v>
      </c>
      <c r="P243" s="39">
        <v>32000</v>
      </c>
      <c r="Q243" s="39">
        <v>515000</v>
      </c>
      <c r="R243" s="39">
        <v>8650</v>
      </c>
      <c r="S243" s="39">
        <v>1600</v>
      </c>
      <c r="T243" s="40">
        <v>0</v>
      </c>
      <c r="U243" s="23">
        <f t="shared" si="15"/>
        <v>703250</v>
      </c>
      <c r="V243" s="28"/>
      <c r="W243" s="39" t="s">
        <v>949</v>
      </c>
      <c r="X243" s="39" t="s">
        <v>950</v>
      </c>
      <c r="Y243" s="39">
        <v>141000</v>
      </c>
      <c r="Z243" s="39">
        <v>0</v>
      </c>
      <c r="AA243" s="39">
        <v>12500</v>
      </c>
      <c r="AB243" s="39">
        <v>500028</v>
      </c>
      <c r="AC243" s="39">
        <v>1655</v>
      </c>
      <c r="AD243" s="39">
        <v>832</v>
      </c>
      <c r="AE243" s="40">
        <v>0</v>
      </c>
    </row>
    <row r="244" spans="1:31" ht="26.4">
      <c r="A244" t="s">
        <v>249</v>
      </c>
      <c r="B244">
        <v>235</v>
      </c>
      <c r="C244" s="38">
        <v>2017</v>
      </c>
      <c r="D244" s="39">
        <v>230000</v>
      </c>
      <c r="E244" s="39">
        <v>0</v>
      </c>
      <c r="F244" s="39">
        <v>45000</v>
      </c>
      <c r="G244" s="39">
        <v>11912</v>
      </c>
      <c r="H244" s="39">
        <v>9000</v>
      </c>
      <c r="I244" s="39">
        <v>2000</v>
      </c>
      <c r="J244" s="40">
        <v>0</v>
      </c>
      <c r="K244" s="23">
        <f t="shared" si="14"/>
        <v>297912</v>
      </c>
      <c r="L244" s="4"/>
      <c r="M244">
        <f t="shared" si="11"/>
        <v>2018</v>
      </c>
      <c r="N244" s="39">
        <v>230000</v>
      </c>
      <c r="O244" s="39">
        <v>0</v>
      </c>
      <c r="P244" s="39">
        <v>43000</v>
      </c>
      <c r="Q244" s="39">
        <v>11912</v>
      </c>
      <c r="R244" s="39">
        <v>9000</v>
      </c>
      <c r="S244" s="39">
        <v>2500</v>
      </c>
      <c r="T244" s="40">
        <v>0</v>
      </c>
      <c r="U244" s="23">
        <f t="shared" si="15"/>
        <v>296412</v>
      </c>
      <c r="V244" s="28"/>
      <c r="W244" s="39" t="s">
        <v>951</v>
      </c>
      <c r="X244" s="39" t="s">
        <v>952</v>
      </c>
      <c r="Y244" s="39">
        <v>223800</v>
      </c>
      <c r="Z244" s="39">
        <v>0</v>
      </c>
      <c r="AA244" s="39">
        <v>58900</v>
      </c>
      <c r="AB244" s="39">
        <v>11900</v>
      </c>
      <c r="AC244" s="39">
        <v>7800</v>
      </c>
      <c r="AD244" s="39">
        <v>1300</v>
      </c>
      <c r="AE244" s="40">
        <v>0</v>
      </c>
    </row>
    <row r="245" spans="1:31">
      <c r="A245" t="s">
        <v>250</v>
      </c>
      <c r="B245">
        <v>236</v>
      </c>
      <c r="C245" s="38">
        <v>2017</v>
      </c>
      <c r="D245" s="39">
        <v>4988100</v>
      </c>
      <c r="E245" s="39">
        <v>1140000</v>
      </c>
      <c r="F245" s="39">
        <v>565500</v>
      </c>
      <c r="G245" s="39">
        <v>24500</v>
      </c>
      <c r="H245" s="39">
        <v>265200</v>
      </c>
      <c r="I245" s="39">
        <v>90000</v>
      </c>
      <c r="J245" s="40">
        <v>2036000</v>
      </c>
      <c r="K245" s="23">
        <f t="shared" si="14"/>
        <v>9109300</v>
      </c>
      <c r="L245" s="4"/>
      <c r="M245">
        <f t="shared" si="11"/>
        <v>2018</v>
      </c>
      <c r="N245" s="39">
        <v>5016176</v>
      </c>
      <c r="O245" s="39">
        <v>1305500</v>
      </c>
      <c r="P245" s="39">
        <v>490000</v>
      </c>
      <c r="Q245" s="39">
        <v>24500</v>
      </c>
      <c r="R245" s="39">
        <v>212700</v>
      </c>
      <c r="S245" s="39">
        <v>90000</v>
      </c>
      <c r="T245" s="40">
        <v>2020000</v>
      </c>
      <c r="U245" s="23">
        <f t="shared" si="15"/>
        <v>9158876</v>
      </c>
      <c r="V245" s="28"/>
      <c r="W245" s="39" t="s">
        <v>953</v>
      </c>
      <c r="X245" s="39" t="s">
        <v>954</v>
      </c>
      <c r="Y245" s="39">
        <v>4975000</v>
      </c>
      <c r="Z245" s="39">
        <v>1120000</v>
      </c>
      <c r="AA245" s="39">
        <v>565500</v>
      </c>
      <c r="AB245" s="39">
        <v>24500</v>
      </c>
      <c r="AC245" s="39">
        <v>265200</v>
      </c>
      <c r="AD245" s="39">
        <v>90000</v>
      </c>
      <c r="AE245" s="40">
        <v>1636000</v>
      </c>
    </row>
    <row r="246" spans="1:31">
      <c r="A246" t="s">
        <v>251</v>
      </c>
      <c r="B246">
        <v>237</v>
      </c>
      <c r="C246" s="38">
        <v>2017</v>
      </c>
      <c r="D246" s="39">
        <v>65000</v>
      </c>
      <c r="E246" s="39">
        <v>600</v>
      </c>
      <c r="F246" s="39">
        <v>11000</v>
      </c>
      <c r="G246" s="39">
        <v>500</v>
      </c>
      <c r="H246" s="39">
        <v>0</v>
      </c>
      <c r="I246" s="39">
        <v>1200</v>
      </c>
      <c r="J246" s="40">
        <v>2000</v>
      </c>
      <c r="K246" s="33">
        <f>SUM(D246:J246)</f>
        <v>80300</v>
      </c>
      <c r="L246" s="34"/>
      <c r="M246" s="31">
        <f t="shared" si="11"/>
        <v>2018</v>
      </c>
      <c r="N246" s="39">
        <v>65000</v>
      </c>
      <c r="O246" s="39">
        <v>4200</v>
      </c>
      <c r="P246" s="39">
        <v>10000</v>
      </c>
      <c r="Q246" s="39">
        <v>0</v>
      </c>
      <c r="R246" s="39">
        <v>0</v>
      </c>
      <c r="S246" s="39">
        <v>1200</v>
      </c>
      <c r="T246" s="40">
        <v>2000</v>
      </c>
      <c r="U246" s="23">
        <f t="shared" si="15"/>
        <v>82400</v>
      </c>
      <c r="V246" s="28"/>
      <c r="W246" s="39" t="s">
        <v>955</v>
      </c>
      <c r="X246" s="39" t="s">
        <v>956</v>
      </c>
      <c r="Y246" s="39">
        <v>60000</v>
      </c>
      <c r="Z246" s="39">
        <v>2700</v>
      </c>
      <c r="AA246" s="39">
        <v>11000</v>
      </c>
      <c r="AB246" s="39">
        <v>500</v>
      </c>
      <c r="AC246" s="39">
        <v>0</v>
      </c>
      <c r="AD246" s="39">
        <v>1000</v>
      </c>
      <c r="AE246" s="40">
        <v>2000</v>
      </c>
    </row>
    <row r="247" spans="1:31">
      <c r="A247" t="s">
        <v>252</v>
      </c>
      <c r="B247">
        <v>238</v>
      </c>
      <c r="C247" s="38">
        <v>2017</v>
      </c>
      <c r="D247" s="39">
        <v>1150000</v>
      </c>
      <c r="E247" s="39">
        <v>345000</v>
      </c>
      <c r="F247" s="39">
        <v>75000</v>
      </c>
      <c r="G247" s="39">
        <v>30000</v>
      </c>
      <c r="H247" s="39">
        <v>12000</v>
      </c>
      <c r="I247" s="39">
        <v>30000</v>
      </c>
      <c r="J247" s="40">
        <v>61000</v>
      </c>
      <c r="K247" s="23">
        <f t="shared" si="14"/>
        <v>1703000</v>
      </c>
      <c r="L247" s="4"/>
      <c r="M247">
        <f t="shared" si="11"/>
        <v>2018</v>
      </c>
      <c r="N247" s="39">
        <v>1325000</v>
      </c>
      <c r="O247" s="39">
        <v>375000</v>
      </c>
      <c r="P247" s="39">
        <v>68000</v>
      </c>
      <c r="Q247" s="39">
        <v>45000</v>
      </c>
      <c r="R247" s="39">
        <v>16300</v>
      </c>
      <c r="S247" s="39">
        <v>50000</v>
      </c>
      <c r="T247" s="40">
        <v>113000</v>
      </c>
      <c r="U247" s="23">
        <f t="shared" si="15"/>
        <v>1992300</v>
      </c>
      <c r="V247" s="28"/>
      <c r="W247" s="39" t="s">
        <v>957</v>
      </c>
      <c r="X247" s="39" t="s">
        <v>958</v>
      </c>
      <c r="Y247" s="39">
        <v>1220000</v>
      </c>
      <c r="Z247" s="39">
        <v>295000</v>
      </c>
      <c r="AA247" s="39">
        <v>75000</v>
      </c>
      <c r="AB247" s="39">
        <v>30000</v>
      </c>
      <c r="AC247" s="39">
        <v>12000</v>
      </c>
      <c r="AD247" s="39">
        <v>20000</v>
      </c>
      <c r="AE247" s="40">
        <v>35000</v>
      </c>
    </row>
    <row r="248" spans="1:31">
      <c r="A248" t="s">
        <v>253</v>
      </c>
      <c r="B248">
        <v>239</v>
      </c>
      <c r="C248" s="38">
        <v>2017</v>
      </c>
      <c r="D248" s="39">
        <v>8295000</v>
      </c>
      <c r="E248" s="39">
        <v>925000</v>
      </c>
      <c r="F248" s="39">
        <v>825000</v>
      </c>
      <c r="G248" s="39">
        <v>65000</v>
      </c>
      <c r="H248" s="39">
        <v>280000</v>
      </c>
      <c r="I248" s="39">
        <v>310000</v>
      </c>
      <c r="J248" s="40">
        <v>1578730</v>
      </c>
      <c r="K248" s="23">
        <f t="shared" si="14"/>
        <v>12278730</v>
      </c>
      <c r="L248" s="4"/>
      <c r="M248">
        <f t="shared" si="11"/>
        <v>2018</v>
      </c>
      <c r="N248" s="39">
        <v>8398688</v>
      </c>
      <c r="O248" s="39">
        <f>772250+164000</f>
        <v>936250</v>
      </c>
      <c r="P248" s="39">
        <v>901250</v>
      </c>
      <c r="Q248" s="39">
        <v>66950</v>
      </c>
      <c r="R248" s="39">
        <v>308400</v>
      </c>
      <c r="S248" s="39">
        <v>358876</v>
      </c>
      <c r="T248" s="40">
        <f>812500+870166</f>
        <v>1682666</v>
      </c>
      <c r="U248" s="23">
        <f t="shared" ref="U248:U249" si="18">SUM(N248:T248)</f>
        <v>12653080</v>
      </c>
      <c r="V248" s="28"/>
      <c r="W248" s="39" t="s">
        <v>959</v>
      </c>
      <c r="X248" s="39" t="s">
        <v>960</v>
      </c>
      <c r="Y248" s="39">
        <v>7600000</v>
      </c>
      <c r="Z248" s="39">
        <v>862000</v>
      </c>
      <c r="AA248" s="39">
        <v>725000</v>
      </c>
      <c r="AB248" s="39">
        <v>60000</v>
      </c>
      <c r="AC248" s="39">
        <v>325000</v>
      </c>
      <c r="AD248" s="39">
        <v>200000</v>
      </c>
      <c r="AE248" s="40">
        <v>900000</v>
      </c>
    </row>
    <row r="249" spans="1:31">
      <c r="A249" t="s">
        <v>254</v>
      </c>
      <c r="B249">
        <v>240</v>
      </c>
      <c r="C249" s="38">
        <v>2017</v>
      </c>
      <c r="D249" s="39">
        <v>486501.17</v>
      </c>
      <c r="E249" s="39">
        <v>1000</v>
      </c>
      <c r="F249" s="39">
        <v>59000</v>
      </c>
      <c r="G249" s="39">
        <v>65000</v>
      </c>
      <c r="H249" s="39">
        <v>0</v>
      </c>
      <c r="I249" s="39">
        <v>1000</v>
      </c>
      <c r="J249" s="40">
        <v>55000</v>
      </c>
      <c r="K249" s="23">
        <f t="shared" si="14"/>
        <v>667501.16999999993</v>
      </c>
      <c r="L249" s="4"/>
      <c r="M249">
        <f t="shared" si="11"/>
        <v>2018</v>
      </c>
      <c r="N249" s="39">
        <v>450000</v>
      </c>
      <c r="O249" s="39">
        <v>1000</v>
      </c>
      <c r="P249" s="39">
        <v>75000</v>
      </c>
      <c r="Q249" s="39">
        <v>50000</v>
      </c>
      <c r="R249" s="39">
        <v>200</v>
      </c>
      <c r="S249" s="39">
        <v>1800</v>
      </c>
      <c r="T249" s="40">
        <v>0</v>
      </c>
      <c r="U249" s="23">
        <f t="shared" si="18"/>
        <v>578000</v>
      </c>
      <c r="V249" s="28"/>
      <c r="W249" s="39" t="s">
        <v>961</v>
      </c>
      <c r="X249" s="39" t="s">
        <v>962</v>
      </c>
      <c r="Y249" s="39">
        <v>485000</v>
      </c>
      <c r="Z249" s="39">
        <v>1500</v>
      </c>
      <c r="AA249" s="39">
        <v>70000</v>
      </c>
      <c r="AB249" s="39">
        <v>65000</v>
      </c>
      <c r="AC249" s="39">
        <v>1000</v>
      </c>
      <c r="AD249" s="39">
        <v>1000</v>
      </c>
      <c r="AE249" s="40">
        <v>0</v>
      </c>
    </row>
    <row r="250" spans="1:31">
      <c r="A250" t="s">
        <v>255</v>
      </c>
      <c r="B250">
        <v>241</v>
      </c>
      <c r="C250" s="38">
        <v>2017</v>
      </c>
      <c r="D250" s="39">
        <v>575000</v>
      </c>
      <c r="E250" s="39">
        <v>0</v>
      </c>
      <c r="F250" s="39">
        <v>25000</v>
      </c>
      <c r="G250" s="39">
        <v>305000</v>
      </c>
      <c r="H250" s="39">
        <v>10000</v>
      </c>
      <c r="I250" s="39">
        <v>5000</v>
      </c>
      <c r="J250" s="40">
        <v>5000</v>
      </c>
      <c r="K250" s="23">
        <f t="shared" si="14"/>
        <v>925000</v>
      </c>
      <c r="L250" s="4"/>
      <c r="M250">
        <f t="shared" si="11"/>
        <v>2018</v>
      </c>
      <c r="N250" s="39">
        <v>485803.82</v>
      </c>
      <c r="O250" s="39">
        <v>0</v>
      </c>
      <c r="P250" s="39">
        <v>25000</v>
      </c>
      <c r="Q250" s="39">
        <v>305000</v>
      </c>
      <c r="R250" s="39">
        <v>6500</v>
      </c>
      <c r="S250" s="39">
        <v>3000</v>
      </c>
      <c r="T250" s="40">
        <v>5000</v>
      </c>
      <c r="U250" s="23">
        <f t="shared" si="15"/>
        <v>830303.82000000007</v>
      </c>
      <c r="V250" s="28"/>
      <c r="W250" s="39" t="s">
        <v>963</v>
      </c>
      <c r="X250" s="39" t="s">
        <v>964</v>
      </c>
      <c r="Y250" s="39">
        <v>550000</v>
      </c>
      <c r="Z250" s="39">
        <v>0</v>
      </c>
      <c r="AA250" s="39">
        <v>25000</v>
      </c>
      <c r="AB250" s="39">
        <v>305000</v>
      </c>
      <c r="AC250" s="39">
        <v>15000</v>
      </c>
      <c r="AD250" s="39">
        <v>5000</v>
      </c>
      <c r="AE250" s="40">
        <v>5000</v>
      </c>
    </row>
    <row r="251" spans="1:31" ht="26.4">
      <c r="A251" t="s">
        <v>256</v>
      </c>
      <c r="B251">
        <v>242</v>
      </c>
      <c r="C251" s="38">
        <v>2017</v>
      </c>
      <c r="D251" s="39">
        <v>500000</v>
      </c>
      <c r="E251" s="39">
        <v>1108200</v>
      </c>
      <c r="F251" s="39">
        <v>190000</v>
      </c>
      <c r="G251" s="39">
        <v>2900</v>
      </c>
      <c r="H251" s="39">
        <v>150000</v>
      </c>
      <c r="I251" s="39">
        <v>8000</v>
      </c>
      <c r="J251" s="40">
        <v>52000</v>
      </c>
      <c r="K251" s="23">
        <f>SUM(D251:J251)</f>
        <v>2011100</v>
      </c>
      <c r="L251" s="4"/>
      <c r="M251">
        <f t="shared" si="11"/>
        <v>2018</v>
      </c>
      <c r="N251" s="39">
        <v>525000</v>
      </c>
      <c r="O251" s="39">
        <v>1151500</v>
      </c>
      <c r="P251" s="39">
        <v>161413</v>
      </c>
      <c r="Q251" s="39">
        <v>6000</v>
      </c>
      <c r="R251" s="39">
        <v>135000</v>
      </c>
      <c r="S251" s="39">
        <v>6000</v>
      </c>
      <c r="T251" s="40">
        <v>38000</v>
      </c>
      <c r="U251" s="23">
        <f t="shared" si="15"/>
        <v>2022913</v>
      </c>
      <c r="V251" s="28"/>
      <c r="W251" s="39" t="s">
        <v>965</v>
      </c>
      <c r="X251" s="39" t="s">
        <v>966</v>
      </c>
      <c r="Y251" s="39">
        <v>495000</v>
      </c>
      <c r="Z251" s="39">
        <v>1095500</v>
      </c>
      <c r="AA251" s="39">
        <v>112100</v>
      </c>
      <c r="AB251" s="39">
        <v>6000</v>
      </c>
      <c r="AC251" s="39">
        <v>111000</v>
      </c>
      <c r="AD251" s="39">
        <v>6000</v>
      </c>
      <c r="AE251" s="40">
        <v>17000</v>
      </c>
    </row>
    <row r="252" spans="1:31">
      <c r="A252" t="s">
        <v>257</v>
      </c>
      <c r="B252">
        <v>243</v>
      </c>
      <c r="C252" s="38">
        <v>2017</v>
      </c>
      <c r="D252" s="39">
        <v>10200000</v>
      </c>
      <c r="E252" s="39">
        <v>1850000</v>
      </c>
      <c r="F252" s="39">
        <v>1650000</v>
      </c>
      <c r="G252" s="39">
        <v>1050000</v>
      </c>
      <c r="H252" s="39">
        <v>480000</v>
      </c>
      <c r="I252" s="39">
        <v>110000</v>
      </c>
      <c r="J252" s="40">
        <v>6871000</v>
      </c>
      <c r="K252" s="23">
        <f t="shared" si="14"/>
        <v>22211000</v>
      </c>
      <c r="L252" s="4"/>
      <c r="M252">
        <f t="shared" si="11"/>
        <v>2018</v>
      </c>
      <c r="N252" s="39">
        <v>10310000</v>
      </c>
      <c r="O252" s="39">
        <v>1788000</v>
      </c>
      <c r="P252" s="39">
        <v>1576000</v>
      </c>
      <c r="Q252" s="39">
        <v>1113000</v>
      </c>
      <c r="R252" s="39">
        <v>603210.91</v>
      </c>
      <c r="S252" s="39">
        <v>300000</v>
      </c>
      <c r="T252" s="40">
        <v>5520000</v>
      </c>
      <c r="U252" s="23">
        <f t="shared" si="15"/>
        <v>21210210.91</v>
      </c>
      <c r="V252" s="28"/>
      <c r="W252" s="39" t="s">
        <v>967</v>
      </c>
      <c r="X252" s="39" t="s">
        <v>968</v>
      </c>
      <c r="Y252" s="39">
        <v>9495000</v>
      </c>
      <c r="Z252" s="39">
        <v>1631000</v>
      </c>
      <c r="AA252" s="39">
        <v>2683000</v>
      </c>
      <c r="AB252" s="39">
        <v>1080000</v>
      </c>
      <c r="AC252" s="39">
        <v>514000</v>
      </c>
      <c r="AD252" s="39">
        <v>33000</v>
      </c>
      <c r="AE252" s="40">
        <v>5557000</v>
      </c>
    </row>
    <row r="253" spans="1:31">
      <c r="A253" t="s">
        <v>258</v>
      </c>
      <c r="B253">
        <v>244</v>
      </c>
      <c r="C253" s="38">
        <v>2017</v>
      </c>
      <c r="D253" s="39">
        <v>3685000</v>
      </c>
      <c r="E253" s="39">
        <v>598000</v>
      </c>
      <c r="F253" s="39">
        <v>605000</v>
      </c>
      <c r="G253" s="39">
        <v>65000</v>
      </c>
      <c r="H253" s="39">
        <v>147000</v>
      </c>
      <c r="I253" s="39">
        <v>48000</v>
      </c>
      <c r="J253" s="40">
        <v>368000</v>
      </c>
      <c r="K253" s="23">
        <f t="shared" si="14"/>
        <v>5516000</v>
      </c>
      <c r="L253" s="4"/>
      <c r="M253">
        <f t="shared" si="11"/>
        <v>2018</v>
      </c>
      <c r="N253" s="39">
        <v>3885000</v>
      </c>
      <c r="O253" s="39">
        <v>724000</v>
      </c>
      <c r="P253" s="39">
        <v>412000</v>
      </c>
      <c r="Q253" s="39">
        <v>90000</v>
      </c>
      <c r="R253" s="39">
        <v>114000</v>
      </c>
      <c r="S253" s="39">
        <v>51000</v>
      </c>
      <c r="T253" s="40">
        <v>816000</v>
      </c>
      <c r="U253" s="23">
        <f t="shared" si="15"/>
        <v>6092000</v>
      </c>
      <c r="V253" s="28"/>
      <c r="W253" s="39" t="s">
        <v>969</v>
      </c>
      <c r="X253" s="39" t="s">
        <v>970</v>
      </c>
      <c r="Y253" s="39">
        <v>3350000</v>
      </c>
      <c r="Z253" s="39">
        <v>550000</v>
      </c>
      <c r="AA253" s="39">
        <v>530000</v>
      </c>
      <c r="AB253" s="39">
        <v>63000</v>
      </c>
      <c r="AC253" s="39">
        <v>140000</v>
      </c>
      <c r="AD253" s="39">
        <v>45000</v>
      </c>
      <c r="AE253" s="40">
        <v>140000</v>
      </c>
    </row>
    <row r="254" spans="1:31">
      <c r="A254" t="s">
        <v>259</v>
      </c>
      <c r="B254">
        <v>245</v>
      </c>
      <c r="C254" s="38">
        <v>2017</v>
      </c>
      <c r="D254" s="39">
        <v>2000000</v>
      </c>
      <c r="E254" s="39">
        <v>841500</v>
      </c>
      <c r="F254" s="39">
        <v>160000</v>
      </c>
      <c r="G254" s="39">
        <v>0</v>
      </c>
      <c r="H254" s="39">
        <v>90000</v>
      </c>
      <c r="I254" s="39">
        <v>20000</v>
      </c>
      <c r="J254" s="40">
        <v>70000</v>
      </c>
      <c r="K254" s="23">
        <f t="shared" si="14"/>
        <v>3181500</v>
      </c>
      <c r="L254" s="4"/>
      <c r="M254">
        <f t="shared" si="11"/>
        <v>2018</v>
      </c>
      <c r="N254" s="39">
        <v>2000000</v>
      </c>
      <c r="O254" s="39">
        <f>385000+455000+1500</f>
        <v>841500</v>
      </c>
      <c r="P254" s="39">
        <v>165000</v>
      </c>
      <c r="Q254" s="39">
        <v>0</v>
      </c>
      <c r="R254" s="39">
        <v>90000</v>
      </c>
      <c r="S254" s="39">
        <v>20000</v>
      </c>
      <c r="T254" s="40">
        <v>70000</v>
      </c>
      <c r="U254" s="23">
        <f t="shared" ref="U254" si="19">SUM(N254:T254)</f>
        <v>3186500</v>
      </c>
      <c r="V254" s="28"/>
      <c r="W254" s="39" t="s">
        <v>971</v>
      </c>
      <c r="X254" s="39" t="s">
        <v>972</v>
      </c>
      <c r="Y254" s="39">
        <v>1980000</v>
      </c>
      <c r="Z254" s="39">
        <v>762361</v>
      </c>
      <c r="AA254" s="39">
        <v>180000</v>
      </c>
      <c r="AB254" s="39">
        <v>0</v>
      </c>
      <c r="AC254" s="39">
        <v>85000</v>
      </c>
      <c r="AD254" s="39">
        <v>25000</v>
      </c>
      <c r="AE254" s="40">
        <v>70000</v>
      </c>
    </row>
    <row r="255" spans="1:31">
      <c r="A255" t="s">
        <v>260</v>
      </c>
      <c r="B255">
        <v>246</v>
      </c>
      <c r="C255" s="38">
        <v>2017</v>
      </c>
      <c r="D255" s="39">
        <v>3385000</v>
      </c>
      <c r="E255" s="39">
        <v>350000</v>
      </c>
      <c r="F255" s="39">
        <v>225000</v>
      </c>
      <c r="G255" s="39">
        <v>340000</v>
      </c>
      <c r="H255" s="39">
        <v>105000</v>
      </c>
      <c r="I255" s="39">
        <v>175000</v>
      </c>
      <c r="J255" s="40">
        <v>2648003</v>
      </c>
      <c r="K255" s="23">
        <f t="shared" si="14"/>
        <v>7228003</v>
      </c>
      <c r="L255" s="4"/>
      <c r="M255">
        <f t="shared" si="11"/>
        <v>2018</v>
      </c>
      <c r="N255" s="39">
        <v>3690000</v>
      </c>
      <c r="O255" s="39">
        <v>350000</v>
      </c>
      <c r="P255" s="39">
        <v>200000</v>
      </c>
      <c r="Q255" s="39">
        <v>340000</v>
      </c>
      <c r="R255" s="39">
        <v>90000</v>
      </c>
      <c r="S255" s="39">
        <v>180000</v>
      </c>
      <c r="T255" s="40">
        <v>2653827</v>
      </c>
      <c r="U255" s="23">
        <f t="shared" si="15"/>
        <v>7503827</v>
      </c>
      <c r="V255" s="28"/>
      <c r="W255" s="39" t="s">
        <v>973</v>
      </c>
      <c r="X255" s="39" t="s">
        <v>974</v>
      </c>
      <c r="Y255" s="39">
        <v>3250000</v>
      </c>
      <c r="Z255" s="39">
        <v>350000</v>
      </c>
      <c r="AA255" s="39">
        <v>245000</v>
      </c>
      <c r="AB255" s="39">
        <v>345000</v>
      </c>
      <c r="AC255" s="39">
        <v>82000</v>
      </c>
      <c r="AD255" s="39">
        <v>180000</v>
      </c>
      <c r="AE255" s="40">
        <v>2513884</v>
      </c>
    </row>
    <row r="256" spans="1:31">
      <c r="A256" t="s">
        <v>261</v>
      </c>
      <c r="B256">
        <v>247</v>
      </c>
      <c r="C256" s="38">
        <v>2017</v>
      </c>
      <c r="D256" s="39">
        <v>1650000</v>
      </c>
      <c r="E256" s="39">
        <v>78253</v>
      </c>
      <c r="F256" s="39">
        <v>161971</v>
      </c>
      <c r="G256" s="39">
        <v>0</v>
      </c>
      <c r="H256" s="39">
        <v>25505</v>
      </c>
      <c r="I256" s="39">
        <v>8499</v>
      </c>
      <c r="J256" s="40">
        <v>0</v>
      </c>
      <c r="K256" s="23">
        <f t="shared" si="14"/>
        <v>1924228</v>
      </c>
      <c r="L256" s="4"/>
      <c r="M256">
        <f t="shared" si="11"/>
        <v>2018</v>
      </c>
      <c r="N256" s="39">
        <v>1900000</v>
      </c>
      <c r="O256" s="39">
        <v>93599</v>
      </c>
      <c r="P256" s="39">
        <v>170900</v>
      </c>
      <c r="Q256" s="39">
        <v>0</v>
      </c>
      <c r="R256" s="39">
        <v>22780</v>
      </c>
      <c r="S256" s="39">
        <v>10730</v>
      </c>
      <c r="T256" s="40">
        <v>0</v>
      </c>
      <c r="U256" s="23">
        <f t="shared" si="15"/>
        <v>2198009</v>
      </c>
      <c r="V256" s="28"/>
      <c r="W256" s="39" t="s">
        <v>975</v>
      </c>
      <c r="X256" s="39" t="s">
        <v>976</v>
      </c>
      <c r="Y256" s="39">
        <v>1425000</v>
      </c>
      <c r="Z256" s="39">
        <v>65000</v>
      </c>
      <c r="AA256" s="39">
        <v>220863</v>
      </c>
      <c r="AB256" s="39">
        <v>0</v>
      </c>
      <c r="AC256" s="39">
        <v>36175</v>
      </c>
      <c r="AD256" s="39">
        <v>6801</v>
      </c>
      <c r="AE256" s="40">
        <v>0</v>
      </c>
    </row>
    <row r="257" spans="1:31">
      <c r="A257" t="s">
        <v>262</v>
      </c>
      <c r="B257">
        <v>248</v>
      </c>
      <c r="C257" s="38">
        <v>2017</v>
      </c>
      <c r="D257" s="39">
        <v>5178000</v>
      </c>
      <c r="E257" s="39">
        <v>2300000</v>
      </c>
      <c r="F257" s="39">
        <v>500000</v>
      </c>
      <c r="G257" s="39">
        <v>219065</v>
      </c>
      <c r="H257" s="39">
        <v>1000000</v>
      </c>
      <c r="I257" s="39">
        <v>80000</v>
      </c>
      <c r="J257" s="40">
        <v>550000</v>
      </c>
      <c r="K257" s="23">
        <f t="shared" si="14"/>
        <v>9827065</v>
      </c>
      <c r="L257" s="4"/>
      <c r="M257">
        <f t="shared" si="11"/>
        <v>2018</v>
      </c>
      <c r="N257" s="39">
        <v>5350000</v>
      </c>
      <c r="O257" s="39">
        <v>2357000</v>
      </c>
      <c r="P257" s="39">
        <v>640000</v>
      </c>
      <c r="Q257" s="39">
        <v>132000</v>
      </c>
      <c r="R257" s="39">
        <v>850000</v>
      </c>
      <c r="S257" s="39">
        <v>0</v>
      </c>
      <c r="T257" s="40">
        <v>897000</v>
      </c>
      <c r="U257" s="23">
        <f t="shared" si="15"/>
        <v>10226000</v>
      </c>
      <c r="V257" s="28"/>
      <c r="W257" s="39" t="s">
        <v>977</v>
      </c>
      <c r="X257" s="39" t="s">
        <v>978</v>
      </c>
      <c r="Y257" s="39">
        <v>5081711</v>
      </c>
      <c r="Z257" s="39">
        <v>2255000</v>
      </c>
      <c r="AA257" s="39">
        <v>425000</v>
      </c>
      <c r="AB257" s="39">
        <v>207000</v>
      </c>
      <c r="AC257" s="39">
        <v>980000</v>
      </c>
      <c r="AD257" s="39">
        <v>80000</v>
      </c>
      <c r="AE257" s="40">
        <v>0</v>
      </c>
    </row>
    <row r="258" spans="1:31" ht="26.4">
      <c r="A258" t="s">
        <v>263</v>
      </c>
      <c r="B258">
        <v>249</v>
      </c>
      <c r="C258" s="38">
        <v>2017</v>
      </c>
      <c r="D258" s="39">
        <v>225000</v>
      </c>
      <c r="E258" s="39">
        <v>5000</v>
      </c>
      <c r="F258" s="39">
        <v>20000</v>
      </c>
      <c r="G258" s="39">
        <v>1500</v>
      </c>
      <c r="H258" s="39">
        <v>3500</v>
      </c>
      <c r="I258" s="39">
        <v>4500</v>
      </c>
      <c r="J258" s="40">
        <v>8500</v>
      </c>
      <c r="K258" s="23">
        <f t="shared" si="14"/>
        <v>268000</v>
      </c>
      <c r="L258" s="4"/>
      <c r="M258">
        <f t="shared" si="11"/>
        <v>2018</v>
      </c>
      <c r="N258" s="39">
        <v>225630.91</v>
      </c>
      <c r="O258" s="39">
        <v>1000</v>
      </c>
      <c r="P258" s="39">
        <v>20000</v>
      </c>
      <c r="Q258" s="39">
        <v>1500</v>
      </c>
      <c r="R258" s="39">
        <v>6000</v>
      </c>
      <c r="S258" s="39">
        <v>6500</v>
      </c>
      <c r="T258" s="40">
        <v>18500</v>
      </c>
      <c r="U258" s="23">
        <f t="shared" si="15"/>
        <v>279130.91000000003</v>
      </c>
      <c r="V258" s="28"/>
      <c r="W258" s="39" t="s">
        <v>979</v>
      </c>
      <c r="X258" s="39" t="s">
        <v>980</v>
      </c>
      <c r="Y258" s="39">
        <v>210024</v>
      </c>
      <c r="Z258" s="39">
        <v>5000</v>
      </c>
      <c r="AA258" s="39">
        <v>17500</v>
      </c>
      <c r="AB258" s="39">
        <v>1500</v>
      </c>
      <c r="AC258" s="39">
        <v>4000</v>
      </c>
      <c r="AD258" s="39">
        <v>4000</v>
      </c>
      <c r="AE258" s="40">
        <v>2500</v>
      </c>
    </row>
    <row r="259" spans="1:31" ht="26.4">
      <c r="A259" t="s">
        <v>264</v>
      </c>
      <c r="B259">
        <v>250</v>
      </c>
      <c r="C259" s="38">
        <v>2017</v>
      </c>
      <c r="D259" s="39">
        <v>741000</v>
      </c>
      <c r="E259" s="39">
        <v>0</v>
      </c>
      <c r="F259" s="39">
        <v>30000</v>
      </c>
      <c r="G259" s="39">
        <v>3530000</v>
      </c>
      <c r="H259" s="39">
        <v>15000</v>
      </c>
      <c r="I259" s="39">
        <v>5000</v>
      </c>
      <c r="J259" s="40">
        <v>339670</v>
      </c>
      <c r="K259" s="23">
        <f t="shared" si="14"/>
        <v>4660670</v>
      </c>
      <c r="L259" s="4"/>
      <c r="M259">
        <f t="shared" si="11"/>
        <v>2018</v>
      </c>
      <c r="N259" s="39">
        <v>760000</v>
      </c>
      <c r="O259" s="39">
        <v>0</v>
      </c>
      <c r="P259" s="39">
        <v>26000</v>
      </c>
      <c r="Q259" s="39">
        <v>3573000</v>
      </c>
      <c r="R259" s="39">
        <v>13000</v>
      </c>
      <c r="S259" s="39">
        <v>5000</v>
      </c>
      <c r="T259" s="39">
        <v>369937</v>
      </c>
      <c r="U259" s="23">
        <f t="shared" si="15"/>
        <v>4746937</v>
      </c>
      <c r="V259" s="28"/>
      <c r="W259" s="39" t="s">
        <v>981</v>
      </c>
      <c r="X259" s="39" t="s">
        <v>982</v>
      </c>
      <c r="Y259" s="39">
        <v>694000</v>
      </c>
      <c r="Z259" s="39">
        <v>0</v>
      </c>
      <c r="AA259" s="39">
        <v>26000</v>
      </c>
      <c r="AB259" s="39">
        <v>3530000</v>
      </c>
      <c r="AC259" s="39">
        <v>13000</v>
      </c>
      <c r="AD259" s="39">
        <v>5000</v>
      </c>
      <c r="AE259" s="40">
        <v>316402</v>
      </c>
    </row>
    <row r="260" spans="1:31">
      <c r="A260" t="s">
        <v>265</v>
      </c>
      <c r="B260">
        <v>251</v>
      </c>
      <c r="C260" s="38">
        <v>2017</v>
      </c>
      <c r="D260" s="39">
        <v>1892819</v>
      </c>
      <c r="E260" s="39">
        <v>625000</v>
      </c>
      <c r="F260" s="39">
        <v>260000</v>
      </c>
      <c r="G260" s="39">
        <v>75000</v>
      </c>
      <c r="H260" s="39">
        <v>20000</v>
      </c>
      <c r="I260" s="39">
        <v>95000</v>
      </c>
      <c r="J260" s="40">
        <v>30000</v>
      </c>
      <c r="K260" s="23">
        <f t="shared" si="14"/>
        <v>2997819</v>
      </c>
      <c r="L260" s="4"/>
      <c r="M260">
        <f t="shared" si="11"/>
        <v>2018</v>
      </c>
      <c r="N260" s="39">
        <v>2124242</v>
      </c>
      <c r="O260" s="39">
        <v>773500</v>
      </c>
      <c r="P260" s="39">
        <v>275000</v>
      </c>
      <c r="Q260" s="39">
        <v>43840</v>
      </c>
      <c r="R260" s="39">
        <v>16000</v>
      </c>
      <c r="S260" s="39">
        <v>147500</v>
      </c>
      <c r="T260" s="40">
        <v>211000</v>
      </c>
      <c r="U260" s="23">
        <f t="shared" si="15"/>
        <v>3591082</v>
      </c>
      <c r="V260" s="28"/>
      <c r="W260" s="39" t="s">
        <v>983</v>
      </c>
      <c r="X260" s="39" t="s">
        <v>984</v>
      </c>
      <c r="Y260" s="39">
        <v>1780529</v>
      </c>
      <c r="Z260" s="39">
        <v>597178</v>
      </c>
      <c r="AA260" s="39">
        <v>255411</v>
      </c>
      <c r="AB260" s="39">
        <v>71115</v>
      </c>
      <c r="AC260" s="39">
        <v>22930</v>
      </c>
      <c r="AD260" s="39">
        <v>92232</v>
      </c>
      <c r="AE260" s="40">
        <v>0</v>
      </c>
    </row>
    <row r="261" spans="1:31">
      <c r="A261" t="s">
        <v>266</v>
      </c>
      <c r="B261">
        <v>252</v>
      </c>
      <c r="C261" s="38">
        <v>2017</v>
      </c>
      <c r="D261" s="39">
        <v>850000</v>
      </c>
      <c r="E261" s="39">
        <v>506500</v>
      </c>
      <c r="F261" s="39">
        <v>110000</v>
      </c>
      <c r="G261" s="39">
        <v>13070</v>
      </c>
      <c r="H261" s="39">
        <v>98100</v>
      </c>
      <c r="I261" s="39">
        <v>20000</v>
      </c>
      <c r="J261" s="40">
        <v>60000</v>
      </c>
      <c r="K261" s="23">
        <f t="shared" si="14"/>
        <v>1657670</v>
      </c>
      <c r="L261" s="4"/>
      <c r="M261">
        <f t="shared" si="11"/>
        <v>2018</v>
      </c>
      <c r="N261" s="39">
        <v>850000</v>
      </c>
      <c r="O261" s="39">
        <v>506750</v>
      </c>
      <c r="P261" s="39">
        <v>95000</v>
      </c>
      <c r="Q261" s="39">
        <v>13125</v>
      </c>
      <c r="R261" s="39">
        <v>102650</v>
      </c>
      <c r="S261" s="39">
        <v>20000</v>
      </c>
      <c r="T261" s="40">
        <v>65000</v>
      </c>
      <c r="U261" s="23">
        <f t="shared" si="15"/>
        <v>1652525</v>
      </c>
      <c r="V261" s="28"/>
      <c r="W261" s="39" t="s">
        <v>985</v>
      </c>
      <c r="X261" s="39" t="s">
        <v>986</v>
      </c>
      <c r="Y261" s="39">
        <v>880000</v>
      </c>
      <c r="Z261" s="39">
        <v>507500</v>
      </c>
      <c r="AA261" s="39">
        <v>160000</v>
      </c>
      <c r="AB261" s="39">
        <v>26068</v>
      </c>
      <c r="AC261" s="39">
        <v>114550</v>
      </c>
      <c r="AD261" s="39">
        <v>20000</v>
      </c>
      <c r="AE261" s="40">
        <v>0</v>
      </c>
    </row>
    <row r="262" spans="1:31">
      <c r="A262" t="s">
        <v>267</v>
      </c>
      <c r="B262">
        <v>253</v>
      </c>
      <c r="C262" s="38">
        <v>2017</v>
      </c>
      <c r="D262" s="39">
        <v>43000</v>
      </c>
      <c r="E262" s="39">
        <v>0</v>
      </c>
      <c r="F262" s="39">
        <v>1500</v>
      </c>
      <c r="G262" s="39">
        <v>0</v>
      </c>
      <c r="H262" s="39">
        <v>175</v>
      </c>
      <c r="I262" s="39">
        <v>600</v>
      </c>
      <c r="J262" s="40">
        <v>0</v>
      </c>
      <c r="K262" s="23">
        <f t="shared" si="14"/>
        <v>45275</v>
      </c>
      <c r="L262" s="4"/>
      <c r="M262">
        <f t="shared" si="11"/>
        <v>2018</v>
      </c>
      <c r="N262" s="39">
        <v>42000</v>
      </c>
      <c r="O262" s="39">
        <v>0</v>
      </c>
      <c r="P262" s="39">
        <v>1500</v>
      </c>
      <c r="Q262" s="39">
        <v>0</v>
      </c>
      <c r="R262" s="39">
        <v>175</v>
      </c>
      <c r="S262" s="39">
        <v>600</v>
      </c>
      <c r="T262" s="40">
        <v>1650</v>
      </c>
      <c r="U262" s="23">
        <f t="shared" si="15"/>
        <v>45925</v>
      </c>
      <c r="V262" s="28"/>
      <c r="W262" s="39" t="s">
        <v>987</v>
      </c>
      <c r="X262" s="39" t="s">
        <v>988</v>
      </c>
      <c r="Y262" s="39">
        <v>42000</v>
      </c>
      <c r="Z262" s="39">
        <v>0</v>
      </c>
      <c r="AA262" s="39">
        <v>1500</v>
      </c>
      <c r="AB262" s="39">
        <v>0</v>
      </c>
      <c r="AC262" s="39">
        <v>515</v>
      </c>
      <c r="AD262" s="39">
        <v>1095</v>
      </c>
      <c r="AE262" s="40">
        <v>0</v>
      </c>
    </row>
    <row r="263" spans="1:31">
      <c r="A263" t="s">
        <v>268</v>
      </c>
      <c r="B263">
        <v>254</v>
      </c>
      <c r="C263" s="38">
        <v>2017</v>
      </c>
      <c r="D263" s="39">
        <v>815000</v>
      </c>
      <c r="E263" s="39">
        <v>2300</v>
      </c>
      <c r="F263" s="39">
        <v>75000</v>
      </c>
      <c r="G263" s="39">
        <v>10000</v>
      </c>
      <c r="H263" s="39">
        <v>50000</v>
      </c>
      <c r="I263" s="39">
        <v>21080.880000000001</v>
      </c>
      <c r="J263" s="40">
        <v>14500</v>
      </c>
      <c r="K263" s="23">
        <f t="shared" si="14"/>
        <v>987880.88</v>
      </c>
      <c r="L263" s="4"/>
      <c r="M263">
        <f t="shared" si="11"/>
        <v>2018</v>
      </c>
      <c r="N263" s="39">
        <v>860000</v>
      </c>
      <c r="O263" s="39">
        <v>2400</v>
      </c>
      <c r="P263" s="39">
        <v>65000</v>
      </c>
      <c r="Q263" s="39">
        <v>3500</v>
      </c>
      <c r="R263" s="39">
        <v>54000</v>
      </c>
      <c r="S263" s="39">
        <v>23528.080000000002</v>
      </c>
      <c r="T263" s="40">
        <v>14500</v>
      </c>
      <c r="U263" s="23">
        <f t="shared" si="15"/>
        <v>1022928.08</v>
      </c>
      <c r="V263" s="28"/>
      <c r="W263" s="39" t="s">
        <v>989</v>
      </c>
      <c r="X263" s="39" t="s">
        <v>990</v>
      </c>
      <c r="Y263" s="39">
        <v>765000</v>
      </c>
      <c r="Z263" s="39">
        <v>2300</v>
      </c>
      <c r="AA263" s="39">
        <v>70000</v>
      </c>
      <c r="AB263" s="39">
        <v>14000</v>
      </c>
      <c r="AC263" s="39">
        <v>48000</v>
      </c>
      <c r="AD263" s="39">
        <v>17943.27</v>
      </c>
      <c r="AE263" s="40">
        <v>0</v>
      </c>
    </row>
    <row r="264" spans="1:31">
      <c r="A264" t="s">
        <v>269</v>
      </c>
      <c r="B264">
        <v>255</v>
      </c>
      <c r="C264" s="38">
        <v>2017</v>
      </c>
      <c r="D264" s="39">
        <v>175000</v>
      </c>
      <c r="E264" s="39">
        <v>0</v>
      </c>
      <c r="F264" s="39">
        <v>34264</v>
      </c>
      <c r="G264" s="39">
        <v>0</v>
      </c>
      <c r="H264" s="39">
        <v>4549</v>
      </c>
      <c r="I264" s="39">
        <v>5000</v>
      </c>
      <c r="J264" s="40">
        <v>7718</v>
      </c>
      <c r="K264" s="33">
        <f>SUM(D264:J264)</f>
        <v>226531</v>
      </c>
      <c r="L264" s="34"/>
      <c r="M264" s="31">
        <f t="shared" si="11"/>
        <v>2018</v>
      </c>
      <c r="N264" s="39">
        <v>160000</v>
      </c>
      <c r="O264" s="39">
        <v>0</v>
      </c>
      <c r="P264" s="39">
        <v>50000</v>
      </c>
      <c r="Q264" s="39">
        <v>4000</v>
      </c>
      <c r="R264" s="39">
        <v>1000</v>
      </c>
      <c r="S264" s="39">
        <v>3000</v>
      </c>
      <c r="T264" s="40">
        <v>0</v>
      </c>
      <c r="U264" s="33">
        <f>SUM(N264:T264)</f>
        <v>218000</v>
      </c>
      <c r="V264" s="32"/>
      <c r="W264" s="39" t="s">
        <v>991</v>
      </c>
      <c r="X264" s="39" t="s">
        <v>992</v>
      </c>
      <c r="Y264" s="39">
        <v>135000</v>
      </c>
      <c r="Z264" s="39">
        <v>0</v>
      </c>
      <c r="AA264" s="39">
        <v>32500</v>
      </c>
      <c r="AB264" s="39">
        <v>0</v>
      </c>
      <c r="AC264" s="39">
        <v>5000</v>
      </c>
      <c r="AD264" s="39">
        <v>0</v>
      </c>
      <c r="AE264" s="40">
        <v>0</v>
      </c>
    </row>
    <row r="265" spans="1:31">
      <c r="A265" t="s">
        <v>270</v>
      </c>
      <c r="B265">
        <v>256</v>
      </c>
      <c r="C265" s="38">
        <v>2017</v>
      </c>
      <c r="D265" s="39">
        <v>154400</v>
      </c>
      <c r="E265" s="39">
        <v>0</v>
      </c>
      <c r="F265" s="39">
        <v>8725</v>
      </c>
      <c r="G265" s="39">
        <v>2000</v>
      </c>
      <c r="H265" s="39">
        <v>5075</v>
      </c>
      <c r="I265" s="39">
        <v>500</v>
      </c>
      <c r="J265" s="40">
        <v>0</v>
      </c>
      <c r="K265" s="23">
        <f t="shared" ref="K265" si="20">SUM(D265:J265)</f>
        <v>170700</v>
      </c>
      <c r="L265" s="4"/>
      <c r="M265">
        <f t="shared" si="11"/>
        <v>2018</v>
      </c>
      <c r="N265" s="39">
        <v>169400</v>
      </c>
      <c r="O265" s="39">
        <v>0</v>
      </c>
      <c r="P265" s="39">
        <v>8725</v>
      </c>
      <c r="Q265" s="39">
        <v>2000</v>
      </c>
      <c r="R265" s="39">
        <v>5075</v>
      </c>
      <c r="S265" s="39">
        <v>500</v>
      </c>
      <c r="T265" s="40">
        <v>0</v>
      </c>
      <c r="U265" s="23">
        <f t="shared" ref="U265" si="21">SUM(N265:T265)</f>
        <v>185700</v>
      </c>
      <c r="V265" s="28"/>
      <c r="W265" s="39" t="s">
        <v>993</v>
      </c>
      <c r="X265" s="39" t="s">
        <v>994</v>
      </c>
      <c r="Y265" s="39">
        <v>154400</v>
      </c>
      <c r="Z265" s="39">
        <v>0</v>
      </c>
      <c r="AA265" s="39">
        <v>8725</v>
      </c>
      <c r="AB265" s="39">
        <v>2000</v>
      </c>
      <c r="AC265" s="39">
        <v>5075</v>
      </c>
      <c r="AD265" s="39">
        <v>3000</v>
      </c>
      <c r="AE265" s="40">
        <v>0</v>
      </c>
    </row>
    <row r="266" spans="1:31">
      <c r="A266" t="s">
        <v>271</v>
      </c>
      <c r="B266">
        <v>257</v>
      </c>
      <c r="C266" s="38">
        <v>2017</v>
      </c>
      <c r="D266" s="39">
        <v>1225000</v>
      </c>
      <c r="E266" s="39">
        <v>40000</v>
      </c>
      <c r="F266" s="39">
        <v>90000</v>
      </c>
      <c r="G266" s="39">
        <v>550400</v>
      </c>
      <c r="H266" s="39">
        <v>20000</v>
      </c>
      <c r="I266" s="39">
        <v>10000</v>
      </c>
      <c r="J266" s="40">
        <v>5053</v>
      </c>
      <c r="K266" s="23">
        <f t="shared" si="14"/>
        <v>1940453</v>
      </c>
      <c r="L266" s="4"/>
      <c r="M266">
        <f t="shared" ref="M266:M329" si="22">C266+1</f>
        <v>2018</v>
      </c>
      <c r="N266" s="39">
        <v>1150000</v>
      </c>
      <c r="O266" s="39">
        <v>45000</v>
      </c>
      <c r="P266" s="39">
        <v>95000</v>
      </c>
      <c r="Q266" s="39">
        <v>529360</v>
      </c>
      <c r="R266" s="39">
        <v>16000</v>
      </c>
      <c r="S266" s="39">
        <v>5000</v>
      </c>
      <c r="T266" s="40">
        <v>4863</v>
      </c>
      <c r="U266" s="23">
        <f t="shared" si="15"/>
        <v>1845223</v>
      </c>
      <c r="V266" s="28"/>
      <c r="W266" s="39" t="s">
        <v>995</v>
      </c>
      <c r="X266" s="39" t="s">
        <v>996</v>
      </c>
      <c r="Y266" s="39">
        <v>1150000</v>
      </c>
      <c r="Z266" s="39">
        <v>0</v>
      </c>
      <c r="AA266" s="39">
        <v>80000</v>
      </c>
      <c r="AB266" s="39">
        <v>613000</v>
      </c>
      <c r="AC266" s="39">
        <v>13000</v>
      </c>
      <c r="AD266" s="39">
        <v>6500</v>
      </c>
      <c r="AE266" s="40">
        <v>0</v>
      </c>
    </row>
    <row r="267" spans="1:31">
      <c r="A267" t="s">
        <v>272</v>
      </c>
      <c r="B267">
        <v>258</v>
      </c>
      <c r="C267" s="38">
        <v>2017</v>
      </c>
      <c r="D267" s="39">
        <v>3500000</v>
      </c>
      <c r="E267" s="39">
        <v>1534500</v>
      </c>
      <c r="F267" s="39">
        <v>410000</v>
      </c>
      <c r="G267" s="39">
        <v>1200000</v>
      </c>
      <c r="H267" s="39">
        <v>1000000</v>
      </c>
      <c r="I267" s="39">
        <v>160000</v>
      </c>
      <c r="J267" s="40">
        <v>800000</v>
      </c>
      <c r="K267" s="23">
        <f t="shared" ref="K267:K330" si="23">SUM(D267:J267)</f>
        <v>8604500</v>
      </c>
      <c r="L267" s="4"/>
      <c r="M267">
        <f t="shared" si="22"/>
        <v>2018</v>
      </c>
      <c r="N267" s="39">
        <v>4000000</v>
      </c>
      <c r="O267" s="39">
        <v>1798000</v>
      </c>
      <c r="P267" s="39">
        <v>430000</v>
      </c>
      <c r="Q267" s="39">
        <v>1000000</v>
      </c>
      <c r="R267" s="39">
        <v>800000</v>
      </c>
      <c r="S267" s="39">
        <v>200000</v>
      </c>
      <c r="T267" s="40">
        <v>850000</v>
      </c>
      <c r="U267" s="23">
        <f t="shared" ref="U267:U330" si="24">SUM(N267:T267)</f>
        <v>9078000</v>
      </c>
      <c r="V267" s="28"/>
      <c r="W267" s="39" t="s">
        <v>997</v>
      </c>
      <c r="X267" s="39" t="s">
        <v>998</v>
      </c>
      <c r="Y267" s="39">
        <v>3440000</v>
      </c>
      <c r="Z267" s="39">
        <v>1388000</v>
      </c>
      <c r="AA267" s="39">
        <v>400000</v>
      </c>
      <c r="AB267" s="39">
        <v>1200000</v>
      </c>
      <c r="AC267" s="39">
        <v>1100000</v>
      </c>
      <c r="AD267" s="39">
        <v>150000</v>
      </c>
      <c r="AE267" s="40">
        <v>800000</v>
      </c>
    </row>
    <row r="268" spans="1:31">
      <c r="A268" t="s">
        <v>273</v>
      </c>
      <c r="B268">
        <v>259</v>
      </c>
      <c r="C268" s="38">
        <v>2017</v>
      </c>
      <c r="D268" s="39">
        <v>1285000</v>
      </c>
      <c r="E268" s="39">
        <v>301000</v>
      </c>
      <c r="F268" s="39">
        <v>100000</v>
      </c>
      <c r="G268" s="39">
        <v>0</v>
      </c>
      <c r="H268" s="39">
        <v>76000</v>
      </c>
      <c r="I268" s="39">
        <v>30600</v>
      </c>
      <c r="J268" s="40">
        <v>51700</v>
      </c>
      <c r="K268" s="23">
        <f t="shared" si="23"/>
        <v>1844300</v>
      </c>
      <c r="L268" s="4"/>
      <c r="M268">
        <f t="shared" si="22"/>
        <v>2018</v>
      </c>
      <c r="N268" s="39">
        <v>1320000</v>
      </c>
      <c r="O268" s="39">
        <v>324000</v>
      </c>
      <c r="P268" s="39">
        <v>153000</v>
      </c>
      <c r="Q268" s="39">
        <v>0</v>
      </c>
      <c r="R268" s="39">
        <v>90000</v>
      </c>
      <c r="S268" s="39">
        <v>31000</v>
      </c>
      <c r="T268" s="40">
        <v>50800</v>
      </c>
      <c r="U268" s="23">
        <f t="shared" si="24"/>
        <v>1968800</v>
      </c>
      <c r="V268" s="28"/>
      <c r="W268" s="39" t="s">
        <v>999</v>
      </c>
      <c r="X268" s="39" t="s">
        <v>1000</v>
      </c>
      <c r="Y268" s="39">
        <v>1150000</v>
      </c>
      <c r="Z268" s="39">
        <v>292000</v>
      </c>
      <c r="AA268" s="39">
        <v>110000</v>
      </c>
      <c r="AB268" s="39">
        <v>0</v>
      </c>
      <c r="AC268" s="39">
        <v>68000</v>
      </c>
      <c r="AD268" s="39">
        <v>3000</v>
      </c>
      <c r="AE268" s="40">
        <v>13000</v>
      </c>
    </row>
    <row r="269" spans="1:31" ht="26.4">
      <c r="A269" t="s">
        <v>274</v>
      </c>
      <c r="B269">
        <v>260</v>
      </c>
      <c r="C269" s="38">
        <v>2017</v>
      </c>
      <c r="D269" s="39">
        <v>78000</v>
      </c>
      <c r="E269" s="39">
        <v>0</v>
      </c>
      <c r="F269" s="39">
        <v>12000</v>
      </c>
      <c r="G269" s="39">
        <v>0</v>
      </c>
      <c r="H269" s="39">
        <v>3000</v>
      </c>
      <c r="I269" s="39">
        <v>2500</v>
      </c>
      <c r="J269" s="40">
        <v>0</v>
      </c>
      <c r="K269" s="23">
        <f t="shared" si="23"/>
        <v>95500</v>
      </c>
      <c r="L269" s="4"/>
      <c r="M269">
        <f t="shared" si="22"/>
        <v>2018</v>
      </c>
      <c r="N269" s="39">
        <v>78000</v>
      </c>
      <c r="O269" s="39">
        <v>0</v>
      </c>
      <c r="P269" s="39">
        <v>5000</v>
      </c>
      <c r="Q269" s="39">
        <v>0</v>
      </c>
      <c r="R269" s="39">
        <v>3000</v>
      </c>
      <c r="S269" s="39">
        <v>4000</v>
      </c>
      <c r="T269" s="40">
        <v>0</v>
      </c>
      <c r="U269" s="23">
        <f t="shared" si="24"/>
        <v>90000</v>
      </c>
      <c r="V269" s="28"/>
      <c r="W269" s="39" t="s">
        <v>1001</v>
      </c>
      <c r="X269" s="39" t="s">
        <v>1002</v>
      </c>
      <c r="Y269" s="39">
        <v>76000</v>
      </c>
      <c r="Z269" s="39">
        <v>0</v>
      </c>
      <c r="AA269" s="39">
        <v>12000</v>
      </c>
      <c r="AB269" s="39">
        <v>0</v>
      </c>
      <c r="AC269" s="39">
        <v>3000</v>
      </c>
      <c r="AD269" s="39">
        <v>2500</v>
      </c>
      <c r="AE269" s="40">
        <v>0</v>
      </c>
    </row>
    <row r="270" spans="1:31">
      <c r="A270" t="s">
        <v>275</v>
      </c>
      <c r="B270">
        <v>261</v>
      </c>
      <c r="C270" s="38">
        <v>2017</v>
      </c>
      <c r="D270" s="39">
        <v>2900000</v>
      </c>
      <c r="E270" s="39">
        <v>484500</v>
      </c>
      <c r="F270" s="39">
        <v>475000</v>
      </c>
      <c r="G270" s="39">
        <v>7500</v>
      </c>
      <c r="H270" s="39">
        <v>8000</v>
      </c>
      <c r="I270" s="39">
        <v>25000</v>
      </c>
      <c r="J270" s="40">
        <v>80000</v>
      </c>
      <c r="K270" s="23">
        <f t="shared" si="23"/>
        <v>3980000</v>
      </c>
      <c r="L270" s="4"/>
      <c r="M270">
        <f t="shared" si="22"/>
        <v>2018</v>
      </c>
      <c r="N270" s="39">
        <v>2830000</v>
      </c>
      <c r="O270" s="39">
        <v>554500</v>
      </c>
      <c r="P270" s="39">
        <v>405000</v>
      </c>
      <c r="Q270" s="39">
        <v>7500</v>
      </c>
      <c r="R270" s="39">
        <v>8000</v>
      </c>
      <c r="S270" s="39">
        <v>30000</v>
      </c>
      <c r="T270" s="40">
        <v>80000</v>
      </c>
      <c r="U270" s="23">
        <f t="shared" si="24"/>
        <v>3915000</v>
      </c>
      <c r="V270" s="28"/>
      <c r="W270" s="39" t="s">
        <v>1003</v>
      </c>
      <c r="X270" s="39" t="s">
        <v>1004</v>
      </c>
      <c r="Y270" s="39">
        <v>2700000</v>
      </c>
      <c r="Z270" s="39">
        <v>425000</v>
      </c>
      <c r="AA270" s="39">
        <v>450000</v>
      </c>
      <c r="AB270" s="39">
        <v>7500</v>
      </c>
      <c r="AC270" s="39">
        <v>8000</v>
      </c>
      <c r="AD270" s="39">
        <v>25000</v>
      </c>
      <c r="AE270" s="40">
        <v>0</v>
      </c>
    </row>
    <row r="271" spans="1:31">
      <c r="A271" t="s">
        <v>276</v>
      </c>
      <c r="B271">
        <v>262</v>
      </c>
      <c r="C271" s="38">
        <v>2017</v>
      </c>
      <c r="D271" s="39">
        <v>4125845</v>
      </c>
      <c r="E271" s="39">
        <v>1599000</v>
      </c>
      <c r="F271" s="39">
        <v>362000</v>
      </c>
      <c r="G271" s="39">
        <v>64000</v>
      </c>
      <c r="H271" s="39">
        <v>147000</v>
      </c>
      <c r="I271" s="39">
        <v>35000</v>
      </c>
      <c r="J271" s="40">
        <v>371000</v>
      </c>
      <c r="K271" s="23">
        <f t="shared" si="23"/>
        <v>6703845</v>
      </c>
      <c r="L271" s="4"/>
      <c r="M271">
        <f t="shared" si="22"/>
        <v>2018</v>
      </c>
      <c r="N271" s="39">
        <v>4585763</v>
      </c>
      <c r="O271" s="39">
        <v>1594000</v>
      </c>
      <c r="P271" s="39">
        <v>277000</v>
      </c>
      <c r="Q271" s="39">
        <v>67000</v>
      </c>
      <c r="R271" s="39">
        <v>145000</v>
      </c>
      <c r="S271" s="39">
        <v>155000</v>
      </c>
      <c r="T271" s="40">
        <v>375300</v>
      </c>
      <c r="U271" s="23">
        <f t="shared" si="24"/>
        <v>7199063</v>
      </c>
      <c r="V271" s="28"/>
      <c r="W271" s="39" t="s">
        <v>1005</v>
      </c>
      <c r="X271" s="39" t="s">
        <v>1006</v>
      </c>
      <c r="Y271" s="39">
        <v>3763000</v>
      </c>
      <c r="Z271" s="39">
        <v>1491000</v>
      </c>
      <c r="AA271" s="39">
        <v>280000</v>
      </c>
      <c r="AB271" s="39">
        <v>78000</v>
      </c>
      <c r="AC271" s="39">
        <v>156000</v>
      </c>
      <c r="AD271" s="39">
        <v>35000</v>
      </c>
      <c r="AE271" s="40">
        <v>217751</v>
      </c>
    </row>
    <row r="272" spans="1:31">
      <c r="A272" t="s">
        <v>277</v>
      </c>
      <c r="B272">
        <v>263</v>
      </c>
      <c r="C272" s="38">
        <v>2017</v>
      </c>
      <c r="D272" s="39">
        <v>92000</v>
      </c>
      <c r="E272" s="39">
        <v>9000</v>
      </c>
      <c r="F272" s="39">
        <v>0</v>
      </c>
      <c r="G272" s="39">
        <v>0</v>
      </c>
      <c r="H272" s="39">
        <v>2200</v>
      </c>
      <c r="I272" s="39">
        <v>350</v>
      </c>
      <c r="J272" s="40">
        <v>0</v>
      </c>
      <c r="K272" s="23">
        <f t="shared" si="23"/>
        <v>103550</v>
      </c>
      <c r="L272" s="4"/>
      <c r="M272">
        <f t="shared" si="22"/>
        <v>2018</v>
      </c>
      <c r="N272" s="39">
        <v>90000</v>
      </c>
      <c r="O272" s="39">
        <v>0</v>
      </c>
      <c r="P272" s="39">
        <v>5500</v>
      </c>
      <c r="Q272" s="39">
        <v>0</v>
      </c>
      <c r="R272" s="39">
        <v>4500</v>
      </c>
      <c r="S272" s="39">
        <v>550</v>
      </c>
      <c r="T272" s="40">
        <v>0</v>
      </c>
      <c r="U272" s="23">
        <f t="shared" si="24"/>
        <v>100550</v>
      </c>
      <c r="V272" s="28"/>
      <c r="W272" s="39" t="s">
        <v>1007</v>
      </c>
      <c r="X272" s="39" t="s">
        <v>1008</v>
      </c>
      <c r="Y272" s="39">
        <v>89000</v>
      </c>
      <c r="Z272" s="39">
        <v>0</v>
      </c>
      <c r="AA272" s="39">
        <v>9000</v>
      </c>
      <c r="AB272" s="39">
        <v>0</v>
      </c>
      <c r="AC272" s="39">
        <v>3000</v>
      </c>
      <c r="AD272" s="39">
        <v>350</v>
      </c>
      <c r="AE272" s="40">
        <v>0</v>
      </c>
    </row>
    <row r="273" spans="1:31">
      <c r="A273" t="s">
        <v>278</v>
      </c>
      <c r="B273">
        <v>264</v>
      </c>
      <c r="C273" s="38">
        <v>2017</v>
      </c>
      <c r="D273" s="39">
        <v>2880000</v>
      </c>
      <c r="E273" s="39">
        <v>258368</v>
      </c>
      <c r="F273" s="39">
        <v>370000</v>
      </c>
      <c r="G273" s="39">
        <v>19500</v>
      </c>
      <c r="H273" s="39">
        <v>30900</v>
      </c>
      <c r="I273" s="39">
        <v>50000</v>
      </c>
      <c r="J273" s="40">
        <v>84000</v>
      </c>
      <c r="K273" s="23">
        <f t="shared" si="23"/>
        <v>3692768</v>
      </c>
      <c r="L273" s="4"/>
      <c r="M273">
        <f t="shared" si="22"/>
        <v>2018</v>
      </c>
      <c r="N273" s="39">
        <v>2950000</v>
      </c>
      <c r="O273" s="39">
        <v>284000</v>
      </c>
      <c r="P273" s="39">
        <v>385000</v>
      </c>
      <c r="Q273" s="39">
        <v>19500</v>
      </c>
      <c r="R273" s="39">
        <v>66300</v>
      </c>
      <c r="S273" s="39">
        <v>106000</v>
      </c>
      <c r="T273" s="40">
        <v>95000</v>
      </c>
      <c r="U273" s="23">
        <f t="shared" si="24"/>
        <v>3905800</v>
      </c>
      <c r="V273" s="28"/>
      <c r="W273" s="39" t="s">
        <v>1009</v>
      </c>
      <c r="X273" s="39" t="s">
        <v>1010</v>
      </c>
      <c r="Y273" s="39">
        <v>2711000</v>
      </c>
      <c r="Z273" s="39">
        <v>257368</v>
      </c>
      <c r="AA273" s="39">
        <v>395000</v>
      </c>
      <c r="AB273" s="39">
        <v>18537</v>
      </c>
      <c r="AC273" s="39">
        <v>27000</v>
      </c>
      <c r="AD273" s="39">
        <v>36375</v>
      </c>
      <c r="AE273" s="40">
        <v>33000</v>
      </c>
    </row>
    <row r="274" spans="1:31">
      <c r="A274" t="s">
        <v>279</v>
      </c>
      <c r="B274">
        <v>265</v>
      </c>
      <c r="C274" s="38">
        <v>2017</v>
      </c>
      <c r="D274" s="39">
        <v>2390000</v>
      </c>
      <c r="E274" s="39">
        <v>1252000</v>
      </c>
      <c r="F274" s="39">
        <v>150000</v>
      </c>
      <c r="G274" s="39">
        <v>3000</v>
      </c>
      <c r="H274" s="39">
        <v>51000</v>
      </c>
      <c r="I274" s="39">
        <v>20000</v>
      </c>
      <c r="J274" s="40">
        <v>61000</v>
      </c>
      <c r="K274" s="23">
        <f t="shared" si="23"/>
        <v>3927000</v>
      </c>
      <c r="L274" s="4"/>
      <c r="M274">
        <f t="shared" si="22"/>
        <v>2018</v>
      </c>
      <c r="N274" s="39">
        <v>2454337.4300000002</v>
      </c>
      <c r="O274" s="39">
        <v>1302500</v>
      </c>
      <c r="P274" s="39">
        <v>150000</v>
      </c>
      <c r="Q274" s="39">
        <v>3000</v>
      </c>
      <c r="R274" s="39">
        <v>51000</v>
      </c>
      <c r="S274" s="39">
        <v>20000</v>
      </c>
      <c r="T274" s="40">
        <v>61000</v>
      </c>
      <c r="U274" s="23">
        <f t="shared" si="24"/>
        <v>4041837.43</v>
      </c>
      <c r="V274" s="28"/>
      <c r="W274" s="39" t="s">
        <v>1011</v>
      </c>
      <c r="X274" s="39" t="s">
        <v>1012</v>
      </c>
      <c r="Y274" s="39">
        <v>2175000</v>
      </c>
      <c r="Z274" s="39">
        <v>1143000</v>
      </c>
      <c r="AA274" s="39">
        <v>155000</v>
      </c>
      <c r="AB274" s="39">
        <v>4500</v>
      </c>
      <c r="AC274" s="39">
        <v>60000</v>
      </c>
      <c r="AD274" s="39">
        <v>15000</v>
      </c>
      <c r="AE274" s="40">
        <v>15000</v>
      </c>
    </row>
    <row r="275" spans="1:31">
      <c r="A275" t="s">
        <v>280</v>
      </c>
      <c r="B275">
        <v>266</v>
      </c>
      <c r="C275" s="38">
        <v>2017</v>
      </c>
      <c r="D275" s="39">
        <v>2815000</v>
      </c>
      <c r="E275" s="39">
        <v>265000</v>
      </c>
      <c r="F275" s="39">
        <v>175000</v>
      </c>
      <c r="G275" s="39">
        <v>1760</v>
      </c>
      <c r="H275" s="39">
        <v>66000</v>
      </c>
      <c r="I275" s="39">
        <v>193000</v>
      </c>
      <c r="J275" s="40">
        <v>0</v>
      </c>
      <c r="K275" s="23">
        <f t="shared" si="23"/>
        <v>3515760</v>
      </c>
      <c r="L275" s="4"/>
      <c r="M275">
        <f t="shared" si="22"/>
        <v>2018</v>
      </c>
      <c r="N275" s="39">
        <v>3100000</v>
      </c>
      <c r="O275" s="39">
        <v>320000</v>
      </c>
      <c r="P275" s="39">
        <v>140000</v>
      </c>
      <c r="Q275" s="39">
        <v>3500</v>
      </c>
      <c r="R275" s="39">
        <v>65000</v>
      </c>
      <c r="S275" s="39">
        <v>246500</v>
      </c>
      <c r="T275" s="40">
        <v>0</v>
      </c>
      <c r="U275" s="23">
        <f t="shared" si="24"/>
        <v>3875000</v>
      </c>
      <c r="V275" s="28"/>
      <c r="W275" s="39" t="s">
        <v>1013</v>
      </c>
      <c r="X275" s="39" t="s">
        <v>1014</v>
      </c>
      <c r="Y275" s="39">
        <v>2800000</v>
      </c>
      <c r="Z275" s="39">
        <v>265000</v>
      </c>
      <c r="AA275" s="39">
        <v>175000</v>
      </c>
      <c r="AB275" s="39">
        <v>1760</v>
      </c>
      <c r="AC275" s="39">
        <v>71000</v>
      </c>
      <c r="AD275" s="39">
        <v>183500</v>
      </c>
      <c r="AE275" s="40">
        <v>0</v>
      </c>
    </row>
    <row r="276" spans="1:31">
      <c r="A276" t="s">
        <v>281</v>
      </c>
      <c r="B276">
        <v>267</v>
      </c>
      <c r="C276" s="38">
        <v>2017</v>
      </c>
      <c r="D276" s="39">
        <v>460000</v>
      </c>
      <c r="E276" s="39">
        <v>0</v>
      </c>
      <c r="F276" s="39">
        <v>110000</v>
      </c>
      <c r="G276" s="39">
        <v>6000</v>
      </c>
      <c r="H276" s="39">
        <v>12000</v>
      </c>
      <c r="I276" s="39">
        <v>8000</v>
      </c>
      <c r="J276" s="40">
        <v>0</v>
      </c>
      <c r="K276" s="23">
        <f t="shared" si="23"/>
        <v>596000</v>
      </c>
      <c r="L276" s="4"/>
      <c r="M276">
        <f t="shared" si="22"/>
        <v>2018</v>
      </c>
      <c r="N276" s="39">
        <v>495000</v>
      </c>
      <c r="O276" s="39">
        <v>0</v>
      </c>
      <c r="P276" s="39">
        <v>155000</v>
      </c>
      <c r="Q276" s="39">
        <v>6000</v>
      </c>
      <c r="R276" s="39">
        <v>12000</v>
      </c>
      <c r="S276" s="39">
        <v>8900</v>
      </c>
      <c r="T276" s="40">
        <v>0</v>
      </c>
      <c r="U276" s="23">
        <f t="shared" si="24"/>
        <v>676900</v>
      </c>
      <c r="V276" s="28"/>
      <c r="W276" s="39" t="s">
        <v>1015</v>
      </c>
      <c r="X276" s="39" t="s">
        <v>1016</v>
      </c>
      <c r="Y276" s="39">
        <v>375000</v>
      </c>
      <c r="Z276" s="39">
        <v>0</v>
      </c>
      <c r="AA276" s="39">
        <v>50000</v>
      </c>
      <c r="AB276" s="39">
        <v>2500</v>
      </c>
      <c r="AC276" s="39">
        <v>12000</v>
      </c>
      <c r="AD276" s="39">
        <v>5000</v>
      </c>
      <c r="AE276" s="40">
        <v>0</v>
      </c>
    </row>
    <row r="277" spans="1:31" ht="26.4">
      <c r="A277" t="s">
        <v>282</v>
      </c>
      <c r="B277">
        <v>268</v>
      </c>
      <c r="C277" s="38">
        <v>2017</v>
      </c>
      <c r="D277" s="39">
        <v>180000</v>
      </c>
      <c r="E277" s="39">
        <v>0</v>
      </c>
      <c r="F277" s="39">
        <v>20000</v>
      </c>
      <c r="G277" s="39">
        <v>2000</v>
      </c>
      <c r="H277" s="39">
        <v>5000</v>
      </c>
      <c r="I277" s="39">
        <v>1000</v>
      </c>
      <c r="J277" s="40">
        <v>0</v>
      </c>
      <c r="K277" s="23">
        <f t="shared" si="23"/>
        <v>208000</v>
      </c>
      <c r="L277" s="4"/>
      <c r="M277">
        <f t="shared" si="22"/>
        <v>2018</v>
      </c>
      <c r="N277" s="39">
        <v>175000</v>
      </c>
      <c r="O277" s="39">
        <v>0</v>
      </c>
      <c r="P277" s="39">
        <v>20000</v>
      </c>
      <c r="Q277" s="39">
        <v>2000</v>
      </c>
      <c r="R277" s="39">
        <v>4000</v>
      </c>
      <c r="S277" s="39">
        <v>1500</v>
      </c>
      <c r="T277" s="40">
        <v>0</v>
      </c>
      <c r="U277" s="23">
        <f t="shared" si="24"/>
        <v>202500</v>
      </c>
      <c r="V277" s="28"/>
      <c r="W277" s="39" t="s">
        <v>1017</v>
      </c>
      <c r="X277" s="39" t="s">
        <v>1018</v>
      </c>
      <c r="Y277" s="39">
        <v>180000</v>
      </c>
      <c r="Z277" s="39">
        <v>0</v>
      </c>
      <c r="AA277" s="39">
        <v>20000</v>
      </c>
      <c r="AB277" s="39">
        <v>2000</v>
      </c>
      <c r="AC277" s="39">
        <v>6000</v>
      </c>
      <c r="AD277" s="39">
        <v>1000</v>
      </c>
      <c r="AE277" s="40">
        <v>0</v>
      </c>
    </row>
    <row r="278" spans="1:31">
      <c r="A278" t="s">
        <v>283</v>
      </c>
      <c r="B278">
        <v>269</v>
      </c>
      <c r="C278" s="38">
        <v>2017</v>
      </c>
      <c r="D278" s="39">
        <v>740000</v>
      </c>
      <c r="E278" s="39">
        <v>64300</v>
      </c>
      <c r="F278" s="39">
        <v>50000</v>
      </c>
      <c r="G278" s="39">
        <v>200</v>
      </c>
      <c r="H278" s="39">
        <v>75000</v>
      </c>
      <c r="I278" s="39">
        <v>10000</v>
      </c>
      <c r="J278" s="40">
        <v>0</v>
      </c>
      <c r="K278" s="23">
        <f t="shared" si="23"/>
        <v>939500</v>
      </c>
      <c r="L278" s="4"/>
      <c r="M278">
        <f t="shared" si="22"/>
        <v>2018</v>
      </c>
      <c r="N278" s="39">
        <v>762200</v>
      </c>
      <c r="O278" s="39">
        <v>28902</v>
      </c>
      <c r="P278" s="39">
        <v>47200</v>
      </c>
      <c r="Q278" s="39">
        <v>206</v>
      </c>
      <c r="R278" s="39">
        <v>0</v>
      </c>
      <c r="S278" s="39">
        <v>10300</v>
      </c>
      <c r="T278" s="40">
        <v>0</v>
      </c>
      <c r="U278" s="23">
        <f t="shared" si="24"/>
        <v>848808</v>
      </c>
      <c r="V278" s="28"/>
      <c r="W278" s="39" t="s">
        <v>1019</v>
      </c>
      <c r="X278" s="39" t="s">
        <v>1020</v>
      </c>
      <c r="Y278" s="39">
        <v>730000</v>
      </c>
      <c r="Z278" s="39">
        <v>41363</v>
      </c>
      <c r="AA278" s="39">
        <v>49130</v>
      </c>
      <c r="AB278" s="39">
        <v>168</v>
      </c>
      <c r="AC278" s="39">
        <v>83400</v>
      </c>
      <c r="AD278" s="39">
        <v>9555</v>
      </c>
      <c r="AE278" s="40">
        <v>67950</v>
      </c>
    </row>
    <row r="279" spans="1:31">
      <c r="A279" t="s">
        <v>284</v>
      </c>
      <c r="B279">
        <v>270</v>
      </c>
      <c r="C279" s="38">
        <v>2017</v>
      </c>
      <c r="D279" s="39">
        <v>722549</v>
      </c>
      <c r="E279" s="39">
        <v>23000</v>
      </c>
      <c r="F279" s="39">
        <v>60000</v>
      </c>
      <c r="G279" s="39">
        <v>17500</v>
      </c>
      <c r="H279" s="39">
        <v>5000</v>
      </c>
      <c r="I279" s="39">
        <v>5000</v>
      </c>
      <c r="J279" s="40">
        <v>0</v>
      </c>
      <c r="K279" s="23">
        <f t="shared" si="23"/>
        <v>833049</v>
      </c>
      <c r="L279" s="4"/>
      <c r="M279">
        <f t="shared" si="22"/>
        <v>2018</v>
      </c>
      <c r="N279" s="39">
        <v>800000</v>
      </c>
      <c r="O279" s="39">
        <v>31897.68</v>
      </c>
      <c r="P279" s="39">
        <v>60000</v>
      </c>
      <c r="Q279" s="39">
        <v>17500</v>
      </c>
      <c r="R279" s="39">
        <v>9000</v>
      </c>
      <c r="S279" s="39">
        <v>20000</v>
      </c>
      <c r="T279" s="40">
        <v>0</v>
      </c>
      <c r="U279" s="23">
        <f t="shared" si="24"/>
        <v>938397.68</v>
      </c>
      <c r="V279" s="28"/>
      <c r="W279" s="39" t="s">
        <v>1021</v>
      </c>
      <c r="X279" s="39" t="s">
        <v>1022</v>
      </c>
      <c r="Y279" s="39">
        <v>700000</v>
      </c>
      <c r="Z279" s="39">
        <v>20000</v>
      </c>
      <c r="AA279" s="39">
        <v>60000</v>
      </c>
      <c r="AB279" s="39">
        <v>17500</v>
      </c>
      <c r="AC279" s="39">
        <v>5000</v>
      </c>
      <c r="AD279" s="39">
        <v>5000</v>
      </c>
      <c r="AE279" s="40">
        <v>0</v>
      </c>
    </row>
    <row r="280" spans="1:31" ht="26.4">
      <c r="A280" t="s">
        <v>285</v>
      </c>
      <c r="B280">
        <v>271</v>
      </c>
      <c r="C280" s="38">
        <v>2017</v>
      </c>
      <c r="D280" s="39">
        <v>5455000</v>
      </c>
      <c r="E280" s="39">
        <v>500000</v>
      </c>
      <c r="F280" s="39">
        <v>260000</v>
      </c>
      <c r="G280" s="39">
        <v>34000</v>
      </c>
      <c r="H280" s="39">
        <v>140000</v>
      </c>
      <c r="I280" s="39">
        <v>450000</v>
      </c>
      <c r="J280" s="40">
        <v>250000</v>
      </c>
      <c r="K280" s="23">
        <f t="shared" si="23"/>
        <v>7089000</v>
      </c>
      <c r="L280" s="4"/>
      <c r="M280">
        <f t="shared" si="22"/>
        <v>2018</v>
      </c>
      <c r="N280" s="39">
        <v>5783100</v>
      </c>
      <c r="O280" s="39">
        <v>545900</v>
      </c>
      <c r="P280" s="39">
        <v>200000</v>
      </c>
      <c r="Q280" s="39">
        <v>38200</v>
      </c>
      <c r="R280" s="39">
        <v>100000</v>
      </c>
      <c r="S280" s="39">
        <v>375000</v>
      </c>
      <c r="T280" s="40">
        <v>530000</v>
      </c>
      <c r="U280" s="23">
        <f t="shared" si="24"/>
        <v>7572200</v>
      </c>
      <c r="V280" s="28"/>
      <c r="W280" s="39" t="s">
        <v>1023</v>
      </c>
      <c r="X280" s="39" t="s">
        <v>1024</v>
      </c>
      <c r="Y280" s="39">
        <v>5250000</v>
      </c>
      <c r="Z280" s="39">
        <v>490000</v>
      </c>
      <c r="AA280" s="39">
        <v>250000</v>
      </c>
      <c r="AB280" s="39">
        <v>32000</v>
      </c>
      <c r="AC280" s="39">
        <v>150000</v>
      </c>
      <c r="AD280" s="39">
        <v>450000</v>
      </c>
      <c r="AE280" s="40">
        <v>93000</v>
      </c>
    </row>
    <row r="281" spans="1:31" ht="26.4">
      <c r="A281" t="s">
        <v>286</v>
      </c>
      <c r="B281">
        <v>272</v>
      </c>
      <c r="C281" s="38">
        <v>2017</v>
      </c>
      <c r="D281" s="39">
        <v>170000</v>
      </c>
      <c r="E281" s="39">
        <v>0</v>
      </c>
      <c r="F281" s="39">
        <v>16847</v>
      </c>
      <c r="G281" s="39">
        <v>320000</v>
      </c>
      <c r="H281" s="39">
        <v>14000</v>
      </c>
      <c r="I281" s="39">
        <v>4000</v>
      </c>
      <c r="J281" s="40">
        <v>15200</v>
      </c>
      <c r="K281" s="23">
        <f t="shared" si="23"/>
        <v>540047</v>
      </c>
      <c r="L281" s="4"/>
      <c r="M281">
        <f t="shared" si="22"/>
        <v>2018</v>
      </c>
      <c r="N281" s="39">
        <v>190000</v>
      </c>
      <c r="O281" s="39">
        <v>0</v>
      </c>
      <c r="P281" s="39">
        <v>19500</v>
      </c>
      <c r="Q281" s="39">
        <v>340000</v>
      </c>
      <c r="R281" s="39">
        <v>14500</v>
      </c>
      <c r="S281" s="39">
        <v>9000</v>
      </c>
      <c r="T281" s="40">
        <v>11000</v>
      </c>
      <c r="U281" s="23">
        <f t="shared" si="24"/>
        <v>584000</v>
      </c>
      <c r="V281" s="28"/>
      <c r="W281" s="39" t="s">
        <v>1025</v>
      </c>
      <c r="X281" s="39" t="s">
        <v>1026</v>
      </c>
      <c r="Y281" s="39">
        <v>181000</v>
      </c>
      <c r="Z281" s="39">
        <v>0</v>
      </c>
      <c r="AA281" s="39">
        <v>16200</v>
      </c>
      <c r="AB281" s="39">
        <v>323500</v>
      </c>
      <c r="AC281" s="39">
        <v>11600</v>
      </c>
      <c r="AD281" s="39">
        <v>3500</v>
      </c>
      <c r="AE281" s="40">
        <v>0</v>
      </c>
    </row>
    <row r="282" spans="1:31">
      <c r="A282" t="s">
        <v>287</v>
      </c>
      <c r="B282">
        <v>273</v>
      </c>
      <c r="C282" s="38">
        <v>2017</v>
      </c>
      <c r="D282" s="39">
        <v>2100000</v>
      </c>
      <c r="E282" s="39">
        <v>260700</v>
      </c>
      <c r="F282" s="39">
        <v>182000</v>
      </c>
      <c r="G282" s="39">
        <v>0</v>
      </c>
      <c r="H282" s="39">
        <v>55000</v>
      </c>
      <c r="I282" s="39">
        <v>65000</v>
      </c>
      <c r="J282" s="40">
        <v>30000</v>
      </c>
      <c r="K282" s="23">
        <f t="shared" si="23"/>
        <v>2692700</v>
      </c>
      <c r="L282" s="4"/>
      <c r="M282">
        <f t="shared" si="22"/>
        <v>2018</v>
      </c>
      <c r="N282" s="39">
        <v>2154000</v>
      </c>
      <c r="O282" s="39">
        <v>358500</v>
      </c>
      <c r="P282" s="39">
        <v>280000</v>
      </c>
      <c r="Q282" s="39">
        <v>0</v>
      </c>
      <c r="R282" s="39">
        <v>70000</v>
      </c>
      <c r="S282" s="39">
        <v>18000</v>
      </c>
      <c r="T282" s="40">
        <v>22800</v>
      </c>
      <c r="U282" s="23">
        <f t="shared" si="24"/>
        <v>2903300</v>
      </c>
      <c r="V282" s="28"/>
      <c r="W282" s="39" t="s">
        <v>1027</v>
      </c>
      <c r="X282" s="39" t="s">
        <v>1028</v>
      </c>
      <c r="Y282" s="39">
        <v>1825000</v>
      </c>
      <c r="Z282" s="39">
        <v>77000</v>
      </c>
      <c r="AA282" s="39">
        <v>185000</v>
      </c>
      <c r="AB282" s="39">
        <v>0</v>
      </c>
      <c r="AC282" s="39">
        <v>55000</v>
      </c>
      <c r="AD282" s="39">
        <v>20000</v>
      </c>
      <c r="AE282" s="40">
        <v>4500</v>
      </c>
    </row>
    <row r="283" spans="1:31" ht="26.4">
      <c r="A283" t="s">
        <v>288</v>
      </c>
      <c r="B283">
        <v>274</v>
      </c>
      <c r="C283" s="38">
        <v>2017</v>
      </c>
      <c r="D283" s="39">
        <v>6609901</v>
      </c>
      <c r="E283" s="39">
        <v>2980947</v>
      </c>
      <c r="F283" s="39">
        <v>808075</v>
      </c>
      <c r="G283" s="39">
        <v>1273599</v>
      </c>
      <c r="H283" s="39">
        <v>5951700</v>
      </c>
      <c r="I283" s="39">
        <v>210000</v>
      </c>
      <c r="J283" s="40">
        <v>990048</v>
      </c>
      <c r="K283" s="23">
        <f t="shared" si="23"/>
        <v>18824270</v>
      </c>
      <c r="L283" s="4"/>
      <c r="M283">
        <f t="shared" si="22"/>
        <v>2018</v>
      </c>
      <c r="N283" s="39">
        <v>6776206</v>
      </c>
      <c r="O283" s="39">
        <v>2984634</v>
      </c>
      <c r="P283" s="39">
        <v>808000</v>
      </c>
      <c r="Q283" s="39">
        <v>1344840</v>
      </c>
      <c r="R283" s="39">
        <v>6091141</v>
      </c>
      <c r="S283" s="39">
        <v>302397</v>
      </c>
      <c r="T283" s="39">
        <v>1208174</v>
      </c>
      <c r="U283" s="23">
        <f t="shared" si="24"/>
        <v>19515392</v>
      </c>
      <c r="V283" s="28"/>
      <c r="W283" s="39" t="s">
        <v>1029</v>
      </c>
      <c r="X283" s="39" t="s">
        <v>1030</v>
      </c>
      <c r="Y283" s="39">
        <v>5674775.54</v>
      </c>
      <c r="Z283" s="39">
        <v>2704395</v>
      </c>
      <c r="AA283" s="39">
        <v>855738</v>
      </c>
      <c r="AB283" s="39">
        <v>840000</v>
      </c>
      <c r="AC283" s="39">
        <v>5754704</v>
      </c>
      <c r="AD283" s="39">
        <v>200000</v>
      </c>
      <c r="AE283" s="40">
        <v>201160</v>
      </c>
    </row>
    <row r="284" spans="1:31" ht="26.4">
      <c r="A284" t="s">
        <v>289</v>
      </c>
      <c r="B284">
        <v>275</v>
      </c>
      <c r="C284" s="38">
        <v>2017</v>
      </c>
      <c r="D284" s="39">
        <v>1540000</v>
      </c>
      <c r="E284" s="39">
        <v>100000</v>
      </c>
      <c r="F284" s="39">
        <v>100000</v>
      </c>
      <c r="G284" s="39">
        <v>148698</v>
      </c>
      <c r="H284" s="39">
        <v>25000</v>
      </c>
      <c r="I284" s="39">
        <v>40000</v>
      </c>
      <c r="J284" s="40">
        <v>120000</v>
      </c>
      <c r="K284" s="23">
        <f t="shared" si="23"/>
        <v>2073698</v>
      </c>
      <c r="L284" s="4"/>
      <c r="M284">
        <f t="shared" si="22"/>
        <v>2018</v>
      </c>
      <c r="N284" s="39">
        <v>1630000</v>
      </c>
      <c r="O284" s="39">
        <v>99000</v>
      </c>
      <c r="P284" s="39">
        <v>75000</v>
      </c>
      <c r="Q284" s="39">
        <v>175000</v>
      </c>
      <c r="R284" s="39">
        <v>15000</v>
      </c>
      <c r="S284" s="39">
        <v>31000</v>
      </c>
      <c r="T284" s="40">
        <v>120000</v>
      </c>
      <c r="U284" s="23">
        <f t="shared" si="24"/>
        <v>2145000</v>
      </c>
      <c r="V284" s="28"/>
      <c r="W284" s="39" t="s">
        <v>1031</v>
      </c>
      <c r="X284" s="39" t="s">
        <v>1032</v>
      </c>
      <c r="Y284" s="39">
        <v>1539826</v>
      </c>
      <c r="Z284" s="39">
        <v>100000</v>
      </c>
      <c r="AA284" s="39">
        <v>120000</v>
      </c>
      <c r="AB284" s="39">
        <v>236314</v>
      </c>
      <c r="AC284" s="39">
        <v>25000</v>
      </c>
      <c r="AD284" s="39">
        <v>40000</v>
      </c>
      <c r="AE284" s="40">
        <v>40000</v>
      </c>
    </row>
    <row r="285" spans="1:31" ht="26.4">
      <c r="A285" t="s">
        <v>290</v>
      </c>
      <c r="B285">
        <v>276</v>
      </c>
      <c r="C285" s="38">
        <v>2017</v>
      </c>
      <c r="D285" s="39">
        <v>855000</v>
      </c>
      <c r="E285" s="39">
        <v>50500</v>
      </c>
      <c r="F285" s="39">
        <v>54000</v>
      </c>
      <c r="G285" s="39">
        <v>67000</v>
      </c>
      <c r="H285" s="39">
        <v>10000</v>
      </c>
      <c r="I285" s="39">
        <v>5500</v>
      </c>
      <c r="J285" s="40">
        <v>33242</v>
      </c>
      <c r="K285" s="23">
        <f t="shared" si="23"/>
        <v>1075242</v>
      </c>
      <c r="L285" s="4"/>
      <c r="M285">
        <f t="shared" si="22"/>
        <v>2018</v>
      </c>
      <c r="N285" s="39">
        <v>902500</v>
      </c>
      <c r="O285" s="39">
        <v>54500</v>
      </c>
      <c r="P285" s="39">
        <v>75000</v>
      </c>
      <c r="Q285" s="39">
        <v>69000</v>
      </c>
      <c r="R285" s="39">
        <v>14000</v>
      </c>
      <c r="S285" s="39">
        <v>5500</v>
      </c>
      <c r="T285" s="40">
        <v>33000</v>
      </c>
      <c r="U285" s="23">
        <f t="shared" si="24"/>
        <v>1153500</v>
      </c>
      <c r="V285" s="28"/>
      <c r="W285" s="39" t="s">
        <v>1033</v>
      </c>
      <c r="X285" s="39" t="s">
        <v>1034</v>
      </c>
      <c r="Y285" s="39">
        <v>853200</v>
      </c>
      <c r="Z285" s="39">
        <v>50500</v>
      </c>
      <c r="AA285" s="39">
        <v>54000</v>
      </c>
      <c r="AB285" s="39">
        <v>67000</v>
      </c>
      <c r="AC285" s="39">
        <v>8000</v>
      </c>
      <c r="AD285" s="39">
        <v>6000</v>
      </c>
      <c r="AE285" s="40">
        <v>8652</v>
      </c>
    </row>
    <row r="286" spans="1:31" ht="26.4">
      <c r="A286" t="s">
        <v>291</v>
      </c>
      <c r="B286">
        <v>277</v>
      </c>
      <c r="C286" s="38">
        <v>2017</v>
      </c>
      <c r="D286" s="39">
        <v>1887500</v>
      </c>
      <c r="E286" s="39">
        <v>75000</v>
      </c>
      <c r="F286" s="39">
        <v>70000</v>
      </c>
      <c r="G286" s="39">
        <v>397000</v>
      </c>
      <c r="H286" s="39">
        <v>75000</v>
      </c>
      <c r="I286" s="39">
        <v>50000</v>
      </c>
      <c r="J286" s="40">
        <v>0</v>
      </c>
      <c r="K286" s="23">
        <f t="shared" si="23"/>
        <v>2554500</v>
      </c>
      <c r="L286" s="4"/>
      <c r="M286">
        <f t="shared" si="22"/>
        <v>2018</v>
      </c>
      <c r="N286" s="39">
        <v>1887500</v>
      </c>
      <c r="O286" s="39">
        <v>75000</v>
      </c>
      <c r="P286" s="39">
        <v>70000</v>
      </c>
      <c r="Q286" s="39">
        <v>397000</v>
      </c>
      <c r="R286" s="39">
        <v>75000</v>
      </c>
      <c r="S286" s="39">
        <v>50000</v>
      </c>
      <c r="T286" s="40">
        <v>0</v>
      </c>
      <c r="U286" s="23">
        <f t="shared" si="24"/>
        <v>2554500</v>
      </c>
      <c r="V286" s="28"/>
      <c r="W286" s="39" t="s">
        <v>1035</v>
      </c>
      <c r="X286" s="39" t="s">
        <v>1036</v>
      </c>
      <c r="Y286" s="39">
        <v>1750000</v>
      </c>
      <c r="Z286" s="39">
        <v>75000</v>
      </c>
      <c r="AA286" s="39">
        <v>70000</v>
      </c>
      <c r="AB286" s="39">
        <v>397000</v>
      </c>
      <c r="AC286" s="39">
        <v>75000</v>
      </c>
      <c r="AD286" s="39">
        <v>50000</v>
      </c>
      <c r="AE286" s="40">
        <v>0</v>
      </c>
    </row>
    <row r="287" spans="1:31" ht="26.4">
      <c r="A287" t="s">
        <v>292</v>
      </c>
      <c r="B287">
        <v>278</v>
      </c>
      <c r="C287" s="38">
        <v>2017</v>
      </c>
      <c r="D287" s="39">
        <v>1500286.57</v>
      </c>
      <c r="E287" s="39">
        <v>255000</v>
      </c>
      <c r="F287" s="39">
        <v>210000</v>
      </c>
      <c r="G287" s="39">
        <v>78500</v>
      </c>
      <c r="H287" s="39">
        <v>90000</v>
      </c>
      <c r="I287" s="39">
        <v>17000</v>
      </c>
      <c r="J287" s="40">
        <v>272000</v>
      </c>
      <c r="K287" s="23">
        <f t="shared" si="23"/>
        <v>2422786.5700000003</v>
      </c>
      <c r="L287" s="4"/>
      <c r="M287">
        <f t="shared" si="22"/>
        <v>2018</v>
      </c>
      <c r="N287" s="39">
        <v>1563331.36</v>
      </c>
      <c r="O287" s="39">
        <v>280000</v>
      </c>
      <c r="P287" s="39">
        <v>280000</v>
      </c>
      <c r="Q287" s="39">
        <v>81000</v>
      </c>
      <c r="R287" s="39">
        <v>100000</v>
      </c>
      <c r="S287" s="39">
        <v>20000</v>
      </c>
      <c r="T287" s="40">
        <v>422000</v>
      </c>
      <c r="U287" s="23">
        <f t="shared" si="24"/>
        <v>2746331.3600000003</v>
      </c>
      <c r="V287" s="28"/>
      <c r="W287" s="39" t="s">
        <v>1037</v>
      </c>
      <c r="X287" s="39" t="s">
        <v>1038</v>
      </c>
      <c r="Y287" s="39">
        <v>1351476.78</v>
      </c>
      <c r="Z287" s="39">
        <v>175000</v>
      </c>
      <c r="AA287" s="39">
        <v>170750</v>
      </c>
      <c r="AB287" s="39">
        <v>78000</v>
      </c>
      <c r="AC287" s="39">
        <v>85000</v>
      </c>
      <c r="AD287" s="39">
        <v>17213</v>
      </c>
      <c r="AE287" s="40">
        <v>30000</v>
      </c>
    </row>
    <row r="288" spans="1:31" ht="26.4">
      <c r="A288" t="s">
        <v>293</v>
      </c>
      <c r="B288">
        <v>279</v>
      </c>
      <c r="C288" s="38">
        <v>2017</v>
      </c>
      <c r="D288" s="39">
        <v>1065000</v>
      </c>
      <c r="E288" s="39">
        <v>0</v>
      </c>
      <c r="F288" s="39">
        <v>50000</v>
      </c>
      <c r="G288" s="39">
        <v>7000</v>
      </c>
      <c r="H288" s="39">
        <v>20000</v>
      </c>
      <c r="I288" s="39">
        <v>8000</v>
      </c>
      <c r="J288" s="40">
        <v>0</v>
      </c>
      <c r="K288" s="23">
        <f t="shared" si="23"/>
        <v>1150000</v>
      </c>
      <c r="L288" s="4"/>
      <c r="M288">
        <f t="shared" si="22"/>
        <v>2018</v>
      </c>
      <c r="N288" s="39">
        <v>1065000</v>
      </c>
      <c r="O288" s="39">
        <v>0</v>
      </c>
      <c r="P288" s="39">
        <v>42000</v>
      </c>
      <c r="Q288" s="39">
        <v>7000</v>
      </c>
      <c r="R288" s="39">
        <v>17000</v>
      </c>
      <c r="S288" s="39">
        <v>7000</v>
      </c>
      <c r="T288" s="40">
        <v>0</v>
      </c>
      <c r="U288" s="23">
        <f t="shared" si="24"/>
        <v>1138000</v>
      </c>
      <c r="V288" s="28"/>
      <c r="W288" s="39" t="s">
        <v>1039</v>
      </c>
      <c r="X288" s="39" t="s">
        <v>1040</v>
      </c>
      <c r="Y288" s="39">
        <v>1065000</v>
      </c>
      <c r="Z288" s="39">
        <v>0</v>
      </c>
      <c r="AA288" s="39">
        <v>150000</v>
      </c>
      <c r="AB288" s="39">
        <v>11000</v>
      </c>
      <c r="AC288" s="39">
        <v>20000</v>
      </c>
      <c r="AD288" s="39">
        <v>8000</v>
      </c>
      <c r="AE288" s="40">
        <v>0</v>
      </c>
    </row>
    <row r="289" spans="1:31">
      <c r="A289" t="s">
        <v>294</v>
      </c>
      <c r="B289">
        <v>280</v>
      </c>
      <c r="C289" s="38">
        <v>2017</v>
      </c>
      <c r="D289" s="39">
        <v>1317798</v>
      </c>
      <c r="E289" s="39">
        <v>133998</v>
      </c>
      <c r="F289" s="39">
        <v>89934</v>
      </c>
      <c r="G289" s="39">
        <v>0</v>
      </c>
      <c r="H289" s="39">
        <v>30623</v>
      </c>
      <c r="I289" s="39">
        <v>8614</v>
      </c>
      <c r="J289" s="40">
        <v>0</v>
      </c>
      <c r="K289" s="23">
        <f t="shared" si="23"/>
        <v>1580967</v>
      </c>
      <c r="L289" s="4"/>
      <c r="M289">
        <f t="shared" si="22"/>
        <v>2018</v>
      </c>
      <c r="N289" s="39">
        <v>1300000</v>
      </c>
      <c r="O289" s="39">
        <v>140000</v>
      </c>
      <c r="P289" s="39">
        <v>100000</v>
      </c>
      <c r="Q289" s="39">
        <v>0</v>
      </c>
      <c r="R289" s="39">
        <v>27000</v>
      </c>
      <c r="S289" s="39">
        <v>11500</v>
      </c>
      <c r="T289" s="40">
        <v>0</v>
      </c>
      <c r="U289" s="23">
        <f t="shared" si="24"/>
        <v>1578500</v>
      </c>
      <c r="V289" s="28"/>
      <c r="W289" s="39" t="s">
        <v>1041</v>
      </c>
      <c r="X289" s="39" t="s">
        <v>1042</v>
      </c>
      <c r="Y289" s="39">
        <v>1318844</v>
      </c>
      <c r="Z289" s="39">
        <v>94713</v>
      </c>
      <c r="AA289" s="39">
        <v>80485</v>
      </c>
      <c r="AB289" s="39">
        <v>0</v>
      </c>
      <c r="AC289" s="39">
        <v>24800</v>
      </c>
      <c r="AD289" s="39">
        <v>7327</v>
      </c>
      <c r="AE289" s="40">
        <v>0</v>
      </c>
    </row>
    <row r="290" spans="1:31" ht="26.4">
      <c r="A290" t="s">
        <v>295</v>
      </c>
      <c r="B290">
        <v>281</v>
      </c>
      <c r="C290" s="38">
        <v>2017</v>
      </c>
      <c r="D290" s="39">
        <v>10241209</v>
      </c>
      <c r="E290" s="39">
        <v>2802927</v>
      </c>
      <c r="F290" s="39">
        <v>1870000</v>
      </c>
      <c r="G290" s="39">
        <v>2133730</v>
      </c>
      <c r="H290" s="39">
        <v>6439113</v>
      </c>
      <c r="I290" s="39">
        <v>1346859</v>
      </c>
      <c r="J290" s="40">
        <v>7505615</v>
      </c>
      <c r="K290" s="23">
        <f t="shared" si="23"/>
        <v>32339453</v>
      </c>
      <c r="L290" s="4"/>
      <c r="M290">
        <f t="shared" si="22"/>
        <v>2018</v>
      </c>
      <c r="N290" s="39">
        <v>11000000</v>
      </c>
      <c r="O290" s="39">
        <v>3102927</v>
      </c>
      <c r="P290" s="39">
        <v>1330000</v>
      </c>
      <c r="Q290" s="39">
        <v>2179682</v>
      </c>
      <c r="R290" s="39">
        <v>6668272</v>
      </c>
      <c r="S290" s="39">
        <v>1801840</v>
      </c>
      <c r="T290" s="40">
        <v>8647254</v>
      </c>
      <c r="U290" s="23">
        <f t="shared" si="24"/>
        <v>34729975</v>
      </c>
      <c r="V290" s="28"/>
      <c r="W290" s="39" t="s">
        <v>1043</v>
      </c>
      <c r="X290" s="39" t="s">
        <v>1044</v>
      </c>
      <c r="Y290" s="39">
        <v>9800000</v>
      </c>
      <c r="Z290" s="39">
        <v>2750000</v>
      </c>
      <c r="AA290" s="39">
        <v>1920000</v>
      </c>
      <c r="AB290" s="39">
        <v>2133730</v>
      </c>
      <c r="AC290" s="39">
        <v>6838818</v>
      </c>
      <c r="AD290" s="39">
        <v>1346859</v>
      </c>
      <c r="AE290" s="40">
        <v>3710568</v>
      </c>
    </row>
    <row r="291" spans="1:31">
      <c r="A291" t="s">
        <v>296</v>
      </c>
      <c r="B291">
        <v>282</v>
      </c>
      <c r="C291" s="38">
        <v>2017</v>
      </c>
      <c r="D291" s="39">
        <v>1150000</v>
      </c>
      <c r="E291" s="39">
        <v>17000</v>
      </c>
      <c r="F291" s="39">
        <v>100000</v>
      </c>
      <c r="G291" s="39">
        <v>725000</v>
      </c>
      <c r="H291" s="39">
        <v>50000</v>
      </c>
      <c r="I291" s="39">
        <v>25000</v>
      </c>
      <c r="J291" s="40">
        <v>0</v>
      </c>
      <c r="K291" s="23">
        <f t="shared" si="23"/>
        <v>2067000</v>
      </c>
      <c r="L291" s="4"/>
      <c r="M291">
        <f t="shared" si="22"/>
        <v>2018</v>
      </c>
      <c r="N291" s="39">
        <v>1250000</v>
      </c>
      <c r="O291" s="39">
        <v>17001</v>
      </c>
      <c r="P291" s="39">
        <v>70000</v>
      </c>
      <c r="Q291" s="39">
        <v>725000</v>
      </c>
      <c r="R291" s="39">
        <v>50000</v>
      </c>
      <c r="S291" s="39">
        <v>25000</v>
      </c>
      <c r="T291" s="40">
        <v>0</v>
      </c>
      <c r="U291" s="23">
        <f t="shared" si="24"/>
        <v>2137001</v>
      </c>
      <c r="V291" s="28"/>
      <c r="W291" s="39" t="s">
        <v>1045</v>
      </c>
      <c r="X291" s="39" t="s">
        <v>1046</v>
      </c>
      <c r="Y291" s="39">
        <v>1200000</v>
      </c>
      <c r="Z291" s="39">
        <v>13000</v>
      </c>
      <c r="AA291" s="39">
        <v>76000</v>
      </c>
      <c r="AB291" s="39">
        <v>693033</v>
      </c>
      <c r="AC291" s="39">
        <v>55000</v>
      </c>
      <c r="AD291" s="39">
        <v>18000</v>
      </c>
      <c r="AE291" s="40">
        <v>0</v>
      </c>
    </row>
    <row r="292" spans="1:31" ht="26.4">
      <c r="A292" t="s">
        <v>297</v>
      </c>
      <c r="B292">
        <v>283</v>
      </c>
      <c r="C292" s="38">
        <v>2017</v>
      </c>
      <c r="D292" s="39">
        <v>301910</v>
      </c>
      <c r="E292" s="39">
        <v>380000</v>
      </c>
      <c r="F292" s="39">
        <v>39900</v>
      </c>
      <c r="G292" s="39">
        <v>50000</v>
      </c>
      <c r="H292" s="39">
        <v>9918</v>
      </c>
      <c r="I292" s="39">
        <v>13300</v>
      </c>
      <c r="J292" s="40">
        <v>0</v>
      </c>
      <c r="K292" s="23">
        <f t="shared" si="23"/>
        <v>795028</v>
      </c>
      <c r="L292" s="4"/>
      <c r="M292">
        <f t="shared" si="22"/>
        <v>2018</v>
      </c>
      <c r="N292" s="39">
        <v>302646</v>
      </c>
      <c r="O292" s="39">
        <v>420000</v>
      </c>
      <c r="P292" s="39">
        <v>30000</v>
      </c>
      <c r="Q292" s="39">
        <v>21300</v>
      </c>
      <c r="R292" s="39">
        <v>8737</v>
      </c>
      <c r="S292" s="39">
        <v>15000</v>
      </c>
      <c r="T292" s="40">
        <v>0</v>
      </c>
      <c r="U292" s="23">
        <f t="shared" si="24"/>
        <v>797683</v>
      </c>
      <c r="V292" s="28"/>
      <c r="W292" s="39" t="s">
        <v>1047</v>
      </c>
      <c r="X292" s="39" t="s">
        <v>1048</v>
      </c>
      <c r="Y292" s="39">
        <v>284349</v>
      </c>
      <c r="Z292" s="39">
        <v>313000</v>
      </c>
      <c r="AA292" s="39">
        <v>44000</v>
      </c>
      <c r="AB292" s="39">
        <v>56963</v>
      </c>
      <c r="AC292" s="39">
        <v>9500</v>
      </c>
      <c r="AD292" s="39">
        <v>10000</v>
      </c>
      <c r="AE292" s="40">
        <v>0</v>
      </c>
    </row>
    <row r="293" spans="1:31" ht="26.4">
      <c r="A293" t="s">
        <v>298</v>
      </c>
      <c r="B293">
        <v>284</v>
      </c>
      <c r="C293" s="38">
        <v>2017</v>
      </c>
      <c r="D293" s="39">
        <v>3098717</v>
      </c>
      <c r="E293" s="39">
        <v>305595</v>
      </c>
      <c r="F293" s="39">
        <v>180273</v>
      </c>
      <c r="G293" s="39">
        <v>57938</v>
      </c>
      <c r="H293" s="39">
        <v>66196</v>
      </c>
      <c r="I293" s="39">
        <v>19352</v>
      </c>
      <c r="J293" s="40">
        <v>0</v>
      </c>
      <c r="K293" s="23">
        <f t="shared" si="23"/>
        <v>3728071</v>
      </c>
      <c r="L293" s="4"/>
      <c r="M293">
        <f t="shared" si="22"/>
        <v>2018</v>
      </c>
      <c r="N293" s="39">
        <v>3480367</v>
      </c>
      <c r="O293" s="39">
        <v>325000</v>
      </c>
      <c r="P293" s="39">
        <v>200000</v>
      </c>
      <c r="Q293" s="39">
        <v>60000</v>
      </c>
      <c r="R293" s="39">
        <v>60000</v>
      </c>
      <c r="S293" s="39">
        <v>19155</v>
      </c>
      <c r="T293" s="40">
        <v>0</v>
      </c>
      <c r="U293" s="23">
        <f t="shared" si="24"/>
        <v>4144522</v>
      </c>
      <c r="V293" s="28"/>
      <c r="W293" s="39" t="s">
        <v>1049</v>
      </c>
      <c r="X293" s="39" t="s">
        <v>1050</v>
      </c>
      <c r="Y293" s="39">
        <v>2865514</v>
      </c>
      <c r="Z293" s="39">
        <v>295000</v>
      </c>
      <c r="AA293" s="39">
        <v>179013</v>
      </c>
      <c r="AB293" s="39">
        <v>55000</v>
      </c>
      <c r="AC293" s="39">
        <v>62000</v>
      </c>
      <c r="AD293" s="39">
        <v>16100</v>
      </c>
      <c r="AE293" s="40">
        <v>0</v>
      </c>
    </row>
    <row r="294" spans="1:31" ht="26.4">
      <c r="A294" t="s">
        <v>299</v>
      </c>
      <c r="B294">
        <v>285</v>
      </c>
      <c r="C294" s="38">
        <v>2017</v>
      </c>
      <c r="D294" s="39">
        <v>3676195</v>
      </c>
      <c r="E294" s="39">
        <v>798637</v>
      </c>
      <c r="F294" s="39">
        <v>507280</v>
      </c>
      <c r="G294" s="39">
        <v>132006</v>
      </c>
      <c r="H294" s="39">
        <v>60346</v>
      </c>
      <c r="I294" s="39">
        <v>45259</v>
      </c>
      <c r="J294" s="40">
        <v>16972</v>
      </c>
      <c r="K294" s="23">
        <f t="shared" si="23"/>
        <v>5236695</v>
      </c>
      <c r="L294" s="4"/>
      <c r="M294">
        <f t="shared" si="22"/>
        <v>2018</v>
      </c>
      <c r="N294" s="39">
        <v>3831300</v>
      </c>
      <c r="O294" s="39">
        <v>763900</v>
      </c>
      <c r="P294" s="39">
        <v>439900</v>
      </c>
      <c r="Q294" s="39">
        <v>47600</v>
      </c>
      <c r="R294" s="39">
        <v>53100</v>
      </c>
      <c r="S294" s="39">
        <v>49800</v>
      </c>
      <c r="T294" s="40">
        <v>334900</v>
      </c>
      <c r="U294" s="23">
        <f t="shared" si="24"/>
        <v>5520500</v>
      </c>
      <c r="V294" s="28"/>
      <c r="W294" s="39" t="s">
        <v>1051</v>
      </c>
      <c r="X294" s="39" t="s">
        <v>1052</v>
      </c>
      <c r="Y294" s="39">
        <v>3055000</v>
      </c>
      <c r="Z294" s="39">
        <v>570000</v>
      </c>
      <c r="AA294" s="39">
        <v>435000</v>
      </c>
      <c r="AB294" s="39">
        <v>11000</v>
      </c>
      <c r="AC294" s="39">
        <v>74000</v>
      </c>
      <c r="AD294" s="39">
        <v>32000</v>
      </c>
      <c r="AE294" s="40">
        <v>16000</v>
      </c>
    </row>
    <row r="295" spans="1:31">
      <c r="A295" t="s">
        <v>300</v>
      </c>
      <c r="B295">
        <v>286</v>
      </c>
      <c r="C295" s="38">
        <v>2017</v>
      </c>
      <c r="D295" s="39">
        <v>1075000</v>
      </c>
      <c r="E295" s="39">
        <v>0</v>
      </c>
      <c r="F295" s="39">
        <v>35000</v>
      </c>
      <c r="G295" s="39">
        <v>60000</v>
      </c>
      <c r="H295" s="39">
        <v>10000</v>
      </c>
      <c r="I295" s="39">
        <v>9000</v>
      </c>
      <c r="J295" s="40">
        <v>0</v>
      </c>
      <c r="K295" s="23">
        <f t="shared" si="23"/>
        <v>1189000</v>
      </c>
      <c r="L295" s="4"/>
      <c r="M295">
        <f t="shared" si="22"/>
        <v>2018</v>
      </c>
      <c r="N295" s="39">
        <v>1075000</v>
      </c>
      <c r="O295" s="39">
        <v>0</v>
      </c>
      <c r="P295" s="39">
        <v>35000</v>
      </c>
      <c r="Q295" s="39">
        <v>58000</v>
      </c>
      <c r="R295" s="39">
        <v>6500</v>
      </c>
      <c r="S295" s="39">
        <v>12000</v>
      </c>
      <c r="T295" s="40">
        <v>0</v>
      </c>
      <c r="U295" s="23">
        <f t="shared" si="24"/>
        <v>1186500</v>
      </c>
      <c r="V295" s="28"/>
      <c r="W295" s="39" t="s">
        <v>1053</v>
      </c>
      <c r="X295" s="39" t="s">
        <v>1054</v>
      </c>
      <c r="Y295" s="39">
        <v>1075000</v>
      </c>
      <c r="Z295" s="39">
        <v>0</v>
      </c>
      <c r="AA295" s="39">
        <v>35000</v>
      </c>
      <c r="AB295" s="39">
        <v>60000</v>
      </c>
      <c r="AC295" s="39">
        <v>9000</v>
      </c>
      <c r="AD295" s="39">
        <v>9000</v>
      </c>
      <c r="AE295" s="40">
        <v>0</v>
      </c>
    </row>
    <row r="296" spans="1:31" ht="26.4">
      <c r="A296" t="s">
        <v>301</v>
      </c>
      <c r="B296">
        <v>287</v>
      </c>
      <c r="C296" s="38">
        <v>2017</v>
      </c>
      <c r="D296" s="39">
        <v>1400000</v>
      </c>
      <c r="E296" s="39">
        <v>955500</v>
      </c>
      <c r="F296" s="39">
        <v>90000</v>
      </c>
      <c r="G296" s="39">
        <v>20000</v>
      </c>
      <c r="H296" s="39">
        <v>261000</v>
      </c>
      <c r="I296" s="39">
        <v>33000</v>
      </c>
      <c r="J296" s="40">
        <v>210109</v>
      </c>
      <c r="K296" s="23">
        <f t="shared" si="23"/>
        <v>2969609</v>
      </c>
      <c r="L296" s="4"/>
      <c r="M296">
        <f t="shared" si="22"/>
        <v>2018</v>
      </c>
      <c r="N296" s="39">
        <v>1450000</v>
      </c>
      <c r="O296" s="39">
        <v>1050500</v>
      </c>
      <c r="P296" s="39">
        <v>54000</v>
      </c>
      <c r="Q296" s="39">
        <v>20000</v>
      </c>
      <c r="R296" s="39">
        <v>210400</v>
      </c>
      <c r="S296" s="39">
        <v>40000</v>
      </c>
      <c r="T296" s="40">
        <v>210109</v>
      </c>
      <c r="U296" s="23">
        <f t="shared" si="24"/>
        <v>3035009</v>
      </c>
      <c r="V296" s="28"/>
      <c r="W296" s="39" t="s">
        <v>1055</v>
      </c>
      <c r="X296" s="39" t="s">
        <v>1056</v>
      </c>
      <c r="Y296" s="39">
        <v>1300000</v>
      </c>
      <c r="Z296" s="39">
        <v>905500</v>
      </c>
      <c r="AA296" s="39">
        <v>90000</v>
      </c>
      <c r="AB296" s="39">
        <v>20000</v>
      </c>
      <c r="AC296" s="39">
        <v>261500</v>
      </c>
      <c r="AD296" s="39">
        <v>20000</v>
      </c>
      <c r="AE296" s="40">
        <v>95000</v>
      </c>
    </row>
    <row r="297" spans="1:31">
      <c r="A297" t="s">
        <v>302</v>
      </c>
      <c r="B297">
        <v>288</v>
      </c>
      <c r="C297" s="38">
        <v>2017</v>
      </c>
      <c r="D297" s="39">
        <v>3100000</v>
      </c>
      <c r="E297" s="39">
        <v>330000</v>
      </c>
      <c r="F297" s="39">
        <v>175000</v>
      </c>
      <c r="G297" s="39">
        <v>40000</v>
      </c>
      <c r="H297" s="39">
        <v>30000</v>
      </c>
      <c r="I297" s="39">
        <v>10000</v>
      </c>
      <c r="J297" s="40">
        <v>10000</v>
      </c>
      <c r="K297" s="23">
        <f t="shared" si="23"/>
        <v>3695000</v>
      </c>
      <c r="L297" s="4"/>
      <c r="M297">
        <f t="shared" si="22"/>
        <v>2018</v>
      </c>
      <c r="N297" s="39">
        <v>3200000</v>
      </c>
      <c r="O297" s="39">
        <v>320000</v>
      </c>
      <c r="P297" s="39">
        <v>175000</v>
      </c>
      <c r="Q297" s="39">
        <v>0</v>
      </c>
      <c r="R297" s="39">
        <v>10000</v>
      </c>
      <c r="S297" s="39">
        <v>20001</v>
      </c>
      <c r="T297" s="40">
        <v>0</v>
      </c>
      <c r="U297" s="23">
        <f t="shared" si="24"/>
        <v>3725001</v>
      </c>
      <c r="V297" s="28"/>
      <c r="W297" s="39" t="s">
        <v>1057</v>
      </c>
      <c r="X297" s="39" t="s">
        <v>1058</v>
      </c>
      <c r="Y297" s="39">
        <v>3300000</v>
      </c>
      <c r="Z297" s="39">
        <v>330000</v>
      </c>
      <c r="AA297" s="39">
        <v>175000</v>
      </c>
      <c r="AB297" s="39">
        <v>40000</v>
      </c>
      <c r="AC297" s="39">
        <v>50000</v>
      </c>
      <c r="AD297" s="39">
        <v>10000</v>
      </c>
      <c r="AE297" s="40">
        <v>0</v>
      </c>
    </row>
    <row r="298" spans="1:31" ht="26.4">
      <c r="A298" t="s">
        <v>303</v>
      </c>
      <c r="B298">
        <v>289</v>
      </c>
      <c r="C298" s="38">
        <v>2017</v>
      </c>
      <c r="D298" s="39">
        <v>289632.63</v>
      </c>
      <c r="E298" s="39">
        <v>44069.83</v>
      </c>
      <c r="F298" s="39">
        <v>12681.69</v>
      </c>
      <c r="G298" s="39">
        <v>0</v>
      </c>
      <c r="H298" s="39">
        <v>3732.92</v>
      </c>
      <c r="I298" s="39">
        <v>3661.89</v>
      </c>
      <c r="J298" s="40">
        <v>90000</v>
      </c>
      <c r="K298" s="23">
        <f t="shared" si="23"/>
        <v>443778.96</v>
      </c>
      <c r="L298" s="4"/>
      <c r="M298">
        <f t="shared" si="22"/>
        <v>2018</v>
      </c>
      <c r="N298" s="39">
        <v>344505.29</v>
      </c>
      <c r="O298" s="39">
        <v>43585.55</v>
      </c>
      <c r="P298" s="39">
        <v>14493.36</v>
      </c>
      <c r="Q298" s="39">
        <v>1698.6</v>
      </c>
      <c r="R298" s="39">
        <v>4479.5</v>
      </c>
      <c r="S298" s="39">
        <v>4119.62</v>
      </c>
      <c r="T298" s="40">
        <v>95000</v>
      </c>
      <c r="U298" s="23">
        <f t="shared" si="24"/>
        <v>507881.91999999993</v>
      </c>
      <c r="V298" s="28"/>
      <c r="W298" s="39" t="s">
        <v>1059</v>
      </c>
      <c r="X298" s="39" t="s">
        <v>1060</v>
      </c>
      <c r="Y298" s="39">
        <v>250070</v>
      </c>
      <c r="Z298" s="39">
        <v>41115</v>
      </c>
      <c r="AA298" s="39">
        <v>11708</v>
      </c>
      <c r="AB298" s="39">
        <v>0</v>
      </c>
      <c r="AC298" s="39">
        <v>5611</v>
      </c>
      <c r="AD298" s="39">
        <v>2117</v>
      </c>
      <c r="AE298" s="40">
        <v>95751</v>
      </c>
    </row>
    <row r="299" spans="1:31">
      <c r="A299" t="s">
        <v>304</v>
      </c>
      <c r="B299">
        <v>290</v>
      </c>
      <c r="C299" s="38">
        <v>2017</v>
      </c>
      <c r="D299" s="39">
        <v>1420000</v>
      </c>
      <c r="E299" s="39">
        <v>92500</v>
      </c>
      <c r="F299" s="39">
        <v>70000</v>
      </c>
      <c r="G299" s="39">
        <v>0</v>
      </c>
      <c r="H299" s="39">
        <v>50000</v>
      </c>
      <c r="I299" s="39">
        <v>11000</v>
      </c>
      <c r="J299" s="40">
        <v>30000</v>
      </c>
      <c r="K299" s="23">
        <f t="shared" si="23"/>
        <v>1673500</v>
      </c>
      <c r="L299" s="4"/>
      <c r="M299">
        <f t="shared" si="22"/>
        <v>2018</v>
      </c>
      <c r="N299" s="39">
        <v>1420000</v>
      </c>
      <c r="O299" s="39">
        <v>92500</v>
      </c>
      <c r="P299" s="39">
        <v>70000</v>
      </c>
      <c r="Q299" s="39">
        <v>0</v>
      </c>
      <c r="R299" s="39">
        <v>50000</v>
      </c>
      <c r="S299" s="39">
        <v>11000</v>
      </c>
      <c r="T299" s="40">
        <v>30000</v>
      </c>
      <c r="U299" s="23">
        <f t="shared" si="24"/>
        <v>1673500</v>
      </c>
      <c r="V299" s="28"/>
      <c r="W299" s="39" t="s">
        <v>1061</v>
      </c>
      <c r="X299" s="39" t="s">
        <v>1062</v>
      </c>
      <c r="Y299" s="39">
        <v>1418400</v>
      </c>
      <c r="Z299" s="39">
        <v>77000</v>
      </c>
      <c r="AA299" s="39">
        <v>60000</v>
      </c>
      <c r="AB299" s="39">
        <v>0</v>
      </c>
      <c r="AC299" s="39">
        <v>74700</v>
      </c>
      <c r="AD299" s="39">
        <v>30000</v>
      </c>
      <c r="AE299" s="40">
        <v>0</v>
      </c>
    </row>
    <row r="300" spans="1:31" ht="26.4">
      <c r="A300" t="s">
        <v>305</v>
      </c>
      <c r="B300">
        <v>291</v>
      </c>
      <c r="C300" s="38">
        <v>2017</v>
      </c>
      <c r="D300" s="39">
        <v>2200000</v>
      </c>
      <c r="E300" s="39">
        <v>232000</v>
      </c>
      <c r="F300" s="39">
        <v>125000</v>
      </c>
      <c r="G300" s="39">
        <v>0</v>
      </c>
      <c r="H300" s="39">
        <v>65000</v>
      </c>
      <c r="I300" s="39">
        <v>38000</v>
      </c>
      <c r="J300" s="40">
        <v>165000</v>
      </c>
      <c r="K300" s="23">
        <f t="shared" si="23"/>
        <v>2825000</v>
      </c>
      <c r="L300" s="4"/>
      <c r="M300">
        <f t="shared" si="22"/>
        <v>2018</v>
      </c>
      <c r="N300" s="39">
        <v>2100000</v>
      </c>
      <c r="O300" s="39">
        <v>179500</v>
      </c>
      <c r="P300" s="39">
        <v>125000</v>
      </c>
      <c r="Q300" s="39">
        <v>0</v>
      </c>
      <c r="R300" s="39">
        <v>75000</v>
      </c>
      <c r="S300" s="39">
        <v>75000</v>
      </c>
      <c r="T300" s="40">
        <v>125000</v>
      </c>
      <c r="U300" s="23">
        <f t="shared" si="24"/>
        <v>2679500</v>
      </c>
      <c r="V300" s="28"/>
      <c r="W300" s="39" t="s">
        <v>1063</v>
      </c>
      <c r="X300" s="39" t="s">
        <v>1064</v>
      </c>
      <c r="Y300" s="39">
        <v>2000000</v>
      </c>
      <c r="Z300" s="39">
        <v>202500</v>
      </c>
      <c r="AA300" s="39">
        <v>200000</v>
      </c>
      <c r="AB300" s="39">
        <v>0</v>
      </c>
      <c r="AC300" s="39">
        <v>75000</v>
      </c>
      <c r="AD300" s="39">
        <v>25000</v>
      </c>
      <c r="AE300" s="40">
        <v>0</v>
      </c>
    </row>
    <row r="301" spans="1:31">
      <c r="A301" t="s">
        <v>306</v>
      </c>
      <c r="B301">
        <v>292</v>
      </c>
      <c r="C301" s="38">
        <v>2017</v>
      </c>
      <c r="D301" s="39">
        <v>1500000</v>
      </c>
      <c r="E301" s="39">
        <v>60000</v>
      </c>
      <c r="F301" s="39">
        <v>135000</v>
      </c>
      <c r="G301" s="39">
        <v>0</v>
      </c>
      <c r="H301" s="39">
        <v>30000</v>
      </c>
      <c r="I301" s="39">
        <v>12000</v>
      </c>
      <c r="J301" s="40">
        <v>21000</v>
      </c>
      <c r="K301" s="23">
        <f t="shared" si="23"/>
        <v>1758000</v>
      </c>
      <c r="L301" s="4"/>
      <c r="M301">
        <f t="shared" si="22"/>
        <v>2018</v>
      </c>
      <c r="N301" s="39">
        <v>1542000</v>
      </c>
      <c r="O301" s="39">
        <v>53500</v>
      </c>
      <c r="P301" s="39">
        <v>140000</v>
      </c>
      <c r="Q301" s="39">
        <v>0</v>
      </c>
      <c r="R301" s="39">
        <v>29000</v>
      </c>
      <c r="S301" s="39">
        <v>15000</v>
      </c>
      <c r="T301" s="40">
        <v>21000</v>
      </c>
      <c r="U301" s="23">
        <f t="shared" si="24"/>
        <v>1800500</v>
      </c>
      <c r="V301" s="28"/>
      <c r="W301" s="39" t="s">
        <v>1065</v>
      </c>
      <c r="X301" s="39" t="s">
        <v>1066</v>
      </c>
      <c r="Y301" s="39">
        <v>1670000</v>
      </c>
      <c r="Z301" s="39">
        <v>67000</v>
      </c>
      <c r="AA301" s="39">
        <v>162000</v>
      </c>
      <c r="AB301" s="39">
        <v>0</v>
      </c>
      <c r="AC301" s="39">
        <v>45000</v>
      </c>
      <c r="AD301" s="39">
        <v>15000</v>
      </c>
      <c r="AE301" s="40">
        <v>0</v>
      </c>
    </row>
    <row r="302" spans="1:31">
      <c r="A302" t="s">
        <v>307</v>
      </c>
      <c r="B302">
        <v>293</v>
      </c>
      <c r="C302" s="38">
        <v>2017</v>
      </c>
      <c r="D302" s="39">
        <v>6107257.0300000003</v>
      </c>
      <c r="E302" s="39">
        <v>913600</v>
      </c>
      <c r="F302" s="39">
        <v>730000</v>
      </c>
      <c r="G302" s="39">
        <v>0</v>
      </c>
      <c r="H302" s="39">
        <v>385000</v>
      </c>
      <c r="I302" s="39">
        <v>100000</v>
      </c>
      <c r="J302" s="40">
        <v>410000</v>
      </c>
      <c r="K302" s="23">
        <f t="shared" si="23"/>
        <v>8645857.0300000012</v>
      </c>
      <c r="L302" s="4"/>
      <c r="M302">
        <f t="shared" si="22"/>
        <v>2018</v>
      </c>
      <c r="N302" s="39">
        <v>7100000</v>
      </c>
      <c r="O302" s="39">
        <v>953600</v>
      </c>
      <c r="P302" s="39">
        <v>670000</v>
      </c>
      <c r="Q302" s="39">
        <v>100000</v>
      </c>
      <c r="R302" s="39">
        <v>350000</v>
      </c>
      <c r="S302" s="39">
        <v>100000</v>
      </c>
      <c r="T302" s="40">
        <v>610000</v>
      </c>
      <c r="U302" s="23">
        <f t="shared" ref="U302" si="25">SUM(N302:T302)</f>
        <v>9883600</v>
      </c>
      <c r="V302" s="28"/>
      <c r="W302" s="39" t="s">
        <v>1067</v>
      </c>
      <c r="X302" s="39" t="s">
        <v>1068</v>
      </c>
      <c r="Y302" s="39">
        <v>6096000</v>
      </c>
      <c r="Z302" s="39">
        <v>853600</v>
      </c>
      <c r="AA302" s="39">
        <v>780000</v>
      </c>
      <c r="AB302" s="39">
        <v>0</v>
      </c>
      <c r="AC302" s="39">
        <v>369000</v>
      </c>
      <c r="AD302" s="39">
        <v>69000</v>
      </c>
      <c r="AE302" s="40">
        <v>10000</v>
      </c>
    </row>
    <row r="303" spans="1:31" ht="26.4">
      <c r="A303" t="s">
        <v>308</v>
      </c>
      <c r="B303">
        <v>294</v>
      </c>
      <c r="C303" s="38">
        <v>2017</v>
      </c>
      <c r="D303" s="39">
        <v>1000000</v>
      </c>
      <c r="E303" s="39">
        <v>0</v>
      </c>
      <c r="F303" s="39">
        <v>95000</v>
      </c>
      <c r="G303" s="39">
        <v>5000</v>
      </c>
      <c r="H303" s="39">
        <v>5000</v>
      </c>
      <c r="I303" s="39">
        <v>5000</v>
      </c>
      <c r="J303" s="40">
        <v>1189443</v>
      </c>
      <c r="K303" s="23">
        <f t="shared" si="23"/>
        <v>2299443</v>
      </c>
      <c r="L303" s="4"/>
      <c r="M303">
        <f t="shared" si="22"/>
        <v>2018</v>
      </c>
      <c r="N303" s="39">
        <v>1000000</v>
      </c>
      <c r="O303" s="39">
        <v>0</v>
      </c>
      <c r="P303" s="39">
        <v>92500</v>
      </c>
      <c r="Q303" s="39">
        <v>5000</v>
      </c>
      <c r="R303" s="39">
        <v>5000</v>
      </c>
      <c r="S303" s="39">
        <v>7500</v>
      </c>
      <c r="T303" s="40">
        <v>1605128</v>
      </c>
      <c r="U303" s="23">
        <f t="shared" si="24"/>
        <v>2715128</v>
      </c>
      <c r="V303" s="28"/>
      <c r="W303" s="39" t="s">
        <v>1069</v>
      </c>
      <c r="X303" s="39" t="s">
        <v>1070</v>
      </c>
      <c r="Y303" s="39">
        <v>980000</v>
      </c>
      <c r="Z303" s="39">
        <v>0</v>
      </c>
      <c r="AA303" s="39">
        <v>110000</v>
      </c>
      <c r="AB303" s="39">
        <v>5000</v>
      </c>
      <c r="AC303" s="39">
        <v>2500</v>
      </c>
      <c r="AD303" s="39">
        <v>5000</v>
      </c>
      <c r="AE303" s="40">
        <v>1332119</v>
      </c>
    </row>
    <row r="304" spans="1:31" ht="26.4">
      <c r="A304" t="s">
        <v>309</v>
      </c>
      <c r="B304">
        <v>295</v>
      </c>
      <c r="C304" s="38">
        <v>2017</v>
      </c>
      <c r="D304" s="39">
        <v>3922305</v>
      </c>
      <c r="E304" s="39">
        <v>1348354</v>
      </c>
      <c r="F304" s="39">
        <v>361779</v>
      </c>
      <c r="G304" s="39">
        <v>8000</v>
      </c>
      <c r="H304" s="39">
        <v>68605</v>
      </c>
      <c r="I304" s="39">
        <v>32428</v>
      </c>
      <c r="J304" s="40">
        <v>370806</v>
      </c>
      <c r="K304" s="23">
        <f t="shared" si="23"/>
        <v>6112277</v>
      </c>
      <c r="L304" s="4"/>
      <c r="M304">
        <f t="shared" si="22"/>
        <v>2018</v>
      </c>
      <c r="N304" s="39">
        <v>4065000</v>
      </c>
      <c r="O304" s="39">
        <v>1458412</v>
      </c>
      <c r="P304" s="39">
        <v>334917</v>
      </c>
      <c r="Q304" s="39">
        <v>8000</v>
      </c>
      <c r="R304" s="39">
        <v>93866</v>
      </c>
      <c r="S304" s="39">
        <v>52656</v>
      </c>
      <c r="T304" s="40">
        <v>51553</v>
      </c>
      <c r="U304" s="23">
        <f t="shared" si="24"/>
        <v>6064404</v>
      </c>
      <c r="V304" s="28"/>
      <c r="W304" s="39" t="s">
        <v>1071</v>
      </c>
      <c r="X304" s="39" t="s">
        <v>1072</v>
      </c>
      <c r="Y304" s="39">
        <v>3980698</v>
      </c>
      <c r="Z304" s="39">
        <v>1281860</v>
      </c>
      <c r="AA304" s="39">
        <v>444779</v>
      </c>
      <c r="AB304" s="39">
        <v>22052</v>
      </c>
      <c r="AC304" s="39">
        <v>80646</v>
      </c>
      <c r="AD304" s="39">
        <v>32428</v>
      </c>
      <c r="AE304" s="40">
        <v>443806</v>
      </c>
    </row>
    <row r="305" spans="1:31">
      <c r="A305" t="s">
        <v>310</v>
      </c>
      <c r="B305">
        <v>296</v>
      </c>
      <c r="C305" s="38">
        <v>2017</v>
      </c>
      <c r="D305" s="39">
        <v>750000</v>
      </c>
      <c r="E305" s="39">
        <v>385000</v>
      </c>
      <c r="F305" s="39">
        <v>120000</v>
      </c>
      <c r="G305" s="39">
        <v>10000</v>
      </c>
      <c r="H305" s="39">
        <v>110000</v>
      </c>
      <c r="I305" s="39">
        <v>15000</v>
      </c>
      <c r="J305" s="40">
        <v>75000</v>
      </c>
      <c r="K305" s="23">
        <f t="shared" si="23"/>
        <v>1465000</v>
      </c>
      <c r="L305" s="4"/>
      <c r="M305">
        <f t="shared" si="22"/>
        <v>2018</v>
      </c>
      <c r="N305" s="39">
        <v>850000</v>
      </c>
      <c r="O305" s="39">
        <v>385000</v>
      </c>
      <c r="P305" s="39">
        <v>120000</v>
      </c>
      <c r="Q305" s="39">
        <v>10000</v>
      </c>
      <c r="R305" s="39">
        <v>75000</v>
      </c>
      <c r="S305" s="39">
        <v>15000</v>
      </c>
      <c r="T305" s="40">
        <v>250000</v>
      </c>
      <c r="U305" s="23">
        <f t="shared" si="24"/>
        <v>1705000</v>
      </c>
      <c r="V305" s="28"/>
      <c r="W305" s="39" t="s">
        <v>1073</v>
      </c>
      <c r="X305" s="39" t="s">
        <v>1074</v>
      </c>
      <c r="Y305" s="39">
        <v>700000</v>
      </c>
      <c r="Z305" s="39">
        <v>360000</v>
      </c>
      <c r="AA305" s="39">
        <v>120000</v>
      </c>
      <c r="AB305" s="39">
        <v>15000</v>
      </c>
      <c r="AC305" s="39">
        <v>125000</v>
      </c>
      <c r="AD305" s="39">
        <v>15000</v>
      </c>
      <c r="AE305" s="40">
        <v>65000</v>
      </c>
    </row>
    <row r="306" spans="1:31">
      <c r="A306" t="s">
        <v>311</v>
      </c>
      <c r="B306">
        <v>297</v>
      </c>
      <c r="C306" s="38">
        <v>2017</v>
      </c>
      <c r="D306" s="39">
        <v>60000</v>
      </c>
      <c r="E306" s="39">
        <v>0</v>
      </c>
      <c r="F306" s="39">
        <v>10000</v>
      </c>
      <c r="G306" s="39">
        <v>26000</v>
      </c>
      <c r="H306" s="39">
        <v>2100</v>
      </c>
      <c r="I306" s="39">
        <v>700</v>
      </c>
      <c r="J306" s="40">
        <v>0</v>
      </c>
      <c r="K306" s="23">
        <f t="shared" si="23"/>
        <v>98800</v>
      </c>
      <c r="L306" s="4"/>
      <c r="M306">
        <f t="shared" si="22"/>
        <v>2018</v>
      </c>
      <c r="N306" s="39">
        <v>60000</v>
      </c>
      <c r="O306" s="39">
        <v>0</v>
      </c>
      <c r="P306" s="39">
        <v>10000</v>
      </c>
      <c r="Q306" s="39">
        <v>28000</v>
      </c>
      <c r="R306" s="39">
        <v>2200</v>
      </c>
      <c r="S306" s="39">
        <v>1000</v>
      </c>
      <c r="T306" s="40">
        <v>0</v>
      </c>
      <c r="U306" s="23">
        <f t="shared" si="24"/>
        <v>101200</v>
      </c>
      <c r="V306" s="28"/>
      <c r="W306" s="39" t="s">
        <v>1075</v>
      </c>
      <c r="X306" s="39" t="s">
        <v>1076</v>
      </c>
      <c r="Y306" s="39">
        <v>58000</v>
      </c>
      <c r="Z306" s="39">
        <v>0</v>
      </c>
      <c r="AA306" s="39">
        <v>5000</v>
      </c>
      <c r="AB306" s="39">
        <v>27015</v>
      </c>
      <c r="AC306" s="39">
        <v>2120</v>
      </c>
      <c r="AD306" s="39">
        <v>1134</v>
      </c>
      <c r="AE306" s="40">
        <v>0</v>
      </c>
    </row>
    <row r="307" spans="1:31">
      <c r="A307" t="s">
        <v>312</v>
      </c>
      <c r="B307">
        <v>298</v>
      </c>
      <c r="C307" s="38">
        <v>2017</v>
      </c>
      <c r="D307" s="39">
        <v>905000</v>
      </c>
      <c r="E307" s="39">
        <v>0</v>
      </c>
      <c r="F307" s="39">
        <v>26000</v>
      </c>
      <c r="G307" s="39">
        <v>56500</v>
      </c>
      <c r="H307" s="39">
        <v>49000</v>
      </c>
      <c r="I307" s="39">
        <v>13000</v>
      </c>
      <c r="J307" s="40">
        <v>10500</v>
      </c>
      <c r="K307" s="23">
        <f t="shared" si="23"/>
        <v>1060000</v>
      </c>
      <c r="L307" s="4"/>
      <c r="M307">
        <f t="shared" si="22"/>
        <v>2018</v>
      </c>
      <c r="N307" s="39">
        <v>1050000</v>
      </c>
      <c r="O307" s="39">
        <v>0</v>
      </c>
      <c r="P307" s="39">
        <v>26000</v>
      </c>
      <c r="Q307" s="39">
        <v>75000</v>
      </c>
      <c r="R307" s="39">
        <v>49000</v>
      </c>
      <c r="S307" s="39">
        <v>15000</v>
      </c>
      <c r="T307" s="40">
        <v>11000</v>
      </c>
      <c r="U307" s="23">
        <f t="shared" si="24"/>
        <v>1226000</v>
      </c>
      <c r="V307" s="28"/>
      <c r="W307" s="39" t="s">
        <v>1077</v>
      </c>
      <c r="X307" s="39" t="s">
        <v>1078</v>
      </c>
      <c r="Y307" s="39">
        <v>905000</v>
      </c>
      <c r="Z307" s="39">
        <v>0</v>
      </c>
      <c r="AA307" s="39">
        <v>25300</v>
      </c>
      <c r="AB307" s="39">
        <v>56400</v>
      </c>
      <c r="AC307" s="39">
        <v>49000</v>
      </c>
      <c r="AD307" s="39">
        <v>13000</v>
      </c>
      <c r="AE307" s="40">
        <v>275</v>
      </c>
    </row>
    <row r="308" spans="1:31" ht="26.4">
      <c r="A308" t="s">
        <v>313</v>
      </c>
      <c r="B308">
        <v>299</v>
      </c>
      <c r="C308" s="38">
        <v>2017</v>
      </c>
      <c r="D308" s="39">
        <v>1126300</v>
      </c>
      <c r="E308" s="39">
        <v>90000</v>
      </c>
      <c r="F308" s="39">
        <v>110000</v>
      </c>
      <c r="G308" s="39">
        <v>10000</v>
      </c>
      <c r="H308" s="39">
        <v>15000</v>
      </c>
      <c r="I308" s="39">
        <v>10000</v>
      </c>
      <c r="J308" s="40">
        <v>2363.48</v>
      </c>
      <c r="K308" s="23">
        <f t="shared" si="23"/>
        <v>1363663.48</v>
      </c>
      <c r="L308" s="4"/>
      <c r="M308">
        <f t="shared" si="22"/>
        <v>2018</v>
      </c>
      <c r="N308" s="39">
        <v>1200000</v>
      </c>
      <c r="O308" s="39">
        <v>100000</v>
      </c>
      <c r="P308" s="39">
        <v>142700</v>
      </c>
      <c r="Q308" s="39">
        <v>10000</v>
      </c>
      <c r="R308" s="39">
        <v>15500</v>
      </c>
      <c r="S308" s="39">
        <v>10000</v>
      </c>
      <c r="T308" s="40">
        <v>892.56</v>
      </c>
      <c r="U308" s="23">
        <f t="shared" si="24"/>
        <v>1479092.56</v>
      </c>
      <c r="V308" s="28"/>
      <c r="W308" s="39" t="s">
        <v>1079</v>
      </c>
      <c r="X308" s="39" t="s">
        <v>1080</v>
      </c>
      <c r="Y308" s="39">
        <v>1144137</v>
      </c>
      <c r="Z308" s="39">
        <v>84000</v>
      </c>
      <c r="AA308" s="39">
        <v>110000</v>
      </c>
      <c r="AB308" s="39">
        <v>10000</v>
      </c>
      <c r="AC308" s="39">
        <v>15000</v>
      </c>
      <c r="AD308" s="39">
        <v>10000</v>
      </c>
      <c r="AE308" s="40">
        <v>3784.34</v>
      </c>
    </row>
    <row r="309" spans="1:31">
      <c r="A309" t="s">
        <v>314</v>
      </c>
      <c r="B309">
        <v>300</v>
      </c>
      <c r="C309" s="38">
        <v>2017</v>
      </c>
      <c r="D309" s="39">
        <v>358000</v>
      </c>
      <c r="E309" s="39">
        <v>391405</v>
      </c>
      <c r="F309" s="39">
        <v>111300</v>
      </c>
      <c r="G309" s="39">
        <v>37100</v>
      </c>
      <c r="H309" s="39">
        <v>37100</v>
      </c>
      <c r="I309" s="39">
        <v>18550</v>
      </c>
      <c r="J309" s="40">
        <v>352450</v>
      </c>
      <c r="K309" s="23">
        <f t="shared" si="23"/>
        <v>1305905</v>
      </c>
      <c r="L309" s="4"/>
      <c r="M309">
        <f t="shared" si="22"/>
        <v>2018</v>
      </c>
      <c r="N309" s="39">
        <v>375000</v>
      </c>
      <c r="O309" s="39">
        <v>357500</v>
      </c>
      <c r="P309" s="39">
        <v>85000</v>
      </c>
      <c r="Q309" s="39">
        <v>43000</v>
      </c>
      <c r="R309" s="39">
        <v>31500</v>
      </c>
      <c r="S309" s="39">
        <v>17000</v>
      </c>
      <c r="T309" s="40">
        <v>380750</v>
      </c>
      <c r="U309" s="23">
        <f t="shared" si="24"/>
        <v>1289750</v>
      </c>
      <c r="V309" s="28"/>
      <c r="W309" s="39" t="s">
        <v>1081</v>
      </c>
      <c r="X309" s="39" t="s">
        <v>1082</v>
      </c>
      <c r="Y309" s="39">
        <v>359603</v>
      </c>
      <c r="Z309" s="39">
        <v>432852</v>
      </c>
      <c r="AA309" s="39">
        <v>84320</v>
      </c>
      <c r="AB309" s="39">
        <v>44965</v>
      </c>
      <c r="AC309" s="39">
        <v>28630</v>
      </c>
      <c r="AD309" s="39">
        <v>15181</v>
      </c>
      <c r="AE309" s="40">
        <v>345570</v>
      </c>
    </row>
    <row r="310" spans="1:31" ht="26.4">
      <c r="A310" t="s">
        <v>315</v>
      </c>
      <c r="B310">
        <v>301</v>
      </c>
      <c r="C310" s="38">
        <v>2017</v>
      </c>
      <c r="D310" s="39">
        <v>1750000</v>
      </c>
      <c r="E310" s="39">
        <v>290000</v>
      </c>
      <c r="F310" s="39">
        <v>84000</v>
      </c>
      <c r="G310" s="39">
        <v>36000</v>
      </c>
      <c r="H310" s="39">
        <v>34000</v>
      </c>
      <c r="I310" s="39">
        <v>18000</v>
      </c>
      <c r="J310" s="40">
        <v>200665</v>
      </c>
      <c r="K310" s="23">
        <f t="shared" si="23"/>
        <v>2412665</v>
      </c>
      <c r="L310" s="4"/>
      <c r="M310">
        <f t="shared" si="22"/>
        <v>2018</v>
      </c>
      <c r="N310" s="39">
        <v>1854737.35</v>
      </c>
      <c r="O310" s="39">
        <v>290000</v>
      </c>
      <c r="P310" s="39">
        <v>80000</v>
      </c>
      <c r="Q310" s="39">
        <v>36000</v>
      </c>
      <c r="R310" s="39">
        <v>31900</v>
      </c>
      <c r="S310" s="39">
        <v>18000</v>
      </c>
      <c r="T310" s="40">
        <v>200665</v>
      </c>
      <c r="U310" s="23">
        <f t="shared" si="24"/>
        <v>2511302.35</v>
      </c>
      <c r="V310" s="28"/>
      <c r="W310" s="39" t="s">
        <v>1083</v>
      </c>
      <c r="X310" s="39" t="s">
        <v>1084</v>
      </c>
      <c r="Y310" s="39">
        <v>1700000</v>
      </c>
      <c r="Z310" s="39">
        <v>290000</v>
      </c>
      <c r="AA310" s="39">
        <v>100000</v>
      </c>
      <c r="AB310" s="39">
        <v>30000</v>
      </c>
      <c r="AC310" s="39">
        <v>34000</v>
      </c>
      <c r="AD310" s="39">
        <v>9000</v>
      </c>
      <c r="AE310" s="40">
        <v>57000</v>
      </c>
    </row>
    <row r="311" spans="1:31" ht="26.4">
      <c r="A311" t="s">
        <v>316</v>
      </c>
      <c r="B311">
        <v>302</v>
      </c>
      <c r="C311" s="38">
        <v>2017</v>
      </c>
      <c r="D311" s="39">
        <v>46000</v>
      </c>
      <c r="E311" s="39">
        <v>0</v>
      </c>
      <c r="F311" s="39">
        <v>5000</v>
      </c>
      <c r="G311" s="39">
        <v>3500</v>
      </c>
      <c r="H311" s="39">
        <v>500</v>
      </c>
      <c r="I311" s="39">
        <v>1000</v>
      </c>
      <c r="J311" s="40">
        <v>0</v>
      </c>
      <c r="K311" s="23">
        <f t="shared" si="23"/>
        <v>56000</v>
      </c>
      <c r="L311" s="4"/>
      <c r="M311">
        <f t="shared" si="22"/>
        <v>2018</v>
      </c>
      <c r="N311" s="39">
        <v>50000</v>
      </c>
      <c r="O311" s="39">
        <v>0</v>
      </c>
      <c r="P311" s="39">
        <v>4500</v>
      </c>
      <c r="Q311" s="39">
        <v>3000</v>
      </c>
      <c r="R311" s="39">
        <v>450</v>
      </c>
      <c r="S311" s="39">
        <v>1000</v>
      </c>
      <c r="T311" s="40">
        <v>0</v>
      </c>
      <c r="U311" s="23">
        <f t="shared" si="24"/>
        <v>58950</v>
      </c>
      <c r="V311" s="28"/>
      <c r="W311" s="39" t="s">
        <v>1085</v>
      </c>
      <c r="X311" s="39" t="s">
        <v>1086</v>
      </c>
      <c r="Y311" s="39">
        <v>45500</v>
      </c>
      <c r="Z311" s="39">
        <v>0</v>
      </c>
      <c r="AA311" s="39">
        <v>5000</v>
      </c>
      <c r="AB311" s="39">
        <v>3200</v>
      </c>
      <c r="AC311" s="39">
        <v>500</v>
      </c>
      <c r="AD311" s="39">
        <v>900</v>
      </c>
      <c r="AE311" s="40">
        <v>0</v>
      </c>
    </row>
    <row r="312" spans="1:31">
      <c r="A312" t="s">
        <v>317</v>
      </c>
      <c r="B312">
        <v>303</v>
      </c>
      <c r="C312" s="38">
        <v>2017</v>
      </c>
      <c r="D312" s="39">
        <v>1060000</v>
      </c>
      <c r="E312" s="39">
        <v>0</v>
      </c>
      <c r="F312" s="39">
        <v>116250</v>
      </c>
      <c r="G312" s="39">
        <v>186</v>
      </c>
      <c r="H312" s="39">
        <v>36000</v>
      </c>
      <c r="I312" s="39">
        <v>5500</v>
      </c>
      <c r="J312" s="40">
        <v>0</v>
      </c>
      <c r="K312" s="23">
        <f t="shared" si="23"/>
        <v>1217936</v>
      </c>
      <c r="L312" s="4"/>
      <c r="M312">
        <f t="shared" si="22"/>
        <v>2018</v>
      </c>
      <c r="N312" s="39">
        <v>1025000</v>
      </c>
      <c r="O312" s="39">
        <v>0</v>
      </c>
      <c r="P312" s="39">
        <v>115000</v>
      </c>
      <c r="Q312" s="39">
        <v>186</v>
      </c>
      <c r="R312" s="39">
        <v>31000</v>
      </c>
      <c r="S312" s="39">
        <v>6000</v>
      </c>
      <c r="T312" s="40">
        <v>0</v>
      </c>
      <c r="U312" s="23">
        <f t="shared" si="24"/>
        <v>1177186</v>
      </c>
      <c r="V312" s="28"/>
      <c r="W312" s="39" t="s">
        <v>1087</v>
      </c>
      <c r="X312" s="39" t="s">
        <v>1088</v>
      </c>
      <c r="Y312" s="39">
        <v>1070000</v>
      </c>
      <c r="Z312" s="39">
        <v>0</v>
      </c>
      <c r="AA312" s="39">
        <v>116250</v>
      </c>
      <c r="AB312" s="39">
        <v>186</v>
      </c>
      <c r="AC312" s="39">
        <v>11000</v>
      </c>
      <c r="AD312" s="39">
        <v>7500</v>
      </c>
      <c r="AE312" s="40">
        <v>25000</v>
      </c>
    </row>
    <row r="313" spans="1:31">
      <c r="A313" t="s">
        <v>318</v>
      </c>
      <c r="B313">
        <v>304</v>
      </c>
      <c r="C313" s="38">
        <v>2017</v>
      </c>
      <c r="D313" s="39">
        <v>1887634</v>
      </c>
      <c r="E313" s="39">
        <v>0</v>
      </c>
      <c r="F313" s="39">
        <v>80000</v>
      </c>
      <c r="G313" s="39">
        <v>38000</v>
      </c>
      <c r="H313" s="39">
        <v>125000</v>
      </c>
      <c r="I313" s="39">
        <v>24000</v>
      </c>
      <c r="J313" s="40">
        <v>212304</v>
      </c>
      <c r="K313" s="23">
        <f t="shared" si="23"/>
        <v>2366938</v>
      </c>
      <c r="L313" s="4"/>
      <c r="M313">
        <f t="shared" si="22"/>
        <v>2018</v>
      </c>
      <c r="N313" s="39">
        <v>1914078</v>
      </c>
      <c r="O313" s="39">
        <v>0</v>
      </c>
      <c r="P313" s="39">
        <v>70000</v>
      </c>
      <c r="Q313" s="39">
        <v>6046</v>
      </c>
      <c r="R313" s="39">
        <v>90000</v>
      </c>
      <c r="S313" s="39">
        <v>24000</v>
      </c>
      <c r="T313" s="40">
        <v>212304</v>
      </c>
      <c r="U313" s="23">
        <f t="shared" si="24"/>
        <v>2316428</v>
      </c>
      <c r="V313" s="28"/>
      <c r="W313" s="39" t="s">
        <v>1089</v>
      </c>
      <c r="X313" s="39" t="s">
        <v>1090</v>
      </c>
      <c r="Y313" s="39">
        <v>1781000</v>
      </c>
      <c r="Z313" s="39">
        <v>0</v>
      </c>
      <c r="AA313" s="39">
        <v>150000</v>
      </c>
      <c r="AB313" s="39">
        <v>46226</v>
      </c>
      <c r="AC313" s="39">
        <v>105000</v>
      </c>
      <c r="AD313" s="39">
        <v>20248</v>
      </c>
      <c r="AE313" s="40">
        <v>87334</v>
      </c>
    </row>
    <row r="314" spans="1:31" ht="26.4">
      <c r="A314" t="s">
        <v>319</v>
      </c>
      <c r="B314">
        <v>305</v>
      </c>
      <c r="C314" s="38">
        <v>2017</v>
      </c>
      <c r="D314" s="39">
        <v>3600000</v>
      </c>
      <c r="E314" s="39">
        <v>760000</v>
      </c>
      <c r="F314" s="39">
        <v>360000</v>
      </c>
      <c r="G314" s="39">
        <v>1857614</v>
      </c>
      <c r="H314" s="39">
        <v>80000</v>
      </c>
      <c r="I314" s="39">
        <v>100000</v>
      </c>
      <c r="J314" s="40">
        <v>0</v>
      </c>
      <c r="K314" s="23">
        <f t="shared" si="23"/>
        <v>6757614</v>
      </c>
      <c r="L314" s="4"/>
      <c r="M314">
        <f t="shared" si="22"/>
        <v>2018</v>
      </c>
      <c r="N314" s="39">
        <v>3800000</v>
      </c>
      <c r="O314" s="39">
        <v>860000</v>
      </c>
      <c r="P314" s="39">
        <v>250000</v>
      </c>
      <c r="Q314" s="39">
        <v>1877467</v>
      </c>
      <c r="R314" s="39">
        <v>75000</v>
      </c>
      <c r="S314" s="39">
        <v>75000</v>
      </c>
      <c r="T314" s="40">
        <v>0</v>
      </c>
      <c r="U314" s="23">
        <f t="shared" si="24"/>
        <v>6937467</v>
      </c>
      <c r="V314" s="28"/>
      <c r="W314" s="39" t="s">
        <v>1091</v>
      </c>
      <c r="X314" s="39" t="s">
        <v>1092</v>
      </c>
      <c r="Y314" s="39">
        <v>3400000</v>
      </c>
      <c r="Z314" s="39">
        <v>770000</v>
      </c>
      <c r="AA314" s="39">
        <v>410000</v>
      </c>
      <c r="AB314" s="39">
        <v>1762528</v>
      </c>
      <c r="AC314" s="39">
        <v>100000</v>
      </c>
      <c r="AD314" s="39">
        <v>200000</v>
      </c>
      <c r="AE314" s="40">
        <v>0</v>
      </c>
    </row>
    <row r="315" spans="1:31">
      <c r="A315" t="s">
        <v>320</v>
      </c>
      <c r="B315">
        <v>306</v>
      </c>
      <c r="C315" s="38">
        <v>2017</v>
      </c>
      <c r="D315" s="39">
        <v>150000</v>
      </c>
      <c r="E315" s="39">
        <v>0</v>
      </c>
      <c r="F315" s="39">
        <v>24500</v>
      </c>
      <c r="G315" s="39">
        <v>8000</v>
      </c>
      <c r="H315" s="39">
        <v>400</v>
      </c>
      <c r="I315" s="39">
        <v>1000</v>
      </c>
      <c r="J315" s="40">
        <v>12500</v>
      </c>
      <c r="K315" s="23">
        <f t="shared" si="23"/>
        <v>196400</v>
      </c>
      <c r="L315" s="4"/>
      <c r="M315">
        <f t="shared" si="22"/>
        <v>2018</v>
      </c>
      <c r="N315" s="39">
        <v>160000</v>
      </c>
      <c r="O315" s="39">
        <v>0</v>
      </c>
      <c r="P315" s="39">
        <v>25000</v>
      </c>
      <c r="Q315" s="39">
        <v>7000</v>
      </c>
      <c r="R315" s="39">
        <v>400</v>
      </c>
      <c r="S315" s="39">
        <v>1000</v>
      </c>
      <c r="T315" s="40">
        <v>15000</v>
      </c>
      <c r="U315" s="23">
        <f t="shared" si="24"/>
        <v>208400</v>
      </c>
      <c r="V315" s="28"/>
      <c r="W315" s="39" t="s">
        <v>1093</v>
      </c>
      <c r="X315" s="39" t="s">
        <v>1094</v>
      </c>
      <c r="Y315" s="39">
        <v>150000</v>
      </c>
      <c r="Z315" s="39">
        <v>0</v>
      </c>
      <c r="AA315" s="39">
        <v>24500</v>
      </c>
      <c r="AB315" s="39">
        <v>8000</v>
      </c>
      <c r="AC315" s="39">
        <v>400</v>
      </c>
      <c r="AD315" s="39">
        <v>1500</v>
      </c>
      <c r="AE315" s="40">
        <v>0</v>
      </c>
    </row>
    <row r="316" spans="1:31">
      <c r="A316" t="s">
        <v>321</v>
      </c>
      <c r="B316">
        <v>307</v>
      </c>
      <c r="C316" s="38">
        <v>2017</v>
      </c>
      <c r="D316" s="39">
        <v>3650000</v>
      </c>
      <c r="E316" s="39">
        <v>420000</v>
      </c>
      <c r="F316" s="39">
        <v>225000</v>
      </c>
      <c r="G316" s="39">
        <v>4000</v>
      </c>
      <c r="H316" s="39">
        <v>65000</v>
      </c>
      <c r="I316" s="39">
        <v>30000</v>
      </c>
      <c r="J316" s="40">
        <v>40000</v>
      </c>
      <c r="K316" s="23">
        <f t="shared" si="23"/>
        <v>4434000</v>
      </c>
      <c r="L316" s="4"/>
      <c r="M316">
        <f t="shared" si="22"/>
        <v>2018</v>
      </c>
      <c r="N316" s="39">
        <v>3750000</v>
      </c>
      <c r="O316" s="39">
        <v>535000</v>
      </c>
      <c r="P316" s="39">
        <v>250000</v>
      </c>
      <c r="Q316" s="39">
        <v>4000</v>
      </c>
      <c r="R316" s="39">
        <v>65000</v>
      </c>
      <c r="S316" s="39">
        <v>40000</v>
      </c>
      <c r="T316" s="40">
        <v>0</v>
      </c>
      <c r="U316" s="23">
        <f t="shared" si="24"/>
        <v>4644000</v>
      </c>
      <c r="V316" s="28"/>
      <c r="W316" s="39" t="s">
        <v>1095</v>
      </c>
      <c r="X316" s="39" t="s">
        <v>1096</v>
      </c>
      <c r="Y316" s="39">
        <v>3450000</v>
      </c>
      <c r="Z316" s="39">
        <v>415000</v>
      </c>
      <c r="AA316" s="39">
        <v>225000</v>
      </c>
      <c r="AB316" s="39">
        <v>4000</v>
      </c>
      <c r="AC316" s="39">
        <v>65000</v>
      </c>
      <c r="AD316" s="39">
        <v>27500</v>
      </c>
      <c r="AE316" s="40">
        <v>40000</v>
      </c>
    </row>
    <row r="317" spans="1:31">
      <c r="A317" t="s">
        <v>322</v>
      </c>
      <c r="B317">
        <v>308</v>
      </c>
      <c r="C317" s="38">
        <v>2017</v>
      </c>
      <c r="D317" s="39">
        <v>7500000</v>
      </c>
      <c r="E317" s="39">
        <v>6050000</v>
      </c>
      <c r="F317" s="39">
        <v>715000</v>
      </c>
      <c r="G317" s="39">
        <v>45000</v>
      </c>
      <c r="H317" s="39">
        <v>550000</v>
      </c>
      <c r="I317" s="39">
        <v>90000</v>
      </c>
      <c r="J317" s="40">
        <v>1450000</v>
      </c>
      <c r="K317" s="23">
        <f t="shared" si="23"/>
        <v>16400000</v>
      </c>
      <c r="L317" s="4"/>
      <c r="M317">
        <f t="shared" si="22"/>
        <v>2018</v>
      </c>
      <c r="N317" s="39">
        <v>7935996.5899999999</v>
      </c>
      <c r="O317" s="39">
        <v>6185000</v>
      </c>
      <c r="P317" s="39">
        <v>650000</v>
      </c>
      <c r="Q317" s="39">
        <v>60000</v>
      </c>
      <c r="R317" s="39">
        <v>550000</v>
      </c>
      <c r="S317" s="39">
        <v>325000</v>
      </c>
      <c r="T317" s="40">
        <v>1745000</v>
      </c>
      <c r="U317" s="23">
        <f t="shared" si="24"/>
        <v>17450996.59</v>
      </c>
      <c r="V317" s="28"/>
      <c r="W317" s="39" t="s">
        <v>1097</v>
      </c>
      <c r="X317" s="39" t="s">
        <v>1098</v>
      </c>
      <c r="Y317" s="39">
        <v>7200000</v>
      </c>
      <c r="Z317" s="39">
        <v>5350000</v>
      </c>
      <c r="AA317" s="39">
        <v>610000</v>
      </c>
      <c r="AB317" s="39">
        <v>50000</v>
      </c>
      <c r="AC317" s="39">
        <v>550000</v>
      </c>
      <c r="AD317" s="39">
        <v>105000</v>
      </c>
      <c r="AE317" s="40">
        <v>720000</v>
      </c>
    </row>
    <row r="318" spans="1:31">
      <c r="A318" t="s">
        <v>323</v>
      </c>
      <c r="B318">
        <v>309</v>
      </c>
      <c r="C318" s="38">
        <v>2017</v>
      </c>
      <c r="D318" s="39">
        <v>900000</v>
      </c>
      <c r="E318" s="39">
        <v>95000</v>
      </c>
      <c r="F318" s="39">
        <v>70000</v>
      </c>
      <c r="G318" s="39">
        <v>12000</v>
      </c>
      <c r="H318" s="39">
        <v>40000</v>
      </c>
      <c r="I318" s="39">
        <v>5000</v>
      </c>
      <c r="J318" s="40">
        <v>280000</v>
      </c>
      <c r="K318" s="23">
        <f t="shared" si="23"/>
        <v>1402000</v>
      </c>
      <c r="L318" s="4"/>
      <c r="M318">
        <f t="shared" si="22"/>
        <v>2018</v>
      </c>
      <c r="N318" s="39">
        <v>900000</v>
      </c>
      <c r="O318" s="39">
        <v>97200</v>
      </c>
      <c r="P318" s="39">
        <v>73000</v>
      </c>
      <c r="Q318" s="39">
        <v>163000</v>
      </c>
      <c r="R318" s="39">
        <v>40000</v>
      </c>
      <c r="S318" s="39">
        <v>5000</v>
      </c>
      <c r="T318" s="40">
        <v>130000</v>
      </c>
      <c r="U318" s="23">
        <f t="shared" si="24"/>
        <v>1408200</v>
      </c>
      <c r="V318" s="28"/>
      <c r="W318" s="39" t="s">
        <v>1099</v>
      </c>
      <c r="X318" s="39" t="s">
        <v>1100</v>
      </c>
      <c r="Y318" s="39">
        <v>863837.21</v>
      </c>
      <c r="Z318" s="39">
        <v>87500</v>
      </c>
      <c r="AA318" s="39">
        <v>70000</v>
      </c>
      <c r="AB318" s="39">
        <v>12000</v>
      </c>
      <c r="AC318" s="39">
        <v>70000</v>
      </c>
      <c r="AD318" s="39">
        <v>5000</v>
      </c>
      <c r="AE318" s="40">
        <v>150000</v>
      </c>
    </row>
    <row r="319" spans="1:31" ht="26.4">
      <c r="A319" t="s">
        <v>324</v>
      </c>
      <c r="B319">
        <v>310</v>
      </c>
      <c r="C319" s="38">
        <v>2017</v>
      </c>
      <c r="D319" s="39">
        <v>2450000</v>
      </c>
      <c r="E319" s="39">
        <v>710000</v>
      </c>
      <c r="F319" s="39">
        <v>275000</v>
      </c>
      <c r="G319" s="39">
        <v>0</v>
      </c>
      <c r="H319" s="39">
        <v>45000</v>
      </c>
      <c r="I319" s="39">
        <v>25000</v>
      </c>
      <c r="J319" s="40">
        <v>530000</v>
      </c>
      <c r="K319" s="23">
        <f t="shared" si="23"/>
        <v>4035000</v>
      </c>
      <c r="L319" s="4"/>
      <c r="M319">
        <f t="shared" si="22"/>
        <v>2018</v>
      </c>
      <c r="N319" s="39">
        <v>2750000</v>
      </c>
      <c r="O319" s="39">
        <v>775000</v>
      </c>
      <c r="P319" s="39">
        <v>250000</v>
      </c>
      <c r="Q319" s="39">
        <v>0</v>
      </c>
      <c r="R319" s="39">
        <v>45000</v>
      </c>
      <c r="S319" s="39">
        <v>29649.98</v>
      </c>
      <c r="T319" s="40">
        <v>570000</v>
      </c>
      <c r="U319" s="23">
        <f t="shared" si="24"/>
        <v>4419649.9800000004</v>
      </c>
      <c r="V319" s="28"/>
      <c r="W319" s="39" t="s">
        <v>1101</v>
      </c>
      <c r="X319" s="39" t="s">
        <v>1102</v>
      </c>
      <c r="Y319" s="39">
        <v>2320000</v>
      </c>
      <c r="Z319" s="39">
        <v>642000</v>
      </c>
      <c r="AA319" s="39">
        <v>300000</v>
      </c>
      <c r="AB319" s="39">
        <v>0</v>
      </c>
      <c r="AC319" s="39">
        <v>40000</v>
      </c>
      <c r="AD319" s="39">
        <v>23000</v>
      </c>
      <c r="AE319" s="40">
        <v>220000</v>
      </c>
    </row>
    <row r="320" spans="1:31">
      <c r="A320" t="s">
        <v>325</v>
      </c>
      <c r="B320">
        <v>311</v>
      </c>
      <c r="C320" s="38">
        <v>2017</v>
      </c>
      <c r="D320" s="39">
        <v>510000</v>
      </c>
      <c r="E320" s="39">
        <v>0</v>
      </c>
      <c r="F320" s="39">
        <v>100000</v>
      </c>
      <c r="G320" s="39">
        <v>2700</v>
      </c>
      <c r="H320" s="39">
        <v>15000</v>
      </c>
      <c r="I320" s="39">
        <v>7000</v>
      </c>
      <c r="J320" s="40">
        <v>0</v>
      </c>
      <c r="K320" s="23">
        <f t="shared" si="23"/>
        <v>634700</v>
      </c>
      <c r="L320" s="4"/>
      <c r="M320">
        <f t="shared" si="22"/>
        <v>2018</v>
      </c>
      <c r="N320" s="39">
        <v>525000</v>
      </c>
      <c r="O320" s="39">
        <v>0</v>
      </c>
      <c r="P320" s="39">
        <v>100000</v>
      </c>
      <c r="Q320" s="39">
        <v>2700</v>
      </c>
      <c r="R320" s="39">
        <v>15000</v>
      </c>
      <c r="S320" s="39">
        <v>7000</v>
      </c>
      <c r="T320" s="40">
        <v>0</v>
      </c>
      <c r="U320" s="23">
        <f t="shared" si="24"/>
        <v>649700</v>
      </c>
      <c r="V320" s="28"/>
      <c r="W320" s="39" t="s">
        <v>1103</v>
      </c>
      <c r="X320" s="39" t="s">
        <v>1104</v>
      </c>
      <c r="Y320" s="39">
        <v>480000</v>
      </c>
      <c r="Z320" s="39">
        <v>1100</v>
      </c>
      <c r="AA320" s="39">
        <v>100000</v>
      </c>
      <c r="AB320" s="39">
        <v>2700</v>
      </c>
      <c r="AC320" s="39">
        <v>22000</v>
      </c>
      <c r="AD320" s="39">
        <v>7500</v>
      </c>
      <c r="AE320" s="40">
        <v>0</v>
      </c>
    </row>
    <row r="321" spans="1:31">
      <c r="A321" t="s">
        <v>326</v>
      </c>
      <c r="B321">
        <v>312</v>
      </c>
      <c r="C321" s="38">
        <v>2017</v>
      </c>
      <c r="D321" s="39">
        <v>80000</v>
      </c>
      <c r="E321" s="39">
        <v>0</v>
      </c>
      <c r="F321" s="39">
        <v>6000</v>
      </c>
      <c r="G321" s="39">
        <v>0</v>
      </c>
      <c r="H321" s="39">
        <v>2000</v>
      </c>
      <c r="I321" s="39">
        <v>1500</v>
      </c>
      <c r="J321" s="40">
        <v>0</v>
      </c>
      <c r="K321" s="23">
        <f t="shared" si="23"/>
        <v>89500</v>
      </c>
      <c r="L321" s="4"/>
      <c r="M321">
        <f t="shared" si="22"/>
        <v>2018</v>
      </c>
      <c r="N321" s="39">
        <v>82000</v>
      </c>
      <c r="O321" s="39">
        <v>0</v>
      </c>
      <c r="P321" s="39">
        <v>6000</v>
      </c>
      <c r="Q321" s="39">
        <v>0</v>
      </c>
      <c r="R321" s="39">
        <v>2000</v>
      </c>
      <c r="S321" s="39">
        <v>1500</v>
      </c>
      <c r="T321" s="40">
        <v>0</v>
      </c>
      <c r="U321" s="23">
        <f t="shared" si="24"/>
        <v>91500</v>
      </c>
      <c r="V321" s="28"/>
      <c r="W321" s="39" t="s">
        <v>1105</v>
      </c>
      <c r="X321" s="39" t="s">
        <v>1106</v>
      </c>
      <c r="Y321" s="39">
        <v>76000</v>
      </c>
      <c r="Z321" s="39">
        <v>0</v>
      </c>
      <c r="AA321" s="39">
        <v>8000</v>
      </c>
      <c r="AB321" s="39">
        <v>0</v>
      </c>
      <c r="AC321" s="39">
        <v>2000</v>
      </c>
      <c r="AD321" s="39">
        <v>1000</v>
      </c>
      <c r="AE321" s="40">
        <v>6000</v>
      </c>
    </row>
    <row r="322" spans="1:31" ht="26.4">
      <c r="A322" t="s">
        <v>327</v>
      </c>
      <c r="B322">
        <v>313</v>
      </c>
      <c r="C322" s="38">
        <v>2017</v>
      </c>
      <c r="D322" s="39">
        <v>85000</v>
      </c>
      <c r="E322" s="39">
        <v>0</v>
      </c>
      <c r="F322" s="39">
        <v>8500</v>
      </c>
      <c r="G322" s="39">
        <v>99808</v>
      </c>
      <c r="H322" s="39">
        <v>1500</v>
      </c>
      <c r="I322" s="39">
        <v>500</v>
      </c>
      <c r="J322" s="40">
        <v>4500</v>
      </c>
      <c r="K322" s="23">
        <f t="shared" si="23"/>
        <v>199808</v>
      </c>
      <c r="L322" s="4"/>
      <c r="M322">
        <f t="shared" si="22"/>
        <v>2018</v>
      </c>
      <c r="N322" s="39">
        <v>80000</v>
      </c>
      <c r="O322" s="39">
        <v>0</v>
      </c>
      <c r="P322" s="39">
        <v>8500</v>
      </c>
      <c r="Q322" s="39">
        <v>104000</v>
      </c>
      <c r="R322" s="39">
        <v>1200</v>
      </c>
      <c r="S322" s="39">
        <v>1000</v>
      </c>
      <c r="T322" s="40">
        <v>9000</v>
      </c>
      <c r="U322" s="23">
        <f t="shared" si="24"/>
        <v>203700</v>
      </c>
      <c r="V322" s="28"/>
      <c r="W322" s="39" t="s">
        <v>1107</v>
      </c>
      <c r="X322" s="39" t="s">
        <v>1108</v>
      </c>
      <c r="Y322" s="39">
        <v>84000</v>
      </c>
      <c r="Z322" s="39">
        <v>0</v>
      </c>
      <c r="AA322" s="39">
        <v>10000</v>
      </c>
      <c r="AB322" s="39">
        <v>95500</v>
      </c>
      <c r="AC322" s="39">
        <v>900</v>
      </c>
      <c r="AD322" s="39">
        <v>18</v>
      </c>
      <c r="AE322" s="40">
        <v>4500</v>
      </c>
    </row>
    <row r="323" spans="1:31" ht="26.4">
      <c r="A323" t="s">
        <v>328</v>
      </c>
      <c r="B323">
        <v>314</v>
      </c>
      <c r="C323" s="38">
        <v>2017</v>
      </c>
      <c r="D323" s="39">
        <v>4000000</v>
      </c>
      <c r="E323" s="39">
        <v>875000</v>
      </c>
      <c r="F323" s="39">
        <v>250000</v>
      </c>
      <c r="G323" s="39">
        <v>943322</v>
      </c>
      <c r="H323" s="39">
        <v>805000</v>
      </c>
      <c r="I323" s="39">
        <v>175000</v>
      </c>
      <c r="J323" s="40">
        <v>520654</v>
      </c>
      <c r="K323" s="23">
        <f t="shared" si="23"/>
        <v>7568976</v>
      </c>
      <c r="L323" s="4"/>
      <c r="M323">
        <f t="shared" si="22"/>
        <v>2018</v>
      </c>
      <c r="N323" s="39">
        <v>4100000</v>
      </c>
      <c r="O323" s="39">
        <v>1065000</v>
      </c>
      <c r="P323" s="39">
        <v>250000</v>
      </c>
      <c r="Q323" s="39">
        <v>968405</v>
      </c>
      <c r="R323" s="39">
        <v>755000</v>
      </c>
      <c r="S323" s="39">
        <v>225000</v>
      </c>
      <c r="T323" s="40">
        <v>536000</v>
      </c>
      <c r="U323" s="23">
        <f t="shared" si="24"/>
        <v>7899405</v>
      </c>
      <c r="V323" s="28"/>
      <c r="W323" s="39" t="s">
        <v>1109</v>
      </c>
      <c r="X323" s="39" t="s">
        <v>1110</v>
      </c>
      <c r="Y323" s="39">
        <v>3475000</v>
      </c>
      <c r="Z323" s="39">
        <v>575000</v>
      </c>
      <c r="AA323" s="39">
        <v>250000</v>
      </c>
      <c r="AB323" s="39">
        <v>918970</v>
      </c>
      <c r="AC323" s="39">
        <v>885000</v>
      </c>
      <c r="AD323" s="39">
        <v>65000</v>
      </c>
      <c r="AE323" s="40">
        <v>125110</v>
      </c>
    </row>
    <row r="324" spans="1:31">
      <c r="A324" t="s">
        <v>329</v>
      </c>
      <c r="B324">
        <v>315</v>
      </c>
      <c r="C324" s="38">
        <v>2017</v>
      </c>
      <c r="D324" s="39">
        <v>2194596</v>
      </c>
      <c r="E324" s="39">
        <v>215000</v>
      </c>
      <c r="F324" s="39">
        <v>250000</v>
      </c>
      <c r="G324" s="39">
        <v>50000</v>
      </c>
      <c r="H324" s="39">
        <v>62000</v>
      </c>
      <c r="I324" s="39">
        <v>88000</v>
      </c>
      <c r="J324" s="40">
        <v>5404</v>
      </c>
      <c r="K324" s="23">
        <f t="shared" si="23"/>
        <v>2865000</v>
      </c>
      <c r="L324" s="4"/>
      <c r="M324">
        <f t="shared" si="22"/>
        <v>2018</v>
      </c>
      <c r="N324" s="39">
        <v>2500000</v>
      </c>
      <c r="O324" s="39">
        <v>225000</v>
      </c>
      <c r="P324" s="39">
        <v>325000</v>
      </c>
      <c r="Q324" s="39">
        <v>40000</v>
      </c>
      <c r="R324" s="39">
        <v>43000</v>
      </c>
      <c r="S324" s="39">
        <v>125000</v>
      </c>
      <c r="T324" s="40">
        <v>0</v>
      </c>
      <c r="U324" s="23">
        <f t="shared" si="24"/>
        <v>3258000</v>
      </c>
      <c r="V324" s="28"/>
      <c r="W324" s="39" t="s">
        <v>1111</v>
      </c>
      <c r="X324" s="39" t="s">
        <v>1112</v>
      </c>
      <c r="Y324" s="39">
        <v>2345000</v>
      </c>
      <c r="Z324" s="39">
        <v>200000</v>
      </c>
      <c r="AA324" s="39">
        <v>185000</v>
      </c>
      <c r="AB324" s="39">
        <v>24997</v>
      </c>
      <c r="AC324" s="39">
        <v>60000</v>
      </c>
      <c r="AD324" s="39">
        <v>125000</v>
      </c>
      <c r="AE324" s="40">
        <v>5404</v>
      </c>
    </row>
    <row r="325" spans="1:31">
      <c r="A325" t="s">
        <v>330</v>
      </c>
      <c r="B325">
        <v>316</v>
      </c>
      <c r="C325" s="38">
        <v>2017</v>
      </c>
      <c r="D325" s="39">
        <v>1800000</v>
      </c>
      <c r="E325" s="39">
        <v>260000</v>
      </c>
      <c r="F325" s="39">
        <v>150000</v>
      </c>
      <c r="G325" s="39">
        <v>5000</v>
      </c>
      <c r="H325" s="39">
        <v>50000</v>
      </c>
      <c r="I325" s="39">
        <v>0</v>
      </c>
      <c r="J325" s="40">
        <v>322683</v>
      </c>
      <c r="K325" s="23">
        <f t="shared" si="23"/>
        <v>2587683</v>
      </c>
      <c r="L325" s="4"/>
      <c r="M325">
        <f t="shared" si="22"/>
        <v>2018</v>
      </c>
      <c r="N325" s="39">
        <v>2014109</v>
      </c>
      <c r="O325" s="39">
        <v>316000</v>
      </c>
      <c r="P325" s="39">
        <v>166160</v>
      </c>
      <c r="Q325" s="39">
        <v>41227</v>
      </c>
      <c r="R325" s="39">
        <v>55710</v>
      </c>
      <c r="S325" s="39">
        <v>20000</v>
      </c>
      <c r="T325" s="40">
        <v>464563</v>
      </c>
      <c r="U325" s="23">
        <f t="shared" si="24"/>
        <v>3077769</v>
      </c>
      <c r="V325" s="28"/>
      <c r="W325" s="39" t="s">
        <v>1113</v>
      </c>
      <c r="X325" s="39" t="s">
        <v>1114</v>
      </c>
      <c r="Y325" s="39">
        <v>1650000</v>
      </c>
      <c r="Z325" s="39">
        <v>250653</v>
      </c>
      <c r="AA325" s="39">
        <v>155000</v>
      </c>
      <c r="AB325" s="39">
        <v>0</v>
      </c>
      <c r="AC325" s="39">
        <v>50000</v>
      </c>
      <c r="AD325" s="39">
        <v>20000</v>
      </c>
      <c r="AE325" s="40">
        <v>266758</v>
      </c>
    </row>
    <row r="326" spans="1:31">
      <c r="A326" t="s">
        <v>331</v>
      </c>
      <c r="B326">
        <v>317</v>
      </c>
      <c r="C326" s="38">
        <v>2017</v>
      </c>
      <c r="D326" s="39">
        <v>4493933</v>
      </c>
      <c r="E326" s="39">
        <v>665000</v>
      </c>
      <c r="F326" s="39">
        <v>250000</v>
      </c>
      <c r="G326" s="39">
        <v>76000</v>
      </c>
      <c r="H326" s="39">
        <v>560000</v>
      </c>
      <c r="I326" s="39">
        <v>187363</v>
      </c>
      <c r="J326" s="40">
        <v>100000</v>
      </c>
      <c r="K326" s="23">
        <f t="shared" si="23"/>
        <v>6332296</v>
      </c>
      <c r="L326" s="4"/>
      <c r="M326">
        <f t="shared" si="22"/>
        <v>2018</v>
      </c>
      <c r="N326" s="39">
        <v>5000000</v>
      </c>
      <c r="O326" s="39">
        <v>700000</v>
      </c>
      <c r="P326" s="39">
        <v>300000</v>
      </c>
      <c r="Q326" s="39">
        <v>76000</v>
      </c>
      <c r="R326" s="39">
        <v>470000</v>
      </c>
      <c r="S326" s="39">
        <v>350000</v>
      </c>
      <c r="T326" s="40">
        <v>50000</v>
      </c>
      <c r="U326" s="23">
        <f t="shared" si="24"/>
        <v>6946000</v>
      </c>
      <c r="V326" s="28"/>
      <c r="W326" s="39" t="s">
        <v>1115</v>
      </c>
      <c r="X326" s="39" t="s">
        <v>1116</v>
      </c>
      <c r="Y326" s="39">
        <v>4850000</v>
      </c>
      <c r="Z326" s="39">
        <v>625000</v>
      </c>
      <c r="AA326" s="39">
        <v>225000</v>
      </c>
      <c r="AB326" s="39">
        <v>76000</v>
      </c>
      <c r="AC326" s="39">
        <v>530000</v>
      </c>
      <c r="AD326" s="39">
        <v>170000</v>
      </c>
      <c r="AE326" s="40">
        <v>100000</v>
      </c>
    </row>
    <row r="327" spans="1:31">
      <c r="A327" t="s">
        <v>332</v>
      </c>
      <c r="B327">
        <v>318</v>
      </c>
      <c r="C327" s="38">
        <v>2017</v>
      </c>
      <c r="D327" s="39">
        <v>495000</v>
      </c>
      <c r="E327" s="39">
        <v>373000</v>
      </c>
      <c r="F327" s="39">
        <v>142000</v>
      </c>
      <c r="G327" s="39">
        <v>29000</v>
      </c>
      <c r="H327" s="39">
        <v>57000</v>
      </c>
      <c r="I327" s="39">
        <v>12000</v>
      </c>
      <c r="J327" s="40">
        <v>57000</v>
      </c>
      <c r="K327" s="23">
        <f t="shared" si="23"/>
        <v>1165000</v>
      </c>
      <c r="L327" s="4"/>
      <c r="M327">
        <f t="shared" si="22"/>
        <v>2018</v>
      </c>
      <c r="N327" s="39">
        <v>500000</v>
      </c>
      <c r="O327" s="39">
        <v>345000</v>
      </c>
      <c r="P327" s="39">
        <v>115000</v>
      </c>
      <c r="Q327" s="39">
        <v>10000</v>
      </c>
      <c r="R327" s="39">
        <v>45000</v>
      </c>
      <c r="S327" s="39">
        <v>19000</v>
      </c>
      <c r="T327" s="40">
        <v>60000</v>
      </c>
      <c r="U327" s="23">
        <f t="shared" si="24"/>
        <v>1094000</v>
      </c>
      <c r="V327" s="28"/>
      <c r="W327" s="39" t="s">
        <v>1117</v>
      </c>
      <c r="X327" s="39" t="s">
        <v>1118</v>
      </c>
      <c r="Y327" s="39">
        <v>415625</v>
      </c>
      <c r="Z327" s="39">
        <v>327700</v>
      </c>
      <c r="AA327" s="39">
        <v>102600</v>
      </c>
      <c r="AB327" s="39">
        <v>21800</v>
      </c>
      <c r="AC327" s="39">
        <v>40300</v>
      </c>
      <c r="AD327" s="39">
        <v>6880</v>
      </c>
      <c r="AE327" s="40">
        <v>31000</v>
      </c>
    </row>
    <row r="328" spans="1:31">
      <c r="A328" t="s">
        <v>333</v>
      </c>
      <c r="B328">
        <v>319</v>
      </c>
      <c r="C328" s="38">
        <v>2016</v>
      </c>
      <c r="D328" s="39">
        <v>69692.17</v>
      </c>
      <c r="E328" s="39">
        <v>0</v>
      </c>
      <c r="F328" s="39">
        <v>20172.68</v>
      </c>
      <c r="G328" s="39">
        <v>21314.39</v>
      </c>
      <c r="H328" s="39">
        <v>356.25</v>
      </c>
      <c r="I328" s="39">
        <v>1200</v>
      </c>
      <c r="J328" s="40">
        <v>0</v>
      </c>
      <c r="K328" s="33">
        <f>SUM(D328:J328)</f>
        <v>112735.49</v>
      </c>
      <c r="L328" s="34"/>
      <c r="M328" s="31">
        <f t="shared" si="22"/>
        <v>2017</v>
      </c>
      <c r="N328" s="39">
        <v>74653.37</v>
      </c>
      <c r="O328" s="39">
        <v>0</v>
      </c>
      <c r="P328" s="39">
        <v>19686.22</v>
      </c>
      <c r="Q328" s="39">
        <v>18245.25</v>
      </c>
      <c r="R328" s="39">
        <v>25</v>
      </c>
      <c r="S328" s="39">
        <v>1675.92</v>
      </c>
      <c r="T328" s="40">
        <v>0</v>
      </c>
      <c r="U328" s="33">
        <f>SUM(N328:T328)</f>
        <v>114285.75999999999</v>
      </c>
      <c r="V328" s="28"/>
      <c r="W328" s="39" t="s">
        <v>1119</v>
      </c>
      <c r="X328" s="39" t="s">
        <v>1120</v>
      </c>
      <c r="Y328" s="39">
        <v>69692.17</v>
      </c>
      <c r="Z328" s="39">
        <v>0</v>
      </c>
      <c r="AA328" s="39">
        <v>20172.68</v>
      </c>
      <c r="AB328" s="39">
        <v>21314.39</v>
      </c>
      <c r="AC328" s="39">
        <v>356.25</v>
      </c>
      <c r="AD328" s="39">
        <v>1200</v>
      </c>
      <c r="AE328" s="40">
        <v>0</v>
      </c>
    </row>
    <row r="329" spans="1:31">
      <c r="A329" t="s">
        <v>334</v>
      </c>
      <c r="B329">
        <v>320</v>
      </c>
      <c r="C329" s="38">
        <v>2017</v>
      </c>
      <c r="D329" s="39">
        <v>639186</v>
      </c>
      <c r="E329" s="39">
        <v>0</v>
      </c>
      <c r="F329" s="39">
        <v>40000</v>
      </c>
      <c r="G329" s="39">
        <v>11000</v>
      </c>
      <c r="H329" s="39">
        <v>22000</v>
      </c>
      <c r="I329" s="39">
        <v>1900</v>
      </c>
      <c r="J329" s="40">
        <v>0</v>
      </c>
      <c r="K329" s="23">
        <f t="shared" si="23"/>
        <v>714086</v>
      </c>
      <c r="L329" s="4"/>
      <c r="M329">
        <f t="shared" si="22"/>
        <v>2018</v>
      </c>
      <c r="N329" s="39">
        <v>543000</v>
      </c>
      <c r="O329" s="39">
        <v>0</v>
      </c>
      <c r="P329" s="39">
        <v>42000</v>
      </c>
      <c r="Q329" s="39">
        <v>11000</v>
      </c>
      <c r="R329" s="39">
        <v>18000</v>
      </c>
      <c r="S329" s="39">
        <v>1929</v>
      </c>
      <c r="T329" s="40">
        <v>0</v>
      </c>
      <c r="U329" s="23">
        <f t="shared" si="24"/>
        <v>615929</v>
      </c>
      <c r="V329" s="28"/>
      <c r="W329" s="39" t="s">
        <v>1121</v>
      </c>
      <c r="X329" s="39" t="s">
        <v>1122</v>
      </c>
      <c r="Y329" s="39">
        <v>551671</v>
      </c>
      <c r="Z329" s="39">
        <v>0</v>
      </c>
      <c r="AA329" s="39">
        <v>37500</v>
      </c>
      <c r="AB329" s="39">
        <v>12500</v>
      </c>
      <c r="AC329" s="39">
        <v>10000</v>
      </c>
      <c r="AD329" s="39">
        <v>1700</v>
      </c>
      <c r="AE329" s="40">
        <v>0</v>
      </c>
    </row>
    <row r="330" spans="1:31" ht="26.4">
      <c r="A330" t="s">
        <v>335</v>
      </c>
      <c r="B330">
        <v>321</v>
      </c>
      <c r="C330" s="38">
        <v>2017</v>
      </c>
      <c r="D330" s="39">
        <v>985000</v>
      </c>
      <c r="E330" s="39">
        <v>175000</v>
      </c>
      <c r="F330" s="39">
        <v>75000</v>
      </c>
      <c r="G330" s="39">
        <v>665000</v>
      </c>
      <c r="H330" s="39">
        <v>21000</v>
      </c>
      <c r="I330" s="39">
        <v>4000</v>
      </c>
      <c r="J330" s="40">
        <v>197000</v>
      </c>
      <c r="K330" s="23">
        <f t="shared" si="23"/>
        <v>2122000</v>
      </c>
      <c r="L330" s="4"/>
      <c r="M330">
        <f t="shared" ref="M330:M360" si="26">C330+1</f>
        <v>2018</v>
      </c>
      <c r="N330" s="39">
        <v>995000</v>
      </c>
      <c r="O330" s="39">
        <v>177000</v>
      </c>
      <c r="P330" s="39">
        <v>70000</v>
      </c>
      <c r="Q330" s="39">
        <v>670000</v>
      </c>
      <c r="R330" s="39">
        <v>30000</v>
      </c>
      <c r="S330" s="39">
        <v>5000</v>
      </c>
      <c r="T330" s="40">
        <v>175000</v>
      </c>
      <c r="U330" s="23">
        <f t="shared" si="24"/>
        <v>2122000</v>
      </c>
      <c r="V330" s="28"/>
      <c r="W330" s="39" t="s">
        <v>1123</v>
      </c>
      <c r="X330" s="39" t="s">
        <v>1124</v>
      </c>
      <c r="Y330" s="39">
        <v>985000</v>
      </c>
      <c r="Z330" s="39">
        <v>175000</v>
      </c>
      <c r="AA330" s="39">
        <v>58000</v>
      </c>
      <c r="AB330" s="39">
        <v>665000</v>
      </c>
      <c r="AC330" s="39">
        <v>21000</v>
      </c>
      <c r="AD330" s="39">
        <v>4000</v>
      </c>
      <c r="AE330" s="40">
        <v>180000</v>
      </c>
    </row>
    <row r="331" spans="1:31" ht="39.6">
      <c r="A331" t="s">
        <v>382</v>
      </c>
      <c r="B331">
        <v>322</v>
      </c>
      <c r="C331" s="38">
        <v>2017</v>
      </c>
      <c r="D331" s="39">
        <v>970000</v>
      </c>
      <c r="E331" s="39">
        <v>51000</v>
      </c>
      <c r="F331" s="39">
        <v>153500</v>
      </c>
      <c r="G331" s="39">
        <v>0</v>
      </c>
      <c r="H331" s="39">
        <v>80000</v>
      </c>
      <c r="I331" s="39">
        <v>10000</v>
      </c>
      <c r="J331" s="40">
        <v>15000</v>
      </c>
      <c r="K331" s="23">
        <f t="shared" ref="K331:K360" si="27">SUM(D331:J331)</f>
        <v>1279500</v>
      </c>
      <c r="L331" s="4"/>
      <c r="M331">
        <f t="shared" si="26"/>
        <v>2018</v>
      </c>
      <c r="N331" s="39">
        <v>1628135</v>
      </c>
      <c r="O331" s="39">
        <v>50800</v>
      </c>
      <c r="P331" s="39">
        <v>143500</v>
      </c>
      <c r="Q331" s="39">
        <v>0</v>
      </c>
      <c r="R331" s="39">
        <v>73000</v>
      </c>
      <c r="S331" s="39">
        <v>10000</v>
      </c>
      <c r="T331" s="40">
        <v>15000</v>
      </c>
      <c r="U331" s="23">
        <f t="shared" ref="U331:U360" si="28">SUM(N331:T331)</f>
        <v>1920435</v>
      </c>
      <c r="V331" s="28"/>
      <c r="W331" s="39" t="s">
        <v>1125</v>
      </c>
      <c r="X331" s="39" t="s">
        <v>1126</v>
      </c>
      <c r="Y331" s="39">
        <v>970000</v>
      </c>
      <c r="Z331" s="39">
        <v>0</v>
      </c>
      <c r="AA331" s="39">
        <v>153500</v>
      </c>
      <c r="AB331" s="39">
        <v>0</v>
      </c>
      <c r="AC331" s="39">
        <v>83000</v>
      </c>
      <c r="AD331" s="39">
        <v>10000</v>
      </c>
      <c r="AE331" s="40">
        <v>0</v>
      </c>
    </row>
    <row r="332" spans="1:31" ht="39.6">
      <c r="A332" t="s">
        <v>383</v>
      </c>
      <c r="B332">
        <v>323</v>
      </c>
      <c r="C332" s="38">
        <v>2017</v>
      </c>
      <c r="D332" s="39">
        <v>250000</v>
      </c>
      <c r="E332" s="39">
        <v>3300</v>
      </c>
      <c r="F332" s="39">
        <v>50000</v>
      </c>
      <c r="G332" s="39">
        <v>3600</v>
      </c>
      <c r="H332" s="39">
        <v>7500</v>
      </c>
      <c r="I332" s="39">
        <v>10000</v>
      </c>
      <c r="J332" s="40">
        <v>4000</v>
      </c>
      <c r="K332" s="23">
        <f t="shared" si="27"/>
        <v>328400</v>
      </c>
      <c r="L332" s="4"/>
      <c r="M332">
        <f t="shared" si="26"/>
        <v>2018</v>
      </c>
      <c r="N332" s="39">
        <v>416500</v>
      </c>
      <c r="O332" s="39">
        <v>3000</v>
      </c>
      <c r="P332" s="39">
        <v>7500</v>
      </c>
      <c r="Q332" s="39">
        <v>3600</v>
      </c>
      <c r="R332" s="39">
        <v>5000</v>
      </c>
      <c r="S332" s="39">
        <v>10000</v>
      </c>
      <c r="T332" s="40">
        <v>1000</v>
      </c>
      <c r="U332" s="23">
        <f t="shared" si="28"/>
        <v>446600</v>
      </c>
      <c r="V332" s="28"/>
      <c r="W332" s="39" t="s">
        <v>1127</v>
      </c>
      <c r="X332" s="39" t="s">
        <v>1128</v>
      </c>
      <c r="Y332" s="39">
        <v>298380.03999999998</v>
      </c>
      <c r="Z332" s="39">
        <v>2500</v>
      </c>
      <c r="AA332" s="39">
        <v>50500</v>
      </c>
      <c r="AB332" s="39">
        <v>3500</v>
      </c>
      <c r="AC332" s="39">
        <v>7300</v>
      </c>
      <c r="AD332" s="39">
        <v>10000</v>
      </c>
      <c r="AE332" s="40">
        <v>1752.56</v>
      </c>
    </row>
    <row r="333" spans="1:31" ht="26.4">
      <c r="A333" t="s">
        <v>336</v>
      </c>
      <c r="B333">
        <v>324</v>
      </c>
      <c r="C333" s="38">
        <v>2017</v>
      </c>
      <c r="D333" s="39">
        <v>572000</v>
      </c>
      <c r="E333" s="39">
        <v>1534.95</v>
      </c>
      <c r="F333" s="39">
        <v>30000</v>
      </c>
      <c r="G333" s="39">
        <v>8500</v>
      </c>
      <c r="H333" s="39">
        <v>18000</v>
      </c>
      <c r="I333" s="39">
        <v>19000</v>
      </c>
      <c r="J333" s="40">
        <v>503</v>
      </c>
      <c r="K333" s="23">
        <f t="shared" si="27"/>
        <v>649537.94999999995</v>
      </c>
      <c r="L333" s="4"/>
      <c r="M333">
        <f t="shared" si="26"/>
        <v>2018</v>
      </c>
      <c r="N333" s="39">
        <v>700000</v>
      </c>
      <c r="O333" s="39">
        <v>1500</v>
      </c>
      <c r="P333" s="39">
        <v>35000</v>
      </c>
      <c r="Q333" s="39">
        <v>10000</v>
      </c>
      <c r="R333" s="39">
        <v>5600.2</v>
      </c>
      <c r="S333" s="39">
        <v>40000</v>
      </c>
      <c r="T333" s="40">
        <v>10000</v>
      </c>
      <c r="U333" s="23">
        <f t="shared" si="28"/>
        <v>802100.2</v>
      </c>
      <c r="V333" s="28"/>
      <c r="W333" s="39" t="s">
        <v>1129</v>
      </c>
      <c r="X333" s="39" t="s">
        <v>1130</v>
      </c>
      <c r="Y333" s="39">
        <v>549013</v>
      </c>
      <c r="Z333" s="39">
        <v>1444</v>
      </c>
      <c r="AA333" s="39">
        <v>33552</v>
      </c>
      <c r="AB333" s="39">
        <v>9261</v>
      </c>
      <c r="AC333" s="39">
        <v>19060</v>
      </c>
      <c r="AD333" s="39">
        <v>19031</v>
      </c>
      <c r="AE333" s="40">
        <v>503</v>
      </c>
    </row>
    <row r="334" spans="1:31" ht="39.6">
      <c r="A334" t="s">
        <v>384</v>
      </c>
      <c r="B334">
        <v>325</v>
      </c>
      <c r="C334" s="38">
        <v>2017</v>
      </c>
      <c r="D334" s="39">
        <v>2650000</v>
      </c>
      <c r="E334" s="39">
        <v>1425000</v>
      </c>
      <c r="F334" s="39">
        <v>150000</v>
      </c>
      <c r="G334" s="39">
        <v>0</v>
      </c>
      <c r="H334" s="39">
        <v>90000</v>
      </c>
      <c r="I334" s="39">
        <v>175000</v>
      </c>
      <c r="J334" s="40">
        <v>325000</v>
      </c>
      <c r="K334" s="23">
        <f t="shared" si="27"/>
        <v>4815000</v>
      </c>
      <c r="L334" s="4"/>
      <c r="M334">
        <f t="shared" si="26"/>
        <v>2018</v>
      </c>
      <c r="N334" s="39">
        <v>2650000</v>
      </c>
      <c r="O334" s="39">
        <v>1431000</v>
      </c>
      <c r="P334" s="39">
        <v>150000</v>
      </c>
      <c r="Q334" s="39">
        <v>0</v>
      </c>
      <c r="R334" s="39">
        <v>90000</v>
      </c>
      <c r="S334" s="39">
        <v>175000</v>
      </c>
      <c r="T334" s="40">
        <v>325000</v>
      </c>
      <c r="U334" s="23">
        <f t="shared" si="28"/>
        <v>4821000</v>
      </c>
      <c r="V334" s="28"/>
      <c r="W334" s="39" t="s">
        <v>1131</v>
      </c>
      <c r="X334" s="39" t="s">
        <v>1132</v>
      </c>
      <c r="Y334" s="39">
        <v>2650000</v>
      </c>
      <c r="Z334" s="39">
        <v>1425000</v>
      </c>
      <c r="AA334" s="39">
        <v>150000</v>
      </c>
      <c r="AB334" s="39">
        <v>0</v>
      </c>
      <c r="AC334" s="39">
        <v>90000</v>
      </c>
      <c r="AD334" s="39">
        <v>150000</v>
      </c>
      <c r="AE334" s="40">
        <v>0</v>
      </c>
    </row>
    <row r="335" spans="1:31" ht="39.6">
      <c r="A335" t="s">
        <v>385</v>
      </c>
      <c r="B335">
        <v>326</v>
      </c>
      <c r="C335" s="38">
        <v>2017</v>
      </c>
      <c r="D335" s="39">
        <v>220000</v>
      </c>
      <c r="E335" s="39">
        <v>39500</v>
      </c>
      <c r="F335" s="39">
        <v>30000</v>
      </c>
      <c r="G335" s="39">
        <v>0</v>
      </c>
      <c r="H335" s="39">
        <v>2000</v>
      </c>
      <c r="I335" s="39">
        <v>1000</v>
      </c>
      <c r="J335" s="40">
        <v>0</v>
      </c>
      <c r="K335" s="23">
        <f t="shared" si="27"/>
        <v>292500</v>
      </c>
      <c r="L335" s="4"/>
      <c r="M335">
        <f t="shared" si="26"/>
        <v>2018</v>
      </c>
      <c r="N335" s="39">
        <v>224000</v>
      </c>
      <c r="O335" s="39">
        <v>39500</v>
      </c>
      <c r="P335" s="39">
        <v>30000</v>
      </c>
      <c r="Q335" s="39">
        <v>0</v>
      </c>
      <c r="R335" s="39">
        <v>3000</v>
      </c>
      <c r="S335" s="39">
        <v>1000</v>
      </c>
      <c r="T335" s="40">
        <v>0</v>
      </c>
      <c r="U335" s="23">
        <f t="shared" si="28"/>
        <v>297500</v>
      </c>
      <c r="V335" s="28"/>
      <c r="W335" s="39" t="s">
        <v>1133</v>
      </c>
      <c r="X335" s="39" t="s">
        <v>1134</v>
      </c>
      <c r="Y335" s="39">
        <v>185000</v>
      </c>
      <c r="Z335" s="39">
        <v>30500</v>
      </c>
      <c r="AA335" s="39">
        <v>30000</v>
      </c>
      <c r="AB335" s="39">
        <v>0</v>
      </c>
      <c r="AC335" s="39">
        <v>1000</v>
      </c>
      <c r="AD335" s="39">
        <v>1000</v>
      </c>
      <c r="AE335" s="40">
        <v>0</v>
      </c>
    </row>
    <row r="336" spans="1:31" ht="26.4">
      <c r="A336" t="s">
        <v>337</v>
      </c>
      <c r="B336">
        <v>327</v>
      </c>
      <c r="C336" s="38">
        <v>2017</v>
      </c>
      <c r="D336" s="39">
        <v>535000</v>
      </c>
      <c r="E336" s="39">
        <v>0</v>
      </c>
      <c r="F336" s="39">
        <v>70000</v>
      </c>
      <c r="G336" s="39">
        <v>1000</v>
      </c>
      <c r="H336" s="39">
        <v>6000</v>
      </c>
      <c r="I336" s="39">
        <v>7000</v>
      </c>
      <c r="J336" s="40">
        <v>165800</v>
      </c>
      <c r="K336" s="23">
        <f t="shared" si="27"/>
        <v>784800</v>
      </c>
      <c r="L336" s="4"/>
      <c r="M336">
        <f t="shared" si="26"/>
        <v>2018</v>
      </c>
      <c r="N336" s="39">
        <v>585000</v>
      </c>
      <c r="O336" s="39">
        <v>0</v>
      </c>
      <c r="P336" s="39">
        <v>70000</v>
      </c>
      <c r="Q336" s="39">
        <v>1600</v>
      </c>
      <c r="R336" s="39">
        <v>3500</v>
      </c>
      <c r="S336" s="39">
        <v>10000</v>
      </c>
      <c r="T336" s="39">
        <v>179037</v>
      </c>
      <c r="U336" s="23">
        <f t="shared" si="28"/>
        <v>849137</v>
      </c>
      <c r="V336" s="28"/>
      <c r="W336" s="39" t="s">
        <v>1135</v>
      </c>
      <c r="X336" s="39" t="s">
        <v>1136</v>
      </c>
      <c r="Y336" s="39">
        <v>510000</v>
      </c>
      <c r="Z336" s="39">
        <v>0</v>
      </c>
      <c r="AA336" s="39">
        <v>70000</v>
      </c>
      <c r="AB336" s="39">
        <v>1000</v>
      </c>
      <c r="AC336" s="39">
        <v>3000</v>
      </c>
      <c r="AD336" s="39">
        <v>5000</v>
      </c>
      <c r="AE336" s="40">
        <v>151700</v>
      </c>
    </row>
    <row r="337" spans="1:31" ht="26.4">
      <c r="A337" t="s">
        <v>338</v>
      </c>
      <c r="B337">
        <v>328</v>
      </c>
      <c r="C337" s="38">
        <v>2017</v>
      </c>
      <c r="D337" s="39">
        <v>3212989.34</v>
      </c>
      <c r="E337" s="39">
        <v>1900000</v>
      </c>
      <c r="F337" s="39">
        <v>190000</v>
      </c>
      <c r="G337" s="39">
        <v>55980</v>
      </c>
      <c r="H337" s="39">
        <v>95000</v>
      </c>
      <c r="I337" s="39">
        <v>55000</v>
      </c>
      <c r="J337" s="40">
        <v>249000</v>
      </c>
      <c r="K337" s="23">
        <f t="shared" si="27"/>
        <v>5757969.3399999999</v>
      </c>
      <c r="L337" s="4"/>
      <c r="M337">
        <f t="shared" si="26"/>
        <v>2018</v>
      </c>
      <c r="N337" s="39">
        <v>3251625.26</v>
      </c>
      <c r="O337" s="39">
        <v>1900000</v>
      </c>
      <c r="P337" s="39">
        <v>175000</v>
      </c>
      <c r="Q337" s="39">
        <v>60000</v>
      </c>
      <c r="R337" s="39">
        <v>100000</v>
      </c>
      <c r="S337" s="39">
        <v>75000</v>
      </c>
      <c r="T337" s="40">
        <v>214000</v>
      </c>
      <c r="U337" s="23">
        <f t="shared" si="28"/>
        <v>5775625.2599999998</v>
      </c>
      <c r="V337" s="28"/>
      <c r="W337" s="39" t="s">
        <v>1137</v>
      </c>
      <c r="X337" s="39" t="s">
        <v>1138</v>
      </c>
      <c r="Y337" s="39">
        <v>3016483.27</v>
      </c>
      <c r="Z337" s="39">
        <v>1750000</v>
      </c>
      <c r="AA337" s="39">
        <v>215000</v>
      </c>
      <c r="AB337" s="39">
        <v>55984</v>
      </c>
      <c r="AC337" s="39">
        <v>120000</v>
      </c>
      <c r="AD337" s="39">
        <v>55000</v>
      </c>
      <c r="AE337" s="40">
        <v>62500</v>
      </c>
    </row>
    <row r="338" spans="1:31">
      <c r="A338" t="s">
        <v>339</v>
      </c>
      <c r="B338">
        <v>329</v>
      </c>
      <c r="C338" s="38">
        <v>2017</v>
      </c>
      <c r="D338" s="39">
        <v>4439141.13</v>
      </c>
      <c r="E338" s="39">
        <v>384812</v>
      </c>
      <c r="F338" s="39">
        <v>525000</v>
      </c>
      <c r="G338" s="39">
        <v>465000</v>
      </c>
      <c r="H338" s="39">
        <v>275000</v>
      </c>
      <c r="I338" s="39">
        <v>190000</v>
      </c>
      <c r="J338" s="40">
        <v>4475000</v>
      </c>
      <c r="K338" s="23">
        <f t="shared" si="27"/>
        <v>10753953.129999999</v>
      </c>
      <c r="L338" s="4"/>
      <c r="M338">
        <f t="shared" si="26"/>
        <v>2018</v>
      </c>
      <c r="N338" s="39">
        <v>4596702</v>
      </c>
      <c r="O338" s="39">
        <v>470400</v>
      </c>
      <c r="P338" s="39">
        <v>600000</v>
      </c>
      <c r="Q338" s="39">
        <v>550000</v>
      </c>
      <c r="R338" s="39">
        <v>225000</v>
      </c>
      <c r="S338" s="39">
        <v>150000</v>
      </c>
      <c r="T338" s="40">
        <v>4560000</v>
      </c>
      <c r="U338" s="23">
        <f t="shared" si="28"/>
        <v>11152102</v>
      </c>
      <c r="V338" s="28"/>
      <c r="W338" s="39" t="s">
        <v>1139</v>
      </c>
      <c r="X338" s="39" t="s">
        <v>1140</v>
      </c>
      <c r="Y338" s="39">
        <v>4100000</v>
      </c>
      <c r="Z338" s="39">
        <v>108000</v>
      </c>
      <c r="AA338" s="39">
        <v>600000</v>
      </c>
      <c r="AB338" s="39">
        <v>440000</v>
      </c>
      <c r="AC338" s="39">
        <v>275000</v>
      </c>
      <c r="AD338" s="39">
        <v>100000</v>
      </c>
      <c r="AE338" s="40">
        <v>3975000</v>
      </c>
    </row>
    <row r="339" spans="1:31">
      <c r="A339" t="s">
        <v>340</v>
      </c>
      <c r="B339">
        <v>330</v>
      </c>
      <c r="C339" s="38">
        <v>2017</v>
      </c>
      <c r="D339" s="39">
        <v>3391700</v>
      </c>
      <c r="E339" s="39">
        <v>1150000</v>
      </c>
      <c r="F339" s="39">
        <v>190000</v>
      </c>
      <c r="G339" s="39">
        <v>55000</v>
      </c>
      <c r="H339" s="39">
        <v>80000</v>
      </c>
      <c r="I339" s="39">
        <v>45000</v>
      </c>
      <c r="J339" s="40">
        <v>1827395.54</v>
      </c>
      <c r="K339" s="23">
        <f t="shared" si="27"/>
        <v>6739095.54</v>
      </c>
      <c r="L339" s="4"/>
      <c r="M339">
        <f t="shared" si="26"/>
        <v>2018</v>
      </c>
      <c r="N339" s="39">
        <v>3514696.31</v>
      </c>
      <c r="O339" s="39">
        <v>1168000</v>
      </c>
      <c r="P339" s="39">
        <v>188000</v>
      </c>
      <c r="Q339" s="39">
        <v>64000</v>
      </c>
      <c r="R339" s="39">
        <v>53000</v>
      </c>
      <c r="S339" s="39">
        <v>65000</v>
      </c>
      <c r="T339" s="40">
        <v>1842035.12</v>
      </c>
      <c r="U339" s="23">
        <f t="shared" si="28"/>
        <v>6894731.4300000006</v>
      </c>
      <c r="V339" s="28"/>
      <c r="W339" s="39" t="s">
        <v>1141</v>
      </c>
      <c r="X339" s="39" t="s">
        <v>1142</v>
      </c>
      <c r="Y339" s="39">
        <v>3342941</v>
      </c>
      <c r="Z339" s="39">
        <v>1126516</v>
      </c>
      <c r="AA339" s="39">
        <v>194908</v>
      </c>
      <c r="AB339" s="39">
        <v>53964</v>
      </c>
      <c r="AC339" s="39">
        <v>90119</v>
      </c>
      <c r="AD339" s="39">
        <v>36521</v>
      </c>
      <c r="AE339" s="40">
        <v>1783633.46</v>
      </c>
    </row>
    <row r="340" spans="1:31" ht="26.4">
      <c r="A340" t="s">
        <v>341</v>
      </c>
      <c r="B340">
        <v>331</v>
      </c>
      <c r="C340" s="38">
        <v>2017</v>
      </c>
      <c r="D340" s="39">
        <v>211400</v>
      </c>
      <c r="E340" s="39">
        <v>0</v>
      </c>
      <c r="F340" s="39">
        <v>22000</v>
      </c>
      <c r="G340" s="39">
        <v>17000</v>
      </c>
      <c r="H340" s="39">
        <v>400</v>
      </c>
      <c r="I340" s="39">
        <v>3000</v>
      </c>
      <c r="J340" s="40">
        <v>5000</v>
      </c>
      <c r="K340" s="23">
        <f t="shared" si="27"/>
        <v>258800</v>
      </c>
      <c r="L340" s="4"/>
      <c r="M340">
        <f t="shared" si="26"/>
        <v>2018</v>
      </c>
      <c r="N340" s="39">
        <v>250000</v>
      </c>
      <c r="O340" s="39">
        <v>0</v>
      </c>
      <c r="P340" s="39">
        <v>34600</v>
      </c>
      <c r="Q340" s="39">
        <v>17000</v>
      </c>
      <c r="R340" s="39">
        <v>1200</v>
      </c>
      <c r="S340" s="39">
        <v>3000</v>
      </c>
      <c r="T340" s="40">
        <v>5000</v>
      </c>
      <c r="U340" s="23">
        <f t="shared" si="28"/>
        <v>310800</v>
      </c>
      <c r="V340" s="28"/>
      <c r="W340" s="39" t="s">
        <v>1143</v>
      </c>
      <c r="X340" s="39" t="s">
        <v>1144</v>
      </c>
      <c r="Y340" s="39">
        <v>211400</v>
      </c>
      <c r="Z340" s="39">
        <v>0</v>
      </c>
      <c r="AA340" s="39">
        <v>22000</v>
      </c>
      <c r="AB340" s="39">
        <v>17000</v>
      </c>
      <c r="AC340" s="39">
        <v>600</v>
      </c>
      <c r="AD340" s="39">
        <v>3000</v>
      </c>
      <c r="AE340" s="40">
        <v>0</v>
      </c>
    </row>
    <row r="341" spans="1:31" ht="26.4">
      <c r="A341" t="s">
        <v>342</v>
      </c>
      <c r="B341">
        <v>332</v>
      </c>
      <c r="C341" s="38">
        <v>2017</v>
      </c>
      <c r="D341" s="39">
        <v>1020000</v>
      </c>
      <c r="E341" s="39">
        <v>0</v>
      </c>
      <c r="F341" s="39">
        <v>110000</v>
      </c>
      <c r="G341" s="39">
        <v>58000</v>
      </c>
      <c r="H341" s="39">
        <v>50000</v>
      </c>
      <c r="I341" s="39">
        <v>7000</v>
      </c>
      <c r="J341" s="40">
        <v>35000</v>
      </c>
      <c r="K341" s="23">
        <f t="shared" si="27"/>
        <v>1280000</v>
      </c>
      <c r="L341" s="4"/>
      <c r="M341">
        <f t="shared" si="26"/>
        <v>2018</v>
      </c>
      <c r="N341" s="39">
        <v>1202134.4099999999</v>
      </c>
      <c r="O341" s="39">
        <v>0</v>
      </c>
      <c r="P341" s="39">
        <v>110000</v>
      </c>
      <c r="Q341" s="39">
        <v>58000</v>
      </c>
      <c r="R341" s="39">
        <v>50000</v>
      </c>
      <c r="S341" s="39">
        <v>7000</v>
      </c>
      <c r="T341" s="40">
        <v>35000</v>
      </c>
      <c r="U341" s="23">
        <f t="shared" si="28"/>
        <v>1462134.41</v>
      </c>
      <c r="V341" s="28"/>
      <c r="W341" s="39" t="s">
        <v>1145</v>
      </c>
      <c r="X341" s="39" t="s">
        <v>1146</v>
      </c>
      <c r="Y341" s="39">
        <v>950000</v>
      </c>
      <c r="Z341" s="39">
        <v>0</v>
      </c>
      <c r="AA341" s="39">
        <v>100000</v>
      </c>
      <c r="AB341" s="39">
        <v>58000</v>
      </c>
      <c r="AC341" s="39">
        <v>60000</v>
      </c>
      <c r="AD341" s="39">
        <v>6000</v>
      </c>
      <c r="AE341" s="40">
        <v>68000</v>
      </c>
    </row>
    <row r="342" spans="1:31">
      <c r="A342" t="s">
        <v>343</v>
      </c>
      <c r="B342">
        <v>333</v>
      </c>
      <c r="C342" s="38">
        <v>2017</v>
      </c>
      <c r="D342" s="39">
        <v>2544000</v>
      </c>
      <c r="E342" s="39">
        <v>0</v>
      </c>
      <c r="F342" s="39">
        <v>140000</v>
      </c>
      <c r="G342" s="39">
        <v>36794</v>
      </c>
      <c r="H342" s="39">
        <v>100000</v>
      </c>
      <c r="I342" s="39">
        <v>60000</v>
      </c>
      <c r="J342" s="40">
        <v>0</v>
      </c>
      <c r="K342" s="23">
        <f t="shared" si="27"/>
        <v>2880794</v>
      </c>
      <c r="L342" s="4"/>
      <c r="M342">
        <f t="shared" si="26"/>
        <v>2018</v>
      </c>
      <c r="N342" s="39">
        <v>2544000</v>
      </c>
      <c r="O342" s="39">
        <v>0</v>
      </c>
      <c r="P342" s="39">
        <v>140000</v>
      </c>
      <c r="Q342" s="39">
        <v>37714</v>
      </c>
      <c r="R342" s="39">
        <v>95000</v>
      </c>
      <c r="S342" s="39">
        <v>100000</v>
      </c>
      <c r="T342" s="40">
        <v>0</v>
      </c>
      <c r="U342" s="23">
        <f t="shared" si="28"/>
        <v>2916714</v>
      </c>
      <c r="V342" s="28"/>
      <c r="W342" s="39" t="s">
        <v>1147</v>
      </c>
      <c r="X342" s="39" t="s">
        <v>1148</v>
      </c>
      <c r="Y342" s="39">
        <v>2300000</v>
      </c>
      <c r="Z342" s="39">
        <v>0</v>
      </c>
      <c r="AA342" s="39">
        <v>150000</v>
      </c>
      <c r="AB342" s="39">
        <v>35897</v>
      </c>
      <c r="AC342" s="39">
        <v>110000</v>
      </c>
      <c r="AD342" s="39">
        <v>60000</v>
      </c>
      <c r="AE342" s="40">
        <v>0</v>
      </c>
    </row>
    <row r="343" spans="1:31">
      <c r="A343" t="s">
        <v>344</v>
      </c>
      <c r="B343">
        <v>334</v>
      </c>
      <c r="C343" s="38">
        <v>2017</v>
      </c>
      <c r="D343" s="39">
        <v>2300000</v>
      </c>
      <c r="E343" s="39">
        <v>335000</v>
      </c>
      <c r="F343" s="39">
        <v>200000</v>
      </c>
      <c r="G343" s="39">
        <v>15000</v>
      </c>
      <c r="H343" s="39">
        <v>76500</v>
      </c>
      <c r="I343" s="39">
        <v>17936</v>
      </c>
      <c r="J343" s="40">
        <v>220000</v>
      </c>
      <c r="K343" s="23">
        <f t="shared" si="27"/>
        <v>3164436</v>
      </c>
      <c r="L343" s="4"/>
      <c r="M343">
        <f t="shared" si="26"/>
        <v>2018</v>
      </c>
      <c r="N343" s="39">
        <v>2600000</v>
      </c>
      <c r="O343" s="39">
        <v>370000</v>
      </c>
      <c r="P343" s="39">
        <v>240000</v>
      </c>
      <c r="Q343" s="39">
        <v>15700</v>
      </c>
      <c r="R343" s="39">
        <v>85912</v>
      </c>
      <c r="S343" s="39">
        <v>10000</v>
      </c>
      <c r="T343" s="40">
        <v>170000</v>
      </c>
      <c r="U343" s="23">
        <f t="shared" si="28"/>
        <v>3491612</v>
      </c>
      <c r="V343" s="28"/>
      <c r="W343" s="39" t="s">
        <v>1149</v>
      </c>
      <c r="X343" s="39" t="s">
        <v>1150</v>
      </c>
      <c r="Y343" s="39">
        <v>2110500</v>
      </c>
      <c r="Z343" s="39">
        <v>310000</v>
      </c>
      <c r="AA343" s="39">
        <v>215000</v>
      </c>
      <c r="AB343" s="39">
        <v>15000</v>
      </c>
      <c r="AC343" s="39">
        <v>80000</v>
      </c>
      <c r="AD343" s="39">
        <v>20000</v>
      </c>
      <c r="AE343" s="40">
        <v>44000</v>
      </c>
    </row>
    <row r="344" spans="1:31" ht="26.4">
      <c r="A344" t="s">
        <v>345</v>
      </c>
      <c r="B344">
        <v>335</v>
      </c>
      <c r="C344" s="38">
        <v>2017</v>
      </c>
      <c r="D344" s="39">
        <v>2172000</v>
      </c>
      <c r="E344" s="39">
        <v>5000</v>
      </c>
      <c r="F344" s="39">
        <v>80000</v>
      </c>
      <c r="G344" s="39">
        <v>0</v>
      </c>
      <c r="H344" s="39">
        <v>10000</v>
      </c>
      <c r="I344" s="39">
        <v>20000</v>
      </c>
      <c r="J344" s="40">
        <v>155000</v>
      </c>
      <c r="K344" s="23">
        <f t="shared" si="27"/>
        <v>2442000</v>
      </c>
      <c r="L344" s="4"/>
      <c r="M344">
        <f t="shared" si="26"/>
        <v>2018</v>
      </c>
      <c r="N344" s="39">
        <v>2673415</v>
      </c>
      <c r="O344" s="39">
        <v>5000</v>
      </c>
      <c r="P344" s="39">
        <v>90000</v>
      </c>
      <c r="Q344" s="39">
        <v>0</v>
      </c>
      <c r="R344" s="39">
        <v>10000</v>
      </c>
      <c r="S344" s="39">
        <v>35000</v>
      </c>
      <c r="T344" s="40">
        <v>160000</v>
      </c>
      <c r="U344" s="23">
        <f t="shared" si="28"/>
        <v>2973415</v>
      </c>
      <c r="V344" s="28"/>
      <c r="W344" s="39" t="s">
        <v>1151</v>
      </c>
      <c r="X344" s="39" t="s">
        <v>1152</v>
      </c>
      <c r="Y344" s="39">
        <v>2285000</v>
      </c>
      <c r="Z344" s="39">
        <v>0</v>
      </c>
      <c r="AA344" s="39">
        <v>80000</v>
      </c>
      <c r="AB344" s="39">
        <v>0</v>
      </c>
      <c r="AC344" s="39">
        <v>10000</v>
      </c>
      <c r="AD344" s="39">
        <v>25000</v>
      </c>
      <c r="AE344" s="40">
        <v>40000</v>
      </c>
    </row>
    <row r="345" spans="1:31" ht="26.4">
      <c r="A345" t="s">
        <v>346</v>
      </c>
      <c r="B345">
        <v>336</v>
      </c>
      <c r="C345" s="38">
        <v>2017</v>
      </c>
      <c r="D345" s="39">
        <v>6125000</v>
      </c>
      <c r="E345" s="39">
        <v>646000</v>
      </c>
      <c r="F345" s="39">
        <v>597500</v>
      </c>
      <c r="G345" s="39">
        <v>700000</v>
      </c>
      <c r="H345" s="39">
        <v>126500</v>
      </c>
      <c r="I345" s="39">
        <v>70000</v>
      </c>
      <c r="J345" s="40">
        <v>500000</v>
      </c>
      <c r="K345" s="23">
        <f t="shared" si="27"/>
        <v>8765000</v>
      </c>
      <c r="L345" s="4"/>
      <c r="M345">
        <f t="shared" si="26"/>
        <v>2018</v>
      </c>
      <c r="N345" s="39">
        <v>6149600</v>
      </c>
      <c r="O345" s="39">
        <v>651500</v>
      </c>
      <c r="P345" s="39">
        <v>597500</v>
      </c>
      <c r="Q345" s="39">
        <v>700000</v>
      </c>
      <c r="R345" s="39">
        <v>103500</v>
      </c>
      <c r="S345" s="39">
        <v>70000</v>
      </c>
      <c r="T345" s="40">
        <v>575000</v>
      </c>
      <c r="U345" s="23">
        <f t="shared" si="28"/>
        <v>8847100</v>
      </c>
      <c r="V345" s="28"/>
      <c r="W345" s="39" t="s">
        <v>1153</v>
      </c>
      <c r="X345" s="39" t="s">
        <v>1154</v>
      </c>
      <c r="Y345" s="39">
        <v>5958904</v>
      </c>
      <c r="Z345" s="39">
        <v>640000</v>
      </c>
      <c r="AA345" s="39">
        <v>566000</v>
      </c>
      <c r="AB345" s="39">
        <v>650000</v>
      </c>
      <c r="AC345" s="39">
        <v>160000</v>
      </c>
      <c r="AD345" s="39">
        <v>70000</v>
      </c>
      <c r="AE345" s="40">
        <v>0</v>
      </c>
    </row>
    <row r="346" spans="1:31">
      <c r="A346" t="s">
        <v>347</v>
      </c>
      <c r="B346">
        <v>337</v>
      </c>
      <c r="C346" s="38">
        <v>2017</v>
      </c>
      <c r="D346" s="39">
        <v>250000</v>
      </c>
      <c r="E346" s="39">
        <v>30000</v>
      </c>
      <c r="F346" s="39">
        <v>18000</v>
      </c>
      <c r="G346" s="39">
        <v>8000</v>
      </c>
      <c r="H346" s="39">
        <v>20000</v>
      </c>
      <c r="I346" s="39">
        <v>3000</v>
      </c>
      <c r="J346" s="40">
        <v>0</v>
      </c>
      <c r="K346" s="23">
        <f t="shared" si="27"/>
        <v>329000</v>
      </c>
      <c r="L346" s="4"/>
      <c r="M346">
        <f t="shared" si="26"/>
        <v>2018</v>
      </c>
      <c r="N346" s="39">
        <v>250000</v>
      </c>
      <c r="O346" s="39">
        <v>23000</v>
      </c>
      <c r="P346" s="39">
        <v>18000</v>
      </c>
      <c r="Q346" s="39">
        <v>0</v>
      </c>
      <c r="R346" s="39">
        <v>15000</v>
      </c>
      <c r="S346" s="39">
        <v>5000</v>
      </c>
      <c r="T346" s="40">
        <v>0</v>
      </c>
      <c r="U346" s="23">
        <f t="shared" si="28"/>
        <v>311000</v>
      </c>
      <c r="V346" s="28"/>
      <c r="W346" s="39" t="s">
        <v>1155</v>
      </c>
      <c r="X346" s="39" t="s">
        <v>1156</v>
      </c>
      <c r="Y346" s="39">
        <v>240000</v>
      </c>
      <c r="Z346" s="39">
        <v>30000</v>
      </c>
      <c r="AA346" s="39">
        <v>16000</v>
      </c>
      <c r="AB346" s="39">
        <v>8000</v>
      </c>
      <c r="AC346" s="39">
        <v>20000</v>
      </c>
      <c r="AD346" s="39">
        <v>3000</v>
      </c>
      <c r="AE346" s="40">
        <v>0</v>
      </c>
    </row>
    <row r="347" spans="1:31">
      <c r="A347" t="s">
        <v>348</v>
      </c>
      <c r="B347">
        <v>338</v>
      </c>
      <c r="C347" s="38">
        <v>2017</v>
      </c>
      <c r="D347" s="39">
        <v>1848000</v>
      </c>
      <c r="E347" s="39">
        <v>140500</v>
      </c>
      <c r="F347" s="39">
        <v>194000</v>
      </c>
      <c r="G347" s="39">
        <v>0</v>
      </c>
      <c r="H347" s="39">
        <v>0</v>
      </c>
      <c r="I347" s="39">
        <v>5200</v>
      </c>
      <c r="J347" s="40">
        <v>0</v>
      </c>
      <c r="K347" s="23">
        <f t="shared" si="27"/>
        <v>2187700</v>
      </c>
      <c r="L347" s="4"/>
      <c r="M347">
        <f t="shared" si="26"/>
        <v>2018</v>
      </c>
      <c r="N347" s="39">
        <v>1915000</v>
      </c>
      <c r="O347" s="39">
        <v>165000</v>
      </c>
      <c r="P347" s="39">
        <v>137000</v>
      </c>
      <c r="Q347" s="39">
        <v>0</v>
      </c>
      <c r="R347" s="39">
        <v>0</v>
      </c>
      <c r="S347" s="39">
        <v>6500</v>
      </c>
      <c r="T347" s="40">
        <v>0</v>
      </c>
      <c r="U347" s="23">
        <f t="shared" si="28"/>
        <v>2223500</v>
      </c>
      <c r="V347" s="28"/>
      <c r="W347" s="39" t="s">
        <v>1157</v>
      </c>
      <c r="X347" s="39" t="s">
        <v>1158</v>
      </c>
      <c r="Y347" s="39">
        <v>1720000</v>
      </c>
      <c r="Z347" s="39">
        <v>1000</v>
      </c>
      <c r="AA347" s="39">
        <v>144000</v>
      </c>
      <c r="AB347" s="39">
        <v>4400</v>
      </c>
      <c r="AC347" s="39">
        <v>0</v>
      </c>
      <c r="AD347" s="39">
        <v>8000</v>
      </c>
      <c r="AE347" s="40">
        <v>0</v>
      </c>
    </row>
    <row r="348" spans="1:31" ht="26.4">
      <c r="A348" t="s">
        <v>349</v>
      </c>
      <c r="B348">
        <v>339</v>
      </c>
      <c r="C348" s="38">
        <v>2017</v>
      </c>
      <c r="D348" s="39">
        <v>2100000</v>
      </c>
      <c r="E348" s="39">
        <v>13300</v>
      </c>
      <c r="F348" s="39">
        <v>220000</v>
      </c>
      <c r="G348" s="39">
        <v>2500</v>
      </c>
      <c r="H348" s="39">
        <v>20000</v>
      </c>
      <c r="I348" s="39">
        <v>20000</v>
      </c>
      <c r="J348" s="40">
        <v>2000</v>
      </c>
      <c r="K348" s="23">
        <f t="shared" si="27"/>
        <v>2377800</v>
      </c>
      <c r="L348" s="4"/>
      <c r="M348">
        <f t="shared" si="26"/>
        <v>2018</v>
      </c>
      <c r="N348" s="39">
        <v>2124045</v>
      </c>
      <c r="O348" s="39">
        <v>13200</v>
      </c>
      <c r="P348" s="39">
        <v>240000</v>
      </c>
      <c r="Q348" s="39">
        <v>2500</v>
      </c>
      <c r="R348" s="39">
        <v>28000</v>
      </c>
      <c r="S348" s="39">
        <v>40000</v>
      </c>
      <c r="T348" s="40">
        <v>1846.4</v>
      </c>
      <c r="U348" s="23">
        <f t="shared" si="28"/>
        <v>2449591.4</v>
      </c>
      <c r="V348" s="28"/>
      <c r="W348" s="39" t="s">
        <v>1159</v>
      </c>
      <c r="X348" s="39" t="s">
        <v>1160</v>
      </c>
      <c r="Y348" s="39">
        <v>2020000</v>
      </c>
      <c r="Z348" s="39">
        <v>11300</v>
      </c>
      <c r="AA348" s="39">
        <v>195000</v>
      </c>
      <c r="AB348" s="39">
        <v>2500</v>
      </c>
      <c r="AC348" s="39">
        <v>45000</v>
      </c>
      <c r="AD348" s="39">
        <v>13000</v>
      </c>
      <c r="AE348" s="40">
        <v>2000</v>
      </c>
    </row>
    <row r="349" spans="1:31" ht="26.4">
      <c r="A349" t="s">
        <v>350</v>
      </c>
      <c r="B349">
        <v>340</v>
      </c>
      <c r="C349" s="38">
        <v>2017</v>
      </c>
      <c r="D349" s="39">
        <v>275000</v>
      </c>
      <c r="E349" s="39">
        <v>0</v>
      </c>
      <c r="F349" s="39">
        <v>15000</v>
      </c>
      <c r="G349" s="39">
        <v>20000</v>
      </c>
      <c r="H349" s="39">
        <v>10000</v>
      </c>
      <c r="I349" s="39">
        <v>2000</v>
      </c>
      <c r="J349" s="40">
        <v>15000</v>
      </c>
      <c r="K349" s="23">
        <f t="shared" si="27"/>
        <v>337000</v>
      </c>
      <c r="L349" s="4"/>
      <c r="M349">
        <f t="shared" si="26"/>
        <v>2018</v>
      </c>
      <c r="N349" s="39">
        <v>290000</v>
      </c>
      <c r="O349" s="39">
        <v>0</v>
      </c>
      <c r="P349" s="39">
        <v>17000</v>
      </c>
      <c r="Q349" s="39">
        <v>20000</v>
      </c>
      <c r="R349" s="39">
        <v>10000</v>
      </c>
      <c r="S349" s="39">
        <v>3000</v>
      </c>
      <c r="T349" s="40">
        <v>15000</v>
      </c>
      <c r="U349" s="23">
        <f t="shared" si="28"/>
        <v>355000</v>
      </c>
      <c r="V349" s="28"/>
      <c r="W349" s="39" t="s">
        <v>1161</v>
      </c>
      <c r="X349" s="39" t="s">
        <v>1162</v>
      </c>
      <c r="Y349" s="39">
        <v>270000</v>
      </c>
      <c r="Z349" s="39">
        <v>0</v>
      </c>
      <c r="AA349" s="39">
        <v>15000</v>
      </c>
      <c r="AB349" s="39">
        <v>20000</v>
      </c>
      <c r="AC349" s="39">
        <v>10000</v>
      </c>
      <c r="AD349" s="39">
        <v>2000</v>
      </c>
      <c r="AE349" s="40">
        <v>15000</v>
      </c>
    </row>
    <row r="350" spans="1:31" ht="26.4">
      <c r="A350" t="s">
        <v>351</v>
      </c>
      <c r="B350">
        <v>341</v>
      </c>
      <c r="C350" s="38">
        <v>2017</v>
      </c>
      <c r="D350" s="39">
        <v>610000</v>
      </c>
      <c r="E350" s="39">
        <v>558850</v>
      </c>
      <c r="F350" s="39">
        <v>35000</v>
      </c>
      <c r="G350" s="39">
        <v>44700</v>
      </c>
      <c r="H350" s="39">
        <v>45000</v>
      </c>
      <c r="I350" s="39">
        <v>31000</v>
      </c>
      <c r="J350" s="40">
        <v>47600</v>
      </c>
      <c r="K350" s="23">
        <f t="shared" si="27"/>
        <v>1372150</v>
      </c>
      <c r="L350" s="4"/>
      <c r="M350">
        <f t="shared" si="26"/>
        <v>2018</v>
      </c>
      <c r="N350" s="39">
        <v>655000</v>
      </c>
      <c r="O350" s="39">
        <v>575000</v>
      </c>
      <c r="P350" s="39">
        <v>35000</v>
      </c>
      <c r="Q350" s="39">
        <v>44700</v>
      </c>
      <c r="R350" s="39">
        <v>45000</v>
      </c>
      <c r="S350" s="39">
        <v>45000</v>
      </c>
      <c r="T350" s="40">
        <v>0</v>
      </c>
      <c r="U350" s="23">
        <f t="shared" si="28"/>
        <v>1399700</v>
      </c>
      <c r="V350" s="28"/>
      <c r="W350" s="39" t="s">
        <v>1163</v>
      </c>
      <c r="X350" s="39" t="s">
        <v>1164</v>
      </c>
      <c r="Y350" s="39">
        <v>562500</v>
      </c>
      <c r="Z350" s="39">
        <v>536000</v>
      </c>
      <c r="AA350" s="39">
        <v>35000</v>
      </c>
      <c r="AB350" s="39">
        <v>44700</v>
      </c>
      <c r="AC350" s="39">
        <v>45000</v>
      </c>
      <c r="AD350" s="39">
        <v>31000</v>
      </c>
      <c r="AE350" s="40">
        <v>0</v>
      </c>
    </row>
    <row r="351" spans="1:31" ht="26.4">
      <c r="A351" t="s">
        <v>352</v>
      </c>
      <c r="B351">
        <v>342</v>
      </c>
      <c r="C351" s="38">
        <v>2017</v>
      </c>
      <c r="D351" s="39">
        <v>3500000</v>
      </c>
      <c r="E351" s="39">
        <v>300000</v>
      </c>
      <c r="F351" s="39">
        <v>300000</v>
      </c>
      <c r="G351" s="39">
        <v>700000</v>
      </c>
      <c r="H351" s="39">
        <v>80000</v>
      </c>
      <c r="I351" s="39">
        <v>190000</v>
      </c>
      <c r="J351" s="40">
        <v>0</v>
      </c>
      <c r="K351" s="23">
        <f t="shared" si="27"/>
        <v>5070000</v>
      </c>
      <c r="L351" s="4"/>
      <c r="M351">
        <f t="shared" si="26"/>
        <v>2018</v>
      </c>
      <c r="N351" s="39">
        <v>4234915</v>
      </c>
      <c r="O351" s="39">
        <v>350000</v>
      </c>
      <c r="P351" s="39">
        <v>500000</v>
      </c>
      <c r="Q351" s="39">
        <v>750000</v>
      </c>
      <c r="R351" s="39">
        <v>90000</v>
      </c>
      <c r="S351" s="39">
        <v>200000</v>
      </c>
      <c r="T351" s="40">
        <v>0</v>
      </c>
      <c r="U351" s="23">
        <f t="shared" si="28"/>
        <v>6124915</v>
      </c>
      <c r="V351" s="28"/>
      <c r="W351" s="39" t="s">
        <v>1165</v>
      </c>
      <c r="X351" s="39" t="s">
        <v>1166</v>
      </c>
      <c r="Y351" s="39">
        <v>3583121</v>
      </c>
      <c r="Z351" s="39">
        <v>330000</v>
      </c>
      <c r="AA351" s="39">
        <v>400000</v>
      </c>
      <c r="AB351" s="39">
        <v>770000</v>
      </c>
      <c r="AC351" s="39">
        <v>99000</v>
      </c>
      <c r="AD351" s="39">
        <v>150000</v>
      </c>
      <c r="AE351" s="40">
        <v>0</v>
      </c>
    </row>
    <row r="352" spans="1:31" ht="26.4">
      <c r="A352" t="s">
        <v>353</v>
      </c>
      <c r="B352">
        <v>343</v>
      </c>
      <c r="C352" s="38">
        <v>2017</v>
      </c>
      <c r="D352" s="39">
        <v>1099000</v>
      </c>
      <c r="E352" s="39">
        <v>80000</v>
      </c>
      <c r="F352" s="39">
        <v>218000</v>
      </c>
      <c r="G352" s="39">
        <v>70378</v>
      </c>
      <c r="H352" s="39">
        <v>29600</v>
      </c>
      <c r="I352" s="39">
        <v>5200</v>
      </c>
      <c r="J352" s="40">
        <v>289000</v>
      </c>
      <c r="K352" s="23">
        <f t="shared" si="27"/>
        <v>1791178</v>
      </c>
      <c r="L352" s="4"/>
      <c r="M352">
        <f t="shared" si="26"/>
        <v>2018</v>
      </c>
      <c r="N352" s="39">
        <v>1161000</v>
      </c>
      <c r="O352" s="39">
        <v>80500</v>
      </c>
      <c r="P352" s="39">
        <v>284000</v>
      </c>
      <c r="Q352" s="39">
        <v>50500</v>
      </c>
      <c r="R352" s="39">
        <v>19500</v>
      </c>
      <c r="S352" s="39">
        <v>6795</v>
      </c>
      <c r="T352" s="40">
        <v>304400</v>
      </c>
      <c r="U352" s="23">
        <f t="shared" si="28"/>
        <v>1906695</v>
      </c>
      <c r="V352" s="28"/>
      <c r="W352" s="39" t="s">
        <v>1167</v>
      </c>
      <c r="X352" s="39" t="s">
        <v>1168</v>
      </c>
      <c r="Y352" s="39">
        <v>1067000</v>
      </c>
      <c r="Z352" s="39">
        <v>70000</v>
      </c>
      <c r="AA352" s="39">
        <v>222000</v>
      </c>
      <c r="AB352" s="39">
        <v>50000</v>
      </c>
      <c r="AC352" s="39">
        <v>25000</v>
      </c>
      <c r="AD352" s="39">
        <v>3000</v>
      </c>
      <c r="AE352" s="40">
        <v>159800</v>
      </c>
    </row>
    <row r="353" spans="1:31" ht="26.4">
      <c r="A353" t="s">
        <v>354</v>
      </c>
      <c r="B353">
        <v>344</v>
      </c>
      <c r="C353" s="38">
        <v>2017</v>
      </c>
      <c r="D353" s="39">
        <v>3600000</v>
      </c>
      <c r="E353" s="39">
        <v>165000</v>
      </c>
      <c r="F353" s="39">
        <v>270000</v>
      </c>
      <c r="G353" s="39">
        <v>89000</v>
      </c>
      <c r="H353" s="39">
        <v>34000</v>
      </c>
      <c r="I353" s="39">
        <v>50000</v>
      </c>
      <c r="J353" s="40">
        <v>55000</v>
      </c>
      <c r="K353" s="23">
        <f t="shared" si="27"/>
        <v>4263000</v>
      </c>
      <c r="L353" s="4"/>
      <c r="M353">
        <f t="shared" si="26"/>
        <v>2018</v>
      </c>
      <c r="N353" s="39">
        <v>3600000</v>
      </c>
      <c r="O353" s="39">
        <v>165000</v>
      </c>
      <c r="P353" s="39">
        <v>270000</v>
      </c>
      <c r="Q353" s="39">
        <v>89000</v>
      </c>
      <c r="R353" s="39">
        <v>33000</v>
      </c>
      <c r="S353" s="39">
        <v>20000</v>
      </c>
      <c r="T353" s="40">
        <v>50000</v>
      </c>
      <c r="U353" s="23">
        <f t="shared" si="28"/>
        <v>4227000</v>
      </c>
      <c r="V353" s="28"/>
      <c r="W353" s="39" t="s">
        <v>1169</v>
      </c>
      <c r="X353" s="39" t="s">
        <v>1170</v>
      </c>
      <c r="Y353" s="39">
        <v>3400000</v>
      </c>
      <c r="Z353" s="39">
        <v>148000</v>
      </c>
      <c r="AA353" s="39">
        <v>240000</v>
      </c>
      <c r="AB353" s="39">
        <v>69000</v>
      </c>
      <c r="AC353" s="39">
        <v>34000</v>
      </c>
      <c r="AD353" s="39">
        <v>25000</v>
      </c>
      <c r="AE353" s="40">
        <v>0</v>
      </c>
    </row>
    <row r="354" spans="1:31">
      <c r="A354" t="s">
        <v>355</v>
      </c>
      <c r="B354">
        <v>345</v>
      </c>
      <c r="C354" s="38">
        <v>2017</v>
      </c>
      <c r="D354" s="39">
        <v>125000</v>
      </c>
      <c r="E354" s="39">
        <v>0</v>
      </c>
      <c r="F354" s="39">
        <v>14000</v>
      </c>
      <c r="G354" s="39">
        <v>5000</v>
      </c>
      <c r="H354" s="39">
        <v>1500</v>
      </c>
      <c r="I354" s="39">
        <v>750</v>
      </c>
      <c r="J354" s="40">
        <v>0</v>
      </c>
      <c r="K354" s="23">
        <f t="shared" si="27"/>
        <v>146250</v>
      </c>
      <c r="L354" s="4"/>
      <c r="M354">
        <f t="shared" si="26"/>
        <v>2018</v>
      </c>
      <c r="N354" s="39">
        <v>135235.65</v>
      </c>
      <c r="O354" s="39">
        <v>0</v>
      </c>
      <c r="P354" s="39">
        <v>12500</v>
      </c>
      <c r="Q354" s="39">
        <v>5000</v>
      </c>
      <c r="R354" s="39">
        <v>4000</v>
      </c>
      <c r="S354" s="39">
        <v>1000</v>
      </c>
      <c r="T354" s="40">
        <v>0</v>
      </c>
      <c r="U354" s="23">
        <f t="shared" si="28"/>
        <v>157735.65</v>
      </c>
      <c r="V354" s="28"/>
      <c r="W354" s="39" t="s">
        <v>1171</v>
      </c>
      <c r="X354" s="39" t="s">
        <v>1172</v>
      </c>
      <c r="Y354" s="39">
        <v>122000</v>
      </c>
      <c r="Z354" s="39">
        <v>0</v>
      </c>
      <c r="AA354" s="39">
        <v>9700</v>
      </c>
      <c r="AB354" s="39">
        <v>5900</v>
      </c>
      <c r="AC354" s="39">
        <v>400</v>
      </c>
      <c r="AD354" s="39">
        <v>500</v>
      </c>
      <c r="AE354" s="40">
        <v>0</v>
      </c>
    </row>
    <row r="355" spans="1:31">
      <c r="A355" t="s">
        <v>356</v>
      </c>
      <c r="B355">
        <v>346</v>
      </c>
      <c r="C355" s="38">
        <v>2017</v>
      </c>
      <c r="D355" s="39">
        <v>1871638.19</v>
      </c>
      <c r="E355" s="39">
        <v>265000</v>
      </c>
      <c r="F355" s="39">
        <v>220000</v>
      </c>
      <c r="G355" s="39">
        <v>5000</v>
      </c>
      <c r="H355" s="39">
        <v>85500</v>
      </c>
      <c r="I355" s="39">
        <v>90000</v>
      </c>
      <c r="J355" s="40">
        <v>260000</v>
      </c>
      <c r="K355" s="23">
        <f t="shared" si="27"/>
        <v>2797138.19</v>
      </c>
      <c r="L355" s="4"/>
      <c r="M355">
        <f t="shared" si="26"/>
        <v>2018</v>
      </c>
      <c r="N355" s="39">
        <v>1997306</v>
      </c>
      <c r="O355" s="39">
        <v>275000</v>
      </c>
      <c r="P355" s="39">
        <v>236000</v>
      </c>
      <c r="Q355" s="39">
        <v>0</v>
      </c>
      <c r="R355" s="39">
        <v>118500</v>
      </c>
      <c r="S355" s="39">
        <v>85000</v>
      </c>
      <c r="T355" s="40">
        <v>220000</v>
      </c>
      <c r="U355" s="23">
        <f t="shared" si="28"/>
        <v>2931806</v>
      </c>
      <c r="V355" s="28"/>
      <c r="W355" s="39" t="s">
        <v>1173</v>
      </c>
      <c r="X355" s="39" t="s">
        <v>1174</v>
      </c>
      <c r="Y355" s="39">
        <v>1600000</v>
      </c>
      <c r="Z355" s="39">
        <v>175000</v>
      </c>
      <c r="AA355" s="39">
        <v>175000</v>
      </c>
      <c r="AB355" s="39">
        <v>5629</v>
      </c>
      <c r="AC355" s="39">
        <v>10000</v>
      </c>
      <c r="AD355" s="39">
        <v>40000</v>
      </c>
      <c r="AE355" s="40">
        <v>0</v>
      </c>
    </row>
    <row r="356" spans="1:31">
      <c r="A356" t="s">
        <v>357</v>
      </c>
      <c r="B356">
        <v>347</v>
      </c>
      <c r="C356" s="38">
        <v>2017</v>
      </c>
      <c r="D356" s="39">
        <v>6278200</v>
      </c>
      <c r="E356" s="39">
        <v>3900000</v>
      </c>
      <c r="F356" s="39">
        <v>500000</v>
      </c>
      <c r="G356" s="39">
        <v>0</v>
      </c>
      <c r="H356" s="39">
        <v>125000</v>
      </c>
      <c r="I356" s="39">
        <v>400000</v>
      </c>
      <c r="J356" s="40">
        <v>350000</v>
      </c>
      <c r="K356" s="23">
        <f t="shared" si="27"/>
        <v>11553200</v>
      </c>
      <c r="L356" s="4"/>
      <c r="M356">
        <f t="shared" si="26"/>
        <v>2018</v>
      </c>
      <c r="N356" s="39">
        <v>6500000</v>
      </c>
      <c r="O356" s="39">
        <v>3800000</v>
      </c>
      <c r="P356" s="39">
        <v>450000</v>
      </c>
      <c r="Q356" s="39">
        <v>0</v>
      </c>
      <c r="R356" s="39">
        <v>100000</v>
      </c>
      <c r="S356" s="39">
        <v>450000</v>
      </c>
      <c r="T356" s="40">
        <v>400000</v>
      </c>
      <c r="U356" s="23">
        <f t="shared" si="28"/>
        <v>11700000</v>
      </c>
      <c r="V356" s="28"/>
      <c r="W356" s="39" t="s">
        <v>1175</v>
      </c>
      <c r="X356" s="39" t="s">
        <v>1176</v>
      </c>
      <c r="Y356" s="39">
        <v>6050000</v>
      </c>
      <c r="Z356" s="39">
        <v>3725000</v>
      </c>
      <c r="AA356" s="39">
        <v>500000</v>
      </c>
      <c r="AB356" s="39">
        <v>0</v>
      </c>
      <c r="AC356" s="39">
        <v>150000</v>
      </c>
      <c r="AD356" s="39">
        <v>400000</v>
      </c>
      <c r="AE356" s="40">
        <v>0</v>
      </c>
    </row>
    <row r="357" spans="1:31" ht="26.4">
      <c r="A357" t="s">
        <v>358</v>
      </c>
      <c r="B357">
        <v>348</v>
      </c>
      <c r="C357" s="38">
        <v>2017</v>
      </c>
      <c r="D357" s="39">
        <v>14750000</v>
      </c>
      <c r="E357" s="39">
        <v>3310000</v>
      </c>
      <c r="F357" s="39">
        <v>2112300</v>
      </c>
      <c r="G357" s="39">
        <v>815000</v>
      </c>
      <c r="H357" s="39">
        <v>2857000</v>
      </c>
      <c r="I357" s="39">
        <v>479000</v>
      </c>
      <c r="J357" s="40">
        <v>4055000</v>
      </c>
      <c r="K357" s="23">
        <f t="shared" si="27"/>
        <v>28378300</v>
      </c>
      <c r="L357" s="4"/>
      <c r="M357">
        <f t="shared" si="26"/>
        <v>2018</v>
      </c>
      <c r="N357" s="39">
        <v>15250000</v>
      </c>
      <c r="O357" s="39">
        <f>2542382+1007618</f>
        <v>3550000</v>
      </c>
      <c r="P357" s="39">
        <v>2224999</v>
      </c>
      <c r="Q357" s="39">
        <v>810000</v>
      </c>
      <c r="R357" s="39">
        <v>2350308</v>
      </c>
      <c r="S357" s="39">
        <v>1003000</v>
      </c>
      <c r="T357" s="40">
        <f>3067952+3479148</f>
        <v>6547100</v>
      </c>
      <c r="U357" s="23">
        <f t="shared" ref="U357" si="29">SUM(N357:T357)</f>
        <v>31735407</v>
      </c>
      <c r="V357" s="28"/>
      <c r="W357" s="39" t="s">
        <v>1177</v>
      </c>
      <c r="X357" s="39" t="s">
        <v>1178</v>
      </c>
      <c r="Y357" s="39">
        <v>13300000</v>
      </c>
      <c r="Z357" s="39">
        <v>3180000</v>
      </c>
      <c r="AA357" s="39">
        <v>2200000</v>
      </c>
      <c r="AB357" s="39">
        <v>852000</v>
      </c>
      <c r="AC357" s="39">
        <v>3028500</v>
      </c>
      <c r="AD357" s="39">
        <v>350000</v>
      </c>
      <c r="AE357" s="40">
        <v>2154500</v>
      </c>
    </row>
    <row r="358" spans="1:31" ht="26.4">
      <c r="A358" t="s">
        <v>359</v>
      </c>
      <c r="B358">
        <v>349</v>
      </c>
      <c r="C358" s="38">
        <v>2017</v>
      </c>
      <c r="D358" s="39">
        <v>150275</v>
      </c>
      <c r="E358" s="39">
        <v>0</v>
      </c>
      <c r="F358" s="39">
        <v>7200</v>
      </c>
      <c r="G358" s="39">
        <v>5400</v>
      </c>
      <c r="H358" s="39">
        <v>925</v>
      </c>
      <c r="I358" s="39">
        <v>1000</v>
      </c>
      <c r="J358" s="40">
        <v>0</v>
      </c>
      <c r="K358" s="23">
        <f t="shared" si="27"/>
        <v>164800</v>
      </c>
      <c r="L358" s="4"/>
      <c r="M358">
        <f t="shared" si="26"/>
        <v>2018</v>
      </c>
      <c r="N358" s="39">
        <v>95000</v>
      </c>
      <c r="O358" s="39">
        <v>0</v>
      </c>
      <c r="P358" s="39">
        <v>7200</v>
      </c>
      <c r="Q358" s="39">
        <v>5400</v>
      </c>
      <c r="R358" s="39">
        <v>925</v>
      </c>
      <c r="S358" s="39">
        <v>1000</v>
      </c>
      <c r="T358" s="40">
        <v>0</v>
      </c>
      <c r="U358" s="23">
        <f t="shared" si="28"/>
        <v>109525</v>
      </c>
      <c r="V358" s="28"/>
      <c r="W358" s="39" t="s">
        <v>1179</v>
      </c>
      <c r="X358" s="39" t="s">
        <v>1180</v>
      </c>
      <c r="Y358" s="39">
        <v>81200</v>
      </c>
      <c r="Z358" s="39">
        <v>0</v>
      </c>
      <c r="AA358" s="39">
        <v>7200</v>
      </c>
      <c r="AB358" s="39">
        <v>5400</v>
      </c>
      <c r="AC358" s="39">
        <v>925</v>
      </c>
      <c r="AD358" s="39">
        <v>1000</v>
      </c>
      <c r="AE358" s="40">
        <v>0</v>
      </c>
    </row>
    <row r="359" spans="1:31" ht="26.4">
      <c r="A359" t="s">
        <v>360</v>
      </c>
      <c r="B359">
        <v>350</v>
      </c>
      <c r="C359" s="38">
        <v>2017</v>
      </c>
      <c r="D359" s="39">
        <v>1561000</v>
      </c>
      <c r="E359" s="39">
        <v>250000</v>
      </c>
      <c r="F359" s="39">
        <v>160000</v>
      </c>
      <c r="G359" s="39">
        <v>6750</v>
      </c>
      <c r="H359" s="39">
        <v>75000</v>
      </c>
      <c r="I359" s="39">
        <v>25000</v>
      </c>
      <c r="J359" s="40">
        <v>25000</v>
      </c>
      <c r="K359" s="23">
        <f t="shared" si="27"/>
        <v>2102750</v>
      </c>
      <c r="L359" s="4"/>
      <c r="M359">
        <f t="shared" si="26"/>
        <v>2018</v>
      </c>
      <c r="N359" s="39">
        <v>1614570.46</v>
      </c>
      <c r="O359" s="39">
        <v>250000</v>
      </c>
      <c r="P359" s="39">
        <v>160000</v>
      </c>
      <c r="Q359" s="39">
        <v>6750</v>
      </c>
      <c r="R359" s="39">
        <v>75000</v>
      </c>
      <c r="S359" s="39">
        <v>25000</v>
      </c>
      <c r="T359" s="40">
        <v>25000</v>
      </c>
      <c r="U359" s="23">
        <f t="shared" si="28"/>
        <v>2156320.46</v>
      </c>
      <c r="V359" s="28"/>
      <c r="W359" s="39" t="s">
        <v>1181</v>
      </c>
      <c r="X359" s="39" t="s">
        <v>1182</v>
      </c>
      <c r="Y359" s="39">
        <v>1461000</v>
      </c>
      <c r="Z359" s="39">
        <v>255000</v>
      </c>
      <c r="AA359" s="39">
        <v>110000</v>
      </c>
      <c r="AB359" s="39">
        <v>6750</v>
      </c>
      <c r="AC359" s="39">
        <v>75000</v>
      </c>
      <c r="AD359" s="39">
        <v>25000</v>
      </c>
      <c r="AE359" s="40">
        <v>0</v>
      </c>
    </row>
    <row r="360" spans="1:31">
      <c r="A360" t="s">
        <v>361</v>
      </c>
      <c r="B360">
        <v>351</v>
      </c>
      <c r="C360" s="38">
        <v>2017</v>
      </c>
      <c r="D360" s="39">
        <v>3215000</v>
      </c>
      <c r="E360" s="39">
        <v>3254000</v>
      </c>
      <c r="F360" s="39">
        <v>200000</v>
      </c>
      <c r="G360" s="39">
        <v>0</v>
      </c>
      <c r="H360" s="39">
        <v>50000</v>
      </c>
      <c r="I360" s="39">
        <v>55000</v>
      </c>
      <c r="J360" s="40">
        <v>450000</v>
      </c>
      <c r="K360" s="23">
        <f t="shared" si="27"/>
        <v>7224000</v>
      </c>
      <c r="L360" s="4"/>
      <c r="M360">
        <f t="shared" si="26"/>
        <v>2018</v>
      </c>
      <c r="N360" s="39">
        <v>3165000</v>
      </c>
      <c r="O360" s="39">
        <v>3309000</v>
      </c>
      <c r="P360" s="39">
        <v>140000</v>
      </c>
      <c r="Q360" s="39">
        <v>0</v>
      </c>
      <c r="R360" s="39">
        <v>50000</v>
      </c>
      <c r="S360" s="39">
        <v>70000</v>
      </c>
      <c r="T360" s="40">
        <v>500000</v>
      </c>
      <c r="U360" s="23">
        <f t="shared" si="28"/>
        <v>7234000</v>
      </c>
      <c r="V360" s="28"/>
      <c r="W360" s="39" t="s">
        <v>1183</v>
      </c>
      <c r="X360" s="39" t="s">
        <v>1184</v>
      </c>
      <c r="Y360" s="39">
        <v>2925000</v>
      </c>
      <c r="Z360" s="39">
        <v>3034000</v>
      </c>
      <c r="AA360" s="39">
        <v>235000</v>
      </c>
      <c r="AB360" s="39">
        <v>0</v>
      </c>
      <c r="AC360" s="39">
        <v>70000</v>
      </c>
      <c r="AD360" s="39">
        <v>55000</v>
      </c>
      <c r="AE360" s="40">
        <v>450000</v>
      </c>
    </row>
    <row r="361" spans="1:31">
      <c r="L361" s="4"/>
    </row>
    <row r="362" spans="1:31">
      <c r="A362" t="s">
        <v>372</v>
      </c>
      <c r="D362" s="4">
        <f>SUM(D10:D360)</f>
        <v>759729656.54000008</v>
      </c>
      <c r="E362" s="4">
        <f t="shared" ref="E362:T362" si="30">SUM(E10:E360)</f>
        <v>323293376.21999997</v>
      </c>
      <c r="F362" s="4">
        <f t="shared" si="30"/>
        <v>80748002.969999999</v>
      </c>
      <c r="G362" s="4">
        <f t="shared" si="30"/>
        <v>133356676.29000001</v>
      </c>
      <c r="H362" s="4">
        <f t="shared" si="30"/>
        <v>126207698.56999999</v>
      </c>
      <c r="I362" s="4">
        <f t="shared" si="30"/>
        <v>19175674.260000005</v>
      </c>
      <c r="J362" s="4">
        <f t="shared" si="30"/>
        <v>120302711.76000002</v>
      </c>
      <c r="K362" s="4">
        <f t="shared" si="30"/>
        <v>1562813796.6100006</v>
      </c>
      <c r="N362" s="4">
        <v>275000</v>
      </c>
      <c r="O362" s="4">
        <f t="shared" si="30"/>
        <v>335490608.55000001</v>
      </c>
      <c r="P362" s="4">
        <f t="shared" si="30"/>
        <v>78056951.560000002</v>
      </c>
      <c r="Q362" s="4">
        <f t="shared" si="30"/>
        <v>138059725.73999998</v>
      </c>
      <c r="R362" s="4">
        <f t="shared" si="30"/>
        <v>129001850.66</v>
      </c>
      <c r="S362" s="4">
        <f t="shared" si="30"/>
        <v>26151260.240000002</v>
      </c>
      <c r="T362" s="4">
        <f t="shared" si="30"/>
        <v>132501517.24000001</v>
      </c>
      <c r="U362" s="4">
        <f>SUM(U10:U360)</f>
        <v>1636898312.8600004</v>
      </c>
    </row>
    <row r="363" spans="1:31">
      <c r="N363" s="4">
        <v>140000</v>
      </c>
    </row>
    <row r="364" spans="1:31">
      <c r="N364" s="4">
        <v>100000</v>
      </c>
      <c r="U364" s="4">
        <f>COUNTIF(U10:U360,"&gt;0")</f>
        <v>351</v>
      </c>
    </row>
    <row r="365" spans="1:31">
      <c r="N365" s="4">
        <v>77033</v>
      </c>
    </row>
    <row r="366" spans="1:31">
      <c r="N366" s="4">
        <v>200000</v>
      </c>
    </row>
    <row r="367" spans="1:31">
      <c r="N367" s="4">
        <v>9500</v>
      </c>
    </row>
    <row r="368" spans="1:31">
      <c r="N368" s="4">
        <v>191000</v>
      </c>
    </row>
    <row r="369" spans="14:14">
      <c r="N369" s="4">
        <v>188000</v>
      </c>
    </row>
    <row r="370" spans="14:14">
      <c r="N370" s="4">
        <v>416100</v>
      </c>
    </row>
    <row r="371" spans="14:14">
      <c r="N371" s="4">
        <v>355000</v>
      </c>
    </row>
    <row r="373" spans="14:14">
      <c r="N373" s="4">
        <v>19200</v>
      </c>
    </row>
    <row r="374" spans="14:14">
      <c r="N374" s="4">
        <v>27500</v>
      </c>
    </row>
    <row r="375" spans="14:14">
      <c r="N375" s="4">
        <v>210854.39999999999</v>
      </c>
    </row>
    <row r="376" spans="14:14">
      <c r="N376" s="4">
        <v>190000</v>
      </c>
    </row>
    <row r="377" spans="14:14">
      <c r="N377" s="4">
        <v>410000</v>
      </c>
    </row>
    <row r="378" spans="14:14">
      <c r="N378" s="4">
        <v>225000</v>
      </c>
    </row>
    <row r="379" spans="14:14">
      <c r="N379" s="4">
        <v>103881.23</v>
      </c>
    </row>
    <row r="380" spans="14:14">
      <c r="N380" s="4">
        <v>65000</v>
      </c>
    </row>
    <row r="381" spans="14:14">
      <c r="N381" s="4">
        <v>1192900</v>
      </c>
    </row>
    <row r="382" spans="14:14">
      <c r="N382" s="4">
        <v>50000</v>
      </c>
    </row>
    <row r="383" spans="14:14">
      <c r="N383" s="4">
        <v>77000</v>
      </c>
    </row>
    <row r="385" spans="14:14">
      <c r="N385" s="4">
        <v>146500</v>
      </c>
    </row>
    <row r="386" spans="14:14">
      <c r="N386" s="4">
        <v>214744</v>
      </c>
    </row>
    <row r="387" spans="14:14">
      <c r="N387" s="4">
        <v>230000</v>
      </c>
    </row>
    <row r="388" spans="14:14">
      <c r="N388" s="4">
        <v>45000</v>
      </c>
    </row>
    <row r="389" spans="14:14">
      <c r="N389" s="4">
        <v>30490</v>
      </c>
    </row>
    <row r="390" spans="14:14">
      <c r="N390" s="4">
        <v>25000</v>
      </c>
    </row>
    <row r="391" spans="14:14">
      <c r="N391" s="4">
        <v>357050</v>
      </c>
    </row>
    <row r="392" spans="14:14">
      <c r="N392" s="4">
        <v>350000</v>
      </c>
    </row>
    <row r="393" spans="14:14">
      <c r="N393" s="4">
        <v>100000</v>
      </c>
    </row>
    <row r="394" spans="14:14">
      <c r="N394" s="4">
        <v>20000</v>
      </c>
    </row>
    <row r="395" spans="14:14">
      <c r="N395" s="4">
        <v>50000</v>
      </c>
    </row>
    <row r="396" spans="14:14">
      <c r="N396" s="4">
        <v>7505000</v>
      </c>
    </row>
    <row r="397" spans="14:14">
      <c r="N397" s="4">
        <v>225000</v>
      </c>
    </row>
    <row r="398" spans="14:14">
      <c r="N398" s="4">
        <v>20000</v>
      </c>
    </row>
    <row r="399" spans="14:14">
      <c r="N399" s="4">
        <v>70000</v>
      </c>
    </row>
    <row r="400" spans="14:14">
      <c r="N400" s="4">
        <v>32000</v>
      </c>
    </row>
    <row r="401" spans="14:14">
      <c r="N401" s="4">
        <v>295000</v>
      </c>
    </row>
    <row r="402" spans="14:14">
      <c r="N402" s="4">
        <v>160210</v>
      </c>
    </row>
    <row r="403" spans="14:14">
      <c r="N403" s="4">
        <v>299023</v>
      </c>
    </row>
    <row r="404" spans="14:14">
      <c r="N404" s="4">
        <v>55000</v>
      </c>
    </row>
    <row r="405" spans="14:14">
      <c r="N405" s="4">
        <v>1671700</v>
      </c>
    </row>
    <row r="407" spans="14:14">
      <c r="N407" s="4">
        <v>500250</v>
      </c>
    </row>
    <row r="408" spans="14:14">
      <c r="N408" s="4">
        <v>15000</v>
      </c>
    </row>
    <row r="409" spans="14:14">
      <c r="N409" s="4">
        <v>375000</v>
      </c>
    </row>
    <row r="410" spans="14:14">
      <c r="N410" s="4">
        <v>700000</v>
      </c>
    </row>
    <row r="411" spans="14:14">
      <c r="N411" s="4">
        <v>300000</v>
      </c>
    </row>
    <row r="412" spans="14:14">
      <c r="N412" s="4">
        <v>56562</v>
      </c>
    </row>
    <row r="413" spans="14:14">
      <c r="N413" s="4">
        <v>145000</v>
      </c>
    </row>
    <row r="414" spans="14:14">
      <c r="N414" s="4">
        <v>35000</v>
      </c>
    </row>
    <row r="415" spans="14:14">
      <c r="N415" s="4">
        <v>75500</v>
      </c>
    </row>
    <row r="416" spans="14:14">
      <c r="N416" s="4">
        <v>120000</v>
      </c>
    </row>
    <row r="417" spans="14:14">
      <c r="N417" s="4">
        <v>450000</v>
      </c>
    </row>
    <row r="418" spans="14:14">
      <c r="N418" s="4">
        <v>281000</v>
      </c>
    </row>
    <row r="419" spans="14:14">
      <c r="N419" s="4">
        <v>21000</v>
      </c>
    </row>
    <row r="420" spans="14:14">
      <c r="N420" s="4">
        <v>25000</v>
      </c>
    </row>
    <row r="421" spans="14:14">
      <c r="N421" s="4">
        <v>37881</v>
      </c>
    </row>
    <row r="422" spans="14:14">
      <c r="N422" s="4">
        <v>565000</v>
      </c>
    </row>
    <row r="423" spans="14:14">
      <c r="N423" s="4">
        <v>25000</v>
      </c>
    </row>
    <row r="424" spans="14:14">
      <c r="N424" s="4">
        <v>9200</v>
      </c>
    </row>
    <row r="425" spans="14:14">
      <c r="N425" s="4">
        <v>240000</v>
      </c>
    </row>
    <row r="426" spans="14:14">
      <c r="N426" s="4">
        <v>127498</v>
      </c>
    </row>
    <row r="427" spans="14:14">
      <c r="N427" s="4">
        <v>10000</v>
      </c>
    </row>
    <row r="428" spans="14:14">
      <c r="N428" s="4">
        <v>115000</v>
      </c>
    </row>
    <row r="429" spans="14:14">
      <c r="N429" s="4">
        <v>15000</v>
      </c>
    </row>
    <row r="430" spans="14:14">
      <c r="N430" s="4">
        <v>10000</v>
      </c>
    </row>
    <row r="431" spans="14:14">
      <c r="N431" s="4">
        <v>45000</v>
      </c>
    </row>
    <row r="432" spans="14:14">
      <c r="N432" s="4">
        <v>300000</v>
      </c>
    </row>
    <row r="433" spans="14:14">
      <c r="N433" s="4">
        <v>250000</v>
      </c>
    </row>
    <row r="434" spans="14:14">
      <c r="N434" s="4">
        <v>550000</v>
      </c>
    </row>
    <row r="435" spans="14:14">
      <c r="N435" s="4">
        <v>30000</v>
      </c>
    </row>
    <row r="436" spans="14:14">
      <c r="N436" s="4">
        <v>390000</v>
      </c>
    </row>
    <row r="437" spans="14:14">
      <c r="N437" s="4">
        <v>64657.81</v>
      </c>
    </row>
    <row r="438" spans="14:14">
      <c r="N438" s="4">
        <v>110000</v>
      </c>
    </row>
    <row r="439" spans="14:14">
      <c r="N439" s="4">
        <v>67000</v>
      </c>
    </row>
    <row r="440" spans="14:14">
      <c r="N440" s="4">
        <v>110000</v>
      </c>
    </row>
    <row r="441" spans="14:14">
      <c r="N441" s="4">
        <v>124500</v>
      </c>
    </row>
    <row r="442" spans="14:14">
      <c r="N442" s="4">
        <v>32000</v>
      </c>
    </row>
    <row r="443" spans="14:14">
      <c r="N443" s="4">
        <v>200000</v>
      </c>
    </row>
    <row r="444" spans="14:14">
      <c r="N444" s="4">
        <v>225000</v>
      </c>
    </row>
    <row r="445" spans="14:14">
      <c r="N445" s="4">
        <v>15000</v>
      </c>
    </row>
    <row r="446" spans="14:14">
      <c r="N446" s="4">
        <v>225000</v>
      </c>
    </row>
    <row r="447" spans="14:14">
      <c r="N447" s="4">
        <v>80000</v>
      </c>
    </row>
    <row r="448" spans="14:14">
      <c r="N448" s="4">
        <v>110000</v>
      </c>
    </row>
    <row r="449" spans="14:14">
      <c r="N449" s="4">
        <v>215000</v>
      </c>
    </row>
    <row r="450" spans="14:14">
      <c r="N450" s="4">
        <v>85000</v>
      </c>
    </row>
    <row r="451" spans="14:14">
      <c r="N451" s="4">
        <v>22000</v>
      </c>
    </row>
    <row r="452" spans="14:14">
      <c r="N452" s="4">
        <v>6600</v>
      </c>
    </row>
    <row r="453" spans="14:14">
      <c r="N453" s="4">
        <v>29000</v>
      </c>
    </row>
    <row r="454" spans="14:14">
      <c r="N454" s="4">
        <v>350000</v>
      </c>
    </row>
    <row r="455" spans="14:14">
      <c r="N455" s="4">
        <v>325000</v>
      </c>
    </row>
    <row r="456" spans="14:14">
      <c r="N456" s="4">
        <v>1271000</v>
      </c>
    </row>
    <row r="457" spans="14:14">
      <c r="N457" s="4">
        <v>575000</v>
      </c>
    </row>
    <row r="458" spans="14:14">
      <c r="N458" s="4">
        <v>580000</v>
      </c>
    </row>
    <row r="460" spans="14:14">
      <c r="N460" s="4">
        <v>150883</v>
      </c>
    </row>
    <row r="461" spans="14:14">
      <c r="N461" s="4">
        <v>867340</v>
      </c>
    </row>
    <row r="462" spans="14:14">
      <c r="N462" s="4">
        <v>228000</v>
      </c>
    </row>
    <row r="463" spans="14:14">
      <c r="N463" s="4">
        <v>50000</v>
      </c>
    </row>
    <row r="464" spans="14:14">
      <c r="N464" s="4">
        <v>280000</v>
      </c>
    </row>
    <row r="465" spans="14:14">
      <c r="N465" s="4">
        <v>44500</v>
      </c>
    </row>
    <row r="466" spans="14:14">
      <c r="N466" s="4">
        <v>66000</v>
      </c>
    </row>
    <row r="468" spans="14:14">
      <c r="N468" s="4">
        <v>480000</v>
      </c>
    </row>
    <row r="469" spans="14:14">
      <c r="N469" s="4">
        <v>15000</v>
      </c>
    </row>
    <row r="471" spans="14:14">
      <c r="N471" s="4">
        <v>105000</v>
      </c>
    </row>
    <row r="472" spans="14:14">
      <c r="N472" s="4">
        <v>15000</v>
      </c>
    </row>
    <row r="473" spans="14:14">
      <c r="N473" s="4">
        <v>16000</v>
      </c>
    </row>
    <row r="474" spans="14:14">
      <c r="N474" s="4">
        <v>45000</v>
      </c>
    </row>
    <row r="476" spans="14:14">
      <c r="N476" s="4">
        <v>90000</v>
      </c>
    </row>
    <row r="477" spans="14:14">
      <c r="N477" s="4">
        <v>80000</v>
      </c>
    </row>
    <row r="478" spans="14:14">
      <c r="N478" s="4">
        <v>28573</v>
      </c>
    </row>
    <row r="479" spans="14:14">
      <c r="N479" s="4">
        <v>168000</v>
      </c>
    </row>
    <row r="480" spans="14:14">
      <c r="N480" s="4">
        <v>85000</v>
      </c>
    </row>
    <row r="481" spans="14:14">
      <c r="N481" s="4">
        <v>30000</v>
      </c>
    </row>
    <row r="483" spans="14:14">
      <c r="N483" s="4">
        <v>130000</v>
      </c>
    </row>
    <row r="484" spans="14:14">
      <c r="N484" s="4">
        <v>170000</v>
      </c>
    </row>
    <row r="485" spans="14:14">
      <c r="N485" s="4">
        <v>67500</v>
      </c>
    </row>
    <row r="486" spans="14:14">
      <c r="N486" s="4">
        <v>110000</v>
      </c>
    </row>
    <row r="487" spans="14:14">
      <c r="N487" s="4">
        <v>268000</v>
      </c>
    </row>
    <row r="489" spans="14:14">
      <c r="N489" s="4">
        <v>341000</v>
      </c>
    </row>
    <row r="490" spans="14:14">
      <c r="N490" s="4">
        <v>8500</v>
      </c>
    </row>
    <row r="491" spans="14:14">
      <c r="N491" s="4">
        <v>16000</v>
      </c>
    </row>
    <row r="492" spans="14:14">
      <c r="N492" s="4">
        <v>250000</v>
      </c>
    </row>
    <row r="493" spans="14:14">
      <c r="N493" s="4">
        <v>20000</v>
      </c>
    </row>
    <row r="494" spans="14:14">
      <c r="N494" s="4">
        <v>250000</v>
      </c>
    </row>
    <row r="495" spans="14:14">
      <c r="N495" s="4">
        <v>115000</v>
      </c>
    </row>
    <row r="496" spans="14:14">
      <c r="N496" s="4">
        <v>55000</v>
      </c>
    </row>
    <row r="497" spans="14:14">
      <c r="N497" s="4">
        <v>140000</v>
      </c>
    </row>
    <row r="499" spans="14:14">
      <c r="N499" s="4">
        <v>150000</v>
      </c>
    </row>
    <row r="500" spans="14:14">
      <c r="N500" s="4">
        <v>201080</v>
      </c>
    </row>
    <row r="501" spans="14:14">
      <c r="N501" s="4">
        <v>23500</v>
      </c>
    </row>
    <row r="502" spans="14:14">
      <c r="N502" s="4">
        <v>204000</v>
      </c>
    </row>
    <row r="503" spans="14:14">
      <c r="N503" s="4">
        <v>235000</v>
      </c>
    </row>
    <row r="504" spans="14:14">
      <c r="N504" s="4">
        <v>35000</v>
      </c>
    </row>
    <row r="505" spans="14:14">
      <c r="N505" s="4">
        <v>155000</v>
      </c>
    </row>
    <row r="506" spans="14:14">
      <c r="N506" s="4">
        <v>125500</v>
      </c>
    </row>
    <row r="507" spans="14:14">
      <c r="N507" s="4">
        <v>135000</v>
      </c>
    </row>
    <row r="508" spans="14:14">
      <c r="N508" s="4">
        <v>97000</v>
      </c>
    </row>
    <row r="509" spans="14:14">
      <c r="N509" s="4">
        <v>68000</v>
      </c>
    </row>
    <row r="510" spans="14:14">
      <c r="N510" s="4">
        <v>1361700</v>
      </c>
    </row>
    <row r="511" spans="14:14">
      <c r="N511" s="4">
        <v>71000</v>
      </c>
    </row>
    <row r="512" spans="14:14">
      <c r="N512" s="4">
        <v>165000</v>
      </c>
    </row>
    <row r="513" spans="14:14">
      <c r="N513" s="4">
        <v>50000</v>
      </c>
    </row>
    <row r="514" spans="14:14">
      <c r="N514" s="4">
        <v>183000</v>
      </c>
    </row>
    <row r="515" spans="14:14">
      <c r="N515" s="4">
        <v>21572.44</v>
      </c>
    </row>
    <row r="516" spans="14:14">
      <c r="N516" s="4">
        <v>301000</v>
      </c>
    </row>
    <row r="517" spans="14:14">
      <c r="N517" s="4">
        <v>12000</v>
      </c>
    </row>
    <row r="518" spans="14:14">
      <c r="N518" s="4">
        <v>35839</v>
      </c>
    </row>
    <row r="519" spans="14:14">
      <c r="N519" s="4">
        <v>75000</v>
      </c>
    </row>
    <row r="520" spans="14:14">
      <c r="N520" s="4">
        <v>150000</v>
      </c>
    </row>
    <row r="521" spans="14:14">
      <c r="N521" s="4">
        <v>1324218</v>
      </c>
    </row>
    <row r="522" spans="14:14">
      <c r="N522" s="4">
        <v>190000</v>
      </c>
    </row>
    <row r="523" spans="14:14">
      <c r="N523" s="4">
        <v>202888</v>
      </c>
    </row>
    <row r="525" spans="14:14">
      <c r="N525" s="4">
        <v>85000</v>
      </c>
    </row>
    <row r="526" spans="14:14">
      <c r="N526" s="4">
        <v>625000</v>
      </c>
    </row>
    <row r="527" spans="14:14">
      <c r="N527" s="4">
        <v>35000</v>
      </c>
    </row>
    <row r="528" spans="14:14">
      <c r="N528" s="4">
        <v>198000</v>
      </c>
    </row>
    <row r="529" spans="14:14">
      <c r="N529" s="4">
        <v>105000</v>
      </c>
    </row>
    <row r="530" spans="14:14">
      <c r="N530" s="4">
        <v>74000</v>
      </c>
    </row>
    <row r="531" spans="14:14">
      <c r="N531" s="4">
        <v>566000</v>
      </c>
    </row>
    <row r="532" spans="14:14">
      <c r="N532" s="4">
        <v>250000</v>
      </c>
    </row>
    <row r="533" spans="14:14">
      <c r="N533" s="4">
        <v>200000</v>
      </c>
    </row>
    <row r="534" spans="14:14">
      <c r="N534" s="4">
        <v>110000</v>
      </c>
    </row>
    <row r="535" spans="14:14">
      <c r="N535" s="4">
        <v>111000</v>
      </c>
    </row>
    <row r="536" spans="14:14">
      <c r="N536" s="4">
        <v>110000</v>
      </c>
    </row>
    <row r="537" spans="14:14">
      <c r="N537" s="4">
        <v>600000</v>
      </c>
    </row>
    <row r="538" spans="14:14">
      <c r="N538" s="4">
        <v>85000</v>
      </c>
    </row>
    <row r="539" spans="14:14">
      <c r="N539" s="4">
        <v>350000</v>
      </c>
    </row>
    <row r="540" spans="14:14">
      <c r="N540" s="4">
        <v>50000</v>
      </c>
    </row>
    <row r="541" spans="14:14">
      <c r="N541" s="4">
        <v>20500</v>
      </c>
    </row>
    <row r="542" spans="14:14">
      <c r="N542" s="4">
        <v>0</v>
      </c>
    </row>
    <row r="543" spans="14:14">
      <c r="N543" s="4">
        <v>350000</v>
      </c>
    </row>
    <row r="544" spans="14:14">
      <c r="N544" s="4">
        <v>5200</v>
      </c>
    </row>
    <row r="545" spans="14:14">
      <c r="N545" s="4">
        <v>100000</v>
      </c>
    </row>
    <row r="546" spans="14:14">
      <c r="N546" s="4">
        <v>242000</v>
      </c>
    </row>
    <row r="547" spans="14:14">
      <c r="N547" s="4">
        <v>65300</v>
      </c>
    </row>
    <row r="548" spans="14:14">
      <c r="N548" s="4">
        <v>100000</v>
      </c>
    </row>
    <row r="549" spans="14:14">
      <c r="N549" s="4">
        <v>50000</v>
      </c>
    </row>
    <row r="550" spans="14:14">
      <c r="N550" s="4">
        <v>485000</v>
      </c>
    </row>
    <row r="552" spans="14:14">
      <c r="N552" s="4">
        <v>46103</v>
      </c>
    </row>
    <row r="553" spans="14:14">
      <c r="N553" s="4">
        <v>98000</v>
      </c>
    </row>
    <row r="554" spans="14:14">
      <c r="N554" s="4">
        <v>15000</v>
      </c>
    </row>
    <row r="556" spans="14:14">
      <c r="N556" s="4">
        <v>1000</v>
      </c>
    </row>
    <row r="557" spans="14:14">
      <c r="N557" s="4">
        <v>29569</v>
      </c>
    </row>
    <row r="558" spans="14:14">
      <c r="N558" s="4">
        <v>500000</v>
      </c>
    </row>
    <row r="559" spans="14:14">
      <c r="N559" s="4">
        <v>377100</v>
      </c>
    </row>
    <row r="560" spans="14:14">
      <c r="N560" s="4">
        <v>200000</v>
      </c>
    </row>
    <row r="562" spans="14:14">
      <c r="N562" s="4">
        <v>2673000</v>
      </c>
    </row>
    <row r="563" spans="14:14">
      <c r="N563" s="4">
        <v>20000</v>
      </c>
    </row>
    <row r="564" spans="14:14">
      <c r="N564" s="4">
        <v>40500</v>
      </c>
    </row>
    <row r="565" spans="14:14">
      <c r="N565" s="4">
        <v>8266.1</v>
      </c>
    </row>
    <row r="566" spans="14:14">
      <c r="N566" s="4">
        <v>25000</v>
      </c>
    </row>
    <row r="567" spans="14:14">
      <c r="N567" s="4">
        <v>290000</v>
      </c>
    </row>
    <row r="568" spans="14:14">
      <c r="N568" s="4">
        <v>1220000</v>
      </c>
    </row>
    <row r="569" spans="14:14">
      <c r="N569" s="4">
        <v>110000</v>
      </c>
    </row>
    <row r="570" spans="14:14">
      <c r="N570" s="4">
        <v>283456</v>
      </c>
    </row>
    <row r="571" spans="14:14">
      <c r="N571" s="4">
        <v>360000</v>
      </c>
    </row>
    <row r="572" spans="14:14">
      <c r="N572" s="4">
        <v>350000</v>
      </c>
    </row>
    <row r="573" spans="14:14">
      <c r="N573" s="4">
        <v>71000</v>
      </c>
    </row>
    <row r="574" spans="14:14">
      <c r="N574" s="4">
        <v>200000</v>
      </c>
    </row>
    <row r="575" spans="14:14">
      <c r="N575" s="4">
        <v>160000</v>
      </c>
    </row>
    <row r="576" spans="14:14">
      <c r="N576" s="4">
        <v>150000</v>
      </c>
    </row>
    <row r="577" spans="14:14">
      <c r="N577" s="4">
        <v>250000</v>
      </c>
    </row>
    <row r="578" spans="14:14">
      <c r="N578" s="4">
        <v>10000</v>
      </c>
    </row>
    <row r="579" spans="14:14">
      <c r="N579" s="4">
        <v>257000</v>
      </c>
    </row>
    <row r="580" spans="14:14">
      <c r="N580" s="4">
        <v>150000</v>
      </c>
    </row>
    <row r="581" spans="14:14">
      <c r="N581" s="4">
        <v>0</v>
      </c>
    </row>
    <row r="582" spans="14:14">
      <c r="N582" s="4">
        <v>270000</v>
      </c>
    </row>
    <row r="583" spans="14:14">
      <c r="N583" s="4">
        <v>29000</v>
      </c>
    </row>
    <row r="584" spans="14:14">
      <c r="N584" s="4">
        <v>173000</v>
      </c>
    </row>
    <row r="585" spans="14:14">
      <c r="N585" s="4">
        <v>138686</v>
      </c>
    </row>
    <row r="588" spans="14:14">
      <c r="N588" s="4">
        <v>136000</v>
      </c>
    </row>
    <row r="589" spans="14:14">
      <c r="N589" s="4">
        <v>15000</v>
      </c>
    </row>
    <row r="590" spans="14:14">
      <c r="N590" s="4">
        <v>525000</v>
      </c>
    </row>
    <row r="591" spans="14:14">
      <c r="N591" s="4">
        <v>10000</v>
      </c>
    </row>
    <row r="592" spans="14:14">
      <c r="N592" s="4">
        <v>200000</v>
      </c>
    </row>
    <row r="593" spans="14:14">
      <c r="N593" s="4">
        <v>53500</v>
      </c>
    </row>
    <row r="594" spans="14:14">
      <c r="N594" s="4">
        <v>12000</v>
      </c>
    </row>
    <row r="595" spans="14:14">
      <c r="N595" s="4">
        <v>32000</v>
      </c>
    </row>
    <row r="596" spans="14:14">
      <c r="N596" s="4">
        <v>43000</v>
      </c>
    </row>
    <row r="597" spans="14:14">
      <c r="N597" s="4">
        <v>490000</v>
      </c>
    </row>
    <row r="598" spans="14:14">
      <c r="N598" s="4">
        <v>10000</v>
      </c>
    </row>
    <row r="599" spans="14:14">
      <c r="N599" s="4">
        <v>68000</v>
      </c>
    </row>
    <row r="602" spans="14:14">
      <c r="N602" s="4">
        <v>25000</v>
      </c>
    </row>
    <row r="603" spans="14:14">
      <c r="N603" s="4">
        <v>161413</v>
      </c>
    </row>
    <row r="604" spans="14:14">
      <c r="N604" s="4">
        <v>1576000</v>
      </c>
    </row>
    <row r="605" spans="14:14">
      <c r="N605" s="4">
        <v>412000</v>
      </c>
    </row>
    <row r="607" spans="14:14">
      <c r="N607" s="4">
        <v>200000</v>
      </c>
    </row>
    <row r="608" spans="14:14">
      <c r="N608" s="4">
        <v>170900</v>
      </c>
    </row>
    <row r="609" spans="14:14">
      <c r="N609" s="4">
        <v>640000</v>
      </c>
    </row>
    <row r="610" spans="14:14">
      <c r="N610" s="4">
        <v>20000</v>
      </c>
    </row>
    <row r="611" spans="14:14">
      <c r="N611" s="4">
        <v>26000</v>
      </c>
    </row>
    <row r="612" spans="14:14">
      <c r="N612" s="4">
        <v>275000</v>
      </c>
    </row>
    <row r="613" spans="14:14">
      <c r="N613" s="4">
        <v>95000</v>
      </c>
    </row>
    <row r="614" spans="14:14">
      <c r="N614" s="4">
        <v>1500</v>
      </c>
    </row>
    <row r="615" spans="14:14">
      <c r="N615" s="4">
        <v>65000</v>
      </c>
    </row>
    <row r="618" spans="14:14">
      <c r="N618" s="4">
        <v>95000</v>
      </c>
    </row>
    <row r="619" spans="14:14">
      <c r="N619" s="4">
        <v>430000</v>
      </c>
    </row>
    <row r="620" spans="14:14">
      <c r="N620" s="4">
        <v>153000</v>
      </c>
    </row>
    <row r="621" spans="14:14">
      <c r="N621" s="4">
        <v>5000</v>
      </c>
    </row>
    <row r="622" spans="14:14">
      <c r="N622" s="4">
        <v>405000</v>
      </c>
    </row>
    <row r="623" spans="14:14">
      <c r="N623" s="4">
        <v>277000</v>
      </c>
    </row>
    <row r="624" spans="14:14">
      <c r="N624" s="4">
        <v>5500</v>
      </c>
    </row>
    <row r="625" spans="14:14">
      <c r="N625" s="4">
        <v>385000</v>
      </c>
    </row>
    <row r="626" spans="14:14">
      <c r="N626" s="4">
        <v>150000</v>
      </c>
    </row>
    <row r="627" spans="14:14">
      <c r="N627" s="4">
        <v>140000</v>
      </c>
    </row>
    <row r="628" spans="14:14">
      <c r="N628" s="4">
        <v>155000</v>
      </c>
    </row>
    <row r="629" spans="14:14">
      <c r="N629" s="4">
        <v>20000</v>
      </c>
    </row>
    <row r="630" spans="14:14">
      <c r="N630" s="4">
        <v>47200</v>
      </c>
    </row>
    <row r="631" spans="14:14">
      <c r="N631" s="4">
        <v>60000</v>
      </c>
    </row>
    <row r="632" spans="14:14">
      <c r="N632" s="4">
        <v>200000</v>
      </c>
    </row>
    <row r="633" spans="14:14">
      <c r="N633" s="4">
        <v>19500</v>
      </c>
    </row>
    <row r="634" spans="14:14">
      <c r="N634" s="4">
        <v>280000</v>
      </c>
    </row>
    <row r="635" spans="14:14">
      <c r="N635" s="4">
        <v>808000</v>
      </c>
    </row>
    <row r="636" spans="14:14">
      <c r="N636" s="4">
        <v>75000</v>
      </c>
    </row>
    <row r="637" spans="14:14">
      <c r="N637" s="4">
        <v>75000</v>
      </c>
    </row>
    <row r="638" spans="14:14">
      <c r="N638" s="4">
        <v>70000</v>
      </c>
    </row>
    <row r="639" spans="14:14">
      <c r="N639" s="4">
        <v>280000</v>
      </c>
    </row>
    <row r="640" spans="14:14">
      <c r="N640" s="4">
        <v>42000</v>
      </c>
    </row>
    <row r="641" spans="14:14">
      <c r="N641" s="4">
        <v>100000</v>
      </c>
    </row>
    <row r="642" spans="14:14">
      <c r="N642" s="4">
        <v>1330000</v>
      </c>
    </row>
    <row r="643" spans="14:14">
      <c r="N643" s="4">
        <v>70000</v>
      </c>
    </row>
    <row r="644" spans="14:14">
      <c r="N644" s="4">
        <v>30000</v>
      </c>
    </row>
    <row r="645" spans="14:14">
      <c r="N645" s="4">
        <v>200000</v>
      </c>
    </row>
    <row r="646" spans="14:14">
      <c r="N646" s="4">
        <v>439900</v>
      </c>
    </row>
    <row r="647" spans="14:14">
      <c r="N647" s="4">
        <v>35000</v>
      </c>
    </row>
    <row r="648" spans="14:14">
      <c r="N648" s="4">
        <v>54000</v>
      </c>
    </row>
    <row r="649" spans="14:14">
      <c r="N649" s="4">
        <v>175000</v>
      </c>
    </row>
    <row r="650" spans="14:14">
      <c r="N650" s="4">
        <v>14493.36</v>
      </c>
    </row>
    <row r="651" spans="14:14">
      <c r="N651" s="4">
        <v>70000</v>
      </c>
    </row>
    <row r="652" spans="14:14">
      <c r="N652" s="4">
        <v>125000</v>
      </c>
    </row>
    <row r="653" spans="14:14">
      <c r="N653" s="4">
        <v>140000</v>
      </c>
    </row>
    <row r="655" spans="14:14">
      <c r="N655" s="4">
        <v>92500</v>
      </c>
    </row>
    <row r="656" spans="14:14">
      <c r="N656" s="4">
        <v>334917</v>
      </c>
    </row>
    <row r="657" spans="14:14">
      <c r="N657" s="4">
        <v>120000</v>
      </c>
    </row>
    <row r="658" spans="14:14">
      <c r="N658" s="4">
        <v>10000</v>
      </c>
    </row>
    <row r="659" spans="14:14">
      <c r="N659" s="4">
        <v>26000</v>
      </c>
    </row>
    <row r="660" spans="14:14">
      <c r="N660" s="4">
        <v>142700</v>
      </c>
    </row>
    <row r="661" spans="14:14">
      <c r="N661" s="4">
        <v>85000</v>
      </c>
    </row>
    <row r="662" spans="14:14">
      <c r="N662" s="4">
        <v>80000</v>
      </c>
    </row>
    <row r="663" spans="14:14">
      <c r="N663" s="4">
        <v>4500</v>
      </c>
    </row>
    <row r="664" spans="14:14">
      <c r="N664" s="4">
        <v>115000</v>
      </c>
    </row>
    <row r="665" spans="14:14">
      <c r="N665" s="4">
        <v>70000</v>
      </c>
    </row>
    <row r="666" spans="14:14">
      <c r="N666" s="4">
        <v>250000</v>
      </c>
    </row>
    <row r="667" spans="14:14">
      <c r="N667" s="4">
        <v>25000</v>
      </c>
    </row>
    <row r="668" spans="14:14">
      <c r="N668" s="4">
        <v>250000</v>
      </c>
    </row>
    <row r="669" spans="14:14">
      <c r="N669" s="4">
        <v>650000</v>
      </c>
    </row>
    <row r="670" spans="14:14">
      <c r="N670" s="4">
        <v>73000</v>
      </c>
    </row>
    <row r="671" spans="14:14">
      <c r="N671" s="4">
        <v>250000</v>
      </c>
    </row>
    <row r="672" spans="14:14">
      <c r="N672" s="4">
        <v>100000</v>
      </c>
    </row>
    <row r="673" spans="14:14">
      <c r="N673" s="4">
        <v>6000</v>
      </c>
    </row>
    <row r="674" spans="14:14">
      <c r="N674" s="4">
        <v>8500</v>
      </c>
    </row>
    <row r="675" spans="14:14">
      <c r="N675" s="4">
        <v>250000</v>
      </c>
    </row>
    <row r="676" spans="14:14">
      <c r="N676" s="4">
        <v>325000</v>
      </c>
    </row>
    <row r="677" spans="14:14">
      <c r="N677" s="4">
        <v>166160</v>
      </c>
    </row>
    <row r="678" spans="14:14">
      <c r="N678" s="4">
        <v>300000</v>
      </c>
    </row>
    <row r="679" spans="14:14">
      <c r="N679" s="4">
        <v>115000</v>
      </c>
    </row>
    <row r="681" spans="14:14">
      <c r="N681" s="4">
        <v>42000</v>
      </c>
    </row>
    <row r="682" spans="14:14">
      <c r="N682" s="4">
        <v>70000</v>
      </c>
    </row>
    <row r="683" spans="14:14">
      <c r="N683" s="4">
        <v>143500</v>
      </c>
    </row>
    <row r="684" spans="14:14">
      <c r="N684" s="4">
        <v>7500</v>
      </c>
    </row>
    <row r="685" spans="14:14">
      <c r="N685" s="4">
        <v>35000</v>
      </c>
    </row>
    <row r="686" spans="14:14">
      <c r="N686" s="4">
        <v>150000</v>
      </c>
    </row>
    <row r="687" spans="14:14">
      <c r="N687" s="4">
        <v>30000</v>
      </c>
    </row>
    <row r="688" spans="14:14">
      <c r="N688" s="4">
        <v>70000</v>
      </c>
    </row>
    <row r="689" spans="14:14">
      <c r="N689" s="4">
        <v>175000</v>
      </c>
    </row>
    <row r="690" spans="14:14">
      <c r="N690" s="4">
        <v>600000</v>
      </c>
    </row>
    <row r="691" spans="14:14">
      <c r="N691" s="4">
        <v>188000</v>
      </c>
    </row>
    <row r="692" spans="14:14">
      <c r="N692" s="4">
        <v>34600</v>
      </c>
    </row>
    <row r="693" spans="14:14">
      <c r="N693" s="4">
        <v>110000</v>
      </c>
    </row>
    <row r="694" spans="14:14">
      <c r="N694" s="4">
        <v>140000</v>
      </c>
    </row>
    <row r="695" spans="14:14">
      <c r="N695" s="4">
        <v>240000</v>
      </c>
    </row>
    <row r="696" spans="14:14">
      <c r="N696" s="4">
        <v>90000</v>
      </c>
    </row>
    <row r="697" spans="14:14">
      <c r="N697" s="4">
        <v>597500</v>
      </c>
    </row>
    <row r="698" spans="14:14">
      <c r="N698" s="4">
        <v>18000</v>
      </c>
    </row>
    <row r="699" spans="14:14">
      <c r="N699" s="4">
        <v>137000</v>
      </c>
    </row>
    <row r="700" spans="14:14">
      <c r="N700" s="4">
        <v>240000</v>
      </c>
    </row>
    <row r="701" spans="14:14">
      <c r="N701" s="4">
        <v>17000</v>
      </c>
    </row>
    <row r="702" spans="14:14">
      <c r="N702" s="4">
        <v>35000</v>
      </c>
    </row>
    <row r="703" spans="14:14">
      <c r="N703" s="4">
        <v>500000</v>
      </c>
    </row>
    <row r="704" spans="14:14">
      <c r="N704" s="4">
        <v>284000</v>
      </c>
    </row>
    <row r="705" spans="14:14">
      <c r="N705" s="4">
        <v>270000</v>
      </c>
    </row>
    <row r="706" spans="14:14">
      <c r="N706" s="4">
        <v>12500</v>
      </c>
    </row>
    <row r="707" spans="14:14">
      <c r="N707" s="4">
        <v>236000</v>
      </c>
    </row>
    <row r="708" spans="14:14">
      <c r="N708" s="4">
        <v>450000</v>
      </c>
    </row>
    <row r="710" spans="14:14">
      <c r="N710" s="4">
        <v>7200</v>
      </c>
    </row>
    <row r="711" spans="14:14">
      <c r="N711" s="4">
        <v>160000</v>
      </c>
    </row>
    <row r="712" spans="14:14">
      <c r="N712" s="4">
        <v>140000</v>
      </c>
    </row>
  </sheetData>
  <phoneticPr fontId="0" type="noConversion"/>
  <pageMargins left="0.75" right="0.75" top="1" bottom="1" header="0.5" footer="0.5"/>
  <pageSetup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U364"/>
  <sheetViews>
    <sheetView workbookViewId="0">
      <pane xSplit="2" ySplit="8" topLeftCell="C48" activePane="bottomRight" state="frozen"/>
      <selection activeCell="D10" sqref="D10"/>
      <selection pane="topRight" activeCell="D10" sqref="D10"/>
      <selection pane="bottomLeft" activeCell="D10" sqref="D10"/>
      <selection pane="bottomRight" activeCell="C9" sqref="C9"/>
    </sheetView>
  </sheetViews>
  <sheetFormatPr defaultRowHeight="13.2"/>
  <cols>
    <col min="1" max="1" width="24.6640625" customWidth="1"/>
    <col min="2" max="2" width="5.6640625" customWidth="1"/>
    <col min="3" max="3" width="14.6640625" customWidth="1"/>
    <col min="4" max="4" width="2" customWidth="1"/>
    <col min="5" max="6" width="14.6640625" customWidth="1"/>
    <col min="7" max="7" width="1.6640625" customWidth="1"/>
    <col min="8" max="8" width="14.6640625" customWidth="1"/>
    <col min="9" max="9" width="1.6640625" customWidth="1"/>
    <col min="10" max="11" width="14.6640625" customWidth="1"/>
    <col min="12" max="12" width="10.44140625" style="26" bestFit="1" customWidth="1"/>
    <col min="13" max="13" width="14.6640625" customWidth="1"/>
    <col min="14" max="14" width="10.33203125" style="26" customWidth="1"/>
    <col min="15" max="15" width="14.6640625" customWidth="1"/>
    <col min="16" max="16" width="1.6640625" customWidth="1"/>
    <col min="17" max="17" width="10.5546875" style="26" customWidth="1"/>
    <col min="18" max="18" width="14.6640625" customWidth="1"/>
    <col min="19" max="19" width="1.6640625" customWidth="1"/>
    <col min="20" max="20" width="14.6640625" style="23" customWidth="1"/>
    <col min="21" max="21" width="15.5546875" style="26" customWidth="1"/>
    <col min="22" max="22" width="2.6640625" customWidth="1"/>
  </cols>
  <sheetData>
    <row r="1" spans="1:21" s="6" customFormat="1">
      <c r="A1" s="6" t="s">
        <v>364</v>
      </c>
      <c r="L1" s="24"/>
      <c r="N1" s="24"/>
      <c r="Q1" s="24"/>
      <c r="T1" s="21"/>
      <c r="U1" s="24"/>
    </row>
    <row r="2" spans="1:21" s="6" customFormat="1">
      <c r="A2" s="6" t="s">
        <v>365</v>
      </c>
      <c r="L2" s="24"/>
      <c r="N2" s="24"/>
      <c r="Q2" s="24"/>
      <c r="T2" s="21"/>
      <c r="U2" s="24"/>
    </row>
    <row r="3" spans="1:21" s="6" customFormat="1">
      <c r="A3" s="6" t="s">
        <v>366</v>
      </c>
      <c r="L3" s="24"/>
      <c r="N3" s="24"/>
      <c r="Q3" s="24"/>
      <c r="T3" s="21"/>
      <c r="U3" s="24"/>
    </row>
    <row r="4" spans="1:21" s="6" customFormat="1">
      <c r="L4" s="24"/>
      <c r="N4" s="24"/>
      <c r="Q4" s="24"/>
      <c r="T4" s="21"/>
      <c r="U4" s="24"/>
    </row>
    <row r="5" spans="1:21" s="6" customFormat="1">
      <c r="L5" s="24"/>
      <c r="N5" s="24"/>
      <c r="Q5" s="24"/>
      <c r="T5" s="21"/>
      <c r="U5" s="24"/>
    </row>
    <row r="6" spans="1:21" s="6" customFormat="1">
      <c r="A6" s="7">
        <f ca="1">TODAY()</f>
        <v>45461</v>
      </c>
      <c r="L6" s="24"/>
      <c r="N6" s="24"/>
      <c r="Q6" s="24"/>
      <c r="T6" s="21"/>
      <c r="U6" s="24"/>
    </row>
    <row r="7" spans="1:21" s="6" customFormat="1">
      <c r="L7" s="24"/>
      <c r="N7" s="24"/>
      <c r="Q7" s="24"/>
      <c r="T7" s="21"/>
      <c r="U7" s="24" t="s">
        <v>1189</v>
      </c>
    </row>
    <row r="8" spans="1:21" s="6" customFormat="1" ht="79.2">
      <c r="A8" s="6" t="s">
        <v>371</v>
      </c>
      <c r="B8" s="8" t="s">
        <v>363</v>
      </c>
      <c r="C8" s="9" t="s">
        <v>1217</v>
      </c>
      <c r="D8" s="9"/>
      <c r="E8" s="9" t="s">
        <v>1213</v>
      </c>
      <c r="F8" s="9" t="s">
        <v>1214</v>
      </c>
      <c r="G8" s="9"/>
      <c r="H8" s="9" t="s">
        <v>411</v>
      </c>
      <c r="I8" s="9"/>
      <c r="J8" s="9" t="s">
        <v>1218</v>
      </c>
      <c r="K8" s="9" t="s">
        <v>1219</v>
      </c>
      <c r="L8" s="25" t="s">
        <v>431</v>
      </c>
      <c r="M8" s="9" t="s">
        <v>1220</v>
      </c>
      <c r="N8" s="25" t="s">
        <v>430</v>
      </c>
      <c r="O8" s="9" t="s">
        <v>1221</v>
      </c>
      <c r="P8" s="9"/>
      <c r="Q8" s="25" t="s">
        <v>414</v>
      </c>
      <c r="R8" s="9" t="s">
        <v>412</v>
      </c>
      <c r="S8" s="9"/>
      <c r="T8" s="22" t="s">
        <v>413</v>
      </c>
      <c r="U8" s="25" t="s">
        <v>1222</v>
      </c>
    </row>
    <row r="9" spans="1:21">
      <c r="A9" t="s">
        <v>23</v>
      </c>
      <c r="B9">
        <v>1</v>
      </c>
      <c r="C9" s="4">
        <f>('Levy Limit Base'!AD10)</f>
        <v>30291788</v>
      </c>
      <c r="D9" s="4" t="str">
        <f>IF('Levy Limit Base'!U10&gt;0,"","*")</f>
        <v/>
      </c>
      <c r="E9" s="4">
        <f>(GRS!F10)</f>
        <v>2082902</v>
      </c>
      <c r="F9" s="4">
        <f>('Local Receipts'!K10)</f>
        <v>2547021</v>
      </c>
      <c r="G9" s="4" t="str">
        <f>D9</f>
        <v/>
      </c>
      <c r="H9" s="4">
        <f t="shared" ref="H9:H72" si="0">(C9+E9+F9)</f>
        <v>34921711</v>
      </c>
      <c r="I9" s="4"/>
      <c r="J9" s="4">
        <f>MINA(ROUND(C9*1.025,0),'Levy Limit Base'!AB10)</f>
        <v>31049083</v>
      </c>
      <c r="K9" s="4">
        <f>IF(J9+'New Growth'!AM10&gt;'Levy Limit Base'!AB10,'Levy Limit Base'!AB10-J9,'New Growth'!AM10)</f>
        <v>393793</v>
      </c>
      <c r="L9" s="26">
        <f t="shared" ref="L9:L72" si="1">((J9+K9)-C9)*100/C9</f>
        <v>3.8000001848685856</v>
      </c>
      <c r="M9" s="4">
        <f>(GRS!J10)</f>
        <v>2151684</v>
      </c>
      <c r="N9" s="26">
        <f t="shared" ref="N9:N72" si="2">(M9-E9)*100/E9</f>
        <v>3.3022196915649418</v>
      </c>
      <c r="O9" s="4">
        <f>('Local Receipts'!U10)</f>
        <v>2880079</v>
      </c>
      <c r="P9" t="str">
        <f t="shared" ref="P9:P72" si="3">(G9)</f>
        <v/>
      </c>
      <c r="Q9" s="26">
        <f t="shared" ref="Q9:Q72" si="4">(O9-F9)*100/F9</f>
        <v>13.076374321216825</v>
      </c>
      <c r="R9" s="4">
        <f t="shared" ref="R9:R72" si="5">SUM(J9+K9+M9+O9)</f>
        <v>36474639</v>
      </c>
      <c r="T9" s="23">
        <f t="shared" ref="T9:T72" si="6">(R9-H9)</f>
        <v>1552928</v>
      </c>
      <c r="U9" s="26">
        <f t="shared" ref="U9:U72" si="7">ROUND(T9/H9,4)*100</f>
        <v>4.45</v>
      </c>
    </row>
    <row r="10" spans="1:21">
      <c r="A10" t="s">
        <v>24</v>
      </c>
      <c r="B10">
        <v>2</v>
      </c>
      <c r="C10" s="4">
        <f>('Levy Limit Base'!AD11)</f>
        <v>72522973</v>
      </c>
      <c r="D10" s="4" t="str">
        <f>IF('Levy Limit Base'!U11&gt;0,"","*")</f>
        <v/>
      </c>
      <c r="E10" s="4">
        <f>(GRS!F11)</f>
        <v>1460546</v>
      </c>
      <c r="F10" s="4">
        <f>('Local Receipts'!K11)</f>
        <v>3860000</v>
      </c>
      <c r="G10" s="4" t="str">
        <f t="shared" ref="G10:G73" si="8">D10</f>
        <v/>
      </c>
      <c r="H10" s="4">
        <f t="shared" si="0"/>
        <v>77843519</v>
      </c>
      <c r="I10" s="4"/>
      <c r="J10" s="4">
        <f>MINA(ROUND(C10*1.025,0),'Levy Limit Base'!AB11)</f>
        <v>74336047</v>
      </c>
      <c r="K10" s="4">
        <f>IF(J10+'New Growth'!AM11&gt;'Levy Limit Base'!AB11,'Levy Limit Base'!AB11-J10,'New Growth'!AM11)</f>
        <v>1254647</v>
      </c>
      <c r="L10" s="26">
        <f t="shared" si="1"/>
        <v>4.2299989549518333</v>
      </c>
      <c r="M10" s="4">
        <f>(GRS!J11)</f>
        <v>1509456</v>
      </c>
      <c r="N10" s="26">
        <f t="shared" si="2"/>
        <v>3.3487476601216257</v>
      </c>
      <c r="O10" s="4">
        <f>('Local Receipts'!U11)</f>
        <v>4005000</v>
      </c>
      <c r="P10" t="str">
        <f t="shared" si="3"/>
        <v/>
      </c>
      <c r="Q10" s="26">
        <f t="shared" si="4"/>
        <v>3.7564766839378239</v>
      </c>
      <c r="R10" s="4">
        <f t="shared" si="5"/>
        <v>81105150</v>
      </c>
      <c r="T10" s="23">
        <f t="shared" si="6"/>
        <v>3261631</v>
      </c>
      <c r="U10" s="26">
        <f t="shared" si="7"/>
        <v>4.1900000000000004</v>
      </c>
    </row>
    <row r="11" spans="1:21">
      <c r="A11" t="s">
        <v>25</v>
      </c>
      <c r="B11">
        <v>3</v>
      </c>
      <c r="C11" s="4">
        <f>('Levy Limit Base'!AD12)</f>
        <v>16601843</v>
      </c>
      <c r="D11" s="4" t="str">
        <f>IF('Levy Limit Base'!U12&gt;0,"","*")</f>
        <v/>
      </c>
      <c r="E11" s="4">
        <f>(GRS!F12)</f>
        <v>1514725</v>
      </c>
      <c r="F11" s="4">
        <f>('Local Receipts'!K12)</f>
        <v>964904</v>
      </c>
      <c r="G11" s="4" t="str">
        <f t="shared" si="8"/>
        <v/>
      </c>
      <c r="H11" s="4">
        <f t="shared" si="0"/>
        <v>19081472</v>
      </c>
      <c r="I11" s="4"/>
      <c r="J11" s="4">
        <f>MINA(ROUND(C11*1.025,0),'Levy Limit Base'!AB12)</f>
        <v>17016889</v>
      </c>
      <c r="K11" s="4">
        <f>IF(J11+'New Growth'!AM12&gt;'Levy Limit Base'!AB12,'Levy Limit Base'!AB12-J11,'New Growth'!AM12)</f>
        <v>254008</v>
      </c>
      <c r="L11" s="26">
        <f t="shared" si="1"/>
        <v>4.0299983562065966</v>
      </c>
      <c r="M11" s="4">
        <f>(GRS!J12)</f>
        <v>1567739</v>
      </c>
      <c r="N11" s="26">
        <f t="shared" si="2"/>
        <v>3.4999092244466818</v>
      </c>
      <c r="O11" s="4">
        <f>('Local Receipts'!U12)</f>
        <v>1173500</v>
      </c>
      <c r="P11" t="str">
        <f t="shared" si="3"/>
        <v/>
      </c>
      <c r="Q11" s="26">
        <f t="shared" si="4"/>
        <v>21.618316433551939</v>
      </c>
      <c r="R11" s="4">
        <f t="shared" si="5"/>
        <v>20012136</v>
      </c>
      <c r="T11" s="23">
        <f t="shared" si="6"/>
        <v>930664</v>
      </c>
      <c r="U11" s="26">
        <f t="shared" si="7"/>
        <v>4.88</v>
      </c>
    </row>
    <row r="12" spans="1:21">
      <c r="A12" t="s">
        <v>26</v>
      </c>
      <c r="B12">
        <v>4</v>
      </c>
      <c r="C12" s="4">
        <f>('Levy Limit Base'!AD13)</f>
        <v>10984702</v>
      </c>
      <c r="D12" s="4" t="str">
        <f>IF('Levy Limit Base'!U13&gt;0,"","*")</f>
        <v/>
      </c>
      <c r="E12" s="4">
        <f>(GRS!F13)</f>
        <v>2402439</v>
      </c>
      <c r="F12" s="4">
        <f>('Local Receipts'!K13)</f>
        <v>1065843</v>
      </c>
      <c r="G12" s="4" t="str">
        <f t="shared" si="8"/>
        <v/>
      </c>
      <c r="H12" s="4">
        <f t="shared" si="0"/>
        <v>14452984</v>
      </c>
      <c r="I12" s="4"/>
      <c r="J12" s="4">
        <f>MINA(ROUND(C12*1.025,0),'Levy Limit Base'!AB13)</f>
        <v>11259320</v>
      </c>
      <c r="K12" s="4">
        <f>IF(J12+'New Growth'!AM13&gt;'Levy Limit Base'!AB13,'Levy Limit Base'!AB13-J12,'New Growth'!AM13)</f>
        <v>138407</v>
      </c>
      <c r="L12" s="26">
        <f t="shared" si="1"/>
        <v>3.7600018644110693</v>
      </c>
      <c r="M12" s="4">
        <f>(GRS!J13)</f>
        <v>2484296</v>
      </c>
      <c r="N12" s="26">
        <f t="shared" si="2"/>
        <v>3.4072457198705148</v>
      </c>
      <c r="O12" s="4">
        <f>('Local Receipts'!U13)</f>
        <v>1127140</v>
      </c>
      <c r="P12" t="str">
        <f t="shared" si="3"/>
        <v/>
      </c>
      <c r="Q12" s="26">
        <f t="shared" si="4"/>
        <v>5.7510346270510757</v>
      </c>
      <c r="R12" s="4">
        <f t="shared" si="5"/>
        <v>15009163</v>
      </c>
      <c r="T12" s="23">
        <f t="shared" si="6"/>
        <v>556179</v>
      </c>
      <c r="U12" s="26">
        <f t="shared" si="7"/>
        <v>3.85</v>
      </c>
    </row>
    <row r="13" spans="1:21">
      <c r="A13" t="s">
        <v>27</v>
      </c>
      <c r="B13">
        <v>5</v>
      </c>
      <c r="C13" s="4">
        <f>('Levy Limit Base'!AD14)</f>
        <v>70533487</v>
      </c>
      <c r="D13" s="4" t="str">
        <f>IF('Levy Limit Base'!U14&gt;0,"","*")</f>
        <v/>
      </c>
      <c r="E13" s="4">
        <f>(GRS!F14)</f>
        <v>3771352</v>
      </c>
      <c r="F13" s="4">
        <f>('Local Receipts'!K14)</f>
        <v>4813017</v>
      </c>
      <c r="G13" s="4" t="str">
        <f t="shared" si="8"/>
        <v/>
      </c>
      <c r="H13" s="4">
        <f t="shared" si="0"/>
        <v>79117856</v>
      </c>
      <c r="I13" s="4"/>
      <c r="J13" s="4">
        <f>MINA(ROUND(C13*1.025,0),'Levy Limit Base'!AB14)</f>
        <v>72296824</v>
      </c>
      <c r="K13" s="4">
        <f>IF(J13+'New Growth'!AM14&gt;'Levy Limit Base'!AB14,'Levy Limit Base'!AB14-J13,'New Growth'!AM14)</f>
        <v>627748</v>
      </c>
      <c r="L13" s="26">
        <f t="shared" si="1"/>
        <v>3.3899997032615161</v>
      </c>
      <c r="M13" s="4">
        <f>(GRS!J14)</f>
        <v>3900163</v>
      </c>
      <c r="N13" s="26">
        <f t="shared" si="2"/>
        <v>3.4155125270725195</v>
      </c>
      <c r="O13" s="4">
        <f>('Local Receipts'!U14)</f>
        <v>4918479</v>
      </c>
      <c r="P13" t="str">
        <f t="shared" si="3"/>
        <v/>
      </c>
      <c r="Q13" s="26">
        <f t="shared" si="4"/>
        <v>2.1911827861817232</v>
      </c>
      <c r="R13" s="4">
        <f t="shared" si="5"/>
        <v>81743214</v>
      </c>
      <c r="T13" s="23">
        <f t="shared" si="6"/>
        <v>2625358</v>
      </c>
      <c r="U13" s="26">
        <f t="shared" si="7"/>
        <v>3.32</v>
      </c>
    </row>
    <row r="14" spans="1:21">
      <c r="A14" t="s">
        <v>28</v>
      </c>
      <c r="B14">
        <v>6</v>
      </c>
      <c r="C14" s="4">
        <f>('Levy Limit Base'!AD15)</f>
        <v>1593842</v>
      </c>
      <c r="D14" s="4" t="str">
        <f>IF('Levy Limit Base'!U15&gt;0,"","*")</f>
        <v/>
      </c>
      <c r="E14" s="4">
        <f>(GRS!F15)</f>
        <v>14019</v>
      </c>
      <c r="F14" s="4">
        <f>('Local Receipts'!K15)</f>
        <v>87750</v>
      </c>
      <c r="G14" s="4" t="str">
        <f t="shared" si="8"/>
        <v/>
      </c>
      <c r="H14" s="4">
        <f t="shared" si="0"/>
        <v>1695611</v>
      </c>
      <c r="I14" s="4"/>
      <c r="J14" s="4">
        <f>MINA(ROUND(C14*1.025,0),'Levy Limit Base'!AB15)</f>
        <v>1633688</v>
      </c>
      <c r="K14" s="4">
        <f>IF(J14+'New Growth'!AM15&gt;'Levy Limit Base'!AB15,'Levy Limit Base'!AB15-J14,'New Growth'!AM15)</f>
        <v>12591</v>
      </c>
      <c r="L14" s="26">
        <f t="shared" si="1"/>
        <v>3.2899747904748402</v>
      </c>
      <c r="M14" s="4">
        <f>(GRS!J15)</f>
        <v>14510</v>
      </c>
      <c r="N14" s="26">
        <f t="shared" si="2"/>
        <v>3.5023896140951565</v>
      </c>
      <c r="O14" s="4">
        <f>('Local Receipts'!U15)</f>
        <v>93000</v>
      </c>
      <c r="P14" t="str">
        <f t="shared" si="3"/>
        <v/>
      </c>
      <c r="Q14" s="26">
        <f t="shared" si="4"/>
        <v>5.982905982905983</v>
      </c>
      <c r="R14" s="4">
        <f t="shared" si="5"/>
        <v>1753789</v>
      </c>
      <c r="T14" s="23">
        <f t="shared" si="6"/>
        <v>58178</v>
      </c>
      <c r="U14" s="26">
        <f t="shared" si="7"/>
        <v>3.4299999999999997</v>
      </c>
    </row>
    <row r="15" spans="1:21">
      <c r="A15" t="s">
        <v>29</v>
      </c>
      <c r="B15">
        <v>7</v>
      </c>
      <c r="C15" s="4">
        <f>('Levy Limit Base'!AD16)</f>
        <v>44116384</v>
      </c>
      <c r="D15" s="4" t="str">
        <f>IF('Levy Limit Base'!U16&gt;0,"","*")</f>
        <v/>
      </c>
      <c r="E15" s="4">
        <f>(GRS!F16)</f>
        <v>1943468</v>
      </c>
      <c r="F15" s="4">
        <f>('Local Receipts'!K16)</f>
        <v>2792500</v>
      </c>
      <c r="G15" s="4" t="str">
        <f t="shared" si="8"/>
        <v/>
      </c>
      <c r="H15" s="4">
        <f t="shared" si="0"/>
        <v>48852352</v>
      </c>
      <c r="I15" s="4"/>
      <c r="J15" s="4">
        <f>MINA(ROUND(C15*1.025,0),'Levy Limit Base'!AB16)</f>
        <v>45219294</v>
      </c>
      <c r="K15" s="4">
        <f>IF(J15+'New Growth'!AM16&gt;'Levy Limit Base'!AB16,'Levy Limit Base'!AB16-J15,'New Growth'!AM16)</f>
        <v>692627</v>
      </c>
      <c r="L15" s="26">
        <f t="shared" si="1"/>
        <v>4.0700003880644431</v>
      </c>
      <c r="M15" s="4">
        <f>(GRS!J16)</f>
        <v>2011489</v>
      </c>
      <c r="N15" s="26">
        <f t="shared" si="2"/>
        <v>3.4999804473240621</v>
      </c>
      <c r="O15" s="4">
        <f>('Local Receipts'!U16)</f>
        <v>2937750</v>
      </c>
      <c r="P15" t="str">
        <f t="shared" si="3"/>
        <v/>
      </c>
      <c r="Q15" s="26">
        <f t="shared" si="4"/>
        <v>5.2014324082363474</v>
      </c>
      <c r="R15" s="4">
        <f t="shared" si="5"/>
        <v>50861160</v>
      </c>
      <c r="T15" s="23">
        <f t="shared" si="6"/>
        <v>2008808</v>
      </c>
      <c r="U15" s="26">
        <f t="shared" si="7"/>
        <v>4.1099999999999994</v>
      </c>
    </row>
    <row r="16" spans="1:21">
      <c r="A16" t="s">
        <v>30</v>
      </c>
      <c r="B16">
        <v>8</v>
      </c>
      <c r="C16" s="4">
        <f>('Levy Limit Base'!AD17)</f>
        <v>46061571</v>
      </c>
      <c r="D16" s="4" t="str">
        <f>IF('Levy Limit Base'!U17&gt;0,"","*")</f>
        <v/>
      </c>
      <c r="E16" s="4">
        <f>(GRS!F17)</f>
        <v>8575145</v>
      </c>
      <c r="F16" s="4">
        <f>('Local Receipts'!K17)</f>
        <v>3883716</v>
      </c>
      <c r="G16" s="4" t="str">
        <f t="shared" si="8"/>
        <v/>
      </c>
      <c r="H16" s="4">
        <f t="shared" si="0"/>
        <v>58520432</v>
      </c>
      <c r="I16" s="4"/>
      <c r="J16" s="4">
        <f>MINA(ROUND(C16*1.025,0),'Levy Limit Base'!AB17)</f>
        <v>47213110</v>
      </c>
      <c r="K16" s="4">
        <f>IF(J16+'New Growth'!AM17&gt;'Levy Limit Base'!AB17,'Levy Limit Base'!AB17-J16,'New Growth'!AM17)</f>
        <v>856745</v>
      </c>
      <c r="L16" s="26">
        <f t="shared" si="1"/>
        <v>4.3599989240488561</v>
      </c>
      <c r="M16" s="4">
        <f>(GRS!J17)</f>
        <v>8869509</v>
      </c>
      <c r="N16" s="26">
        <f t="shared" si="2"/>
        <v>3.4327582798891449</v>
      </c>
      <c r="O16" s="4">
        <f>('Local Receipts'!U17)</f>
        <v>3926739</v>
      </c>
      <c r="P16" t="str">
        <f t="shared" si="3"/>
        <v/>
      </c>
      <c r="Q16" s="26">
        <f t="shared" si="4"/>
        <v>1.1077792505940187</v>
      </c>
      <c r="R16" s="4">
        <f t="shared" si="5"/>
        <v>60866103</v>
      </c>
      <c r="T16" s="23">
        <f t="shared" si="6"/>
        <v>2345671</v>
      </c>
      <c r="U16" s="26">
        <f t="shared" si="7"/>
        <v>4.01</v>
      </c>
    </row>
    <row r="17" spans="1:21">
      <c r="A17" t="s">
        <v>31</v>
      </c>
      <c r="B17">
        <v>9</v>
      </c>
      <c r="C17" s="4">
        <f>('Levy Limit Base'!AD18)</f>
        <v>136417582</v>
      </c>
      <c r="D17" s="4" t="str">
        <f>IF('Levy Limit Base'!U18&gt;0,"","*")</f>
        <v/>
      </c>
      <c r="E17" s="4">
        <f>(GRS!F18)</f>
        <v>1993021</v>
      </c>
      <c r="F17" s="4">
        <f>('Local Receipts'!K18)</f>
        <v>8150428</v>
      </c>
      <c r="G17" s="4" t="str">
        <f t="shared" si="8"/>
        <v/>
      </c>
      <c r="H17" s="4">
        <f t="shared" si="0"/>
        <v>146561031</v>
      </c>
      <c r="I17" s="4"/>
      <c r="J17" s="4">
        <f>MINA(ROUND(C17*1.025,0),'Levy Limit Base'!AB18)</f>
        <v>139828022</v>
      </c>
      <c r="K17" s="4">
        <f>IF(J17+'New Growth'!AM18&gt;'Levy Limit Base'!AB18,'Levy Limit Base'!AB18-J17,'New Growth'!AM18)</f>
        <v>2632859</v>
      </c>
      <c r="L17" s="26">
        <f t="shared" si="1"/>
        <v>4.4300000860592883</v>
      </c>
      <c r="M17" s="4">
        <f>(GRS!J18)</f>
        <v>2055498</v>
      </c>
      <c r="N17" s="26">
        <f t="shared" si="2"/>
        <v>3.1347888456769897</v>
      </c>
      <c r="O17" s="4">
        <f>('Local Receipts'!U18)</f>
        <v>8319800</v>
      </c>
      <c r="P17" t="str">
        <f t="shared" si="3"/>
        <v/>
      </c>
      <c r="Q17" s="26">
        <f t="shared" si="4"/>
        <v>2.0780749182742304</v>
      </c>
      <c r="R17" s="4">
        <f t="shared" si="5"/>
        <v>152836179</v>
      </c>
      <c r="T17" s="23">
        <f t="shared" si="6"/>
        <v>6275148</v>
      </c>
      <c r="U17" s="26">
        <f t="shared" si="7"/>
        <v>4.2799999999999994</v>
      </c>
    </row>
    <row r="18" spans="1:21">
      <c r="A18" t="s">
        <v>32</v>
      </c>
      <c r="B18">
        <v>10</v>
      </c>
      <c r="C18" s="4">
        <f>('Levy Limit Base'!AD19)</f>
        <v>94750632</v>
      </c>
      <c r="D18" s="4" t="str">
        <f>IF('Levy Limit Base'!U19&gt;0,"","*")</f>
        <v/>
      </c>
      <c r="E18" s="4">
        <f>(GRS!F19)</f>
        <v>7578995</v>
      </c>
      <c r="F18" s="4">
        <f>('Local Receipts'!K19)</f>
        <v>5268000</v>
      </c>
      <c r="G18" s="4" t="str">
        <f t="shared" si="8"/>
        <v/>
      </c>
      <c r="H18" s="4">
        <f t="shared" si="0"/>
        <v>107597627</v>
      </c>
      <c r="I18" s="4"/>
      <c r="J18" s="4">
        <f>MINA(ROUND(C18*1.025,0),'Levy Limit Base'!AB19)</f>
        <v>97119398</v>
      </c>
      <c r="K18" s="4">
        <f>IF(J18+'New Growth'!AM19&gt;'Levy Limit Base'!AB19,'Levy Limit Base'!AB19-J18,'New Growth'!AM19)</f>
        <v>1326509</v>
      </c>
      <c r="L18" s="26">
        <f t="shared" si="1"/>
        <v>3.9000003715014797</v>
      </c>
      <c r="M18" s="4">
        <f>(GRS!J19)</f>
        <v>7844260</v>
      </c>
      <c r="N18" s="26">
        <f t="shared" si="2"/>
        <v>3.5000023090132664</v>
      </c>
      <c r="O18" s="4">
        <f>('Local Receipts'!U19)</f>
        <v>5644000</v>
      </c>
      <c r="P18" t="str">
        <f t="shared" si="3"/>
        <v/>
      </c>
      <c r="Q18" s="26">
        <f t="shared" si="4"/>
        <v>7.1374335611237658</v>
      </c>
      <c r="R18" s="4">
        <f t="shared" si="5"/>
        <v>111934167</v>
      </c>
      <c r="T18" s="23">
        <f t="shared" si="6"/>
        <v>4336540</v>
      </c>
      <c r="U18" s="26">
        <f t="shared" si="7"/>
        <v>4.03</v>
      </c>
    </row>
    <row r="19" spans="1:21">
      <c r="A19" t="s">
        <v>33</v>
      </c>
      <c r="B19">
        <v>11</v>
      </c>
      <c r="C19" s="4">
        <f>('Levy Limit Base'!AD20)</f>
        <v>9194733</v>
      </c>
      <c r="D19" s="4" t="str">
        <f>IF('Levy Limit Base'!U20&gt;0,"","*")</f>
        <v/>
      </c>
      <c r="E19" s="4">
        <f>(GRS!F20)</f>
        <v>874695</v>
      </c>
      <c r="F19" s="4">
        <f>('Local Receipts'!K20)</f>
        <v>1082580</v>
      </c>
      <c r="G19" s="4" t="str">
        <f t="shared" si="8"/>
        <v/>
      </c>
      <c r="H19" s="4">
        <f t="shared" si="0"/>
        <v>11152008</v>
      </c>
      <c r="I19" s="4"/>
      <c r="J19" s="4">
        <f>MINA(ROUND(C19*1.025,0),'Levy Limit Base'!AB20)</f>
        <v>9424601</v>
      </c>
      <c r="K19" s="4">
        <f>IF(J19+'New Growth'!AM20&gt;'Levy Limit Base'!AB20,'Levy Limit Base'!AB20-J19,'New Growth'!AM20)</f>
        <v>120451</v>
      </c>
      <c r="L19" s="26">
        <f t="shared" si="1"/>
        <v>3.8099964403534066</v>
      </c>
      <c r="M19" s="4">
        <f>(GRS!J20)</f>
        <v>902495</v>
      </c>
      <c r="N19" s="26">
        <f t="shared" si="2"/>
        <v>3.1782507045312935</v>
      </c>
      <c r="O19" s="4">
        <f>('Local Receipts'!U20)</f>
        <v>1082117</v>
      </c>
      <c r="P19" t="str">
        <f t="shared" si="3"/>
        <v/>
      </c>
      <c r="Q19" s="26">
        <f t="shared" si="4"/>
        <v>-4.2768201888082176E-2</v>
      </c>
      <c r="R19" s="4">
        <f t="shared" si="5"/>
        <v>11529664</v>
      </c>
      <c r="T19" s="23">
        <f t="shared" si="6"/>
        <v>377656</v>
      </c>
      <c r="U19" s="26">
        <f t="shared" si="7"/>
        <v>3.39</v>
      </c>
    </row>
    <row r="20" spans="1:21">
      <c r="A20" t="s">
        <v>34</v>
      </c>
      <c r="B20">
        <v>12</v>
      </c>
      <c r="C20" s="4">
        <f>('Levy Limit Base'!AD21)</f>
        <v>5470698</v>
      </c>
      <c r="D20" s="4" t="str">
        <f>IF('Levy Limit Base'!U21&gt;0,"","*")</f>
        <v/>
      </c>
      <c r="E20" s="4">
        <f>(GRS!F21)</f>
        <v>531625</v>
      </c>
      <c r="F20" s="4">
        <f>('Local Receipts'!K21)</f>
        <v>430800</v>
      </c>
      <c r="G20" s="4" t="str">
        <f t="shared" si="8"/>
        <v/>
      </c>
      <c r="H20" s="4">
        <f t="shared" si="0"/>
        <v>6433123</v>
      </c>
      <c r="I20" s="4"/>
      <c r="J20" s="4">
        <f>MINA(ROUND(C20*1.025,0),'Levy Limit Base'!AB21)</f>
        <v>5607465</v>
      </c>
      <c r="K20" s="4">
        <f>IF(J20+'New Growth'!AM21&gt;'Levy Limit Base'!AB21,'Levy Limit Base'!AB21-J20,'New Growth'!AM21)</f>
        <v>38842</v>
      </c>
      <c r="L20" s="26">
        <f t="shared" si="1"/>
        <v>3.2099925822993702</v>
      </c>
      <c r="M20" s="4">
        <f>(GRS!J21)</f>
        <v>546935</v>
      </c>
      <c r="N20" s="26">
        <f t="shared" si="2"/>
        <v>2.8798495179873029</v>
      </c>
      <c r="O20" s="4">
        <f>('Local Receipts'!U21)</f>
        <v>471000</v>
      </c>
      <c r="P20" t="str">
        <f t="shared" si="3"/>
        <v/>
      </c>
      <c r="Q20" s="26">
        <f t="shared" si="4"/>
        <v>9.3314763231197766</v>
      </c>
      <c r="R20" s="4">
        <f t="shared" si="5"/>
        <v>6664242</v>
      </c>
      <c r="T20" s="23">
        <f t="shared" si="6"/>
        <v>231119</v>
      </c>
      <c r="U20" s="26">
        <f t="shared" si="7"/>
        <v>3.5900000000000003</v>
      </c>
    </row>
    <row r="21" spans="1:21">
      <c r="A21" t="s">
        <v>35</v>
      </c>
      <c r="B21">
        <v>13</v>
      </c>
      <c r="C21" s="4">
        <f>('Levy Limit Base'!AD22)</f>
        <v>3675687</v>
      </c>
      <c r="D21" s="4" t="str">
        <f>IF('Levy Limit Base'!U22&gt;0,"","*")</f>
        <v/>
      </c>
      <c r="E21" s="4">
        <f>(GRS!F22)</f>
        <v>195476</v>
      </c>
      <c r="F21" s="4">
        <f>('Local Receipts'!K22)</f>
        <v>228750</v>
      </c>
      <c r="G21" s="4" t="str">
        <f t="shared" si="8"/>
        <v/>
      </c>
      <c r="H21" s="4">
        <f t="shared" si="0"/>
        <v>4099913</v>
      </c>
      <c r="I21" s="4"/>
      <c r="J21" s="4">
        <f>MINA(ROUND(C21*1.025,0),'Levy Limit Base'!AB22)</f>
        <v>3767579</v>
      </c>
      <c r="K21" s="4">
        <f>IF(J21+'New Growth'!AM22&gt;'Levy Limit Base'!AB22,'Levy Limit Base'!AB22-J21,'New Growth'!AM22)</f>
        <v>66162</v>
      </c>
      <c r="L21" s="26">
        <f t="shared" si="1"/>
        <v>4.2999852816629929</v>
      </c>
      <c r="M21" s="4">
        <f>(GRS!J22)</f>
        <v>201967</v>
      </c>
      <c r="N21" s="26">
        <f t="shared" si="2"/>
        <v>3.3206122490740553</v>
      </c>
      <c r="O21" s="4">
        <f>('Local Receipts'!U22)</f>
        <v>212000</v>
      </c>
      <c r="P21" t="str">
        <f t="shared" si="3"/>
        <v/>
      </c>
      <c r="Q21" s="26">
        <f t="shared" si="4"/>
        <v>-7.3224043715846996</v>
      </c>
      <c r="R21" s="4">
        <f t="shared" si="5"/>
        <v>4247708</v>
      </c>
      <c r="T21" s="23">
        <f t="shared" si="6"/>
        <v>147795</v>
      </c>
      <c r="U21" s="26">
        <f t="shared" si="7"/>
        <v>3.5999999999999996</v>
      </c>
    </row>
    <row r="22" spans="1:21">
      <c r="A22" t="s">
        <v>36</v>
      </c>
      <c r="B22">
        <v>14</v>
      </c>
      <c r="C22" s="4">
        <f>('Levy Limit Base'!AD23)</f>
        <v>42081316</v>
      </c>
      <c r="D22" s="4" t="str">
        <f>IF('Levy Limit Base'!U23&gt;0,"","*")</f>
        <v/>
      </c>
      <c r="E22" s="4">
        <f>(GRS!F23)</f>
        <v>1422057</v>
      </c>
      <c r="F22" s="4">
        <f>('Local Receipts'!K23)</f>
        <v>2920025</v>
      </c>
      <c r="G22" s="4" t="str">
        <f t="shared" si="8"/>
        <v/>
      </c>
      <c r="H22" s="4">
        <f t="shared" si="0"/>
        <v>46423398</v>
      </c>
      <c r="I22" s="4"/>
      <c r="J22" s="4">
        <f>MINA(ROUND(C22*1.025,0),'Levy Limit Base'!AB23)</f>
        <v>43133349</v>
      </c>
      <c r="K22" s="4">
        <f>IF(J22+'New Growth'!AM23&gt;'Levy Limit Base'!AB23,'Levy Limit Base'!AB23-J22,'New Growth'!AM23)</f>
        <v>972078</v>
      </c>
      <c r="L22" s="26">
        <f t="shared" si="1"/>
        <v>4.8099992880450788</v>
      </c>
      <c r="M22" s="4">
        <f>(GRS!J23)</f>
        <v>1469340</v>
      </c>
      <c r="N22" s="26">
        <f t="shared" si="2"/>
        <v>3.3249722057554654</v>
      </c>
      <c r="O22" s="4">
        <f>('Local Receipts'!U23)</f>
        <v>3038578.4</v>
      </c>
      <c r="P22" t="str">
        <f t="shared" si="3"/>
        <v/>
      </c>
      <c r="Q22" s="26">
        <f t="shared" si="4"/>
        <v>4.0600131848186196</v>
      </c>
      <c r="R22" s="4">
        <f t="shared" si="5"/>
        <v>48613345.399999999</v>
      </c>
      <c r="T22" s="23">
        <f t="shared" si="6"/>
        <v>2189947.3999999985</v>
      </c>
      <c r="U22" s="26">
        <f t="shared" si="7"/>
        <v>4.72</v>
      </c>
    </row>
    <row r="23" spans="1:21">
      <c r="A23" t="s">
        <v>37</v>
      </c>
      <c r="B23">
        <v>15</v>
      </c>
      <c r="C23" s="4">
        <f>('Levy Limit Base'!AD24)</f>
        <v>10496033</v>
      </c>
      <c r="D23" s="4" t="str">
        <f>IF('Levy Limit Base'!U24&gt;0,"","*")</f>
        <v/>
      </c>
      <c r="E23" s="4">
        <f>(GRS!F24)</f>
        <v>2689226</v>
      </c>
      <c r="F23" s="4">
        <f>('Local Receipts'!K24)</f>
        <v>1391500</v>
      </c>
      <c r="G23" s="4" t="str">
        <f t="shared" si="8"/>
        <v/>
      </c>
      <c r="H23" s="4">
        <f t="shared" si="0"/>
        <v>14576759</v>
      </c>
      <c r="I23" s="4"/>
      <c r="J23" s="4">
        <f>MINA(ROUND(C23*1.025,0),'Levy Limit Base'!AB24)</f>
        <v>10758434</v>
      </c>
      <c r="K23" s="4">
        <f>IF(J23+'New Growth'!AM24&gt;'Levy Limit Base'!AB24,'Levy Limit Base'!AB24-J23,'New Growth'!AM24)</f>
        <v>143796</v>
      </c>
      <c r="L23" s="26">
        <f t="shared" si="1"/>
        <v>3.8700049818822024</v>
      </c>
      <c r="M23" s="4">
        <f>(GRS!J24)</f>
        <v>2781794</v>
      </c>
      <c r="N23" s="26">
        <f t="shared" si="2"/>
        <v>3.442180017596141</v>
      </c>
      <c r="O23" s="4">
        <f>('Local Receipts'!U24)</f>
        <v>1350000</v>
      </c>
      <c r="P23" t="str">
        <f t="shared" si="3"/>
        <v/>
      </c>
      <c r="Q23" s="26">
        <f t="shared" si="4"/>
        <v>-2.9823931009701758</v>
      </c>
      <c r="R23" s="4">
        <f t="shared" si="5"/>
        <v>15034024</v>
      </c>
      <c r="T23" s="23">
        <f t="shared" si="6"/>
        <v>457265</v>
      </c>
      <c r="U23" s="26">
        <f t="shared" si="7"/>
        <v>3.1399999999999997</v>
      </c>
    </row>
    <row r="24" spans="1:21">
      <c r="A24" t="s">
        <v>38</v>
      </c>
      <c r="B24">
        <v>16</v>
      </c>
      <c r="C24" s="4">
        <f>('Levy Limit Base'!AD25)</f>
        <v>70764061</v>
      </c>
      <c r="D24" s="4" t="str">
        <f>IF('Levy Limit Base'!U25&gt;0,"","*")</f>
        <v/>
      </c>
      <c r="E24" s="4">
        <f>(GRS!F25)</f>
        <v>5699154</v>
      </c>
      <c r="F24" s="4">
        <f>('Local Receipts'!K25)</f>
        <v>6552000</v>
      </c>
      <c r="G24" s="4" t="str">
        <f t="shared" si="8"/>
        <v/>
      </c>
      <c r="H24" s="4">
        <f t="shared" si="0"/>
        <v>83015215</v>
      </c>
      <c r="I24" s="4"/>
      <c r="J24" s="4">
        <f>MINA(ROUND(C24*1.025,0),'Levy Limit Base'!AB25)</f>
        <v>72533163</v>
      </c>
      <c r="K24" s="4">
        <f>IF(J24+'New Growth'!AM25&gt;'Levy Limit Base'!AB25,'Levy Limit Base'!AB25-J24,'New Growth'!AM25)</f>
        <v>1181760</v>
      </c>
      <c r="L24" s="26">
        <f t="shared" si="1"/>
        <v>4.1700009274481857</v>
      </c>
      <c r="M24" s="4">
        <f>(GRS!J25)</f>
        <v>5898624</v>
      </c>
      <c r="N24" s="26">
        <f t="shared" si="2"/>
        <v>3.4999931568790736</v>
      </c>
      <c r="O24" s="4">
        <f>('Local Receipts'!U25)</f>
        <v>6676554.46</v>
      </c>
      <c r="P24" t="str">
        <f t="shared" si="3"/>
        <v/>
      </c>
      <c r="Q24" s="26">
        <f t="shared" si="4"/>
        <v>1.9010143467643461</v>
      </c>
      <c r="R24" s="4">
        <f t="shared" si="5"/>
        <v>86290101.459999993</v>
      </c>
      <c r="T24" s="23">
        <f t="shared" si="6"/>
        <v>3274886.4599999934</v>
      </c>
      <c r="U24" s="26">
        <f t="shared" si="7"/>
        <v>3.94</v>
      </c>
    </row>
    <row r="25" spans="1:21">
      <c r="A25" t="s">
        <v>39</v>
      </c>
      <c r="B25">
        <v>17</v>
      </c>
      <c r="C25" s="4">
        <f>('Levy Limit Base'!AD26)</f>
        <v>40442045</v>
      </c>
      <c r="D25" s="4" t="str">
        <f>IF('Levy Limit Base'!U26&gt;0,"","*")</f>
        <v/>
      </c>
      <c r="E25" s="4">
        <f>(GRS!F26)</f>
        <v>1710866</v>
      </c>
      <c r="F25" s="4">
        <f>('Local Receipts'!K26)</f>
        <v>4230819.05</v>
      </c>
      <c r="G25" s="4" t="str">
        <f t="shared" si="8"/>
        <v/>
      </c>
      <c r="H25" s="4">
        <f t="shared" si="0"/>
        <v>46383730.049999997</v>
      </c>
      <c r="I25" s="4"/>
      <c r="J25" s="4">
        <f>MINA(ROUND(C25*1.025,0),'Levy Limit Base'!AB26)</f>
        <v>41453096</v>
      </c>
      <c r="K25" s="4">
        <f>IF(J25+'New Growth'!AM26&gt;'Levy Limit Base'!AB26,'Levy Limit Base'!AB26-J25,'New Growth'!AM26)</f>
        <v>857371</v>
      </c>
      <c r="L25" s="26">
        <f t="shared" si="1"/>
        <v>4.6199988155890734</v>
      </c>
      <c r="M25" s="4">
        <f>(GRS!J26)</f>
        <v>1770746</v>
      </c>
      <c r="N25" s="26">
        <f t="shared" si="2"/>
        <v>3.4999818805213265</v>
      </c>
      <c r="O25" s="4">
        <f>('Local Receipts'!U26)</f>
        <v>4231654.5</v>
      </c>
      <c r="P25" t="str">
        <f t="shared" si="3"/>
        <v/>
      </c>
      <c r="Q25" s="26">
        <f t="shared" si="4"/>
        <v>1.9746767472841608E-2</v>
      </c>
      <c r="R25" s="4">
        <f t="shared" si="5"/>
        <v>48312867.5</v>
      </c>
      <c r="T25" s="23">
        <f t="shared" si="6"/>
        <v>1929137.450000003</v>
      </c>
      <c r="U25" s="26">
        <f t="shared" si="7"/>
        <v>4.16</v>
      </c>
    </row>
    <row r="26" spans="1:21">
      <c r="A26" t="s">
        <v>40</v>
      </c>
      <c r="B26">
        <v>18</v>
      </c>
      <c r="C26" s="4">
        <f>('Levy Limit Base'!AD27)</f>
        <v>17874039</v>
      </c>
      <c r="D26" s="4" t="str">
        <f>IF('Levy Limit Base'!U27&gt;0,"","*")</f>
        <v/>
      </c>
      <c r="E26" s="4">
        <f>(GRS!F27)</f>
        <v>692399</v>
      </c>
      <c r="F26" s="4">
        <f>('Local Receipts'!K27)</f>
        <v>1182900</v>
      </c>
      <c r="G26" s="4" t="str">
        <f t="shared" si="8"/>
        <v/>
      </c>
      <c r="H26" s="4">
        <f t="shared" si="0"/>
        <v>19749338</v>
      </c>
      <c r="I26" s="4"/>
      <c r="J26" s="4">
        <f>MINA(ROUND(C26*1.025,0),'Levy Limit Base'!AB27)</f>
        <v>18320890</v>
      </c>
      <c r="K26" s="4">
        <f>IF(J26+'New Growth'!AM27&gt;'Levy Limit Base'!AB27,'Levy Limit Base'!AB27-J26,'New Growth'!AM27)</f>
        <v>418253</v>
      </c>
      <c r="L26" s="26">
        <f t="shared" si="1"/>
        <v>4.8400028667275485</v>
      </c>
      <c r="M26" s="4">
        <f>(GRS!J27)</f>
        <v>716633</v>
      </c>
      <c r="N26" s="26">
        <f t="shared" si="2"/>
        <v>3.5000050548888719</v>
      </c>
      <c r="O26" s="4">
        <f>('Local Receipts'!U27)</f>
        <v>1482389.86</v>
      </c>
      <c r="P26" t="str">
        <f t="shared" si="3"/>
        <v/>
      </c>
      <c r="Q26" s="26">
        <f t="shared" si="4"/>
        <v>25.318273734043462</v>
      </c>
      <c r="R26" s="4">
        <f t="shared" si="5"/>
        <v>20938165.859999999</v>
      </c>
      <c r="T26" s="23">
        <f t="shared" si="6"/>
        <v>1188827.8599999994</v>
      </c>
      <c r="U26" s="26">
        <f t="shared" si="7"/>
        <v>6.02</v>
      </c>
    </row>
    <row r="27" spans="1:21">
      <c r="A27" t="s">
        <v>41</v>
      </c>
      <c r="B27">
        <v>19</v>
      </c>
      <c r="C27" s="4">
        <f>('Levy Limit Base'!AD28)</f>
        <v>22037327</v>
      </c>
      <c r="D27" s="4" t="str">
        <f>IF('Levy Limit Base'!U28&gt;0,"","*")</f>
        <v/>
      </c>
      <c r="E27" s="4">
        <f>(GRS!F28)</f>
        <v>769868</v>
      </c>
      <c r="F27" s="4">
        <f>('Local Receipts'!K28)</f>
        <v>1219000</v>
      </c>
      <c r="G27" s="4" t="str">
        <f t="shared" si="8"/>
        <v/>
      </c>
      <c r="H27" s="4">
        <f t="shared" si="0"/>
        <v>24026195</v>
      </c>
      <c r="I27" s="4"/>
      <c r="J27" s="4">
        <f>MINA(ROUND(C27*1.025,0),'Levy Limit Base'!AB28)</f>
        <v>22588260</v>
      </c>
      <c r="K27" s="4">
        <f>IF(J27+'New Growth'!AM28&gt;'Levy Limit Base'!AB28,'Levy Limit Base'!AB28-J27,'New Growth'!AM28)</f>
        <v>716213</v>
      </c>
      <c r="L27" s="26">
        <f t="shared" si="1"/>
        <v>5.7499986273289858</v>
      </c>
      <c r="M27" s="4">
        <f>(GRS!J28)</f>
        <v>796337</v>
      </c>
      <c r="N27" s="26">
        <f t="shared" si="2"/>
        <v>3.4381218598512993</v>
      </c>
      <c r="O27" s="4">
        <f>('Local Receipts'!U28)</f>
        <v>1282600</v>
      </c>
      <c r="P27" t="str">
        <f t="shared" si="3"/>
        <v/>
      </c>
      <c r="Q27" s="26">
        <f t="shared" si="4"/>
        <v>5.2173913043478262</v>
      </c>
      <c r="R27" s="4">
        <f t="shared" si="5"/>
        <v>25383410</v>
      </c>
      <c r="T27" s="23">
        <f t="shared" si="6"/>
        <v>1357215</v>
      </c>
      <c r="U27" s="26">
        <f t="shared" si="7"/>
        <v>5.65</v>
      </c>
    </row>
    <row r="28" spans="1:21">
      <c r="A28" t="s">
        <v>42</v>
      </c>
      <c r="B28">
        <v>20</v>
      </c>
      <c r="C28" s="4">
        <f>('Levy Limit Base'!AD29)</f>
        <v>116900171</v>
      </c>
      <c r="D28" s="4" t="str">
        <f>IF('Levy Limit Base'!U29&gt;0,"","*")</f>
        <v/>
      </c>
      <c r="E28" s="4">
        <f>(GRS!F29)</f>
        <v>2207611</v>
      </c>
      <c r="F28" s="4">
        <f>('Local Receipts'!K29)</f>
        <v>10822547</v>
      </c>
      <c r="G28" s="4" t="str">
        <f t="shared" si="8"/>
        <v/>
      </c>
      <c r="H28" s="4">
        <f t="shared" si="0"/>
        <v>129930329</v>
      </c>
      <c r="I28" s="4"/>
      <c r="J28" s="4">
        <f>MINA(ROUND(C28*1.025,0),'Levy Limit Base'!AB29)</f>
        <v>119822675</v>
      </c>
      <c r="K28" s="4">
        <f>IF(J28+'New Growth'!AM29&gt;'Levy Limit Base'!AB29,'Levy Limit Base'!AB29-J28,'New Growth'!AM29)</f>
        <v>1379422</v>
      </c>
      <c r="L28" s="26">
        <f t="shared" si="1"/>
        <v>3.6799997495298786</v>
      </c>
      <c r="M28" s="4">
        <f>(GRS!J29)</f>
        <v>2281158</v>
      </c>
      <c r="N28" s="26">
        <f t="shared" si="2"/>
        <v>3.331519909984141</v>
      </c>
      <c r="O28" s="4">
        <f>('Local Receipts'!U29)</f>
        <v>12362144</v>
      </c>
      <c r="P28" t="str">
        <f t="shared" si="3"/>
        <v/>
      </c>
      <c r="Q28" s="26">
        <f t="shared" si="4"/>
        <v>14.225828725899735</v>
      </c>
      <c r="R28" s="4">
        <f t="shared" si="5"/>
        <v>135845399</v>
      </c>
      <c r="T28" s="23">
        <f t="shared" si="6"/>
        <v>5915070</v>
      </c>
      <c r="U28" s="26">
        <f t="shared" si="7"/>
        <v>4.55</v>
      </c>
    </row>
    <row r="29" spans="1:21">
      <c r="A29" t="s">
        <v>43</v>
      </c>
      <c r="B29">
        <v>21</v>
      </c>
      <c r="C29" s="4">
        <f>('Levy Limit Base'!AD30)</f>
        <v>7805228</v>
      </c>
      <c r="D29" s="4" t="str">
        <f>IF('Levy Limit Base'!U30&gt;0,"","*")</f>
        <v/>
      </c>
      <c r="E29" s="4">
        <f>(GRS!F30)</f>
        <v>999849</v>
      </c>
      <c r="F29" s="4">
        <f>('Local Receipts'!K30)</f>
        <v>887000</v>
      </c>
      <c r="G29" s="4" t="str">
        <f t="shared" si="8"/>
        <v/>
      </c>
      <c r="H29" s="4">
        <f t="shared" si="0"/>
        <v>9692077</v>
      </c>
      <c r="I29" s="4"/>
      <c r="J29" s="4">
        <f>MINA(ROUND(C29*1.025,0),'Levy Limit Base'!AB30)</f>
        <v>8000359</v>
      </c>
      <c r="K29" s="4">
        <f>IF(J29+'New Growth'!AM30&gt;'Levy Limit Base'!AB30,'Levy Limit Base'!AB30-J29,'New Growth'!AM30)</f>
        <v>132689</v>
      </c>
      <c r="L29" s="26">
        <f t="shared" si="1"/>
        <v>4.2000054322564315</v>
      </c>
      <c r="M29" s="4">
        <f>(GRS!J30)</f>
        <v>1031295</v>
      </c>
      <c r="N29" s="26">
        <f t="shared" si="2"/>
        <v>3.1450749063108527</v>
      </c>
      <c r="O29" s="4">
        <f>('Local Receipts'!U30)</f>
        <v>881500</v>
      </c>
      <c r="P29" t="str">
        <f t="shared" si="3"/>
        <v/>
      </c>
      <c r="Q29" s="26">
        <f t="shared" si="4"/>
        <v>-0.62006764374295376</v>
      </c>
      <c r="R29" s="4">
        <f t="shared" si="5"/>
        <v>10045843</v>
      </c>
      <c r="T29" s="23">
        <f t="shared" si="6"/>
        <v>353766</v>
      </c>
      <c r="U29" s="26">
        <f t="shared" si="7"/>
        <v>3.65</v>
      </c>
    </row>
    <row r="30" spans="1:21">
      <c r="A30" t="s">
        <v>44</v>
      </c>
      <c r="B30">
        <v>22</v>
      </c>
      <c r="C30" s="4">
        <f>('Levy Limit Base'!AD31)</f>
        <v>5326608</v>
      </c>
      <c r="D30" s="4" t="str">
        <f>IF('Levy Limit Base'!U31&gt;0,"","*")</f>
        <v/>
      </c>
      <c r="E30" s="4">
        <f>(GRS!F31)</f>
        <v>146058</v>
      </c>
      <c r="F30" s="4">
        <f>('Local Receipts'!K31)</f>
        <v>316000</v>
      </c>
      <c r="G30" s="4" t="str">
        <f t="shared" si="8"/>
        <v/>
      </c>
      <c r="H30" s="4">
        <f t="shared" si="0"/>
        <v>5788666</v>
      </c>
      <c r="I30" s="4"/>
      <c r="J30" s="4">
        <f>MINA(ROUND(C30*1.025,0),'Levy Limit Base'!AB31)</f>
        <v>5459773</v>
      </c>
      <c r="K30" s="4">
        <f>IF(J30+'New Growth'!AM31&gt;'Levy Limit Base'!AB31,'Levy Limit Base'!AB31-J30,'New Growth'!AM31)</f>
        <v>48472</v>
      </c>
      <c r="L30" s="26">
        <f t="shared" si="1"/>
        <v>3.4099937521214252</v>
      </c>
      <c r="M30" s="4">
        <f>(GRS!J31)</f>
        <v>149233</v>
      </c>
      <c r="N30" s="26">
        <f t="shared" si="2"/>
        <v>2.1737939722575965</v>
      </c>
      <c r="O30" s="4">
        <f>('Local Receipts'!U31)</f>
        <v>317000</v>
      </c>
      <c r="P30" t="str">
        <f t="shared" si="3"/>
        <v/>
      </c>
      <c r="Q30" s="26">
        <f t="shared" si="4"/>
        <v>0.31645569620253167</v>
      </c>
      <c r="R30" s="4">
        <f t="shared" si="5"/>
        <v>5974478</v>
      </c>
      <c r="T30" s="23">
        <f t="shared" si="6"/>
        <v>185812</v>
      </c>
      <c r="U30" s="26">
        <f t="shared" si="7"/>
        <v>3.2099999999999995</v>
      </c>
    </row>
    <row r="31" spans="1:21">
      <c r="A31" t="s">
        <v>45</v>
      </c>
      <c r="B31">
        <v>23</v>
      </c>
      <c r="C31" s="4">
        <f>('Levy Limit Base'!AD32)</f>
        <v>66772727</v>
      </c>
      <c r="D31" s="4" t="str">
        <f>IF('Levy Limit Base'!U32&gt;0,"","*")</f>
        <v>*</v>
      </c>
      <c r="E31" s="4">
        <f>(GRS!F32)</f>
        <v>1912141</v>
      </c>
      <c r="F31" s="4">
        <f>('Local Receipts'!K32)</f>
        <v>4681238</v>
      </c>
      <c r="G31" s="4" t="str">
        <f t="shared" si="8"/>
        <v>*</v>
      </c>
      <c r="H31" s="4">
        <f t="shared" si="0"/>
        <v>73366106</v>
      </c>
      <c r="I31" s="4"/>
      <c r="J31" s="4">
        <f>MINA(ROUND(C31*1.025,0),'Levy Limit Base'!AB32)</f>
        <v>68442045</v>
      </c>
      <c r="K31" s="4">
        <f>IF(J31+'New Growth'!AM32&gt;'Levy Limit Base'!AB32,'Levy Limit Base'!AB32-J31,'New Growth'!AM32)</f>
        <v>2143405</v>
      </c>
      <c r="L31" s="26">
        <f t="shared" si="1"/>
        <v>5.7100004317631061</v>
      </c>
      <c r="M31" s="4">
        <f>(GRS!J32)</f>
        <v>1952278</v>
      </c>
      <c r="N31" s="26">
        <f t="shared" si="2"/>
        <v>2.0990606864242753</v>
      </c>
      <c r="O31" s="4">
        <f>('Local Receipts'!U32)</f>
        <v>4882101</v>
      </c>
      <c r="P31" t="str">
        <f t="shared" si="3"/>
        <v>*</v>
      </c>
      <c r="Q31" s="26">
        <f t="shared" si="4"/>
        <v>4.2908093970013912</v>
      </c>
      <c r="R31" s="4">
        <f t="shared" si="5"/>
        <v>77419829</v>
      </c>
      <c r="T31" s="23">
        <f t="shared" si="6"/>
        <v>4053723</v>
      </c>
      <c r="U31" s="26">
        <f t="shared" si="7"/>
        <v>5.53</v>
      </c>
    </row>
    <row r="32" spans="1:21">
      <c r="A32" t="s">
        <v>46</v>
      </c>
      <c r="B32">
        <v>24</v>
      </c>
      <c r="C32" s="4">
        <f>('Levy Limit Base'!AD33)</f>
        <v>26333465</v>
      </c>
      <c r="D32" s="4" t="str">
        <f>IF('Levy Limit Base'!U33&gt;0,"","*")</f>
        <v/>
      </c>
      <c r="E32" s="4">
        <f>(GRS!F33)</f>
        <v>1851377</v>
      </c>
      <c r="F32" s="4">
        <f>('Local Receipts'!K33)</f>
        <v>2411400</v>
      </c>
      <c r="G32" s="4" t="str">
        <f t="shared" si="8"/>
        <v/>
      </c>
      <c r="H32" s="4">
        <f t="shared" si="0"/>
        <v>30596242</v>
      </c>
      <c r="I32" s="4"/>
      <c r="J32" s="4">
        <f>MINA(ROUND(C32*1.025,0),'Levy Limit Base'!AB33)</f>
        <v>26991802</v>
      </c>
      <c r="K32" s="4">
        <f>IF(J32+'New Growth'!AM33&gt;'Levy Limit Base'!AB33,'Levy Limit Base'!AB33-J32,'New Growth'!AM33)</f>
        <v>437136</v>
      </c>
      <c r="L32" s="26">
        <f t="shared" si="1"/>
        <v>4.1600032506166587</v>
      </c>
      <c r="M32" s="4">
        <f>(GRS!J33)</f>
        <v>1910869</v>
      </c>
      <c r="N32" s="26">
        <f t="shared" si="2"/>
        <v>3.2133919779709914</v>
      </c>
      <c r="O32" s="4">
        <f>('Local Receipts'!U33)</f>
        <v>2628700</v>
      </c>
      <c r="P32" t="str">
        <f t="shared" si="3"/>
        <v/>
      </c>
      <c r="Q32" s="26">
        <f t="shared" si="4"/>
        <v>9.0113626938707796</v>
      </c>
      <c r="R32" s="4">
        <f t="shared" si="5"/>
        <v>31968507</v>
      </c>
      <c r="T32" s="23">
        <f t="shared" si="6"/>
        <v>1372265</v>
      </c>
      <c r="U32" s="26">
        <f t="shared" si="7"/>
        <v>4.49</v>
      </c>
    </row>
    <row r="33" spans="1:21">
      <c r="A33" t="s">
        <v>47</v>
      </c>
      <c r="B33">
        <v>25</v>
      </c>
      <c r="C33" s="4">
        <f>('Levy Limit Base'!AD34)</f>
        <v>37954471</v>
      </c>
      <c r="D33" s="4" t="str">
        <f>IF('Levy Limit Base'!U34&gt;0,"","*")</f>
        <v/>
      </c>
      <c r="E33" s="4">
        <f>(GRS!F34)</f>
        <v>1695985</v>
      </c>
      <c r="F33" s="4">
        <f>('Local Receipts'!K34)</f>
        <v>3193404.6</v>
      </c>
      <c r="G33" s="4" t="str">
        <f t="shared" si="8"/>
        <v/>
      </c>
      <c r="H33" s="4">
        <f t="shared" si="0"/>
        <v>42843860.600000001</v>
      </c>
      <c r="I33" s="4"/>
      <c r="J33" s="4">
        <f>MINA(ROUND(C33*1.025,0),'Levy Limit Base'!AB34)</f>
        <v>38903333</v>
      </c>
      <c r="K33" s="4">
        <f>IF(J33+'New Growth'!AM34&gt;'Levy Limit Base'!AB34,'Levy Limit Base'!AB34-J33,'New Growth'!AM34)</f>
        <v>584499</v>
      </c>
      <c r="L33" s="26">
        <f t="shared" si="1"/>
        <v>4.0400009790677887</v>
      </c>
      <c r="M33" s="4">
        <f>(GRS!J34)</f>
        <v>1755314</v>
      </c>
      <c r="N33" s="26">
        <f t="shared" si="2"/>
        <v>3.4982031091076866</v>
      </c>
      <c r="O33" s="4">
        <f>('Local Receipts'!U34)</f>
        <v>3420633</v>
      </c>
      <c r="P33" t="str">
        <f t="shared" si="3"/>
        <v/>
      </c>
      <c r="Q33" s="26">
        <f t="shared" si="4"/>
        <v>7.1155530996604668</v>
      </c>
      <c r="R33" s="4">
        <f t="shared" si="5"/>
        <v>44663779</v>
      </c>
      <c r="T33" s="23">
        <f t="shared" si="6"/>
        <v>1819918.3999999985</v>
      </c>
      <c r="U33" s="26">
        <f t="shared" si="7"/>
        <v>4.25</v>
      </c>
    </row>
    <row r="34" spans="1:21">
      <c r="A34" t="s">
        <v>48</v>
      </c>
      <c r="B34">
        <v>26</v>
      </c>
      <c r="C34" s="4">
        <f>('Levy Limit Base'!AD35)</f>
        <v>73622285</v>
      </c>
      <c r="D34" s="4" t="str">
        <f>IF('Levy Limit Base'!U35&gt;0,"","*")</f>
        <v/>
      </c>
      <c r="E34" s="4">
        <f>(GRS!F35)</f>
        <v>2255647</v>
      </c>
      <c r="F34" s="4">
        <f>('Local Receipts'!K35)</f>
        <v>4076000</v>
      </c>
      <c r="G34" s="4" t="str">
        <f t="shared" si="8"/>
        <v/>
      </c>
      <c r="H34" s="4">
        <f t="shared" si="0"/>
        <v>79953932</v>
      </c>
      <c r="I34" s="4"/>
      <c r="J34" s="4">
        <f>MINA(ROUND(C34*1.025,0),'Levy Limit Base'!AB35)</f>
        <v>75462842</v>
      </c>
      <c r="K34" s="4">
        <f>IF(J34+'New Growth'!AM35&gt;'Levy Limit Base'!AB35,'Levy Limit Base'!AB35-J34,'New Growth'!AM35)</f>
        <v>1229492</v>
      </c>
      <c r="L34" s="26">
        <f t="shared" si="1"/>
        <v>4.169999613568093</v>
      </c>
      <c r="M34" s="4">
        <f>(GRS!J35)</f>
        <v>2334595</v>
      </c>
      <c r="N34" s="26">
        <f t="shared" si="2"/>
        <v>3.5000157382781971</v>
      </c>
      <c r="O34" s="4">
        <f>('Local Receipts'!U35)</f>
        <v>4193000</v>
      </c>
      <c r="P34" t="str">
        <f t="shared" si="3"/>
        <v/>
      </c>
      <c r="Q34" s="26">
        <f t="shared" si="4"/>
        <v>2.8704612365063786</v>
      </c>
      <c r="R34" s="4">
        <f t="shared" si="5"/>
        <v>83219929</v>
      </c>
      <c r="T34" s="23">
        <f t="shared" si="6"/>
        <v>3265997</v>
      </c>
      <c r="U34" s="26">
        <f t="shared" si="7"/>
        <v>4.08</v>
      </c>
    </row>
    <row r="35" spans="1:21">
      <c r="A35" t="s">
        <v>49</v>
      </c>
      <c r="B35">
        <v>27</v>
      </c>
      <c r="C35" s="4">
        <f>('Levy Limit Base'!AD36)</f>
        <v>8151165</v>
      </c>
      <c r="D35" s="4" t="str">
        <f>IF('Levy Limit Base'!U36&gt;0,"","*")</f>
        <v/>
      </c>
      <c r="E35" s="4">
        <f>(GRS!F36)</f>
        <v>637650</v>
      </c>
      <c r="F35" s="4">
        <f>('Local Receipts'!K36)</f>
        <v>737605</v>
      </c>
      <c r="G35" s="4" t="str">
        <f t="shared" si="8"/>
        <v/>
      </c>
      <c r="H35" s="4">
        <f t="shared" si="0"/>
        <v>9526420</v>
      </c>
      <c r="I35" s="4"/>
      <c r="J35" s="4">
        <f>MINA(ROUND(C35*1.025,0),'Levy Limit Base'!AB36)</f>
        <v>8354944</v>
      </c>
      <c r="K35" s="4">
        <f>IF(J35+'New Growth'!AM36&gt;'Levy Limit Base'!AB36,'Levy Limit Base'!AB36-J35,'New Growth'!AM36)</f>
        <v>126343</v>
      </c>
      <c r="L35" s="26">
        <f t="shared" si="1"/>
        <v>4.0499977610562414</v>
      </c>
      <c r="M35" s="4">
        <f>(GRS!J36)</f>
        <v>658924</v>
      </c>
      <c r="N35" s="26">
        <f t="shared" si="2"/>
        <v>3.3363130243864187</v>
      </c>
      <c r="O35" s="4">
        <f>('Local Receipts'!U36)</f>
        <v>737605</v>
      </c>
      <c r="P35" t="str">
        <f t="shared" si="3"/>
        <v/>
      </c>
      <c r="Q35" s="26">
        <f t="shared" si="4"/>
        <v>0</v>
      </c>
      <c r="R35" s="4">
        <f t="shared" si="5"/>
        <v>9877816</v>
      </c>
      <c r="T35" s="23">
        <f t="shared" si="6"/>
        <v>351396</v>
      </c>
      <c r="U35" s="26">
        <f t="shared" si="7"/>
        <v>3.6900000000000004</v>
      </c>
    </row>
    <row r="36" spans="1:21">
      <c r="A36" t="s">
        <v>50</v>
      </c>
      <c r="B36">
        <v>28</v>
      </c>
      <c r="C36" s="4">
        <f>('Levy Limit Base'!AD37)</f>
        <v>11013907</v>
      </c>
      <c r="D36" s="4" t="str">
        <f>IF('Levy Limit Base'!U37&gt;0,"","*")</f>
        <v/>
      </c>
      <c r="E36" s="4">
        <f>(GRS!F37)</f>
        <v>201410</v>
      </c>
      <c r="F36" s="4">
        <f>('Local Receipts'!K37)</f>
        <v>689213</v>
      </c>
      <c r="G36" s="4" t="str">
        <f t="shared" si="8"/>
        <v/>
      </c>
      <c r="H36" s="4">
        <f t="shared" si="0"/>
        <v>11904530</v>
      </c>
      <c r="I36" s="4"/>
      <c r="J36" s="4">
        <f>MINA(ROUND(C36*1.025,0),'Levy Limit Base'!AB37)</f>
        <v>11289255</v>
      </c>
      <c r="K36" s="4">
        <f>IF(J36+'New Growth'!AM37&gt;'Levy Limit Base'!AB37,'Levy Limit Base'!AB37-J36,'New Growth'!AM37)</f>
        <v>396501</v>
      </c>
      <c r="L36" s="26">
        <f t="shared" si="1"/>
        <v>6.1000061104565351</v>
      </c>
      <c r="M36" s="4">
        <f>(GRS!J37)</f>
        <v>208459</v>
      </c>
      <c r="N36" s="26">
        <f t="shared" si="2"/>
        <v>3.4998262251129537</v>
      </c>
      <c r="O36" s="4">
        <f>('Local Receipts'!U37)</f>
        <v>714068</v>
      </c>
      <c r="P36" t="str">
        <f t="shared" si="3"/>
        <v/>
      </c>
      <c r="Q36" s="26">
        <f t="shared" si="4"/>
        <v>3.6062871710196993</v>
      </c>
      <c r="R36" s="4">
        <f t="shared" si="5"/>
        <v>12608283</v>
      </c>
      <c r="T36" s="23">
        <f t="shared" si="6"/>
        <v>703753</v>
      </c>
      <c r="U36" s="26">
        <f t="shared" si="7"/>
        <v>5.91</v>
      </c>
    </row>
    <row r="37" spans="1:21">
      <c r="A37" t="s">
        <v>51</v>
      </c>
      <c r="B37">
        <v>29</v>
      </c>
      <c r="C37" s="4">
        <f>('Levy Limit Base'!AD38)</f>
        <v>4202185</v>
      </c>
      <c r="D37" s="4" t="str">
        <f>IF('Levy Limit Base'!U38&gt;0,"","*")</f>
        <v/>
      </c>
      <c r="E37" s="4">
        <f>(GRS!F38)</f>
        <v>307815</v>
      </c>
      <c r="F37" s="4">
        <f>('Local Receipts'!K38)</f>
        <v>324000</v>
      </c>
      <c r="G37" s="4" t="str">
        <f t="shared" si="8"/>
        <v/>
      </c>
      <c r="H37" s="4">
        <f t="shared" si="0"/>
        <v>4834000</v>
      </c>
      <c r="I37" s="4"/>
      <c r="J37" s="4">
        <f>MINA(ROUND(C37*1.025,0),'Levy Limit Base'!AB38)</f>
        <v>4307240</v>
      </c>
      <c r="K37" s="4">
        <f>IF(J37+'New Growth'!AM38&gt;'Levy Limit Base'!AB38,'Levy Limit Base'!AB38-J37,'New Growth'!AM38)</f>
        <v>48325</v>
      </c>
      <c r="L37" s="26">
        <f t="shared" si="1"/>
        <v>3.6500058897930483</v>
      </c>
      <c r="M37" s="4">
        <f>(GRS!J38)</f>
        <v>317984</v>
      </c>
      <c r="N37" s="26">
        <f t="shared" si="2"/>
        <v>3.3036076864350341</v>
      </c>
      <c r="O37" s="4">
        <f>('Local Receipts'!U38)</f>
        <v>361500</v>
      </c>
      <c r="P37" t="str">
        <f t="shared" si="3"/>
        <v/>
      </c>
      <c r="Q37" s="26">
        <f t="shared" si="4"/>
        <v>11.574074074074074</v>
      </c>
      <c r="R37" s="4">
        <f t="shared" si="5"/>
        <v>5035049</v>
      </c>
      <c r="T37" s="23">
        <f t="shared" si="6"/>
        <v>201049</v>
      </c>
      <c r="U37" s="26">
        <f t="shared" si="7"/>
        <v>4.16</v>
      </c>
    </row>
    <row r="38" spans="1:21">
      <c r="A38" t="s">
        <v>52</v>
      </c>
      <c r="B38">
        <v>30</v>
      </c>
      <c r="C38" s="4">
        <f>('Levy Limit Base'!AD39)</f>
        <v>99407098</v>
      </c>
      <c r="D38" s="4" t="str">
        <f>IF('Levy Limit Base'!U39&gt;0,"","*")</f>
        <v/>
      </c>
      <c r="E38" s="4">
        <f>(GRS!F39)</f>
        <v>5833890</v>
      </c>
      <c r="F38" s="4">
        <f>('Local Receipts'!K39)</f>
        <v>6463199.2300000004</v>
      </c>
      <c r="G38" s="4" t="str">
        <f t="shared" si="8"/>
        <v/>
      </c>
      <c r="H38" s="4">
        <f t="shared" si="0"/>
        <v>111704187.23</v>
      </c>
      <c r="I38" s="4"/>
      <c r="J38" s="4">
        <f>MINA(ROUND(C38*1.025,0),'Levy Limit Base'!AB39)</f>
        <v>101892275</v>
      </c>
      <c r="K38" s="4">
        <f>IF(J38+'New Growth'!AM39&gt;'Levy Limit Base'!AB39,'Levy Limit Base'!AB39-J38,'New Growth'!AM39)</f>
        <v>1550751</v>
      </c>
      <c r="L38" s="26">
        <f t="shared" si="1"/>
        <v>4.0599998201335685</v>
      </c>
      <c r="M38" s="4">
        <f>(GRS!J39)</f>
        <v>6038076</v>
      </c>
      <c r="N38" s="26">
        <f t="shared" si="2"/>
        <v>3.4999974288167928</v>
      </c>
      <c r="O38" s="4">
        <f>('Local Receipts'!U39)</f>
        <v>6783067</v>
      </c>
      <c r="P38" t="str">
        <f t="shared" si="3"/>
        <v/>
      </c>
      <c r="Q38" s="26">
        <f t="shared" si="4"/>
        <v>4.9490625094037144</v>
      </c>
      <c r="R38" s="4">
        <f t="shared" si="5"/>
        <v>116264169</v>
      </c>
      <c r="T38" s="23">
        <f t="shared" si="6"/>
        <v>4559981.7699999958</v>
      </c>
      <c r="U38" s="26">
        <f t="shared" si="7"/>
        <v>4.08</v>
      </c>
    </row>
    <row r="39" spans="1:21">
      <c r="A39" t="s">
        <v>53</v>
      </c>
      <c r="B39">
        <v>31</v>
      </c>
      <c r="C39" s="4">
        <f>('Levy Limit Base'!AD40)</f>
        <v>128919297</v>
      </c>
      <c r="D39" s="4" t="str">
        <f>IF('Levy Limit Base'!U40&gt;0,"","*")</f>
        <v/>
      </c>
      <c r="E39" s="4">
        <f>(GRS!F40)</f>
        <v>5918369</v>
      </c>
      <c r="F39" s="4">
        <f>('Local Receipts'!K40)</f>
        <v>7588000</v>
      </c>
      <c r="G39" s="4" t="str">
        <f t="shared" si="8"/>
        <v/>
      </c>
      <c r="H39" s="4">
        <f t="shared" si="0"/>
        <v>142425666</v>
      </c>
      <c r="I39" s="4"/>
      <c r="J39" s="4">
        <f>MINA(ROUND(C39*1.025,0),'Levy Limit Base'!AB40)</f>
        <v>132142279</v>
      </c>
      <c r="K39" s="4">
        <f>IF(J39+'New Growth'!AM40&gt;'Levy Limit Base'!AB40,'Levy Limit Base'!AB40-J39,'New Growth'!AM40)</f>
        <v>2913576</v>
      </c>
      <c r="L39" s="26">
        <f t="shared" si="1"/>
        <v>4.7599995833052056</v>
      </c>
      <c r="M39" s="4">
        <f>(GRS!J40)</f>
        <v>6121972</v>
      </c>
      <c r="N39" s="26">
        <f t="shared" si="2"/>
        <v>3.4401876598096535</v>
      </c>
      <c r="O39" s="4">
        <f>('Local Receipts'!U40)</f>
        <v>8263000</v>
      </c>
      <c r="P39" t="str">
        <f t="shared" si="3"/>
        <v/>
      </c>
      <c r="Q39" s="26">
        <f t="shared" si="4"/>
        <v>8.8956246705324205</v>
      </c>
      <c r="R39" s="4">
        <f t="shared" si="5"/>
        <v>149440827</v>
      </c>
      <c r="T39" s="23">
        <f t="shared" si="6"/>
        <v>7015161</v>
      </c>
      <c r="U39" s="26">
        <f t="shared" si="7"/>
        <v>4.93</v>
      </c>
    </row>
    <row r="40" spans="1:21">
      <c r="A40" t="s">
        <v>54</v>
      </c>
      <c r="B40">
        <v>32</v>
      </c>
      <c r="C40" s="4">
        <f>('Levy Limit Base'!AD41)</f>
        <v>17959202</v>
      </c>
      <c r="D40" s="4" t="str">
        <f>IF('Levy Limit Base'!U41&gt;0,"","*")</f>
        <v/>
      </c>
      <c r="E40" s="4">
        <f>(GRS!F41)</f>
        <v>1393883</v>
      </c>
      <c r="F40" s="4">
        <f>('Local Receipts'!K41)</f>
        <v>1105000</v>
      </c>
      <c r="G40" s="4" t="str">
        <f t="shared" si="8"/>
        <v/>
      </c>
      <c r="H40" s="4">
        <f t="shared" si="0"/>
        <v>20458085</v>
      </c>
      <c r="I40" s="4"/>
      <c r="J40" s="4">
        <f>MINA(ROUND(C40*1.025,0),'Levy Limit Base'!AB41)</f>
        <v>18408182</v>
      </c>
      <c r="K40" s="4">
        <f>IF(J40+'New Growth'!AM41&gt;'Levy Limit Base'!AB41,'Levy Limit Base'!AB41-J40,'New Growth'!AM41)</f>
        <v>280164</v>
      </c>
      <c r="L40" s="26">
        <f t="shared" si="1"/>
        <v>4.0600022205886432</v>
      </c>
      <c r="M40" s="4">
        <f>(GRS!J41)</f>
        <v>1441741</v>
      </c>
      <c r="N40" s="26">
        <f t="shared" si="2"/>
        <v>3.4334302089917159</v>
      </c>
      <c r="O40" s="4">
        <f>('Local Receipts'!U41)</f>
        <v>1105000</v>
      </c>
      <c r="P40" t="str">
        <f t="shared" si="3"/>
        <v/>
      </c>
      <c r="Q40" s="26">
        <f t="shared" si="4"/>
        <v>0</v>
      </c>
      <c r="R40" s="4">
        <f t="shared" si="5"/>
        <v>21235087</v>
      </c>
      <c r="T40" s="23">
        <f t="shared" si="6"/>
        <v>777002</v>
      </c>
      <c r="U40" s="26">
        <f t="shared" si="7"/>
        <v>3.8</v>
      </c>
    </row>
    <row r="41" spans="1:21">
      <c r="A41" t="s">
        <v>55</v>
      </c>
      <c r="B41">
        <v>33</v>
      </c>
      <c r="C41" s="4">
        <f>('Levy Limit Base'!AD42)</f>
        <v>2428306</v>
      </c>
      <c r="D41" s="4" t="str">
        <f>IF('Levy Limit Base'!U42&gt;0,"","*")</f>
        <v/>
      </c>
      <c r="E41" s="4">
        <f>(GRS!F42)</f>
        <v>151253</v>
      </c>
      <c r="F41" s="4">
        <f>('Local Receipts'!K42)</f>
        <v>434022.32</v>
      </c>
      <c r="G41" s="4" t="str">
        <f t="shared" si="8"/>
        <v/>
      </c>
      <c r="H41" s="4">
        <f t="shared" si="0"/>
        <v>3013581.32</v>
      </c>
      <c r="I41" s="4"/>
      <c r="J41" s="4">
        <f>MINA(ROUND(C41*1.025,0),'Levy Limit Base'!AB42)</f>
        <v>2489014</v>
      </c>
      <c r="K41" s="4">
        <f>IF(J41+'New Growth'!AM42&gt;'Levy Limit Base'!AB42,'Levy Limit Base'!AB42-J41,'New Growth'!AM42)</f>
        <v>26711</v>
      </c>
      <c r="L41" s="26">
        <f t="shared" si="1"/>
        <v>3.5999993411044571</v>
      </c>
      <c r="M41" s="4">
        <f>(GRS!J42)</f>
        <v>155693</v>
      </c>
      <c r="N41" s="26">
        <f t="shared" si="2"/>
        <v>2.9354789657064653</v>
      </c>
      <c r="O41" s="4">
        <f>('Local Receipts'!U42)</f>
        <v>438400</v>
      </c>
      <c r="P41" t="str">
        <f t="shared" si="3"/>
        <v/>
      </c>
      <c r="Q41" s="26">
        <f t="shared" si="4"/>
        <v>1.008630155241784</v>
      </c>
      <c r="R41" s="4">
        <f t="shared" si="5"/>
        <v>3109818</v>
      </c>
      <c r="T41" s="23">
        <f t="shared" si="6"/>
        <v>96236.680000000168</v>
      </c>
      <c r="U41" s="26">
        <f t="shared" si="7"/>
        <v>3.19</v>
      </c>
    </row>
    <row r="42" spans="1:21">
      <c r="A42" t="s">
        <v>56</v>
      </c>
      <c r="B42">
        <v>34</v>
      </c>
      <c r="C42" s="4">
        <f>('Levy Limit Base'!AD43)</f>
        <v>18382898</v>
      </c>
      <c r="D42" s="4" t="str">
        <f>IF('Levy Limit Base'!U43&gt;0,"","*")</f>
        <v/>
      </c>
      <c r="E42" s="4">
        <f>(GRS!F43)</f>
        <v>207838</v>
      </c>
      <c r="F42" s="4">
        <f>('Local Receipts'!K43)</f>
        <v>953000</v>
      </c>
      <c r="G42" s="4" t="str">
        <f t="shared" si="8"/>
        <v/>
      </c>
      <c r="H42" s="4">
        <f t="shared" si="0"/>
        <v>19543736</v>
      </c>
      <c r="I42" s="4"/>
      <c r="J42" s="4">
        <f>MINA(ROUND(C42*1.025,0),'Levy Limit Base'!AB43)</f>
        <v>18842470</v>
      </c>
      <c r="K42" s="4">
        <f>IF(J42+'New Growth'!AM43&gt;'Levy Limit Base'!AB43,'Levy Limit Base'!AB43-J42,'New Growth'!AM43)</f>
        <v>316186</v>
      </c>
      <c r="L42" s="26">
        <f t="shared" si="1"/>
        <v>4.2199983919836797</v>
      </c>
      <c r="M42" s="4">
        <f>(GRS!J43)</f>
        <v>214741</v>
      </c>
      <c r="N42" s="26">
        <f t="shared" si="2"/>
        <v>3.3213368104004082</v>
      </c>
      <c r="O42" s="4">
        <f>('Local Receipts'!U43)</f>
        <v>958000</v>
      </c>
      <c r="P42" t="str">
        <f t="shared" si="3"/>
        <v/>
      </c>
      <c r="Q42" s="26">
        <f t="shared" si="4"/>
        <v>0.52465897166841557</v>
      </c>
      <c r="R42" s="4">
        <f t="shared" si="5"/>
        <v>20331397</v>
      </c>
      <c r="T42" s="23">
        <f t="shared" si="6"/>
        <v>787661</v>
      </c>
      <c r="U42" s="26">
        <f t="shared" si="7"/>
        <v>4.03</v>
      </c>
    </row>
    <row r="43" spans="1:21">
      <c r="A43" t="s">
        <v>57</v>
      </c>
      <c r="B43">
        <v>35</v>
      </c>
      <c r="C43" s="4">
        <f>('Levy Limit Base'!AD44)</f>
        <v>2216600850</v>
      </c>
      <c r="D43" s="4" t="str">
        <f>IF('Levy Limit Base'!U44&gt;0,"","*")</f>
        <v/>
      </c>
      <c r="E43" s="4">
        <f>(GRS!F44)</f>
        <v>189558805</v>
      </c>
      <c r="F43" s="4">
        <f>('Local Receipts'!K44)</f>
        <v>339822488.35000002</v>
      </c>
      <c r="G43" s="4" t="str">
        <f t="shared" si="8"/>
        <v/>
      </c>
      <c r="H43" s="4">
        <f t="shared" si="0"/>
        <v>2745982143.3499999</v>
      </c>
      <c r="I43" s="4"/>
      <c r="J43" s="4">
        <f>MINA(ROUND(C43*1.025,0),'Levy Limit Base'!AB44)</f>
        <v>2272015871</v>
      </c>
      <c r="K43" s="4">
        <f>IF(J43+'New Growth'!AM44&gt;'Levy Limit Base'!AB44,'Levy Limit Base'!AB44-J43,'New Growth'!AM44)</f>
        <v>74034468</v>
      </c>
      <c r="L43" s="26">
        <f t="shared" si="1"/>
        <v>5.8399999711269626</v>
      </c>
      <c r="M43" s="4">
        <f>(GRS!J44)</f>
        <v>196183175</v>
      </c>
      <c r="N43" s="26">
        <f t="shared" si="2"/>
        <v>3.4946253222054233</v>
      </c>
      <c r="O43" s="4">
        <f>('Local Receipts'!U44)</f>
        <v>347332088.20999998</v>
      </c>
      <c r="P43" t="str">
        <f t="shared" si="3"/>
        <v/>
      </c>
      <c r="Q43" s="26">
        <f t="shared" si="4"/>
        <v>2.209859593596244</v>
      </c>
      <c r="R43" s="4">
        <f t="shared" si="5"/>
        <v>2889565602.21</v>
      </c>
      <c r="T43" s="23">
        <f t="shared" si="6"/>
        <v>143583458.86000013</v>
      </c>
      <c r="U43" s="26">
        <f t="shared" si="7"/>
        <v>5.2299999999999995</v>
      </c>
    </row>
    <row r="44" spans="1:21">
      <c r="A44" t="s">
        <v>58</v>
      </c>
      <c r="B44">
        <v>36</v>
      </c>
      <c r="C44" s="4">
        <f>('Levy Limit Base'!AD45)</f>
        <v>42592137</v>
      </c>
      <c r="D44" s="4" t="str">
        <f>IF('Levy Limit Base'!U45&gt;0,"","*")</f>
        <v/>
      </c>
      <c r="E44" s="4">
        <f>(GRS!F45)</f>
        <v>2037837</v>
      </c>
      <c r="F44" s="4">
        <f>('Local Receipts'!K45)</f>
        <v>3671657</v>
      </c>
      <c r="G44" s="4" t="str">
        <f t="shared" si="8"/>
        <v/>
      </c>
      <c r="H44" s="4">
        <f t="shared" si="0"/>
        <v>48301631</v>
      </c>
      <c r="I44" s="4"/>
      <c r="J44" s="4">
        <f>MINA(ROUND(C44*1.025,0),'Levy Limit Base'!AB45)</f>
        <v>43656940</v>
      </c>
      <c r="K44" s="4">
        <f>IF(J44+'New Growth'!AM45&gt;'Levy Limit Base'!AB45,'Levy Limit Base'!AB45-J44,'New Growth'!AM45)</f>
        <v>677215</v>
      </c>
      <c r="L44" s="26">
        <f t="shared" si="1"/>
        <v>4.0899990531116108</v>
      </c>
      <c r="M44" s="4">
        <f>(GRS!J45)</f>
        <v>2089093</v>
      </c>
      <c r="N44" s="26">
        <f t="shared" si="2"/>
        <v>2.5152158882187341</v>
      </c>
      <c r="O44" s="4">
        <f>('Local Receipts'!U45)</f>
        <v>4229675.67</v>
      </c>
      <c r="P44" t="str">
        <f t="shared" si="3"/>
        <v/>
      </c>
      <c r="Q44" s="26">
        <f t="shared" si="4"/>
        <v>15.198006513135621</v>
      </c>
      <c r="R44" s="4">
        <f t="shared" si="5"/>
        <v>50652923.670000002</v>
      </c>
      <c r="T44" s="23">
        <f t="shared" si="6"/>
        <v>2351292.6700000018</v>
      </c>
      <c r="U44" s="26">
        <f t="shared" si="7"/>
        <v>4.87</v>
      </c>
    </row>
    <row r="45" spans="1:21">
      <c r="A45" t="s">
        <v>59</v>
      </c>
      <c r="B45">
        <v>37</v>
      </c>
      <c r="C45" s="4">
        <f>('Levy Limit Base'!AD46)</f>
        <v>18974646</v>
      </c>
      <c r="D45" s="4" t="str">
        <f>IF('Levy Limit Base'!U46&gt;0,"","*")</f>
        <v/>
      </c>
      <c r="E45" s="4">
        <f>(GRS!F46)</f>
        <v>254805</v>
      </c>
      <c r="F45" s="4">
        <f>('Local Receipts'!K46)</f>
        <v>912500</v>
      </c>
      <c r="G45" s="4" t="str">
        <f t="shared" si="8"/>
        <v/>
      </c>
      <c r="H45" s="4">
        <f t="shared" si="0"/>
        <v>20141951</v>
      </c>
      <c r="I45" s="4"/>
      <c r="J45" s="4">
        <f>MINA(ROUND(C45*1.025,0),'Levy Limit Base'!AB46)</f>
        <v>19449012</v>
      </c>
      <c r="K45" s="4">
        <f>IF(J45+'New Growth'!AM46&gt;'Levy Limit Base'!AB46,'Levy Limit Base'!AB46-J45,'New Growth'!AM46)</f>
        <v>246670</v>
      </c>
      <c r="L45" s="26">
        <f t="shared" si="1"/>
        <v>3.7999971119355798</v>
      </c>
      <c r="M45" s="4">
        <f>(GRS!J46)</f>
        <v>263625</v>
      </c>
      <c r="N45" s="26">
        <f t="shared" si="2"/>
        <v>3.4614705362924592</v>
      </c>
      <c r="O45" s="4">
        <f>('Local Receipts'!U46)</f>
        <v>1100500</v>
      </c>
      <c r="P45" t="str">
        <f t="shared" si="3"/>
        <v/>
      </c>
      <c r="Q45" s="26">
        <f t="shared" si="4"/>
        <v>20.602739726027398</v>
      </c>
      <c r="R45" s="4">
        <f t="shared" si="5"/>
        <v>21059807</v>
      </c>
      <c r="T45" s="23">
        <f t="shared" si="6"/>
        <v>917856</v>
      </c>
      <c r="U45" s="26">
        <f t="shared" si="7"/>
        <v>4.5600000000000005</v>
      </c>
    </row>
    <row r="46" spans="1:21">
      <c r="A46" t="s">
        <v>60</v>
      </c>
      <c r="B46">
        <v>38</v>
      </c>
      <c r="C46" s="4">
        <f>('Levy Limit Base'!AD47)</f>
        <v>23065137</v>
      </c>
      <c r="D46" s="4" t="str">
        <f>IF('Levy Limit Base'!U47&gt;0,"","*")</f>
        <v/>
      </c>
      <c r="E46" s="4">
        <f>(GRS!F47)</f>
        <v>631105</v>
      </c>
      <c r="F46" s="4">
        <f>('Local Receipts'!K47)</f>
        <v>1578000</v>
      </c>
      <c r="G46" s="4" t="str">
        <f t="shared" si="8"/>
        <v/>
      </c>
      <c r="H46" s="4">
        <f t="shared" si="0"/>
        <v>25274242</v>
      </c>
      <c r="I46" s="4"/>
      <c r="J46" s="4">
        <f>MINA(ROUND(C46*1.025,0),'Levy Limit Base'!AB47)</f>
        <v>23641765</v>
      </c>
      <c r="K46" s="4">
        <f>IF(J46+'New Growth'!AM47&gt;'Levy Limit Base'!AB47,'Levy Limit Base'!AB47-J46,'New Growth'!AM47)</f>
        <v>226038</v>
      </c>
      <c r="L46" s="26">
        <f t="shared" si="1"/>
        <v>3.479996672033641</v>
      </c>
      <c r="M46" s="4">
        <f>(GRS!J47)</f>
        <v>648102</v>
      </c>
      <c r="N46" s="26">
        <f t="shared" si="2"/>
        <v>2.6932126983623963</v>
      </c>
      <c r="O46" s="4">
        <f>('Local Receipts'!U47)</f>
        <v>1635000</v>
      </c>
      <c r="P46" t="str">
        <f t="shared" si="3"/>
        <v/>
      </c>
      <c r="Q46" s="26">
        <f t="shared" si="4"/>
        <v>3.6121673003802282</v>
      </c>
      <c r="R46" s="4">
        <f t="shared" si="5"/>
        <v>26150905</v>
      </c>
      <c r="T46" s="23">
        <f t="shared" si="6"/>
        <v>876663</v>
      </c>
      <c r="U46" s="26">
        <f t="shared" si="7"/>
        <v>3.47</v>
      </c>
    </row>
    <row r="47" spans="1:21">
      <c r="A47" t="s">
        <v>61</v>
      </c>
      <c r="B47">
        <v>39</v>
      </c>
      <c r="C47" s="4">
        <f>('Levy Limit Base'!AD48)</f>
        <v>10822245</v>
      </c>
      <c r="D47" s="4" t="str">
        <f>IF('Levy Limit Base'!U48&gt;0,"","*")</f>
        <v/>
      </c>
      <c r="E47" s="4">
        <f>(GRS!F48)</f>
        <v>342187</v>
      </c>
      <c r="F47" s="4">
        <f>('Local Receipts'!K48)</f>
        <v>1712000</v>
      </c>
      <c r="G47" s="4" t="str">
        <f t="shared" si="8"/>
        <v/>
      </c>
      <c r="H47" s="4">
        <f t="shared" si="0"/>
        <v>12876432</v>
      </c>
      <c r="I47" s="4"/>
      <c r="J47" s="4">
        <f>MINA(ROUND(C47*1.025,0),'Levy Limit Base'!AB48)</f>
        <v>11092801</v>
      </c>
      <c r="K47" s="4">
        <f>IF(J47+'New Growth'!AM48&gt;'Levy Limit Base'!AB48,'Levy Limit Base'!AB48-J47,'New Growth'!AM48)</f>
        <v>277049</v>
      </c>
      <c r="L47" s="26">
        <f t="shared" si="1"/>
        <v>5.0599944835845054</v>
      </c>
      <c r="M47" s="4">
        <f>(GRS!J48)</f>
        <v>354164</v>
      </c>
      <c r="N47" s="26">
        <f t="shared" si="2"/>
        <v>3.5001329682308211</v>
      </c>
      <c r="O47" s="4">
        <f>('Local Receipts'!U48)</f>
        <v>1716000</v>
      </c>
      <c r="P47" t="str">
        <f t="shared" si="3"/>
        <v/>
      </c>
      <c r="Q47" s="26">
        <f t="shared" si="4"/>
        <v>0.23364485981308411</v>
      </c>
      <c r="R47" s="4">
        <f t="shared" si="5"/>
        <v>13440014</v>
      </c>
      <c r="T47" s="23">
        <f t="shared" si="6"/>
        <v>563582</v>
      </c>
      <c r="U47" s="26">
        <f t="shared" si="7"/>
        <v>4.38</v>
      </c>
    </row>
    <row r="48" spans="1:21">
      <c r="A48" t="s">
        <v>62</v>
      </c>
      <c r="B48">
        <v>40</v>
      </c>
      <c r="C48" s="4">
        <f>('Levy Limit Base'!AD49)</f>
        <v>89528431</v>
      </c>
      <c r="D48" s="4" t="str">
        <f>IF('Levy Limit Base'!U49&gt;0,"","*")</f>
        <v/>
      </c>
      <c r="E48" s="4">
        <f>(GRS!F49)</f>
        <v>5737907</v>
      </c>
      <c r="F48" s="4">
        <f>('Local Receipts'!K49)</f>
        <v>12545500</v>
      </c>
      <c r="G48" s="4" t="str">
        <f t="shared" si="8"/>
        <v/>
      </c>
      <c r="H48" s="4">
        <f t="shared" si="0"/>
        <v>107811838</v>
      </c>
      <c r="I48" s="4"/>
      <c r="J48" s="4">
        <f>MINA(ROUND(C48*1.025,0),'Levy Limit Base'!AB49)</f>
        <v>91766642</v>
      </c>
      <c r="K48" s="4">
        <f>IF(J48+'New Growth'!AM49&gt;'Levy Limit Base'!AB49,'Levy Limit Base'!AB49-J48,'New Growth'!AM49)</f>
        <v>1163870</v>
      </c>
      <c r="L48" s="26">
        <f t="shared" si="1"/>
        <v>3.8000006947513691</v>
      </c>
      <c r="M48" s="4">
        <f>(GRS!J49)</f>
        <v>5937986</v>
      </c>
      <c r="N48" s="26">
        <f t="shared" si="2"/>
        <v>3.4869683318324958</v>
      </c>
      <c r="O48" s="4">
        <f>('Local Receipts'!U49)</f>
        <v>13200000</v>
      </c>
      <c r="P48" t="str">
        <f t="shared" si="3"/>
        <v/>
      </c>
      <c r="Q48" s="26">
        <f t="shared" si="4"/>
        <v>5.2170100832967998</v>
      </c>
      <c r="R48" s="4">
        <f t="shared" si="5"/>
        <v>112068498</v>
      </c>
      <c r="T48" s="23">
        <f t="shared" si="6"/>
        <v>4256660</v>
      </c>
      <c r="U48" s="26">
        <f t="shared" si="7"/>
        <v>3.95</v>
      </c>
    </row>
    <row r="49" spans="1:21">
      <c r="A49" t="s">
        <v>63</v>
      </c>
      <c r="B49">
        <v>41</v>
      </c>
      <c r="C49" s="4">
        <f>('Levy Limit Base'!AD50)</f>
        <v>26792809</v>
      </c>
      <c r="D49" s="4" t="str">
        <f>IF('Levy Limit Base'!U50&gt;0,"","*")</f>
        <v/>
      </c>
      <c r="E49" s="4">
        <f>(GRS!F50)</f>
        <v>730815</v>
      </c>
      <c r="F49" s="4">
        <f>('Local Receipts'!K50)</f>
        <v>2657684</v>
      </c>
      <c r="G49" s="4" t="str">
        <f t="shared" si="8"/>
        <v/>
      </c>
      <c r="H49" s="4">
        <f t="shared" si="0"/>
        <v>30181308</v>
      </c>
      <c r="I49" s="4"/>
      <c r="J49" s="4">
        <f>MINA(ROUND(C49*1.025,0),'Levy Limit Base'!AB50)</f>
        <v>27462629</v>
      </c>
      <c r="K49" s="4">
        <f>IF(J49+'New Growth'!AM50&gt;'Levy Limit Base'!AB50,'Levy Limit Base'!AB50-J49,'New Growth'!AM50)</f>
        <v>316155</v>
      </c>
      <c r="L49" s="26">
        <f t="shared" si="1"/>
        <v>3.6799986145536288</v>
      </c>
      <c r="M49" s="4">
        <f>(GRS!J50)</f>
        <v>744621</v>
      </c>
      <c r="N49" s="26">
        <f t="shared" si="2"/>
        <v>1.8891237864575849</v>
      </c>
      <c r="O49" s="4">
        <f>('Local Receipts'!U50)</f>
        <v>3130975</v>
      </c>
      <c r="P49" t="str">
        <f t="shared" si="3"/>
        <v/>
      </c>
      <c r="Q49" s="26">
        <f t="shared" si="4"/>
        <v>17.80840009572244</v>
      </c>
      <c r="R49" s="4">
        <f t="shared" si="5"/>
        <v>31654380</v>
      </c>
      <c r="T49" s="23">
        <f t="shared" si="6"/>
        <v>1473072</v>
      </c>
      <c r="U49" s="26">
        <f t="shared" si="7"/>
        <v>4.88</v>
      </c>
    </row>
    <row r="50" spans="1:21">
      <c r="A50" t="s">
        <v>64</v>
      </c>
      <c r="B50">
        <v>42</v>
      </c>
      <c r="C50" s="4">
        <f>('Levy Limit Base'!AD51)</f>
        <v>37341250</v>
      </c>
      <c r="D50" s="4" t="str">
        <f>IF('Levy Limit Base'!U51&gt;0,"","*")</f>
        <v/>
      </c>
      <c r="E50" s="4">
        <f>(GRS!F51)</f>
        <v>3903386</v>
      </c>
      <c r="F50" s="4">
        <f>('Local Receipts'!K51)</f>
        <v>3802291.4499999997</v>
      </c>
      <c r="G50" s="4" t="str">
        <f t="shared" si="8"/>
        <v/>
      </c>
      <c r="H50" s="4">
        <f t="shared" si="0"/>
        <v>45046927.450000003</v>
      </c>
      <c r="I50" s="4"/>
      <c r="J50" s="4">
        <f>MINA(ROUND(C50*1.025,0),'Levy Limit Base'!AB51)</f>
        <v>38274781</v>
      </c>
      <c r="K50" s="4">
        <f>IF(J50+'New Growth'!AM51&gt;'Levy Limit Base'!AB51,'Levy Limit Base'!AB51-J50,'New Growth'!AM51)</f>
        <v>888722</v>
      </c>
      <c r="L50" s="26">
        <f t="shared" si="1"/>
        <v>4.88</v>
      </c>
      <c r="M50" s="4">
        <f>(GRS!J51)</f>
        <v>4030735</v>
      </c>
      <c r="N50" s="26">
        <f t="shared" si="2"/>
        <v>3.262526432179651</v>
      </c>
      <c r="O50" s="4">
        <f>('Local Receipts'!U51)</f>
        <v>3969237.25</v>
      </c>
      <c r="P50" t="str">
        <f t="shared" si="3"/>
        <v/>
      </c>
      <c r="Q50" s="26">
        <f t="shared" si="4"/>
        <v>4.3906628988159309</v>
      </c>
      <c r="R50" s="4">
        <f t="shared" si="5"/>
        <v>47163475.25</v>
      </c>
      <c r="T50" s="23">
        <f t="shared" si="6"/>
        <v>2116547.799999997</v>
      </c>
      <c r="U50" s="26">
        <f t="shared" si="7"/>
        <v>4.7</v>
      </c>
    </row>
    <row r="51" spans="1:21">
      <c r="A51" t="s">
        <v>65</v>
      </c>
      <c r="B51">
        <v>43</v>
      </c>
      <c r="C51" s="4">
        <f>('Levy Limit Base'!AD52)</f>
        <v>7237714</v>
      </c>
      <c r="D51" s="4" t="str">
        <f>IF('Levy Limit Base'!U52&gt;0,"","*")</f>
        <v/>
      </c>
      <c r="E51" s="4">
        <f>(GRS!F52)</f>
        <v>468167</v>
      </c>
      <c r="F51" s="4">
        <f>('Local Receipts'!K52)</f>
        <v>608000</v>
      </c>
      <c r="G51" s="4" t="str">
        <f t="shared" si="8"/>
        <v/>
      </c>
      <c r="H51" s="4">
        <f t="shared" si="0"/>
        <v>8313881</v>
      </c>
      <c r="I51" s="4"/>
      <c r="J51" s="4">
        <f>MINA(ROUND(C51*1.025,0),'Levy Limit Base'!AB52)</f>
        <v>7418657</v>
      </c>
      <c r="K51" s="4">
        <f>IF(J51+'New Growth'!AM52&gt;'Levy Limit Base'!AB52,'Levy Limit Base'!AB52-J51,'New Growth'!AM52)</f>
        <v>89024</v>
      </c>
      <c r="L51" s="26">
        <f t="shared" si="1"/>
        <v>3.7300037000633073</v>
      </c>
      <c r="M51" s="4">
        <f>(GRS!J52)</f>
        <v>481799</v>
      </c>
      <c r="N51" s="26">
        <f t="shared" si="2"/>
        <v>2.9117814796856676</v>
      </c>
      <c r="O51" s="4">
        <f>('Local Receipts'!U52)</f>
        <v>654025</v>
      </c>
      <c r="P51" t="str">
        <f t="shared" si="3"/>
        <v/>
      </c>
      <c r="Q51" s="26">
        <f t="shared" si="4"/>
        <v>7.5699013157894735</v>
      </c>
      <c r="R51" s="4">
        <f t="shared" si="5"/>
        <v>8643505</v>
      </c>
      <c r="T51" s="23">
        <f t="shared" si="6"/>
        <v>329624</v>
      </c>
      <c r="U51" s="26">
        <f t="shared" si="7"/>
        <v>3.9600000000000004</v>
      </c>
    </row>
    <row r="52" spans="1:21">
      <c r="A52" t="s">
        <v>66</v>
      </c>
      <c r="B52">
        <v>44</v>
      </c>
      <c r="C52" s="4">
        <f>('Levy Limit Base'!AD53)</f>
        <v>137859951</v>
      </c>
      <c r="D52" s="4" t="str">
        <f>IF('Levy Limit Base'!U53&gt;0,"","*")</f>
        <v/>
      </c>
      <c r="E52" s="4">
        <f>(GRS!F53)</f>
        <v>20917331</v>
      </c>
      <c r="F52" s="4">
        <f>('Local Receipts'!K53)</f>
        <v>17670000</v>
      </c>
      <c r="G52" s="4" t="str">
        <f t="shared" si="8"/>
        <v/>
      </c>
      <c r="H52" s="4">
        <f t="shared" si="0"/>
        <v>176447282</v>
      </c>
      <c r="I52" s="4"/>
      <c r="J52" s="4">
        <f>MINA(ROUND(C52*1.025,0),'Levy Limit Base'!AB53)</f>
        <v>141306450</v>
      </c>
      <c r="K52" s="4">
        <f>IF(J52+'New Growth'!AM53&gt;'Levy Limit Base'!AB53,'Levy Limit Base'!AB53-J52,'New Growth'!AM53)</f>
        <v>2646911</v>
      </c>
      <c r="L52" s="26">
        <f t="shared" si="1"/>
        <v>4.4200001202669803</v>
      </c>
      <c r="M52" s="4">
        <f>(GRS!J53)</f>
        <v>21649430</v>
      </c>
      <c r="N52" s="26">
        <f t="shared" si="2"/>
        <v>3.499963738203502</v>
      </c>
      <c r="O52" s="4">
        <f>('Local Receipts'!U53)</f>
        <v>16412291</v>
      </c>
      <c r="P52" t="str">
        <f t="shared" si="3"/>
        <v/>
      </c>
      <c r="Q52" s="26">
        <f t="shared" si="4"/>
        <v>-7.1177645727221277</v>
      </c>
      <c r="R52" s="4">
        <f t="shared" si="5"/>
        <v>182015082</v>
      </c>
      <c r="T52" s="23">
        <f t="shared" si="6"/>
        <v>5567800</v>
      </c>
      <c r="U52" s="26">
        <f t="shared" si="7"/>
        <v>3.16</v>
      </c>
    </row>
    <row r="53" spans="1:21">
      <c r="A53" t="s">
        <v>67</v>
      </c>
      <c r="B53">
        <v>45</v>
      </c>
      <c r="C53" s="4">
        <f>('Levy Limit Base'!AD54)</f>
        <v>5191955</v>
      </c>
      <c r="D53" s="4" t="str">
        <f>IF('Levy Limit Base'!U54&gt;0,"","*")</f>
        <v/>
      </c>
      <c r="E53" s="4">
        <f>(GRS!F54)</f>
        <v>590578</v>
      </c>
      <c r="F53" s="4">
        <f>('Local Receipts'!K54)</f>
        <v>485175</v>
      </c>
      <c r="G53" s="4" t="str">
        <f t="shared" si="8"/>
        <v/>
      </c>
      <c r="H53" s="4">
        <f t="shared" si="0"/>
        <v>6267708</v>
      </c>
      <c r="I53" s="4"/>
      <c r="J53" s="4">
        <f>MINA(ROUND(C53*1.025,0),'Levy Limit Base'!AB54)</f>
        <v>5321754</v>
      </c>
      <c r="K53" s="4">
        <f>IF(J53+'New Growth'!AM54&gt;'Levy Limit Base'!AB54,'Levy Limit Base'!AB54-J53,'New Growth'!AM54)</f>
        <v>75803</v>
      </c>
      <c r="L53" s="26">
        <f t="shared" si="1"/>
        <v>3.9600112096503146</v>
      </c>
      <c r="M53" s="4">
        <f>(GRS!J54)</f>
        <v>607842</v>
      </c>
      <c r="N53" s="26">
        <f t="shared" si="2"/>
        <v>2.9232379126889252</v>
      </c>
      <c r="O53" s="4">
        <f>('Local Receipts'!U54)</f>
        <v>437104.17</v>
      </c>
      <c r="P53" t="str">
        <f t="shared" si="3"/>
        <v/>
      </c>
      <c r="Q53" s="26">
        <f t="shared" si="4"/>
        <v>-9.9079363116401336</v>
      </c>
      <c r="R53" s="4">
        <f t="shared" si="5"/>
        <v>6442503.1699999999</v>
      </c>
      <c r="T53" s="23">
        <f t="shared" si="6"/>
        <v>174795.16999999993</v>
      </c>
      <c r="U53" s="26">
        <f t="shared" si="7"/>
        <v>2.79</v>
      </c>
    </row>
    <row r="54" spans="1:21">
      <c r="A54" t="s">
        <v>68</v>
      </c>
      <c r="B54">
        <v>46</v>
      </c>
      <c r="C54" s="4">
        <f>('Levy Limit Base'!AD55)</f>
        <v>189673546</v>
      </c>
      <c r="D54" s="4" t="str">
        <f>IF('Levy Limit Base'!U55&gt;0,"","*")</f>
        <v/>
      </c>
      <c r="E54" s="4">
        <f>(GRS!F55)</f>
        <v>6342529</v>
      </c>
      <c r="F54" s="4">
        <f>('Local Receipts'!K55)</f>
        <v>15416973</v>
      </c>
      <c r="G54" s="4" t="str">
        <f t="shared" si="8"/>
        <v/>
      </c>
      <c r="H54" s="4">
        <f t="shared" si="0"/>
        <v>211433048</v>
      </c>
      <c r="I54" s="4"/>
      <c r="J54" s="4">
        <f>MINA(ROUND(C54*1.025,0),'Levy Limit Base'!AB55)</f>
        <v>194415385</v>
      </c>
      <c r="K54" s="4">
        <f>IF(J54+'New Growth'!AM55&gt;'Levy Limit Base'!AB55,'Levy Limit Base'!AB55-J54,'New Growth'!AM55)</f>
        <v>2541626</v>
      </c>
      <c r="L54" s="26">
        <f t="shared" si="1"/>
        <v>3.840000439491968</v>
      </c>
      <c r="M54" s="4">
        <f>(GRS!J55)</f>
        <v>6564518</v>
      </c>
      <c r="N54" s="26">
        <f t="shared" si="2"/>
        <v>3.5000076467919974</v>
      </c>
      <c r="O54" s="4">
        <f>('Local Receipts'!U55)</f>
        <v>15454885</v>
      </c>
      <c r="P54" t="str">
        <f t="shared" si="3"/>
        <v/>
      </c>
      <c r="Q54" s="26">
        <f t="shared" si="4"/>
        <v>0.24591078936182867</v>
      </c>
      <c r="R54" s="4">
        <f t="shared" si="5"/>
        <v>218976414</v>
      </c>
      <c r="T54" s="23">
        <f t="shared" si="6"/>
        <v>7543366</v>
      </c>
      <c r="U54" s="26">
        <f t="shared" si="7"/>
        <v>3.5700000000000003</v>
      </c>
    </row>
    <row r="55" spans="1:21">
      <c r="A55" t="s">
        <v>69</v>
      </c>
      <c r="B55">
        <v>47</v>
      </c>
      <c r="C55" s="4">
        <f>('Levy Limit Base'!AD56)</f>
        <v>3529299</v>
      </c>
      <c r="D55" s="4" t="str">
        <f>IF('Levy Limit Base'!U56&gt;0,"","*")</f>
        <v/>
      </c>
      <c r="E55" s="4">
        <f>(GRS!F56)</f>
        <v>308429</v>
      </c>
      <c r="F55" s="4">
        <f>('Local Receipts'!K56)</f>
        <v>191300</v>
      </c>
      <c r="G55" s="4" t="str">
        <f t="shared" si="8"/>
        <v/>
      </c>
      <c r="H55" s="4">
        <f t="shared" si="0"/>
        <v>4029028</v>
      </c>
      <c r="I55" s="4"/>
      <c r="J55" s="4">
        <f>MINA(ROUND(C55*1.025,0),'Levy Limit Base'!AB56)</f>
        <v>3617531</v>
      </c>
      <c r="K55" s="4">
        <f>IF(J55+'New Growth'!AM56&gt;'Levy Limit Base'!AB56,'Levy Limit Base'!AB56-J55,'New Growth'!AM56)</f>
        <v>46940</v>
      </c>
      <c r="L55" s="26">
        <f t="shared" si="1"/>
        <v>3.8299957016960025</v>
      </c>
      <c r="M55" s="4">
        <f>(GRS!J56)</f>
        <v>319135</v>
      </c>
      <c r="N55" s="26">
        <f t="shared" si="2"/>
        <v>3.4711392249107575</v>
      </c>
      <c r="O55" s="4">
        <f>('Local Receipts'!U56)</f>
        <v>189500</v>
      </c>
      <c r="P55" t="str">
        <f t="shared" si="3"/>
        <v/>
      </c>
      <c r="Q55" s="26">
        <f t="shared" si="4"/>
        <v>-0.94093047569262933</v>
      </c>
      <c r="R55" s="4">
        <f t="shared" si="5"/>
        <v>4173106</v>
      </c>
      <c r="T55" s="23">
        <f t="shared" si="6"/>
        <v>144078</v>
      </c>
      <c r="U55" s="26">
        <f t="shared" si="7"/>
        <v>3.58</v>
      </c>
    </row>
    <row r="56" spans="1:21">
      <c r="A56" t="s">
        <v>70</v>
      </c>
      <c r="B56">
        <v>48</v>
      </c>
      <c r="C56" s="4">
        <f>('Levy Limit Base'!AD57)</f>
        <v>117266931</v>
      </c>
      <c r="D56" s="4" t="str">
        <f>IF('Levy Limit Base'!U57&gt;0,"","*")</f>
        <v/>
      </c>
      <c r="E56" s="4">
        <f>(GRS!F57)</f>
        <v>2616206</v>
      </c>
      <c r="F56" s="4">
        <f>('Local Receipts'!K57)</f>
        <v>8926947.4299999997</v>
      </c>
      <c r="G56" s="4" t="str">
        <f t="shared" si="8"/>
        <v/>
      </c>
      <c r="H56" s="4">
        <f t="shared" si="0"/>
        <v>128810084.43000001</v>
      </c>
      <c r="I56" s="4"/>
      <c r="J56" s="4">
        <f>MINA(ROUND(C56*1.025,0),'Levy Limit Base'!AB57)</f>
        <v>120198604</v>
      </c>
      <c r="K56" s="4">
        <f>IF(J56+'New Growth'!AM57&gt;'Levy Limit Base'!AB57,'Levy Limit Base'!AB57-J56,'New Growth'!AM57)</f>
        <v>3494555</v>
      </c>
      <c r="L56" s="26">
        <f t="shared" si="1"/>
        <v>5.4800001545192654</v>
      </c>
      <c r="M56" s="4">
        <f>(GRS!J57)</f>
        <v>2707773</v>
      </c>
      <c r="N56" s="26">
        <f t="shared" si="2"/>
        <v>3.4999919731091511</v>
      </c>
      <c r="O56" s="4">
        <f>('Local Receipts'!U57)</f>
        <v>9390404.879999999</v>
      </c>
      <c r="P56" t="str">
        <f t="shared" si="3"/>
        <v/>
      </c>
      <c r="Q56" s="26">
        <f t="shared" si="4"/>
        <v>5.1916677412314423</v>
      </c>
      <c r="R56" s="4">
        <f t="shared" si="5"/>
        <v>135791336.88</v>
      </c>
      <c r="T56" s="23">
        <f t="shared" si="6"/>
        <v>6981252.4499999881</v>
      </c>
      <c r="U56" s="26">
        <f t="shared" si="7"/>
        <v>5.42</v>
      </c>
    </row>
    <row r="57" spans="1:21">
      <c r="A57" t="s">
        <v>71</v>
      </c>
      <c r="B57">
        <v>49</v>
      </c>
      <c r="C57" s="4">
        <f>('Levy Limit Base'!AD58)</f>
        <v>570550306</v>
      </c>
      <c r="D57" s="4" t="str">
        <f>IF('Levy Limit Base'!U58&gt;0,"","*")</f>
        <v/>
      </c>
      <c r="E57" s="4">
        <f>(GRS!F58)</f>
        <v>21461360</v>
      </c>
      <c r="F57" s="4">
        <f>('Local Receipts'!K58)</f>
        <v>44125535</v>
      </c>
      <c r="G57" s="4" t="str">
        <f t="shared" si="8"/>
        <v/>
      </c>
      <c r="H57" s="4">
        <f t="shared" si="0"/>
        <v>636137201</v>
      </c>
      <c r="I57" s="4"/>
      <c r="J57" s="4">
        <f>MINA(ROUND(C57*1.025,0),'Levy Limit Base'!AB58)</f>
        <v>584814064</v>
      </c>
      <c r="K57" s="4">
        <f>IF(J57+'New Growth'!AM58&gt;'Levy Limit Base'!AB58,'Levy Limit Base'!AB58-J57,'New Growth'!AM58)</f>
        <v>20768031</v>
      </c>
      <c r="L57" s="26">
        <f t="shared" si="1"/>
        <v>6.1400000370870016</v>
      </c>
      <c r="M57" s="4">
        <f>(GRS!J58)</f>
        <v>22212508</v>
      </c>
      <c r="N57" s="26">
        <f t="shared" si="2"/>
        <v>3.5000018638147816</v>
      </c>
      <c r="O57" s="4">
        <f>('Local Receipts'!U58)</f>
        <v>48733035</v>
      </c>
      <c r="P57" t="str">
        <f t="shared" si="3"/>
        <v/>
      </c>
      <c r="Q57" s="26">
        <f t="shared" si="4"/>
        <v>10.441799742484708</v>
      </c>
      <c r="R57" s="4">
        <f t="shared" si="5"/>
        <v>676527638</v>
      </c>
      <c r="T57" s="23">
        <f t="shared" si="6"/>
        <v>40390437</v>
      </c>
      <c r="U57" s="26">
        <f t="shared" si="7"/>
        <v>6.35</v>
      </c>
    </row>
    <row r="58" spans="1:21">
      <c r="A58" t="s">
        <v>72</v>
      </c>
      <c r="B58">
        <v>50</v>
      </c>
      <c r="C58" s="4">
        <f>('Levy Limit Base'!AD59)</f>
        <v>68009198</v>
      </c>
      <c r="D58" s="4" t="str">
        <f>IF('Levy Limit Base'!U59&gt;0,"","*")</f>
        <v/>
      </c>
      <c r="E58" s="4">
        <f>(GRS!F59)</f>
        <v>2180123</v>
      </c>
      <c r="F58" s="4">
        <f>('Local Receipts'!K59)</f>
        <v>4986040</v>
      </c>
      <c r="G58" s="4" t="str">
        <f t="shared" si="8"/>
        <v/>
      </c>
      <c r="H58" s="4">
        <f t="shared" si="0"/>
        <v>75175361</v>
      </c>
      <c r="I58" s="4"/>
      <c r="J58" s="4">
        <f>MINA(ROUND(C58*1.025,0),'Levy Limit Base'!AB59)</f>
        <v>69709428</v>
      </c>
      <c r="K58" s="4">
        <f>IF(J58+'New Growth'!AM59&gt;'Levy Limit Base'!AB59,'Levy Limit Base'!AB59-J58,'New Growth'!AM59)</f>
        <v>1571012</v>
      </c>
      <c r="L58" s="26">
        <f t="shared" si="1"/>
        <v>4.8099993768489959</v>
      </c>
      <c r="M58" s="4">
        <f>(GRS!J59)</f>
        <v>2255103</v>
      </c>
      <c r="N58" s="26">
        <f t="shared" si="2"/>
        <v>3.4392554915479541</v>
      </c>
      <c r="O58" s="4">
        <f>('Local Receipts'!U59)</f>
        <v>5256816</v>
      </c>
      <c r="P58" t="str">
        <f t="shared" si="3"/>
        <v/>
      </c>
      <c r="Q58" s="26">
        <f t="shared" si="4"/>
        <v>5.4306824654435184</v>
      </c>
      <c r="R58" s="4">
        <f t="shared" si="5"/>
        <v>78792359</v>
      </c>
      <c r="T58" s="23">
        <f t="shared" si="6"/>
        <v>3616998</v>
      </c>
      <c r="U58" s="26">
        <f t="shared" si="7"/>
        <v>4.8099999999999996</v>
      </c>
    </row>
    <row r="59" spans="1:21">
      <c r="A59" t="s">
        <v>73</v>
      </c>
      <c r="B59">
        <v>51</v>
      </c>
      <c r="C59" s="4">
        <f>('Levy Limit Base'!AD60)</f>
        <v>22539451</v>
      </c>
      <c r="D59" s="4" t="str">
        <f>IF('Levy Limit Base'!U60&gt;0,"","*")</f>
        <v/>
      </c>
      <c r="E59" s="4">
        <f>(GRS!F60)</f>
        <v>368912</v>
      </c>
      <c r="F59" s="4">
        <f>('Local Receipts'!K60)</f>
        <v>1038200</v>
      </c>
      <c r="G59" s="4" t="str">
        <f t="shared" si="8"/>
        <v/>
      </c>
      <c r="H59" s="4">
        <f t="shared" si="0"/>
        <v>23946563</v>
      </c>
      <c r="I59" s="4"/>
      <c r="J59" s="4">
        <f>MINA(ROUND(C59*1.025,0),'Levy Limit Base'!AB60)</f>
        <v>23102937</v>
      </c>
      <c r="K59" s="4">
        <f>IF(J59+'New Growth'!AM60&gt;'Levy Limit Base'!AB60,'Levy Limit Base'!AB60-J59,'New Growth'!AM60)</f>
        <v>315552</v>
      </c>
      <c r="L59" s="26">
        <f t="shared" si="1"/>
        <v>3.899997386804142</v>
      </c>
      <c r="M59" s="4">
        <f>(GRS!J60)</f>
        <v>376582</v>
      </c>
      <c r="N59" s="26">
        <f t="shared" si="2"/>
        <v>2.0790866114412108</v>
      </c>
      <c r="O59" s="4">
        <f>('Local Receipts'!U60)</f>
        <v>970843</v>
      </c>
      <c r="P59" t="str">
        <f t="shared" si="3"/>
        <v/>
      </c>
      <c r="Q59" s="26">
        <f t="shared" si="4"/>
        <v>-6.4878636100943945</v>
      </c>
      <c r="R59" s="4">
        <f t="shared" si="5"/>
        <v>24765914</v>
      </c>
      <c r="T59" s="23">
        <f t="shared" si="6"/>
        <v>819351</v>
      </c>
      <c r="U59" s="26">
        <f t="shared" si="7"/>
        <v>3.42</v>
      </c>
    </row>
    <row r="60" spans="1:21">
      <c r="A60" t="s">
        <v>74</v>
      </c>
      <c r="B60">
        <v>52</v>
      </c>
      <c r="C60" s="4">
        <f>('Levy Limit Base'!AD61)</f>
        <v>23905837</v>
      </c>
      <c r="D60" s="4" t="str">
        <f>IF('Levy Limit Base'!U61&gt;0,"","*")</f>
        <v/>
      </c>
      <c r="E60" s="4">
        <f>(GRS!F61)</f>
        <v>1570195</v>
      </c>
      <c r="F60" s="4">
        <f>('Local Receipts'!K61)</f>
        <v>2125715</v>
      </c>
      <c r="G60" s="4" t="str">
        <f t="shared" si="8"/>
        <v/>
      </c>
      <c r="H60" s="4">
        <f t="shared" si="0"/>
        <v>27601747</v>
      </c>
      <c r="I60" s="4"/>
      <c r="J60" s="4">
        <f>MINA(ROUND(C60*1.025,0),'Levy Limit Base'!AB61)</f>
        <v>24503483</v>
      </c>
      <c r="K60" s="4">
        <f>IF(J60+'New Growth'!AM61&gt;'Levy Limit Base'!AB61,'Levy Limit Base'!AB61-J60,'New Growth'!AM61)</f>
        <v>382493</v>
      </c>
      <c r="L60" s="26">
        <f t="shared" si="1"/>
        <v>4.09999867396402</v>
      </c>
      <c r="M60" s="4">
        <f>(GRS!J61)</f>
        <v>1621273</v>
      </c>
      <c r="N60" s="26">
        <f t="shared" si="2"/>
        <v>3.2529717646534348</v>
      </c>
      <c r="O60" s="4">
        <f>('Local Receipts'!U61)</f>
        <v>2181352</v>
      </c>
      <c r="P60" t="str">
        <f t="shared" si="3"/>
        <v/>
      </c>
      <c r="Q60" s="26">
        <f t="shared" si="4"/>
        <v>2.6173311097677723</v>
      </c>
      <c r="R60" s="4">
        <f t="shared" si="5"/>
        <v>28688601</v>
      </c>
      <c r="T60" s="23">
        <f t="shared" si="6"/>
        <v>1086854</v>
      </c>
      <c r="U60" s="26">
        <f t="shared" si="7"/>
        <v>3.94</v>
      </c>
    </row>
    <row r="61" spans="1:21">
      <c r="A61" t="s">
        <v>75</v>
      </c>
      <c r="B61">
        <v>53</v>
      </c>
      <c r="C61" s="4">
        <f>('Levy Limit Base'!AD62)</f>
        <v>2977962</v>
      </c>
      <c r="D61" s="4" t="str">
        <f>IF('Levy Limit Base'!U62&gt;0,"","*")</f>
        <v/>
      </c>
      <c r="E61" s="4">
        <f>(GRS!F62)</f>
        <v>189545</v>
      </c>
      <c r="F61" s="4">
        <f>('Local Receipts'!K62)</f>
        <v>167225</v>
      </c>
      <c r="G61" s="4" t="str">
        <f t="shared" si="8"/>
        <v/>
      </c>
      <c r="H61" s="4">
        <f t="shared" si="0"/>
        <v>3334732</v>
      </c>
      <c r="I61" s="4"/>
      <c r="J61" s="4">
        <f>MINA(ROUND(C61*1.025,0),'Levy Limit Base'!AB62)</f>
        <v>3052411</v>
      </c>
      <c r="K61" s="4">
        <f>IF(J61+'New Growth'!AM62&gt;'Levy Limit Base'!AB62,'Levy Limit Base'!AB62-J61,'New Growth'!AM62)</f>
        <v>71769</v>
      </c>
      <c r="L61" s="26">
        <f t="shared" si="1"/>
        <v>4.9100022095647962</v>
      </c>
      <c r="M61" s="4">
        <f>(GRS!J62)</f>
        <v>195657</v>
      </c>
      <c r="N61" s="26">
        <f t="shared" si="2"/>
        <v>3.2245640876836634</v>
      </c>
      <c r="O61" s="4">
        <f>('Local Receipts'!U62)</f>
        <v>177793</v>
      </c>
      <c r="P61" t="str">
        <f t="shared" si="3"/>
        <v/>
      </c>
      <c r="Q61" s="26">
        <f t="shared" si="4"/>
        <v>6.3196292420391691</v>
      </c>
      <c r="R61" s="4">
        <f t="shared" si="5"/>
        <v>3497630</v>
      </c>
      <c r="T61" s="23">
        <f t="shared" si="6"/>
        <v>162898</v>
      </c>
      <c r="U61" s="26">
        <f t="shared" si="7"/>
        <v>4.88</v>
      </c>
    </row>
    <row r="62" spans="1:21">
      <c r="A62" t="s">
        <v>76</v>
      </c>
      <c r="B62">
        <v>54</v>
      </c>
      <c r="C62" s="4">
        <f>('Levy Limit Base'!AD63)</f>
        <v>18894054</v>
      </c>
      <c r="D62" s="4" t="str">
        <f>IF('Levy Limit Base'!U63&gt;0,"","*")</f>
        <v/>
      </c>
      <c r="E62" s="4">
        <f>(GRS!F63)</f>
        <v>1451877</v>
      </c>
      <c r="F62" s="4">
        <f>('Local Receipts'!K63)</f>
        <v>2915700</v>
      </c>
      <c r="G62" s="4" t="str">
        <f t="shared" si="8"/>
        <v/>
      </c>
      <c r="H62" s="4">
        <f t="shared" si="0"/>
        <v>23261631</v>
      </c>
      <c r="I62" s="4"/>
      <c r="J62" s="4">
        <f>MINA(ROUND(C62*1.025,0),'Levy Limit Base'!AB63)</f>
        <v>19366405</v>
      </c>
      <c r="K62" s="4">
        <f>IF(J62+'New Growth'!AM63&gt;'Levy Limit Base'!AB63,'Levy Limit Base'!AB63-J62,'New Growth'!AM63)</f>
        <v>436453</v>
      </c>
      <c r="L62" s="26">
        <f t="shared" si="1"/>
        <v>4.8100000137609431</v>
      </c>
      <c r="M62" s="4">
        <f>(GRS!J63)</f>
        <v>1502533</v>
      </c>
      <c r="N62" s="26">
        <f t="shared" si="2"/>
        <v>3.4890007900118261</v>
      </c>
      <c r="O62" s="4">
        <f>('Local Receipts'!U63)</f>
        <v>2915700</v>
      </c>
      <c r="P62" t="str">
        <f t="shared" si="3"/>
        <v/>
      </c>
      <c r="Q62" s="26">
        <f t="shared" si="4"/>
        <v>0</v>
      </c>
      <c r="R62" s="4">
        <f t="shared" si="5"/>
        <v>24221091</v>
      </c>
      <c r="T62" s="23">
        <f t="shared" si="6"/>
        <v>959460</v>
      </c>
      <c r="U62" s="26">
        <f t="shared" si="7"/>
        <v>4.12</v>
      </c>
    </row>
    <row r="63" spans="1:21">
      <c r="A63" t="s">
        <v>77</v>
      </c>
      <c r="B63">
        <v>55</v>
      </c>
      <c r="C63" s="4">
        <f>('Levy Limit Base'!AD64)</f>
        <v>25912342</v>
      </c>
      <c r="D63" s="4" t="str">
        <f>IF('Levy Limit Base'!U64&gt;0,"","*")</f>
        <v/>
      </c>
      <c r="E63" s="4">
        <f>(GRS!F64)</f>
        <v>150347</v>
      </c>
      <c r="F63" s="4">
        <f>('Local Receipts'!K64)</f>
        <v>2742500</v>
      </c>
      <c r="G63" s="4" t="str">
        <f t="shared" si="8"/>
        <v/>
      </c>
      <c r="H63" s="4">
        <f t="shared" si="0"/>
        <v>28805189</v>
      </c>
      <c r="I63" s="4"/>
      <c r="J63" s="4">
        <f>MINA(ROUND(C63*1.025,0),'Levy Limit Base'!AB64)</f>
        <v>26560151</v>
      </c>
      <c r="K63" s="4">
        <f>IF(J63+'New Growth'!AM64&gt;'Levy Limit Base'!AB64,'Levy Limit Base'!AB64-J63,'New Growth'!AM64)</f>
        <v>479378</v>
      </c>
      <c r="L63" s="26">
        <f t="shared" si="1"/>
        <v>4.3500004746772793</v>
      </c>
      <c r="M63" s="4">
        <f>(GRS!J64)</f>
        <v>155609</v>
      </c>
      <c r="N63" s="26">
        <f t="shared" si="2"/>
        <v>3.499903556439437</v>
      </c>
      <c r="O63" s="4">
        <f>('Local Receipts'!U64)</f>
        <v>2782500</v>
      </c>
      <c r="P63" t="str">
        <f t="shared" si="3"/>
        <v/>
      </c>
      <c r="Q63" s="26">
        <f t="shared" si="4"/>
        <v>1.4585232452142205</v>
      </c>
      <c r="R63" s="4">
        <f t="shared" si="5"/>
        <v>29977638</v>
      </c>
      <c r="T63" s="23">
        <f t="shared" si="6"/>
        <v>1172449</v>
      </c>
      <c r="U63" s="26">
        <f t="shared" si="7"/>
        <v>4.07</v>
      </c>
    </row>
    <row r="64" spans="1:21">
      <c r="A64" t="s">
        <v>78</v>
      </c>
      <c r="B64">
        <v>56</v>
      </c>
      <c r="C64" s="4">
        <f>('Levy Limit Base'!AD65)</f>
        <v>93668498</v>
      </c>
      <c r="D64" s="4" t="str">
        <f>IF('Levy Limit Base'!U65&gt;0,"","*")</f>
        <v/>
      </c>
      <c r="E64" s="4">
        <f>(GRS!F65)</f>
        <v>5077051</v>
      </c>
      <c r="F64" s="4">
        <f>('Local Receipts'!K65)</f>
        <v>7394393</v>
      </c>
      <c r="G64" s="4" t="str">
        <f t="shared" si="8"/>
        <v/>
      </c>
      <c r="H64" s="4">
        <f t="shared" si="0"/>
        <v>106139942</v>
      </c>
      <c r="I64" s="4"/>
      <c r="J64" s="4">
        <f>MINA(ROUND(C64*1.025,0),'Levy Limit Base'!AB65)</f>
        <v>96010210</v>
      </c>
      <c r="K64" s="4">
        <f>IF(J64+'New Growth'!AM65&gt;'Levy Limit Base'!AB65,'Levy Limit Base'!AB65-J64,'New Growth'!AM65)</f>
        <v>1901471</v>
      </c>
      <c r="L64" s="26">
        <f t="shared" si="1"/>
        <v>4.5300000433443479</v>
      </c>
      <c r="M64" s="4">
        <f>(GRS!J65)</f>
        <v>5254517</v>
      </c>
      <c r="N64" s="26">
        <f t="shared" si="2"/>
        <v>3.4954543493851058</v>
      </c>
      <c r="O64" s="4">
        <f>('Local Receipts'!U65)</f>
        <v>8122967</v>
      </c>
      <c r="P64" t="str">
        <f t="shared" si="3"/>
        <v/>
      </c>
      <c r="Q64" s="26">
        <f t="shared" si="4"/>
        <v>9.8530602850024334</v>
      </c>
      <c r="R64" s="4">
        <f t="shared" si="5"/>
        <v>111289165</v>
      </c>
      <c r="T64" s="23">
        <f t="shared" si="6"/>
        <v>5149223</v>
      </c>
      <c r="U64" s="26">
        <f t="shared" si="7"/>
        <v>4.8500000000000005</v>
      </c>
    </row>
    <row r="65" spans="1:21">
      <c r="A65" t="s">
        <v>79</v>
      </c>
      <c r="B65">
        <v>57</v>
      </c>
      <c r="C65" s="4">
        <f>('Levy Limit Base'!AD66)</f>
        <v>54878173</v>
      </c>
      <c r="D65" s="4" t="str">
        <f>IF('Levy Limit Base'!U66&gt;0,"","*")</f>
        <v/>
      </c>
      <c r="E65" s="4">
        <f>(GRS!F66)</f>
        <v>8279791</v>
      </c>
      <c r="F65" s="4">
        <f>('Local Receipts'!K66)</f>
        <v>16583717</v>
      </c>
      <c r="G65" s="4" t="str">
        <f t="shared" si="8"/>
        <v/>
      </c>
      <c r="H65" s="4">
        <f t="shared" si="0"/>
        <v>79741681</v>
      </c>
      <c r="I65" s="4"/>
      <c r="J65" s="4">
        <f>MINA(ROUND(C65*1.025,0),'Levy Limit Base'!AB66)</f>
        <v>56250127</v>
      </c>
      <c r="K65" s="4">
        <f>IF(J65+'New Growth'!AM66&gt;'Levy Limit Base'!AB66,'Levy Limit Base'!AB66-J65,'New Growth'!AM66)</f>
        <v>2173176</v>
      </c>
      <c r="L65" s="26">
        <f t="shared" si="1"/>
        <v>6.4600000440976784</v>
      </c>
      <c r="M65" s="4">
        <f>(GRS!J66)</f>
        <v>8566956</v>
      </c>
      <c r="N65" s="26">
        <f t="shared" si="2"/>
        <v>3.4682638728441333</v>
      </c>
      <c r="O65" s="4">
        <f>('Local Receipts'!U66)</f>
        <v>19046116</v>
      </c>
      <c r="P65" t="str">
        <f t="shared" si="3"/>
        <v/>
      </c>
      <c r="Q65" s="26">
        <f t="shared" si="4"/>
        <v>14.848293660582847</v>
      </c>
      <c r="R65" s="4">
        <f t="shared" si="5"/>
        <v>86036375</v>
      </c>
      <c r="T65" s="23">
        <f t="shared" si="6"/>
        <v>6294694</v>
      </c>
      <c r="U65" s="26">
        <f t="shared" si="7"/>
        <v>7.89</v>
      </c>
    </row>
    <row r="66" spans="1:21">
      <c r="A66" t="s">
        <v>80</v>
      </c>
      <c r="B66">
        <v>58</v>
      </c>
      <c r="C66" s="4">
        <f>('Levy Limit Base'!AD67)</f>
        <v>3395437</v>
      </c>
      <c r="D66" s="4" t="str">
        <f>IF('Levy Limit Base'!U67&gt;0,"","*")</f>
        <v/>
      </c>
      <c r="E66" s="4">
        <f>(GRS!F67)</f>
        <v>723691</v>
      </c>
      <c r="F66" s="4">
        <f>('Local Receipts'!K67)</f>
        <v>524000</v>
      </c>
      <c r="G66" s="4" t="str">
        <f t="shared" si="8"/>
        <v/>
      </c>
      <c r="H66" s="4">
        <f t="shared" si="0"/>
        <v>4643128</v>
      </c>
      <c r="I66" s="4"/>
      <c r="J66" s="4">
        <f>MINA(ROUND(C66*1.025,0),'Levy Limit Base'!AB67)</f>
        <v>3480323</v>
      </c>
      <c r="K66" s="4">
        <f>IF(J66+'New Growth'!AM67&gt;'Levy Limit Base'!AB67,'Levy Limit Base'!AB67-J66,'New Growth'!AM67)</f>
        <v>30898</v>
      </c>
      <c r="L66" s="26">
        <f t="shared" si="1"/>
        <v>3.4099881694167791</v>
      </c>
      <c r="M66" s="4">
        <f>(GRS!J67)</f>
        <v>745170</v>
      </c>
      <c r="N66" s="26">
        <f t="shared" si="2"/>
        <v>2.9679794276839147</v>
      </c>
      <c r="O66" s="4">
        <f>('Local Receipts'!U67)</f>
        <v>568300</v>
      </c>
      <c r="P66" t="str">
        <f t="shared" si="3"/>
        <v/>
      </c>
      <c r="Q66" s="26">
        <f t="shared" si="4"/>
        <v>8.4541984732824424</v>
      </c>
      <c r="R66" s="4">
        <f t="shared" si="5"/>
        <v>4824691</v>
      </c>
      <c r="T66" s="23">
        <f t="shared" si="6"/>
        <v>181563</v>
      </c>
      <c r="U66" s="26">
        <f t="shared" si="7"/>
        <v>3.91</v>
      </c>
    </row>
    <row r="67" spans="1:21">
      <c r="A67" t="s">
        <v>81</v>
      </c>
      <c r="B67">
        <v>59</v>
      </c>
      <c r="C67" s="4">
        <f>('Levy Limit Base'!AD68)</f>
        <v>2517629</v>
      </c>
      <c r="D67" s="4" t="str">
        <f>IF('Levy Limit Base'!U68&gt;0,"","*")</f>
        <v/>
      </c>
      <c r="E67" s="4">
        <f>(GRS!F68)</f>
        <v>195113</v>
      </c>
      <c r="F67" s="4">
        <f>('Local Receipts'!K68)</f>
        <v>180257</v>
      </c>
      <c r="G67" s="4" t="str">
        <f t="shared" si="8"/>
        <v/>
      </c>
      <c r="H67" s="4">
        <f t="shared" si="0"/>
        <v>2892999</v>
      </c>
      <c r="I67" s="4"/>
      <c r="J67" s="4">
        <f>MINA(ROUND(C67*1.025,0),'Levy Limit Base'!AB68)</f>
        <v>2580570</v>
      </c>
      <c r="K67" s="4">
        <f>IF(J67+'New Growth'!AM68&gt;'Levy Limit Base'!AB68,'Levy Limit Base'!AB68-J67,'New Growth'!AM68)</f>
        <v>37764</v>
      </c>
      <c r="L67" s="26">
        <f t="shared" si="1"/>
        <v>3.9999936448142281</v>
      </c>
      <c r="M67" s="4">
        <f>(GRS!J68)</f>
        <v>201408</v>
      </c>
      <c r="N67" s="26">
        <f t="shared" si="2"/>
        <v>3.2263355081414358</v>
      </c>
      <c r="O67" s="4">
        <f>('Local Receipts'!U68)</f>
        <v>172280</v>
      </c>
      <c r="P67" t="str">
        <f t="shared" si="3"/>
        <v/>
      </c>
      <c r="Q67" s="26">
        <f t="shared" si="4"/>
        <v>-4.4253482527724302</v>
      </c>
      <c r="R67" s="4">
        <f t="shared" si="5"/>
        <v>2992022</v>
      </c>
      <c r="T67" s="23">
        <f t="shared" si="6"/>
        <v>99023</v>
      </c>
      <c r="U67" s="26">
        <f t="shared" si="7"/>
        <v>3.42</v>
      </c>
    </row>
    <row r="68" spans="1:21">
      <c r="A68" t="s">
        <v>82</v>
      </c>
      <c r="B68">
        <v>60</v>
      </c>
      <c r="C68" s="4">
        <f>('Levy Limit Base'!AD69)</f>
        <v>3055865</v>
      </c>
      <c r="D68" s="4" t="str">
        <f>IF('Levy Limit Base'!U69&gt;0,"","*")</f>
        <v/>
      </c>
      <c r="E68" s="4">
        <f>(GRS!F69)</f>
        <v>189607</v>
      </c>
      <c r="F68" s="4">
        <f>('Local Receipts'!K69)</f>
        <v>181500</v>
      </c>
      <c r="G68" s="4" t="str">
        <f t="shared" si="8"/>
        <v/>
      </c>
      <c r="H68" s="4">
        <f t="shared" si="0"/>
        <v>3426972</v>
      </c>
      <c r="I68" s="4"/>
      <c r="J68" s="4">
        <f>MINA(ROUND(C68*1.025,0),'Levy Limit Base'!AB69)</f>
        <v>3132262</v>
      </c>
      <c r="K68" s="4">
        <f>IF(J68+'New Growth'!AM69&gt;'Levy Limit Base'!AB69,'Levy Limit Base'!AB69-J68,'New Growth'!AM69)</f>
        <v>27808</v>
      </c>
      <c r="L68" s="26">
        <f t="shared" si="1"/>
        <v>3.4100001145338554</v>
      </c>
      <c r="M68" s="4">
        <f>(GRS!J69)</f>
        <v>194434</v>
      </c>
      <c r="N68" s="26">
        <f t="shared" si="2"/>
        <v>2.5457920857352314</v>
      </c>
      <c r="O68" s="4">
        <f>('Local Receipts'!U69)</f>
        <v>197678</v>
      </c>
      <c r="P68" t="str">
        <f t="shared" si="3"/>
        <v/>
      </c>
      <c r="Q68" s="26">
        <f t="shared" si="4"/>
        <v>8.9134986225895325</v>
      </c>
      <c r="R68" s="4">
        <f t="shared" si="5"/>
        <v>3552182</v>
      </c>
      <c r="T68" s="23">
        <f t="shared" si="6"/>
        <v>125210</v>
      </c>
      <c r="U68" s="26">
        <f t="shared" si="7"/>
        <v>3.65</v>
      </c>
    </row>
    <row r="69" spans="1:21">
      <c r="A69" t="s">
        <v>83</v>
      </c>
      <c r="B69">
        <v>61</v>
      </c>
      <c r="C69" s="4">
        <f>('Levy Limit Base'!AD70)</f>
        <v>88297903</v>
      </c>
      <c r="D69" s="4" t="str">
        <f>IF('Levy Limit Base'!U70&gt;0,"","*")</f>
        <v/>
      </c>
      <c r="E69" s="4">
        <f>(GRS!F70)</f>
        <v>11503680</v>
      </c>
      <c r="F69" s="4">
        <f>('Local Receipts'!K70)</f>
        <v>9695000</v>
      </c>
      <c r="G69" s="4" t="str">
        <f t="shared" si="8"/>
        <v/>
      </c>
      <c r="H69" s="4">
        <f t="shared" si="0"/>
        <v>109496583</v>
      </c>
      <c r="I69" s="4"/>
      <c r="J69" s="4">
        <f>MINA(ROUND(C69*1.025,0),'Levy Limit Base'!AB70)</f>
        <v>90505351</v>
      </c>
      <c r="K69" s="4">
        <f>IF(J69+'New Growth'!AM70&gt;'Levy Limit Base'!AB70,'Levy Limit Base'!AB70-J69,'New Growth'!AM70)</f>
        <v>1147873</v>
      </c>
      <c r="L69" s="26">
        <f t="shared" si="1"/>
        <v>3.8000007769153927</v>
      </c>
      <c r="M69" s="4">
        <f>(GRS!J70)</f>
        <v>11906309</v>
      </c>
      <c r="N69" s="26">
        <f t="shared" si="2"/>
        <v>3.5000017385740909</v>
      </c>
      <c r="O69" s="4">
        <f>('Local Receipts'!U70)</f>
        <v>9830000</v>
      </c>
      <c r="P69" t="str">
        <f t="shared" si="3"/>
        <v/>
      </c>
      <c r="Q69" s="26">
        <f t="shared" si="4"/>
        <v>1.3924703455389376</v>
      </c>
      <c r="R69" s="4">
        <f t="shared" si="5"/>
        <v>113389533</v>
      </c>
      <c r="T69" s="23">
        <f t="shared" si="6"/>
        <v>3892950</v>
      </c>
      <c r="U69" s="26">
        <f t="shared" si="7"/>
        <v>3.56</v>
      </c>
    </row>
    <row r="70" spans="1:21">
      <c r="A70" t="s">
        <v>84</v>
      </c>
      <c r="B70">
        <v>62</v>
      </c>
      <c r="C70" s="4">
        <f>('Levy Limit Base'!AD71)</f>
        <v>5604232</v>
      </c>
      <c r="D70" s="4" t="str">
        <f>IF('Levy Limit Base'!U71&gt;0,"","*")</f>
        <v/>
      </c>
      <c r="E70" s="4">
        <f>(GRS!F71)</f>
        <v>3747</v>
      </c>
      <c r="F70" s="4">
        <f>('Local Receipts'!K71)</f>
        <v>293000</v>
      </c>
      <c r="G70" s="4" t="str">
        <f t="shared" si="8"/>
        <v/>
      </c>
      <c r="H70" s="4">
        <f t="shared" si="0"/>
        <v>5900979</v>
      </c>
      <c r="I70" s="4"/>
      <c r="J70" s="4">
        <f>MINA(ROUND(C70*1.025,0),'Levy Limit Base'!AB71)</f>
        <v>5744338</v>
      </c>
      <c r="K70" s="4">
        <f>IF(J70+'New Growth'!AM71&gt;'Levy Limit Base'!AB71,'Levy Limit Base'!AB71-J70,'New Growth'!AM71)</f>
        <v>90228</v>
      </c>
      <c r="L70" s="26">
        <f t="shared" si="1"/>
        <v>4.1100011562690479</v>
      </c>
      <c r="M70" s="4">
        <f>(GRS!J71)</f>
        <v>3878</v>
      </c>
      <c r="N70" s="26">
        <f t="shared" si="2"/>
        <v>3.4961302375233521</v>
      </c>
      <c r="O70" s="4">
        <f>('Local Receipts'!U71)</f>
        <v>296500</v>
      </c>
      <c r="P70" t="str">
        <f t="shared" si="3"/>
        <v/>
      </c>
      <c r="Q70" s="26">
        <f t="shared" si="4"/>
        <v>1.1945392491467577</v>
      </c>
      <c r="R70" s="4">
        <f t="shared" si="5"/>
        <v>6134944</v>
      </c>
      <c r="T70" s="23">
        <f t="shared" si="6"/>
        <v>233965</v>
      </c>
      <c r="U70" s="26">
        <f t="shared" si="7"/>
        <v>3.9600000000000004</v>
      </c>
    </row>
    <row r="71" spans="1:21">
      <c r="A71" t="s">
        <v>85</v>
      </c>
      <c r="B71">
        <v>63</v>
      </c>
      <c r="C71" s="4">
        <f>('Levy Limit Base'!AD72)</f>
        <v>1868756</v>
      </c>
      <c r="D71" s="4" t="str">
        <f>IF('Levy Limit Base'!U72&gt;0,"","*")</f>
        <v/>
      </c>
      <c r="E71" s="4">
        <f>(GRS!F72)</f>
        <v>383788</v>
      </c>
      <c r="F71" s="4">
        <f>('Local Receipts'!K72)</f>
        <v>252150</v>
      </c>
      <c r="G71" s="4" t="str">
        <f t="shared" si="8"/>
        <v/>
      </c>
      <c r="H71" s="4">
        <f t="shared" si="0"/>
        <v>2504694</v>
      </c>
      <c r="I71" s="4"/>
      <c r="J71" s="4">
        <f>MINA(ROUND(C71*1.025,0),'Levy Limit Base'!AB72)</f>
        <v>1915475</v>
      </c>
      <c r="K71" s="4">
        <f>IF(J71+'New Growth'!AM72&gt;'Levy Limit Base'!AB72,'Levy Limit Base'!AB72-J71,'New Growth'!AM72)</f>
        <v>20743</v>
      </c>
      <c r="L71" s="26">
        <f t="shared" si="1"/>
        <v>3.609995098343497</v>
      </c>
      <c r="M71" s="4">
        <f>(GRS!J72)</f>
        <v>396508</v>
      </c>
      <c r="N71" s="26">
        <f t="shared" si="2"/>
        <v>3.3143297862361512</v>
      </c>
      <c r="O71" s="4">
        <f>('Local Receipts'!U72)</f>
        <v>275800</v>
      </c>
      <c r="P71" t="str">
        <f t="shared" si="3"/>
        <v/>
      </c>
      <c r="Q71" s="26">
        <f t="shared" si="4"/>
        <v>9.3793376958159822</v>
      </c>
      <c r="R71" s="4">
        <f t="shared" si="5"/>
        <v>2608526</v>
      </c>
      <c r="T71" s="23">
        <f t="shared" si="6"/>
        <v>103832</v>
      </c>
      <c r="U71" s="26">
        <f t="shared" si="7"/>
        <v>4.1500000000000004</v>
      </c>
    </row>
    <row r="72" spans="1:21">
      <c r="A72" t="s">
        <v>86</v>
      </c>
      <c r="B72">
        <v>64</v>
      </c>
      <c r="C72" s="4">
        <f>('Levy Limit Base'!AD73)</f>
        <v>24110850</v>
      </c>
      <c r="D72" s="4" t="str">
        <f>IF('Levy Limit Base'!U73&gt;0,"","*")</f>
        <v/>
      </c>
      <c r="E72" s="4">
        <f>(GRS!F73)</f>
        <v>2354230</v>
      </c>
      <c r="F72" s="4">
        <f>('Local Receipts'!K73)</f>
        <v>1885200</v>
      </c>
      <c r="G72" s="4" t="str">
        <f t="shared" si="8"/>
        <v/>
      </c>
      <c r="H72" s="4">
        <f t="shared" si="0"/>
        <v>28350280</v>
      </c>
      <c r="I72" s="4"/>
      <c r="J72" s="4">
        <f>MINA(ROUND(C72*1.025,0),'Levy Limit Base'!AB73)</f>
        <v>24713621</v>
      </c>
      <c r="K72" s="4">
        <f>IF(J72+'New Growth'!AM73&gt;'Levy Limit Base'!AB73,'Levy Limit Base'!AB73-J72,'New Growth'!AM73)</f>
        <v>520794</v>
      </c>
      <c r="L72" s="26">
        <f t="shared" si="1"/>
        <v>4.6599974700186841</v>
      </c>
      <c r="M72" s="4">
        <f>(GRS!J73)</f>
        <v>2436538</v>
      </c>
      <c r="N72" s="26">
        <f t="shared" si="2"/>
        <v>3.4961749701600948</v>
      </c>
      <c r="O72" s="4">
        <f>('Local Receipts'!U73)</f>
        <v>2370500</v>
      </c>
      <c r="P72" t="str">
        <f t="shared" si="3"/>
        <v/>
      </c>
      <c r="Q72" s="26">
        <f t="shared" si="4"/>
        <v>25.742626776999789</v>
      </c>
      <c r="R72" s="4">
        <f t="shared" si="5"/>
        <v>30041453</v>
      </c>
      <c r="T72" s="23">
        <f t="shared" si="6"/>
        <v>1691173</v>
      </c>
      <c r="U72" s="26">
        <f t="shared" si="7"/>
        <v>5.9700000000000006</v>
      </c>
    </row>
    <row r="73" spans="1:21">
      <c r="A73" t="s">
        <v>87</v>
      </c>
      <c r="B73">
        <v>65</v>
      </c>
      <c r="C73" s="4">
        <f>('Levy Limit Base'!AD74)</f>
        <v>33053598</v>
      </c>
      <c r="D73" s="4" t="str">
        <f>IF('Levy Limit Base'!U74&gt;0,"","*")</f>
        <v/>
      </c>
      <c r="E73" s="4">
        <f>(GRS!F74)</f>
        <v>513968</v>
      </c>
      <c r="F73" s="4">
        <f>('Local Receipts'!K74)</f>
        <v>1601784.96</v>
      </c>
      <c r="G73" s="4" t="str">
        <f t="shared" si="8"/>
        <v/>
      </c>
      <c r="H73" s="4">
        <f t="shared" ref="H73:H136" si="9">(C73+E73+F73)</f>
        <v>35169350.960000001</v>
      </c>
      <c r="I73" s="4"/>
      <c r="J73" s="4">
        <f>MINA(ROUND(C73*1.025,0),'Levy Limit Base'!AB74)</f>
        <v>33879938</v>
      </c>
      <c r="K73" s="4">
        <f>IF(J73+'New Growth'!AM74&gt;'Levy Limit Base'!AB74,'Levy Limit Base'!AB74-J73,'New Growth'!AM74)</f>
        <v>723874</v>
      </c>
      <c r="L73" s="26">
        <f t="shared" ref="L73:L136" si="10">((J73+K73)-C73)*100/C73</f>
        <v>4.6900007678437916</v>
      </c>
      <c r="M73" s="4">
        <f>(GRS!J74)</f>
        <v>531957</v>
      </c>
      <c r="N73" s="26">
        <f t="shared" ref="N73:N136" si="11">(M73-E73)*100/E73</f>
        <v>3.5000233477570588</v>
      </c>
      <c r="O73" s="4">
        <f>('Local Receipts'!U74)</f>
        <v>1635925.5</v>
      </c>
      <c r="P73" t="str">
        <f t="shared" ref="P73:P136" si="12">(G73)</f>
        <v/>
      </c>
      <c r="Q73" s="26">
        <f t="shared" ref="Q73:Q136" si="13">(O73-F73)*100/F73</f>
        <v>2.1314059535182572</v>
      </c>
      <c r="R73" s="4">
        <f t="shared" ref="R73:R136" si="14">SUM(J73+K73+M73+O73)</f>
        <v>36771694.5</v>
      </c>
      <c r="T73" s="23">
        <f t="shared" ref="T73:T136" si="15">(R73-H73)</f>
        <v>1602343.5399999991</v>
      </c>
      <c r="U73" s="26">
        <f t="shared" ref="U73:U136" si="16">ROUND(T73/H73,4)*100</f>
        <v>4.5600000000000005</v>
      </c>
    </row>
    <row r="74" spans="1:21">
      <c r="A74" t="s">
        <v>88</v>
      </c>
      <c r="B74">
        <v>66</v>
      </c>
      <c r="C74" s="4">
        <f>('Levy Limit Base'!AD75)</f>
        <v>3473748</v>
      </c>
      <c r="D74" s="4" t="str">
        <f>IF('Levy Limit Base'!U75&gt;0,"","*")</f>
        <v/>
      </c>
      <c r="E74" s="4">
        <f>(GRS!F75)</f>
        <v>331122</v>
      </c>
      <c r="F74" s="4">
        <f>('Local Receipts'!K75)</f>
        <v>143125</v>
      </c>
      <c r="G74" s="4" t="str">
        <f t="shared" ref="G74:G137" si="17">D74</f>
        <v/>
      </c>
      <c r="H74" s="4">
        <f t="shared" si="9"/>
        <v>3947995</v>
      </c>
      <c r="I74" s="4"/>
      <c r="J74" s="4">
        <f>MINA(ROUND(C74*1.025,0),'Levy Limit Base'!AB75)</f>
        <v>3560592</v>
      </c>
      <c r="K74" s="4">
        <f>IF(J74+'New Growth'!AM75&gt;'Levy Limit Base'!AB75,'Levy Limit Base'!AB75-J74,'New Growth'!AM75)</f>
        <v>49327</v>
      </c>
      <c r="L74" s="26">
        <f t="shared" si="10"/>
        <v>3.9200022569282518</v>
      </c>
      <c r="M74" s="4">
        <f>(GRS!J75)</f>
        <v>341213</v>
      </c>
      <c r="N74" s="26">
        <f t="shared" si="11"/>
        <v>3.0475172292991708</v>
      </c>
      <c r="O74" s="4">
        <f>('Local Receipts'!U75)</f>
        <v>143125</v>
      </c>
      <c r="P74" t="str">
        <f t="shared" si="12"/>
        <v/>
      </c>
      <c r="Q74" s="26">
        <f t="shared" si="13"/>
        <v>0</v>
      </c>
      <c r="R74" s="4">
        <f t="shared" si="14"/>
        <v>4094257</v>
      </c>
      <c r="T74" s="23">
        <f t="shared" si="15"/>
        <v>146262</v>
      </c>
      <c r="U74" s="26">
        <f t="shared" si="16"/>
        <v>3.6999999999999997</v>
      </c>
    </row>
    <row r="75" spans="1:21">
      <c r="A75" t="s">
        <v>89</v>
      </c>
      <c r="B75">
        <v>67</v>
      </c>
      <c r="C75" s="4">
        <f>('Levy Limit Base'!AD76)</f>
        <v>73703588</v>
      </c>
      <c r="D75" s="4" t="str">
        <f>IF('Levy Limit Base'!U76&gt;0,"","*")</f>
        <v/>
      </c>
      <c r="E75" s="4">
        <f>(GRS!F76)</f>
        <v>1574248</v>
      </c>
      <c r="F75" s="4">
        <f>('Local Receipts'!K76)</f>
        <v>4190000</v>
      </c>
      <c r="G75" s="4" t="str">
        <f t="shared" si="17"/>
        <v/>
      </c>
      <c r="H75" s="4">
        <f t="shared" si="9"/>
        <v>79467836</v>
      </c>
      <c r="I75" s="4"/>
      <c r="J75" s="4">
        <f>MINA(ROUND(C75*1.025,0),'Levy Limit Base'!AB76)</f>
        <v>75546178</v>
      </c>
      <c r="K75" s="4">
        <f>IF(J75+'New Growth'!AM76&gt;'Levy Limit Base'!AB76,'Levy Limit Base'!AB76-J75,'New Growth'!AM76)</f>
        <v>1459331</v>
      </c>
      <c r="L75" s="26">
        <f t="shared" si="10"/>
        <v>4.480000349508086</v>
      </c>
      <c r="M75" s="4">
        <f>(GRS!J76)</f>
        <v>1614811</v>
      </c>
      <c r="N75" s="26">
        <f t="shared" si="11"/>
        <v>2.5766588237685548</v>
      </c>
      <c r="O75" s="4">
        <f>('Local Receipts'!U76)</f>
        <v>4524858</v>
      </c>
      <c r="P75" t="str">
        <f t="shared" si="12"/>
        <v/>
      </c>
      <c r="Q75" s="26">
        <f t="shared" si="13"/>
        <v>7.9918377088305492</v>
      </c>
      <c r="R75" s="4">
        <f t="shared" si="14"/>
        <v>83145178</v>
      </c>
      <c r="T75" s="23">
        <f t="shared" si="15"/>
        <v>3677342</v>
      </c>
      <c r="U75" s="26">
        <f t="shared" si="16"/>
        <v>4.63</v>
      </c>
    </row>
    <row r="76" spans="1:21">
      <c r="A76" t="s">
        <v>90</v>
      </c>
      <c r="B76">
        <v>68</v>
      </c>
      <c r="C76" s="4">
        <f>('Levy Limit Base'!AD77)</f>
        <v>4521189</v>
      </c>
      <c r="D76" s="4" t="str">
        <f>IF('Levy Limit Base'!U77&gt;0,"","*")</f>
        <v/>
      </c>
      <c r="E76" s="4">
        <f>(GRS!F77)</f>
        <v>217811</v>
      </c>
      <c r="F76" s="4">
        <f>('Local Receipts'!K77)</f>
        <v>227000</v>
      </c>
      <c r="G76" s="4" t="str">
        <f t="shared" si="17"/>
        <v/>
      </c>
      <c r="H76" s="4">
        <f t="shared" si="9"/>
        <v>4966000</v>
      </c>
      <c r="I76" s="4"/>
      <c r="J76" s="4">
        <f>MINA(ROUND(C76*1.025,0),'Levy Limit Base'!AB77)</f>
        <v>4634219</v>
      </c>
      <c r="K76" s="4">
        <f>IF(J76+'New Growth'!AM77&gt;'Levy Limit Base'!AB77,'Levy Limit Base'!AB77-J76,'New Growth'!AM77)</f>
        <v>47020</v>
      </c>
      <c r="L76" s="26">
        <f t="shared" si="10"/>
        <v>3.5399979961023527</v>
      </c>
      <c r="M76" s="4">
        <f>(GRS!J77)</f>
        <v>224060</v>
      </c>
      <c r="N76" s="26">
        <f t="shared" si="11"/>
        <v>2.8690011064638608</v>
      </c>
      <c r="O76" s="4">
        <f>('Local Receipts'!U77)</f>
        <v>239325</v>
      </c>
      <c r="P76" t="str">
        <f t="shared" si="12"/>
        <v/>
      </c>
      <c r="Q76" s="26">
        <f t="shared" si="13"/>
        <v>5.429515418502203</v>
      </c>
      <c r="R76" s="4">
        <f t="shared" si="14"/>
        <v>5144624</v>
      </c>
      <c r="T76" s="23">
        <f t="shared" si="15"/>
        <v>178624</v>
      </c>
      <c r="U76" s="26">
        <f t="shared" si="16"/>
        <v>3.5999999999999996</v>
      </c>
    </row>
    <row r="77" spans="1:21">
      <c r="A77" t="s">
        <v>91</v>
      </c>
      <c r="B77">
        <v>69</v>
      </c>
      <c r="C77" s="4">
        <f>('Levy Limit Base'!AD78)</f>
        <v>1826663</v>
      </c>
      <c r="D77" s="4" t="str">
        <f>IF('Levy Limit Base'!U78&gt;0,"","*")</f>
        <v/>
      </c>
      <c r="E77" s="4">
        <f>(GRS!F78)</f>
        <v>125476</v>
      </c>
      <c r="F77" s="4">
        <f>('Local Receipts'!K78)</f>
        <v>67500</v>
      </c>
      <c r="G77" s="4" t="str">
        <f t="shared" si="17"/>
        <v/>
      </c>
      <c r="H77" s="4">
        <f t="shared" si="9"/>
        <v>2019639</v>
      </c>
      <c r="I77" s="4"/>
      <c r="J77" s="4">
        <f>MINA(ROUND(C77*1.025,0),'Levy Limit Base'!AB78)</f>
        <v>1872330</v>
      </c>
      <c r="K77" s="4">
        <f>IF(J77+'New Growth'!AM78&gt;'Levy Limit Base'!AB78,'Levy Limit Base'!AB78-J77,'New Growth'!AM78)</f>
        <v>19180</v>
      </c>
      <c r="L77" s="26">
        <f t="shared" si="10"/>
        <v>3.5500253741385248</v>
      </c>
      <c r="M77" s="4">
        <f>(GRS!J78)</f>
        <v>128393</v>
      </c>
      <c r="N77" s="26">
        <f t="shared" si="11"/>
        <v>2.3247473620453314</v>
      </c>
      <c r="O77" s="4">
        <f>('Local Receipts'!U78)</f>
        <v>99500</v>
      </c>
      <c r="P77" t="str">
        <f t="shared" si="12"/>
        <v/>
      </c>
      <c r="Q77" s="26">
        <f t="shared" si="13"/>
        <v>47.407407407407405</v>
      </c>
      <c r="R77" s="4">
        <f t="shared" si="14"/>
        <v>2119403</v>
      </c>
      <c r="T77" s="23">
        <f t="shared" si="15"/>
        <v>99764</v>
      </c>
      <c r="U77" s="26">
        <f t="shared" si="16"/>
        <v>4.9399999999999995</v>
      </c>
    </row>
    <row r="78" spans="1:21">
      <c r="A78" t="s">
        <v>92</v>
      </c>
      <c r="B78">
        <v>70</v>
      </c>
      <c r="C78" s="4">
        <f>('Levy Limit Base'!AD79)</f>
        <v>12035249</v>
      </c>
      <c r="D78" s="4" t="str">
        <f>IF('Levy Limit Base'!U79&gt;0,"","*")</f>
        <v/>
      </c>
      <c r="E78" s="4">
        <f>(GRS!F79)</f>
        <v>1192394</v>
      </c>
      <c r="F78" s="4">
        <f>('Local Receipts'!K79)</f>
        <v>766450</v>
      </c>
      <c r="G78" s="4" t="str">
        <f t="shared" si="17"/>
        <v/>
      </c>
      <c r="H78" s="4">
        <f t="shared" si="9"/>
        <v>13994093</v>
      </c>
      <c r="I78" s="4"/>
      <c r="J78" s="4">
        <f>MINA(ROUND(C78*1.025,0),'Levy Limit Base'!AB79)</f>
        <v>12336130</v>
      </c>
      <c r="K78" s="4">
        <f>IF(J78+'New Growth'!AM79&gt;'Levy Limit Base'!AB79,'Levy Limit Base'!AB79-J78,'New Growth'!AM79)</f>
        <v>67397</v>
      </c>
      <c r="L78" s="26">
        <f t="shared" si="10"/>
        <v>3.0599948534508923</v>
      </c>
      <c r="M78" s="4">
        <f>(GRS!J79)</f>
        <v>1232175</v>
      </c>
      <c r="N78" s="26">
        <f t="shared" si="11"/>
        <v>3.3362294677765907</v>
      </c>
      <c r="O78" s="4">
        <f>('Local Receipts'!U79)</f>
        <v>842800</v>
      </c>
      <c r="P78" t="str">
        <f t="shared" si="12"/>
        <v/>
      </c>
      <c r="Q78" s="26">
        <f t="shared" si="13"/>
        <v>9.9615108617652819</v>
      </c>
      <c r="R78" s="4">
        <f t="shared" si="14"/>
        <v>14478502</v>
      </c>
      <c r="T78" s="23">
        <f t="shared" si="15"/>
        <v>484409</v>
      </c>
      <c r="U78" s="26">
        <f t="shared" si="16"/>
        <v>3.46</v>
      </c>
    </row>
    <row r="79" spans="1:21">
      <c r="A79" t="s">
        <v>93</v>
      </c>
      <c r="B79">
        <v>71</v>
      </c>
      <c r="C79" s="4">
        <f>('Levy Limit Base'!AD80)</f>
        <v>75516164</v>
      </c>
      <c r="D79" s="4" t="str">
        <f>IF('Levy Limit Base'!U80&gt;0,"","*")</f>
        <v/>
      </c>
      <c r="E79" s="4">
        <f>(GRS!F80)</f>
        <v>3064883</v>
      </c>
      <c r="F79" s="4">
        <f>('Local Receipts'!K80)</f>
        <v>8628000</v>
      </c>
      <c r="G79" s="4" t="str">
        <f t="shared" si="17"/>
        <v/>
      </c>
      <c r="H79" s="4">
        <f t="shared" si="9"/>
        <v>87209047</v>
      </c>
      <c r="I79" s="4"/>
      <c r="J79" s="4">
        <f>MINA(ROUND(C79*1.025,0),'Levy Limit Base'!AB80)</f>
        <v>77404068</v>
      </c>
      <c r="K79" s="4">
        <f>IF(J79+'New Growth'!AM80&gt;'Levy Limit Base'!AB80,'Levy Limit Base'!AB80-J79,'New Growth'!AM80)</f>
        <v>860884</v>
      </c>
      <c r="L79" s="26">
        <f t="shared" si="10"/>
        <v>3.63999951056836</v>
      </c>
      <c r="M79" s="4">
        <f>(GRS!J80)</f>
        <v>3164468</v>
      </c>
      <c r="N79" s="26">
        <f t="shared" si="11"/>
        <v>3.2492268057214582</v>
      </c>
      <c r="O79" s="4">
        <f>('Local Receipts'!U80)</f>
        <v>8643000</v>
      </c>
      <c r="P79" t="str">
        <f t="shared" si="12"/>
        <v/>
      </c>
      <c r="Q79" s="26">
        <f t="shared" si="13"/>
        <v>0.17385257301808066</v>
      </c>
      <c r="R79" s="4">
        <f t="shared" si="14"/>
        <v>90072420</v>
      </c>
      <c r="T79" s="23">
        <f t="shared" si="15"/>
        <v>2863373</v>
      </c>
      <c r="U79" s="26">
        <f t="shared" si="16"/>
        <v>3.2800000000000002</v>
      </c>
    </row>
    <row r="80" spans="1:21">
      <c r="A80" t="s">
        <v>94</v>
      </c>
      <c r="B80">
        <v>72</v>
      </c>
      <c r="C80" s="4">
        <f>('Levy Limit Base'!AD81)</f>
        <v>57341320</v>
      </c>
      <c r="D80" s="4" t="str">
        <f>IF('Levy Limit Base'!U81&gt;0,"","*")</f>
        <v/>
      </c>
      <c r="E80" s="4">
        <f>(GRS!F81)</f>
        <v>2833106</v>
      </c>
      <c r="F80" s="4">
        <f>('Local Receipts'!K81)</f>
        <v>5219000</v>
      </c>
      <c r="G80" s="4" t="str">
        <f t="shared" si="17"/>
        <v/>
      </c>
      <c r="H80" s="4">
        <f t="shared" si="9"/>
        <v>65393426</v>
      </c>
      <c r="I80" s="4"/>
      <c r="J80" s="4">
        <f>MINA(ROUND(C80*1.025,0),'Levy Limit Base'!AB81)</f>
        <v>58774853</v>
      </c>
      <c r="K80" s="4">
        <f>IF(J80+'New Growth'!AM81&gt;'Levy Limit Base'!AB81,'Levy Limit Base'!AB81-J80,'New Growth'!AM81)</f>
        <v>1112422</v>
      </c>
      <c r="L80" s="26">
        <f t="shared" si="10"/>
        <v>4.4400006836256996</v>
      </c>
      <c r="M80" s="4">
        <f>(GRS!J81)</f>
        <v>2921247</v>
      </c>
      <c r="N80" s="26">
        <f t="shared" si="11"/>
        <v>3.1111084442304664</v>
      </c>
      <c r="O80" s="4">
        <f>('Local Receipts'!U81)</f>
        <v>5320000</v>
      </c>
      <c r="P80" t="str">
        <f t="shared" si="12"/>
        <v/>
      </c>
      <c r="Q80" s="26">
        <f t="shared" si="13"/>
        <v>1.9352366353707606</v>
      </c>
      <c r="R80" s="4">
        <f t="shared" si="14"/>
        <v>68128522</v>
      </c>
      <c r="T80" s="23">
        <f t="shared" si="15"/>
        <v>2735096</v>
      </c>
      <c r="U80" s="26">
        <f t="shared" si="16"/>
        <v>4.18</v>
      </c>
    </row>
    <row r="81" spans="1:21">
      <c r="A81" t="s">
        <v>95</v>
      </c>
      <c r="B81">
        <v>73</v>
      </c>
      <c r="C81" s="4">
        <f>('Levy Limit Base'!AD82)</f>
        <v>89441008</v>
      </c>
      <c r="D81" s="4" t="str">
        <f>IF('Levy Limit Base'!U82&gt;0,"","*")</f>
        <v/>
      </c>
      <c r="E81" s="4">
        <f>(GRS!F82)</f>
        <v>3266846</v>
      </c>
      <c r="F81" s="4">
        <f>('Local Receipts'!K82)</f>
        <v>5335559</v>
      </c>
      <c r="G81" s="4" t="str">
        <f t="shared" si="17"/>
        <v/>
      </c>
      <c r="H81" s="4">
        <f t="shared" si="9"/>
        <v>98043413</v>
      </c>
      <c r="I81" s="4"/>
      <c r="J81" s="4">
        <f>MINA(ROUND(C81*1.025,0),'Levy Limit Base'!AB82)</f>
        <v>91677033</v>
      </c>
      <c r="K81" s="4">
        <f>IF(J81+'New Growth'!AM82&gt;'Levy Limit Base'!AB82,'Levy Limit Base'!AB82-J81,'New Growth'!AM82)</f>
        <v>1252174</v>
      </c>
      <c r="L81" s="26">
        <f t="shared" si="10"/>
        <v>3.8999996511667221</v>
      </c>
      <c r="M81" s="4">
        <f>(GRS!J82)</f>
        <v>3381186</v>
      </c>
      <c r="N81" s="26">
        <f t="shared" si="11"/>
        <v>3.5000119381201316</v>
      </c>
      <c r="O81" s="4">
        <f>('Local Receipts'!U82)</f>
        <v>5063000</v>
      </c>
      <c r="P81" t="str">
        <f t="shared" si="12"/>
        <v/>
      </c>
      <c r="Q81" s="26">
        <f t="shared" si="13"/>
        <v>-5.1083494719110032</v>
      </c>
      <c r="R81" s="4">
        <f t="shared" si="14"/>
        <v>101373393</v>
      </c>
      <c r="T81" s="23">
        <f t="shared" si="15"/>
        <v>3329980</v>
      </c>
      <c r="U81" s="26">
        <f t="shared" si="16"/>
        <v>3.4000000000000004</v>
      </c>
    </row>
    <row r="82" spans="1:21">
      <c r="A82" t="s">
        <v>96</v>
      </c>
      <c r="B82">
        <v>74</v>
      </c>
      <c r="C82" s="4">
        <f>('Levy Limit Base'!AD83)</f>
        <v>9447838</v>
      </c>
      <c r="D82" s="4" t="str">
        <f>IF('Levy Limit Base'!U83&gt;0,"","*")</f>
        <v/>
      </c>
      <c r="E82" s="4">
        <f>(GRS!F83)</f>
        <v>578474</v>
      </c>
      <c r="F82" s="4">
        <f>('Local Receipts'!K83)</f>
        <v>1105000</v>
      </c>
      <c r="G82" s="4" t="str">
        <f t="shared" si="17"/>
        <v/>
      </c>
      <c r="H82" s="4">
        <f t="shared" si="9"/>
        <v>11131312</v>
      </c>
      <c r="I82" s="4"/>
      <c r="J82" s="4">
        <f>MINA(ROUND(C82*1.025,0),'Levy Limit Base'!AB83)</f>
        <v>9684034</v>
      </c>
      <c r="K82" s="4">
        <f>IF(J82+'New Growth'!AM83&gt;'Levy Limit Base'!AB83,'Levy Limit Base'!AB83-J82,'New Growth'!AM83)</f>
        <v>150221</v>
      </c>
      <c r="L82" s="26">
        <f t="shared" si="10"/>
        <v>4.090004506851197</v>
      </c>
      <c r="M82" s="4">
        <f>(GRS!J83)</f>
        <v>595268</v>
      </c>
      <c r="N82" s="26">
        <f t="shared" si="11"/>
        <v>2.9031555437236594</v>
      </c>
      <c r="O82" s="4">
        <f>('Local Receipts'!U83)</f>
        <v>1053000</v>
      </c>
      <c r="P82" t="str">
        <f t="shared" si="12"/>
        <v/>
      </c>
      <c r="Q82" s="26">
        <f t="shared" si="13"/>
        <v>-4.7058823529411766</v>
      </c>
      <c r="R82" s="4">
        <f t="shared" si="14"/>
        <v>11482523</v>
      </c>
      <c r="T82" s="23">
        <f t="shared" si="15"/>
        <v>351211</v>
      </c>
      <c r="U82" s="26">
        <f t="shared" si="16"/>
        <v>3.16</v>
      </c>
    </row>
    <row r="83" spans="1:21">
      <c r="A83" t="s">
        <v>97</v>
      </c>
      <c r="B83">
        <v>75</v>
      </c>
      <c r="C83" s="4">
        <f>('Levy Limit Base'!AD84)</f>
        <v>35560281</v>
      </c>
      <c r="D83" s="4" t="str">
        <f>IF('Levy Limit Base'!U84&gt;0,"","*")</f>
        <v/>
      </c>
      <c r="E83" s="4">
        <f>(GRS!F84)</f>
        <v>552542</v>
      </c>
      <c r="F83" s="4">
        <f>('Local Receipts'!K84)</f>
        <v>3434000</v>
      </c>
      <c r="G83" s="4" t="str">
        <f t="shared" si="17"/>
        <v/>
      </c>
      <c r="H83" s="4">
        <f t="shared" si="9"/>
        <v>39546823</v>
      </c>
      <c r="I83" s="4"/>
      <c r="J83" s="4">
        <f>MINA(ROUND(C83*1.025,0),'Levy Limit Base'!AB84)</f>
        <v>36449288</v>
      </c>
      <c r="K83" s="4">
        <f>IF(J83+'New Growth'!AM84&gt;'Levy Limit Base'!AB84,'Levy Limit Base'!AB84-J83,'New Growth'!AM84)</f>
        <v>394719</v>
      </c>
      <c r="L83" s="26">
        <f t="shared" si="10"/>
        <v>3.609999594772606</v>
      </c>
      <c r="M83" s="4">
        <f>(GRS!J84)</f>
        <v>571584</v>
      </c>
      <c r="N83" s="26">
        <f t="shared" si="11"/>
        <v>3.44625385943512</v>
      </c>
      <c r="O83" s="4">
        <f>('Local Receipts'!U84)</f>
        <v>3437000</v>
      </c>
      <c r="P83" t="str">
        <f t="shared" si="12"/>
        <v/>
      </c>
      <c r="Q83" s="26">
        <f t="shared" si="13"/>
        <v>8.736167734420501E-2</v>
      </c>
      <c r="R83" s="4">
        <f t="shared" si="14"/>
        <v>40852591</v>
      </c>
      <c r="T83" s="23">
        <f t="shared" si="15"/>
        <v>1305768</v>
      </c>
      <c r="U83" s="26">
        <f t="shared" si="16"/>
        <v>3.3000000000000003</v>
      </c>
    </row>
    <row r="84" spans="1:21">
      <c r="A84" t="s">
        <v>98</v>
      </c>
      <c r="B84">
        <v>76</v>
      </c>
      <c r="C84" s="4">
        <f>('Levy Limit Base'!AD85)</f>
        <v>16682131</v>
      </c>
      <c r="D84" s="4" t="str">
        <f>IF('Levy Limit Base'!U85&gt;0,"","*")</f>
        <v/>
      </c>
      <c r="E84" s="4">
        <f>(GRS!F85)</f>
        <v>776350</v>
      </c>
      <c r="F84" s="4">
        <f>('Local Receipts'!K85)</f>
        <v>1048703.25</v>
      </c>
      <c r="G84" s="4" t="str">
        <f t="shared" si="17"/>
        <v/>
      </c>
      <c r="H84" s="4">
        <f t="shared" si="9"/>
        <v>18507184.25</v>
      </c>
      <c r="I84" s="4"/>
      <c r="J84" s="4">
        <f>MINA(ROUND(C84*1.025,0),'Levy Limit Base'!AB85)</f>
        <v>17099184</v>
      </c>
      <c r="K84" s="4">
        <f>IF(J84+'New Growth'!AM85&gt;'Levy Limit Base'!AB85,'Levy Limit Base'!AB85-J84,'New Growth'!AM85)</f>
        <v>482114</v>
      </c>
      <c r="L84" s="26">
        <f t="shared" si="10"/>
        <v>5.3900008338263259</v>
      </c>
      <c r="M84" s="4">
        <f>(GRS!J85)</f>
        <v>803386</v>
      </c>
      <c r="N84" s="26">
        <f t="shared" si="11"/>
        <v>3.4824499259354673</v>
      </c>
      <c r="O84" s="4">
        <f>('Local Receipts'!U85)</f>
        <v>1187914.8400000001</v>
      </c>
      <c r="P84" t="str">
        <f t="shared" si="12"/>
        <v/>
      </c>
      <c r="Q84" s="26">
        <f t="shared" si="13"/>
        <v>13.274640848114094</v>
      </c>
      <c r="R84" s="4">
        <f t="shared" si="14"/>
        <v>19572598.84</v>
      </c>
      <c r="T84" s="23">
        <f t="shared" si="15"/>
        <v>1065414.5899999999</v>
      </c>
      <c r="U84" s="26">
        <f t="shared" si="16"/>
        <v>5.76</v>
      </c>
    </row>
    <row r="85" spans="1:21">
      <c r="A85" t="s">
        <v>99</v>
      </c>
      <c r="B85">
        <v>77</v>
      </c>
      <c r="C85" s="4">
        <f>('Levy Limit Base'!AD86)</f>
        <v>13115418</v>
      </c>
      <c r="D85" s="4" t="str">
        <f>IF('Levy Limit Base'!U86&gt;0,"","*")</f>
        <v/>
      </c>
      <c r="E85" s="4">
        <f>(GRS!F86)</f>
        <v>935160</v>
      </c>
      <c r="F85" s="4">
        <f>('Local Receipts'!K86)</f>
        <v>1165523</v>
      </c>
      <c r="G85" s="4" t="str">
        <f t="shared" si="17"/>
        <v/>
      </c>
      <c r="H85" s="4">
        <f t="shared" si="9"/>
        <v>15216101</v>
      </c>
      <c r="I85" s="4"/>
      <c r="J85" s="4">
        <f>MINA(ROUND(C85*1.025,0),'Levy Limit Base'!AB86)</f>
        <v>13443303</v>
      </c>
      <c r="K85" s="4">
        <f>IF(J85+'New Growth'!AM86&gt;'Levy Limit Base'!AB86,'Levy Limit Base'!AB86-J85,'New Growth'!AM86)</f>
        <v>163943</v>
      </c>
      <c r="L85" s="26">
        <f t="shared" si="10"/>
        <v>3.7499986656925461</v>
      </c>
      <c r="M85" s="4">
        <f>(GRS!J86)</f>
        <v>960676</v>
      </c>
      <c r="N85" s="26">
        <f t="shared" si="11"/>
        <v>2.7285170452115146</v>
      </c>
      <c r="O85" s="4">
        <f>('Local Receipts'!U86)</f>
        <v>1205225</v>
      </c>
      <c r="P85" t="str">
        <f t="shared" si="12"/>
        <v/>
      </c>
      <c r="Q85" s="26">
        <f t="shared" si="13"/>
        <v>3.406367785105914</v>
      </c>
      <c r="R85" s="4">
        <f t="shared" si="14"/>
        <v>15773147</v>
      </c>
      <c r="T85" s="23">
        <f t="shared" si="15"/>
        <v>557046</v>
      </c>
      <c r="U85" s="26">
        <f t="shared" si="16"/>
        <v>3.66</v>
      </c>
    </row>
    <row r="86" spans="1:21">
      <c r="A86" t="s">
        <v>100</v>
      </c>
      <c r="B86">
        <v>78</v>
      </c>
      <c r="C86" s="4">
        <f>('Levy Limit Base'!AD87)</f>
        <v>28915471</v>
      </c>
      <c r="D86" s="4" t="str">
        <f>IF('Levy Limit Base'!U87&gt;0,"","*")</f>
        <v/>
      </c>
      <c r="E86" s="4">
        <f>(GRS!F87)</f>
        <v>253547</v>
      </c>
      <c r="F86" s="4">
        <f>('Local Receipts'!K87)</f>
        <v>1439500</v>
      </c>
      <c r="G86" s="4" t="str">
        <f t="shared" si="17"/>
        <v/>
      </c>
      <c r="H86" s="4">
        <f t="shared" si="9"/>
        <v>30608518</v>
      </c>
      <c r="I86" s="4"/>
      <c r="J86" s="4">
        <f>MINA(ROUND(C86*1.025,0),'Levy Limit Base'!AB87)</f>
        <v>29638358</v>
      </c>
      <c r="K86" s="4">
        <f>IF(J86+'New Growth'!AM87&gt;'Levy Limit Base'!AB87,'Levy Limit Base'!AB87-J86,'New Growth'!AM87)</f>
        <v>586984</v>
      </c>
      <c r="L86" s="26">
        <f t="shared" si="10"/>
        <v>4.5300005661329186</v>
      </c>
      <c r="M86" s="4">
        <f>(GRS!J87)</f>
        <v>260273</v>
      </c>
      <c r="N86" s="26">
        <f t="shared" si="11"/>
        <v>2.6527626041720076</v>
      </c>
      <c r="O86" s="4">
        <f>('Local Receipts'!U87)</f>
        <v>1493800</v>
      </c>
      <c r="P86" t="str">
        <f t="shared" si="12"/>
        <v/>
      </c>
      <c r="Q86" s="26">
        <f t="shared" si="13"/>
        <v>3.7721431052448766</v>
      </c>
      <c r="R86" s="4">
        <f t="shared" si="14"/>
        <v>31979415</v>
      </c>
      <c r="T86" s="23">
        <f t="shared" si="15"/>
        <v>1370897</v>
      </c>
      <c r="U86" s="26">
        <f t="shared" si="16"/>
        <v>4.4799999999999995</v>
      </c>
    </row>
    <row r="87" spans="1:21">
      <c r="A87" t="s">
        <v>101</v>
      </c>
      <c r="B87">
        <v>79</v>
      </c>
      <c r="C87" s="4">
        <f>('Levy Limit Base'!AD88)</f>
        <v>45512281</v>
      </c>
      <c r="D87" s="4" t="str">
        <f>IF('Levy Limit Base'!U88&gt;0,"","*")</f>
        <v/>
      </c>
      <c r="E87" s="4">
        <f>(GRS!F88)</f>
        <v>3533091</v>
      </c>
      <c r="F87" s="4">
        <f>('Local Receipts'!K88)</f>
        <v>5108300</v>
      </c>
      <c r="G87" s="4" t="str">
        <f t="shared" si="17"/>
        <v/>
      </c>
      <c r="H87" s="4">
        <f t="shared" si="9"/>
        <v>54153672</v>
      </c>
      <c r="I87" s="4"/>
      <c r="J87" s="4">
        <f>MINA(ROUND(C87*1.025,0),'Levy Limit Base'!AB88)</f>
        <v>46650088</v>
      </c>
      <c r="K87" s="4">
        <f>IF(J87+'New Growth'!AM88&gt;'Levy Limit Base'!AB88,'Levy Limit Base'!AB88-J87,'New Growth'!AM88)</f>
        <v>709992</v>
      </c>
      <c r="L87" s="26">
        <f t="shared" si="10"/>
        <v>4.0600008599876594</v>
      </c>
      <c r="M87" s="4">
        <f>(GRS!J88)</f>
        <v>3655597</v>
      </c>
      <c r="N87" s="26">
        <f t="shared" si="11"/>
        <v>3.4673887539268025</v>
      </c>
      <c r="O87" s="4">
        <f>('Local Receipts'!U88)</f>
        <v>5395919</v>
      </c>
      <c r="P87" t="str">
        <f t="shared" si="12"/>
        <v/>
      </c>
      <c r="Q87" s="26">
        <f t="shared" si="13"/>
        <v>5.6304249946166047</v>
      </c>
      <c r="R87" s="4">
        <f t="shared" si="14"/>
        <v>56411596</v>
      </c>
      <c r="T87" s="23">
        <f t="shared" si="15"/>
        <v>2257924</v>
      </c>
      <c r="U87" s="26">
        <f t="shared" si="16"/>
        <v>4.17</v>
      </c>
    </row>
    <row r="88" spans="1:21">
      <c r="A88" t="s">
        <v>102</v>
      </c>
      <c r="B88">
        <v>80</v>
      </c>
      <c r="C88" s="4">
        <f>('Levy Limit Base'!AD89)</f>
        <v>9351627</v>
      </c>
      <c r="D88" s="4" t="str">
        <f>IF('Levy Limit Base'!U89&gt;0,"","*")</f>
        <v/>
      </c>
      <c r="E88" s="4">
        <f>(GRS!F89)</f>
        <v>1784906</v>
      </c>
      <c r="F88" s="4">
        <f>('Local Receipts'!K89)</f>
        <v>1714822</v>
      </c>
      <c r="G88" s="4" t="str">
        <f t="shared" si="17"/>
        <v/>
      </c>
      <c r="H88" s="4">
        <f t="shared" si="9"/>
        <v>12851355</v>
      </c>
      <c r="I88" s="4"/>
      <c r="J88" s="4">
        <f>MINA(ROUND(C88*1.025,0),'Levy Limit Base'!AB89)</f>
        <v>9585418</v>
      </c>
      <c r="K88" s="4">
        <f>IF(J88+'New Growth'!AM89&gt;'Levy Limit Base'!AB89,'Levy Limit Base'!AB89-J88,'New Growth'!AM89)</f>
        <v>139339</v>
      </c>
      <c r="L88" s="26">
        <f t="shared" si="10"/>
        <v>3.9900008843380945</v>
      </c>
      <c r="M88" s="4">
        <f>(GRS!J89)</f>
        <v>1847378</v>
      </c>
      <c r="N88" s="26">
        <f t="shared" si="11"/>
        <v>3.5000162473542025</v>
      </c>
      <c r="O88" s="4">
        <f>('Local Receipts'!U89)</f>
        <v>1846921</v>
      </c>
      <c r="P88" t="str">
        <f t="shared" si="12"/>
        <v/>
      </c>
      <c r="Q88" s="26">
        <f t="shared" si="13"/>
        <v>7.703365130608308</v>
      </c>
      <c r="R88" s="4">
        <f t="shared" si="14"/>
        <v>13419056</v>
      </c>
      <c r="T88" s="23">
        <f t="shared" si="15"/>
        <v>567701</v>
      </c>
      <c r="U88" s="26">
        <f t="shared" si="16"/>
        <v>4.42</v>
      </c>
    </row>
    <row r="89" spans="1:21">
      <c r="A89" t="s">
        <v>103</v>
      </c>
      <c r="B89">
        <v>81</v>
      </c>
      <c r="C89" s="4">
        <f>('Levy Limit Base'!AD90)</f>
        <v>6904150</v>
      </c>
      <c r="D89" s="4" t="str">
        <f>IF('Levy Limit Base'!U90&gt;0,"","*")</f>
        <v/>
      </c>
      <c r="E89" s="4">
        <f>(GRS!F90)</f>
        <v>289448</v>
      </c>
      <c r="F89" s="4">
        <f>('Local Receipts'!K90)</f>
        <v>579500</v>
      </c>
      <c r="G89" s="4" t="str">
        <f t="shared" si="17"/>
        <v/>
      </c>
      <c r="H89" s="4">
        <f t="shared" si="9"/>
        <v>7773098</v>
      </c>
      <c r="I89" s="4"/>
      <c r="J89" s="4">
        <f>MINA(ROUND(C89*1.025,0),'Levy Limit Base'!AB90)</f>
        <v>7076754</v>
      </c>
      <c r="K89" s="4">
        <f>IF(J89+'New Growth'!AM90&gt;'Levy Limit Base'!AB90,'Levy Limit Base'!AB90-J89,'New Growth'!AM90)</f>
        <v>118061</v>
      </c>
      <c r="L89" s="26">
        <f t="shared" si="10"/>
        <v>4.2100041279520291</v>
      </c>
      <c r="M89" s="4">
        <f>(GRS!J90)</f>
        <v>298048</v>
      </c>
      <c r="N89" s="26">
        <f t="shared" si="11"/>
        <v>2.9711727149608911</v>
      </c>
      <c r="O89" s="4">
        <f>('Local Receipts'!U90)</f>
        <v>546500</v>
      </c>
      <c r="P89" t="str">
        <f t="shared" si="12"/>
        <v/>
      </c>
      <c r="Q89" s="26">
        <f t="shared" si="13"/>
        <v>-5.6945642795513374</v>
      </c>
      <c r="R89" s="4">
        <f t="shared" si="14"/>
        <v>8039363</v>
      </c>
      <c r="T89" s="23">
        <f t="shared" si="15"/>
        <v>266265</v>
      </c>
      <c r="U89" s="26">
        <f t="shared" si="16"/>
        <v>3.4299999999999997</v>
      </c>
    </row>
    <row r="90" spans="1:21">
      <c r="A90" t="s">
        <v>104</v>
      </c>
      <c r="B90">
        <v>82</v>
      </c>
      <c r="C90" s="4">
        <f>('Levy Limit Base'!AD91)</f>
        <v>53293997</v>
      </c>
      <c r="D90" s="4" t="str">
        <f>IF('Levy Limit Base'!U91&gt;0,"","*")</f>
        <v/>
      </c>
      <c r="E90" s="4">
        <f>(GRS!F91)</f>
        <v>958057</v>
      </c>
      <c r="F90" s="4">
        <f>('Local Receipts'!K91)</f>
        <v>3439614</v>
      </c>
      <c r="G90" s="4" t="str">
        <f t="shared" si="17"/>
        <v/>
      </c>
      <c r="H90" s="4">
        <f t="shared" si="9"/>
        <v>57691668</v>
      </c>
      <c r="I90" s="4"/>
      <c r="J90" s="4">
        <f>MINA(ROUND(C90*1.025,0),'Levy Limit Base'!AB91)</f>
        <v>54626347</v>
      </c>
      <c r="K90" s="4">
        <f>IF(J90+'New Growth'!AM91&gt;'Levy Limit Base'!AB91,'Levy Limit Base'!AB91-J90,'New Growth'!AM91)</f>
        <v>858033</v>
      </c>
      <c r="L90" s="26">
        <f t="shared" si="10"/>
        <v>4.1099994808045643</v>
      </c>
      <c r="M90" s="4">
        <f>(GRS!J91)</f>
        <v>989050</v>
      </c>
      <c r="N90" s="26">
        <f t="shared" si="11"/>
        <v>3.2349849747979502</v>
      </c>
      <c r="O90" s="4">
        <f>('Local Receipts'!U91)</f>
        <v>3756859</v>
      </c>
      <c r="P90" t="str">
        <f t="shared" si="12"/>
        <v/>
      </c>
      <c r="Q90" s="26">
        <f t="shared" si="13"/>
        <v>9.2232733091562018</v>
      </c>
      <c r="R90" s="4">
        <f t="shared" si="14"/>
        <v>60230289</v>
      </c>
      <c r="T90" s="23">
        <f t="shared" si="15"/>
        <v>2538621</v>
      </c>
      <c r="U90" s="26">
        <f t="shared" si="16"/>
        <v>4.3999999999999995</v>
      </c>
    </row>
    <row r="91" spans="1:21">
      <c r="A91" t="s">
        <v>374</v>
      </c>
      <c r="B91">
        <v>83</v>
      </c>
      <c r="C91" s="4">
        <f>('Levy Limit Base'!AD92)</f>
        <v>26351353</v>
      </c>
      <c r="D91" s="4" t="str">
        <f>IF('Levy Limit Base'!U92&gt;0,"","*")</f>
        <v/>
      </c>
      <c r="E91" s="4">
        <f>(GRS!F92)</f>
        <v>1496464</v>
      </c>
      <c r="F91" s="4">
        <f>('Local Receipts'!K92)</f>
        <v>2044159</v>
      </c>
      <c r="G91" s="4" t="str">
        <f t="shared" si="17"/>
        <v/>
      </c>
      <c r="H91" s="4">
        <f t="shared" si="9"/>
        <v>29891976</v>
      </c>
      <c r="I91" s="4"/>
      <c r="J91" s="4">
        <f>MINA(ROUND(C91*1.025,0),'Levy Limit Base'!AB92)</f>
        <v>27010137</v>
      </c>
      <c r="K91" s="4">
        <f>IF(J91+'New Growth'!AM92&gt;'Levy Limit Base'!AB92,'Levy Limit Base'!AB92-J91,'New Growth'!AM92)</f>
        <v>263514</v>
      </c>
      <c r="L91" s="26">
        <f t="shared" si="10"/>
        <v>3.5000024476921547</v>
      </c>
      <c r="M91" s="4">
        <f>(GRS!J92)</f>
        <v>1548801</v>
      </c>
      <c r="N91" s="26">
        <f t="shared" si="11"/>
        <v>3.4973778186444844</v>
      </c>
      <c r="O91" s="4">
        <f>('Local Receipts'!U92)</f>
        <v>2069159</v>
      </c>
      <c r="P91" t="str">
        <f t="shared" si="12"/>
        <v/>
      </c>
      <c r="Q91" s="26">
        <f t="shared" si="13"/>
        <v>1.2229968412437584</v>
      </c>
      <c r="R91" s="4">
        <f t="shared" si="14"/>
        <v>30891611</v>
      </c>
      <c r="T91" s="23">
        <f t="shared" si="15"/>
        <v>999635</v>
      </c>
      <c r="U91" s="26">
        <f t="shared" si="16"/>
        <v>3.34</v>
      </c>
    </row>
    <row r="92" spans="1:21">
      <c r="A92" t="s">
        <v>375</v>
      </c>
      <c r="B92">
        <v>84</v>
      </c>
      <c r="C92" s="4">
        <f>('Levy Limit Base'!AD93)</f>
        <v>3561821</v>
      </c>
      <c r="D92" s="4" t="str">
        <f>IF('Levy Limit Base'!U93&gt;0,"","*")</f>
        <v/>
      </c>
      <c r="E92" s="4">
        <f>(GRS!F93)</f>
        <v>292878</v>
      </c>
      <c r="F92" s="4">
        <f>('Local Receipts'!K93)</f>
        <v>291700</v>
      </c>
      <c r="G92" s="4" t="str">
        <f t="shared" si="17"/>
        <v/>
      </c>
      <c r="H92" s="4">
        <f t="shared" si="9"/>
        <v>4146399</v>
      </c>
      <c r="I92" s="4"/>
      <c r="J92" s="4">
        <f>MINA(ROUND(C92*1.025,0),'Levy Limit Base'!AB93)</f>
        <v>3650867</v>
      </c>
      <c r="K92" s="4">
        <f>IF(J92+'New Growth'!AM93&gt;'Levy Limit Base'!AB93,'Levy Limit Base'!AB93-J92,'New Growth'!AM93)</f>
        <v>55208</v>
      </c>
      <c r="L92" s="26">
        <f t="shared" si="10"/>
        <v>4.050007004843871</v>
      </c>
      <c r="M92" s="4">
        <f>(GRS!J93)</f>
        <v>303018</v>
      </c>
      <c r="N92" s="26">
        <f t="shared" si="11"/>
        <v>3.4621924487329196</v>
      </c>
      <c r="O92" s="4">
        <f>('Local Receipts'!U93)</f>
        <v>328000</v>
      </c>
      <c r="P92" t="str">
        <f t="shared" si="12"/>
        <v/>
      </c>
      <c r="Q92" s="26">
        <f t="shared" si="13"/>
        <v>12.44429208090504</v>
      </c>
      <c r="R92" s="4">
        <f t="shared" si="14"/>
        <v>4337093</v>
      </c>
      <c r="T92" s="23">
        <f t="shared" si="15"/>
        <v>190694</v>
      </c>
      <c r="U92" s="26">
        <f t="shared" si="16"/>
        <v>4.5999999999999996</v>
      </c>
    </row>
    <row r="93" spans="1:21">
      <c r="A93" t="s">
        <v>376</v>
      </c>
      <c r="B93">
        <v>85</v>
      </c>
      <c r="C93" s="4">
        <f>('Levy Limit Base'!AD94)</f>
        <v>41170794</v>
      </c>
      <c r="D93" s="4" t="str">
        <f>IF('Levy Limit Base'!U94&gt;0,"","*")</f>
        <v/>
      </c>
      <c r="E93" s="4">
        <f>(GRS!F94)</f>
        <v>1446023</v>
      </c>
      <c r="F93" s="4">
        <f>('Local Receipts'!K94)</f>
        <v>2947700</v>
      </c>
      <c r="G93" s="4" t="str">
        <f t="shared" si="17"/>
        <v/>
      </c>
      <c r="H93" s="4">
        <f t="shared" si="9"/>
        <v>45564517</v>
      </c>
      <c r="I93" s="4"/>
      <c r="J93" s="4">
        <f>MINA(ROUND(C93*1.025,0),'Levy Limit Base'!AB94)</f>
        <v>42200064</v>
      </c>
      <c r="K93" s="4">
        <f>IF(J93+'New Growth'!AM94&gt;'Levy Limit Base'!AB94,'Levy Limit Base'!AB94-J93,'New Growth'!AM94)</f>
        <v>510518</v>
      </c>
      <c r="L93" s="26">
        <f t="shared" si="10"/>
        <v>3.7400007393590711</v>
      </c>
      <c r="M93" s="4">
        <f>(GRS!J94)</f>
        <v>1496634</v>
      </c>
      <c r="N93" s="26">
        <f t="shared" si="11"/>
        <v>3.5000134852626825</v>
      </c>
      <c r="O93" s="4">
        <f>('Local Receipts'!U94)</f>
        <v>3048000</v>
      </c>
      <c r="P93" t="str">
        <f t="shared" si="12"/>
        <v/>
      </c>
      <c r="Q93" s="26">
        <f t="shared" si="13"/>
        <v>3.4026529158326833</v>
      </c>
      <c r="R93" s="4">
        <f t="shared" si="14"/>
        <v>47255216</v>
      </c>
      <c r="T93" s="23">
        <f t="shared" si="15"/>
        <v>1690699</v>
      </c>
      <c r="U93" s="26">
        <f t="shared" si="16"/>
        <v>3.71</v>
      </c>
    </row>
    <row r="94" spans="1:21">
      <c r="A94" t="s">
        <v>105</v>
      </c>
      <c r="B94">
        <v>86</v>
      </c>
      <c r="C94" s="4">
        <f>('Levy Limit Base'!AD95)</f>
        <v>16809439</v>
      </c>
      <c r="D94" s="4" t="str">
        <f>IF('Levy Limit Base'!U95&gt;0,"","*")</f>
        <v/>
      </c>
      <c r="E94" s="4">
        <f>(GRS!F95)</f>
        <v>149967</v>
      </c>
      <c r="F94" s="4">
        <f>('Local Receipts'!K95)</f>
        <v>1274000</v>
      </c>
      <c r="G94" s="4" t="str">
        <f t="shared" si="17"/>
        <v/>
      </c>
      <c r="H94" s="4">
        <f t="shared" si="9"/>
        <v>18233406</v>
      </c>
      <c r="I94" s="4"/>
      <c r="J94" s="4">
        <f>MINA(ROUND(C94*1.025,0),'Levy Limit Base'!AB95)</f>
        <v>17229675</v>
      </c>
      <c r="K94" s="4">
        <f>IF(J94+'New Growth'!AM95&gt;'Levy Limit Base'!AB95,'Levy Limit Base'!AB95-J94,'New Growth'!AM95)</f>
        <v>134476</v>
      </c>
      <c r="L94" s="26">
        <f t="shared" si="10"/>
        <v>3.3000030518567574</v>
      </c>
      <c r="M94" s="4">
        <f>(GRS!J95)</f>
        <v>155176</v>
      </c>
      <c r="N94" s="26">
        <f t="shared" si="11"/>
        <v>3.4734308214473852</v>
      </c>
      <c r="O94" s="4">
        <f>('Local Receipts'!U95)</f>
        <v>1355157.3900000001</v>
      </c>
      <c r="P94" t="str">
        <f t="shared" si="12"/>
        <v/>
      </c>
      <c r="Q94" s="26">
        <f t="shared" si="13"/>
        <v>6.370281789638943</v>
      </c>
      <c r="R94" s="4">
        <f t="shared" si="14"/>
        <v>18874484.390000001</v>
      </c>
      <c r="T94" s="23">
        <f t="shared" si="15"/>
        <v>641078.3900000006</v>
      </c>
      <c r="U94" s="26">
        <f t="shared" si="16"/>
        <v>3.52</v>
      </c>
    </row>
    <row r="95" spans="1:21">
      <c r="A95" t="s">
        <v>106</v>
      </c>
      <c r="B95">
        <v>87</v>
      </c>
      <c r="C95" s="4">
        <f>('Levy Limit Base'!AD96)</f>
        <v>22058451</v>
      </c>
      <c r="D95" s="4" t="str">
        <f>IF('Levy Limit Base'!U96&gt;0,"","*")</f>
        <v/>
      </c>
      <c r="E95" s="4">
        <f>(GRS!F96)</f>
        <v>2813070</v>
      </c>
      <c r="F95" s="4">
        <f>('Local Receipts'!K96)</f>
        <v>2032430.13</v>
      </c>
      <c r="G95" s="4" t="str">
        <f t="shared" si="17"/>
        <v/>
      </c>
      <c r="H95" s="4">
        <f t="shared" si="9"/>
        <v>26903951.129999999</v>
      </c>
      <c r="I95" s="4"/>
      <c r="J95" s="4">
        <f>MINA(ROUND(C95*1.025,0),'Levy Limit Base'!AB96)</f>
        <v>22609912</v>
      </c>
      <c r="K95" s="4">
        <f>IF(J95+'New Growth'!AM96&gt;'Levy Limit Base'!AB96,'Levy Limit Base'!AB96-J95,'New Growth'!AM96)</f>
        <v>282348</v>
      </c>
      <c r="L95" s="26">
        <f t="shared" si="10"/>
        <v>3.7799979699390498</v>
      </c>
      <c r="M95" s="4">
        <f>(GRS!J96)</f>
        <v>2911348</v>
      </c>
      <c r="N95" s="26">
        <f t="shared" si="11"/>
        <v>3.4936208483969473</v>
      </c>
      <c r="O95" s="4">
        <f>('Local Receipts'!U96)</f>
        <v>1947000</v>
      </c>
      <c r="P95" t="str">
        <f t="shared" si="12"/>
        <v/>
      </c>
      <c r="Q95" s="26">
        <f t="shared" si="13"/>
        <v>-4.2033489239799788</v>
      </c>
      <c r="R95" s="4">
        <f t="shared" si="14"/>
        <v>27750608</v>
      </c>
      <c r="T95" s="23">
        <f t="shared" si="15"/>
        <v>846656.87000000104</v>
      </c>
      <c r="U95" s="26">
        <f t="shared" si="16"/>
        <v>3.15</v>
      </c>
    </row>
    <row r="96" spans="1:21">
      <c r="A96" t="s">
        <v>107</v>
      </c>
      <c r="B96">
        <v>88</v>
      </c>
      <c r="C96" s="4">
        <f>('Levy Limit Base'!AD97)</f>
        <v>48141698</v>
      </c>
      <c r="D96" s="4" t="str">
        <f>IF('Levy Limit Base'!U97&gt;0,"","*")</f>
        <v/>
      </c>
      <c r="E96" s="4">
        <f>(GRS!F97)</f>
        <v>2273699</v>
      </c>
      <c r="F96" s="4">
        <f>('Local Receipts'!K97)</f>
        <v>4635000</v>
      </c>
      <c r="G96" s="4" t="str">
        <f t="shared" si="17"/>
        <v/>
      </c>
      <c r="H96" s="4">
        <f t="shared" si="9"/>
        <v>55050397</v>
      </c>
      <c r="I96" s="4"/>
      <c r="J96" s="4">
        <f>MINA(ROUND(C96*1.025,0),'Levy Limit Base'!AB97)</f>
        <v>49345240</v>
      </c>
      <c r="K96" s="4">
        <f>IF(J96+'New Growth'!AM97&gt;'Levy Limit Base'!AB97,'Levy Limit Base'!AB97-J96,'New Growth'!AM97)</f>
        <v>900250</v>
      </c>
      <c r="L96" s="26">
        <f t="shared" si="10"/>
        <v>4.3699995791590069</v>
      </c>
      <c r="M96" s="4">
        <f>(GRS!J97)</f>
        <v>2350267</v>
      </c>
      <c r="N96" s="26">
        <f t="shared" si="11"/>
        <v>3.3675521693944539</v>
      </c>
      <c r="O96" s="4">
        <f>('Local Receipts'!U97)</f>
        <v>4752558</v>
      </c>
      <c r="P96" t="str">
        <f t="shared" si="12"/>
        <v/>
      </c>
      <c r="Q96" s="26">
        <f t="shared" si="13"/>
        <v>2.5363106796116504</v>
      </c>
      <c r="R96" s="4">
        <f t="shared" si="14"/>
        <v>57348315</v>
      </c>
      <c r="T96" s="23">
        <f t="shared" si="15"/>
        <v>2297918</v>
      </c>
      <c r="U96" s="26">
        <f t="shared" si="16"/>
        <v>4.17</v>
      </c>
    </row>
    <row r="97" spans="1:21">
      <c r="A97" t="s">
        <v>108</v>
      </c>
      <c r="B97">
        <v>89</v>
      </c>
      <c r="C97" s="4">
        <f>('Levy Limit Base'!AD98)</f>
        <v>20425655</v>
      </c>
      <c r="D97" s="4" t="str">
        <f>IF('Levy Limit Base'!U98&gt;0,"","*")</f>
        <v/>
      </c>
      <c r="E97" s="4">
        <f>(GRS!F98)</f>
        <v>1324127</v>
      </c>
      <c r="F97" s="4">
        <f>('Local Receipts'!K98)</f>
        <v>1910500.84</v>
      </c>
      <c r="G97" s="4" t="str">
        <f t="shared" si="17"/>
        <v/>
      </c>
      <c r="H97" s="4">
        <f t="shared" si="9"/>
        <v>23660282.84</v>
      </c>
      <c r="I97" s="4"/>
      <c r="J97" s="4">
        <f>MINA(ROUND(C97*1.025,0),'Levy Limit Base'!AB98)</f>
        <v>20936296</v>
      </c>
      <c r="K97" s="4">
        <f>IF(J97+'New Growth'!AM98&gt;'Levy Limit Base'!AB98,'Levy Limit Base'!AB98-J97,'New Growth'!AM98)</f>
        <v>441194</v>
      </c>
      <c r="L97" s="26">
        <f t="shared" si="10"/>
        <v>4.659997439494596</v>
      </c>
      <c r="M97" s="4">
        <f>(GRS!J98)</f>
        <v>1326456</v>
      </c>
      <c r="N97" s="26">
        <f t="shared" si="11"/>
        <v>0.17588947283757525</v>
      </c>
      <c r="O97" s="4">
        <f>('Local Receipts'!U98)</f>
        <v>1925500.98</v>
      </c>
      <c r="P97" t="str">
        <f t="shared" si="12"/>
        <v/>
      </c>
      <c r="Q97" s="26">
        <f t="shared" si="13"/>
        <v>0.78514176418786064</v>
      </c>
      <c r="R97" s="4">
        <f t="shared" si="14"/>
        <v>24629446.98</v>
      </c>
      <c r="T97" s="23">
        <f t="shared" si="15"/>
        <v>969164.1400000006</v>
      </c>
      <c r="U97" s="26">
        <f t="shared" si="16"/>
        <v>4.1000000000000005</v>
      </c>
    </row>
    <row r="98" spans="1:21">
      <c r="A98" t="s">
        <v>109</v>
      </c>
      <c r="B98">
        <v>90</v>
      </c>
      <c r="C98" s="4">
        <f>('Levy Limit Base'!AD99)</f>
        <v>4209885</v>
      </c>
      <c r="D98" s="4" t="str">
        <f>IF('Levy Limit Base'!U99&gt;0,"","*")</f>
        <v/>
      </c>
      <c r="E98" s="4">
        <f>(GRS!F99)</f>
        <v>197950</v>
      </c>
      <c r="F98" s="4">
        <f>('Local Receipts'!K99)</f>
        <v>253550</v>
      </c>
      <c r="G98" s="4" t="str">
        <f t="shared" si="17"/>
        <v/>
      </c>
      <c r="H98" s="4">
        <f t="shared" si="9"/>
        <v>4661385</v>
      </c>
      <c r="I98" s="4"/>
      <c r="J98" s="4">
        <f>MINA(ROUND(C98*1.025,0),'Levy Limit Base'!AB99)</f>
        <v>4315132</v>
      </c>
      <c r="K98" s="4">
        <f>IF(J98+'New Growth'!AM99&gt;'Levy Limit Base'!AB99,'Levy Limit Base'!AB99-J98,'New Growth'!AM99)</f>
        <v>35784</v>
      </c>
      <c r="L98" s="26">
        <f t="shared" si="10"/>
        <v>3.3499964963413489</v>
      </c>
      <c r="M98" s="4">
        <f>(GRS!J99)</f>
        <v>200156</v>
      </c>
      <c r="N98" s="26">
        <f t="shared" si="11"/>
        <v>1.1144228340490023</v>
      </c>
      <c r="O98" s="4">
        <f>('Local Receipts'!U99)</f>
        <v>265950</v>
      </c>
      <c r="P98" t="str">
        <f t="shared" si="12"/>
        <v/>
      </c>
      <c r="Q98" s="26">
        <f t="shared" si="13"/>
        <v>4.8905541313350422</v>
      </c>
      <c r="R98" s="4">
        <f t="shared" si="14"/>
        <v>4817022</v>
      </c>
      <c r="T98" s="23">
        <f t="shared" si="15"/>
        <v>155637</v>
      </c>
      <c r="U98" s="26">
        <f t="shared" si="16"/>
        <v>3.34</v>
      </c>
    </row>
    <row r="99" spans="1:21">
      <c r="A99" t="s">
        <v>110</v>
      </c>
      <c r="B99">
        <v>91</v>
      </c>
      <c r="C99" s="4">
        <f>('Levy Limit Base'!AD100)</f>
        <v>9689539</v>
      </c>
      <c r="D99" s="4" t="str">
        <f>IF('Levy Limit Base'!U100&gt;0,"","*")</f>
        <v/>
      </c>
      <c r="E99" s="4">
        <f>(GRS!F100)</f>
        <v>115860</v>
      </c>
      <c r="F99" s="4">
        <f>('Local Receipts'!K100)</f>
        <v>252536</v>
      </c>
      <c r="G99" s="4" t="str">
        <f t="shared" si="17"/>
        <v/>
      </c>
      <c r="H99" s="4">
        <f t="shared" si="9"/>
        <v>10057935</v>
      </c>
      <c r="I99" s="4"/>
      <c r="J99" s="4">
        <f>MINA(ROUND(C99*1.025,0),'Levy Limit Base'!AB100)</f>
        <v>9931777</v>
      </c>
      <c r="K99" s="4">
        <f>IF(J99+'New Growth'!AM100&gt;'Levy Limit Base'!AB100,'Levy Limit Base'!AB100-J99,'New Growth'!AM100)</f>
        <v>89144</v>
      </c>
      <c r="L99" s="26">
        <f t="shared" si="10"/>
        <v>3.4199975870885084</v>
      </c>
      <c r="M99" s="4">
        <f>(GRS!J100)</f>
        <v>118210</v>
      </c>
      <c r="N99" s="26">
        <f t="shared" si="11"/>
        <v>2.0283100293457621</v>
      </c>
      <c r="O99" s="4">
        <f>('Local Receipts'!U100)</f>
        <v>330536</v>
      </c>
      <c r="P99" t="str">
        <f t="shared" si="12"/>
        <v/>
      </c>
      <c r="Q99" s="26">
        <f t="shared" si="13"/>
        <v>30.886685462666708</v>
      </c>
      <c r="R99" s="4">
        <f t="shared" si="14"/>
        <v>10469667</v>
      </c>
      <c r="T99" s="23">
        <f t="shared" si="15"/>
        <v>411732</v>
      </c>
      <c r="U99" s="26">
        <f t="shared" si="16"/>
        <v>4.09</v>
      </c>
    </row>
    <row r="100" spans="1:21">
      <c r="A100" t="s">
        <v>111</v>
      </c>
      <c r="B100">
        <v>92</v>
      </c>
      <c r="C100" s="4">
        <f>('Levy Limit Base'!AD101)</f>
        <v>9254379</v>
      </c>
      <c r="D100" s="4" t="str">
        <f>IF('Levy Limit Base'!U101&gt;0,"","*")</f>
        <v/>
      </c>
      <c r="E100" s="4">
        <f>(GRS!F101)</f>
        <v>255538</v>
      </c>
      <c r="F100" s="4">
        <f>('Local Receipts'!K101)</f>
        <v>877000</v>
      </c>
      <c r="G100" s="4" t="str">
        <f t="shared" si="17"/>
        <v/>
      </c>
      <c r="H100" s="4">
        <f t="shared" si="9"/>
        <v>10386917</v>
      </c>
      <c r="I100" s="4"/>
      <c r="J100" s="4">
        <f>MINA(ROUND(C100*1.025,0),'Levy Limit Base'!AB101)</f>
        <v>9485738</v>
      </c>
      <c r="K100" s="4">
        <f>IF(J100+'New Growth'!AM101&gt;'Levy Limit Base'!AB101,'Levy Limit Base'!AB101-J100,'New Growth'!AM101)</f>
        <v>91618</v>
      </c>
      <c r="L100" s="26">
        <f t="shared" si="10"/>
        <v>3.4899910626093873</v>
      </c>
      <c r="M100" s="4">
        <f>(GRS!J101)</f>
        <v>264099</v>
      </c>
      <c r="N100" s="26">
        <f t="shared" si="11"/>
        <v>3.3501866649969867</v>
      </c>
      <c r="O100" s="4">
        <f>('Local Receipts'!U101)</f>
        <v>926000</v>
      </c>
      <c r="P100" t="str">
        <f t="shared" si="12"/>
        <v/>
      </c>
      <c r="Q100" s="26">
        <f t="shared" si="13"/>
        <v>5.5872291904218931</v>
      </c>
      <c r="R100" s="4">
        <f t="shared" si="14"/>
        <v>10767455</v>
      </c>
      <c r="T100" s="23">
        <f t="shared" si="15"/>
        <v>380538</v>
      </c>
      <c r="U100" s="26">
        <f t="shared" si="16"/>
        <v>3.66</v>
      </c>
    </row>
    <row r="101" spans="1:21">
      <c r="A101" t="s">
        <v>112</v>
      </c>
      <c r="B101">
        <v>93</v>
      </c>
      <c r="C101" s="4">
        <f>('Levy Limit Base'!AD102)</f>
        <v>110457822</v>
      </c>
      <c r="D101" s="4" t="str">
        <f>IF('Levy Limit Base'!U102&gt;0,"","*")</f>
        <v/>
      </c>
      <c r="E101" s="4">
        <f>(GRS!F102)</f>
        <v>6901697</v>
      </c>
      <c r="F101" s="4">
        <f>('Local Receipts'!K102)</f>
        <v>6169000</v>
      </c>
      <c r="G101" s="4" t="str">
        <f t="shared" si="17"/>
        <v/>
      </c>
      <c r="H101" s="4">
        <f t="shared" si="9"/>
        <v>123528519</v>
      </c>
      <c r="I101" s="4"/>
      <c r="J101" s="4">
        <f>MINA(ROUND(C101*1.025,0),'Levy Limit Base'!AB102)</f>
        <v>113219268</v>
      </c>
      <c r="K101" s="4">
        <f>IF(J101+'New Growth'!AM102&gt;'Levy Limit Base'!AB102,'Levy Limit Base'!AB102-J101,'New Growth'!AM102)</f>
        <v>3125956</v>
      </c>
      <c r="L101" s="26">
        <f t="shared" si="10"/>
        <v>5.3300000791252247</v>
      </c>
      <c r="M101" s="4">
        <f>(GRS!J102)</f>
        <v>7143256</v>
      </c>
      <c r="N101" s="26">
        <f t="shared" si="11"/>
        <v>3.4999942767699017</v>
      </c>
      <c r="O101" s="4">
        <f>('Local Receipts'!U102)</f>
        <v>6149000</v>
      </c>
      <c r="P101" t="str">
        <f t="shared" si="12"/>
        <v/>
      </c>
      <c r="Q101" s="26">
        <f t="shared" si="13"/>
        <v>-0.32420165342843249</v>
      </c>
      <c r="R101" s="4">
        <f t="shared" si="14"/>
        <v>129637480</v>
      </c>
      <c r="T101" s="23">
        <f t="shared" si="15"/>
        <v>6108961</v>
      </c>
      <c r="U101" s="26">
        <f t="shared" si="16"/>
        <v>4.95</v>
      </c>
    </row>
    <row r="102" spans="1:21">
      <c r="A102" t="s">
        <v>113</v>
      </c>
      <c r="B102">
        <v>94</v>
      </c>
      <c r="C102" s="4">
        <f>('Levy Limit Base'!AD103)</f>
        <v>26676342</v>
      </c>
      <c r="D102" s="4" t="str">
        <f>IF('Levy Limit Base'!U103&gt;0,"","*")</f>
        <v/>
      </c>
      <c r="E102" s="4">
        <f>(GRS!F103)</f>
        <v>2406751</v>
      </c>
      <c r="F102" s="4">
        <f>('Local Receipts'!K103)</f>
        <v>2391000</v>
      </c>
      <c r="G102" s="4" t="str">
        <f t="shared" si="17"/>
        <v/>
      </c>
      <c r="H102" s="4">
        <f t="shared" si="9"/>
        <v>31474093</v>
      </c>
      <c r="I102" s="4"/>
      <c r="J102" s="4">
        <f>MINA(ROUND(C102*1.025,0),'Levy Limit Base'!AB103)</f>
        <v>27343251</v>
      </c>
      <c r="K102" s="4">
        <f>IF(J102+'New Growth'!AM103&gt;'Levy Limit Base'!AB103,'Levy Limit Base'!AB103-J102,'New Growth'!AM103)</f>
        <v>296107</v>
      </c>
      <c r="L102" s="26">
        <f t="shared" si="10"/>
        <v>3.6100002016768267</v>
      </c>
      <c r="M102" s="4">
        <f>(GRS!J103)</f>
        <v>2485596</v>
      </c>
      <c r="N102" s="26">
        <f t="shared" si="11"/>
        <v>3.2759932373560869</v>
      </c>
      <c r="O102" s="4">
        <f>('Local Receipts'!U103)</f>
        <v>2693000</v>
      </c>
      <c r="P102" t="str">
        <f t="shared" si="12"/>
        <v/>
      </c>
      <c r="Q102" s="26">
        <f t="shared" si="13"/>
        <v>12.630698452530321</v>
      </c>
      <c r="R102" s="4">
        <f t="shared" si="14"/>
        <v>32817954</v>
      </c>
      <c r="T102" s="23">
        <f t="shared" si="15"/>
        <v>1343861</v>
      </c>
      <c r="U102" s="26">
        <f t="shared" si="16"/>
        <v>4.2700000000000005</v>
      </c>
    </row>
    <row r="103" spans="1:21">
      <c r="A103" t="s">
        <v>114</v>
      </c>
      <c r="B103">
        <v>95</v>
      </c>
      <c r="C103" s="4">
        <f>('Levy Limit Base'!AD104)</f>
        <v>97454740</v>
      </c>
      <c r="D103" s="4" t="str">
        <f>IF('Levy Limit Base'!U104&gt;0,"","*")</f>
        <v/>
      </c>
      <c r="E103" s="4">
        <f>(GRS!F104)</f>
        <v>24111872</v>
      </c>
      <c r="F103" s="4">
        <f>('Local Receipts'!K104)</f>
        <v>13299900</v>
      </c>
      <c r="G103" s="4" t="str">
        <f t="shared" si="17"/>
        <v/>
      </c>
      <c r="H103" s="4">
        <f t="shared" si="9"/>
        <v>134866512</v>
      </c>
      <c r="I103" s="4"/>
      <c r="J103" s="4">
        <f>MINA(ROUND(C103*1.025,0),'Levy Limit Base'!AB104)</f>
        <v>99891109</v>
      </c>
      <c r="K103" s="4">
        <f>IF(J103+'New Growth'!AM104&gt;'Levy Limit Base'!AB104,'Levy Limit Base'!AB104-J103,'New Growth'!AM104)</f>
        <v>1539785</v>
      </c>
      <c r="L103" s="26">
        <f t="shared" si="10"/>
        <v>4.0800006238793518</v>
      </c>
      <c r="M103" s="4">
        <f>(GRS!J104)</f>
        <v>24945098</v>
      </c>
      <c r="N103" s="26">
        <f t="shared" si="11"/>
        <v>3.4556669842971961</v>
      </c>
      <c r="O103" s="4">
        <f>('Local Receipts'!U104)</f>
        <v>14714551.630000001</v>
      </c>
      <c r="P103" t="str">
        <f t="shared" si="12"/>
        <v/>
      </c>
      <c r="Q103" s="26">
        <f t="shared" si="13"/>
        <v>10.636558395175911</v>
      </c>
      <c r="R103" s="4">
        <f t="shared" si="14"/>
        <v>141090543.63</v>
      </c>
      <c r="T103" s="23">
        <f t="shared" si="15"/>
        <v>6224031.6299999952</v>
      </c>
      <c r="U103" s="26">
        <f t="shared" si="16"/>
        <v>4.6100000000000003</v>
      </c>
    </row>
    <row r="104" spans="1:21">
      <c r="A104" t="s">
        <v>115</v>
      </c>
      <c r="B104">
        <v>96</v>
      </c>
      <c r="C104" s="4">
        <f>('Levy Limit Base'!AD105)</f>
        <v>89054950</v>
      </c>
      <c r="D104" s="4" t="str">
        <f>IF('Levy Limit Base'!U105&gt;0,"","*")</f>
        <v/>
      </c>
      <c r="E104" s="4">
        <f>(GRS!F105)</f>
        <v>2123564</v>
      </c>
      <c r="F104" s="4">
        <f>('Local Receipts'!K105)</f>
        <v>5890000</v>
      </c>
      <c r="G104" s="4" t="str">
        <f t="shared" si="17"/>
        <v/>
      </c>
      <c r="H104" s="4">
        <f t="shared" si="9"/>
        <v>97068514</v>
      </c>
      <c r="I104" s="4"/>
      <c r="J104" s="4">
        <f>MINA(ROUND(C104*1.025,0),'Levy Limit Base'!AB105)</f>
        <v>91281324</v>
      </c>
      <c r="K104" s="4">
        <f>IF(J104+'New Growth'!AM105&gt;'Levy Limit Base'!AB105,'Levy Limit Base'!AB105-J104,'New Growth'!AM105)</f>
        <v>1033037</v>
      </c>
      <c r="L104" s="26">
        <f t="shared" si="10"/>
        <v>3.6599998091066248</v>
      </c>
      <c r="M104" s="4">
        <f>(GRS!J105)</f>
        <v>2172038</v>
      </c>
      <c r="N104" s="26">
        <f t="shared" si="11"/>
        <v>2.2826719609109967</v>
      </c>
      <c r="O104" s="4">
        <f>('Local Receipts'!U105)</f>
        <v>6121103</v>
      </c>
      <c r="P104" t="str">
        <f t="shared" si="12"/>
        <v/>
      </c>
      <c r="Q104" s="26">
        <f t="shared" si="13"/>
        <v>3.9236502546689302</v>
      </c>
      <c r="R104" s="4">
        <f t="shared" si="14"/>
        <v>100607502</v>
      </c>
      <c r="T104" s="23">
        <f t="shared" si="15"/>
        <v>3538988</v>
      </c>
      <c r="U104" s="26">
        <f t="shared" si="16"/>
        <v>3.65</v>
      </c>
    </row>
    <row r="105" spans="1:21">
      <c r="A105" t="s">
        <v>116</v>
      </c>
      <c r="B105">
        <v>97</v>
      </c>
      <c r="C105" s="4">
        <f>('Levy Limit Base'!AD106)</f>
        <v>51485090</v>
      </c>
      <c r="D105" s="4" t="str">
        <f>IF('Levy Limit Base'!U106&gt;0,"","*")</f>
        <v/>
      </c>
      <c r="E105" s="4">
        <f>(GRS!F106)</f>
        <v>8557440</v>
      </c>
      <c r="F105" s="4">
        <f>('Local Receipts'!K106)</f>
        <v>5505139.9299999997</v>
      </c>
      <c r="G105" s="4" t="str">
        <f t="shared" si="17"/>
        <v/>
      </c>
      <c r="H105" s="4">
        <f t="shared" si="9"/>
        <v>65547669.93</v>
      </c>
      <c r="I105" s="4"/>
      <c r="J105" s="4">
        <f>MINA(ROUND(C105*1.025,0),'Levy Limit Base'!AB106)</f>
        <v>52772217</v>
      </c>
      <c r="K105" s="4">
        <f>IF(J105+'New Growth'!AM106&gt;'Levy Limit Base'!AB106,'Levy Limit Base'!AB106-J105,'New Growth'!AM106)</f>
        <v>689900</v>
      </c>
      <c r="L105" s="26">
        <f t="shared" si="10"/>
        <v>3.8399991143066856</v>
      </c>
      <c r="M105" s="4">
        <f>(GRS!J106)</f>
        <v>8855825</v>
      </c>
      <c r="N105" s="26">
        <f t="shared" si="11"/>
        <v>3.4868488706903</v>
      </c>
      <c r="O105" s="4">
        <f>('Local Receipts'!U106)</f>
        <v>5691428.8100000005</v>
      </c>
      <c r="P105" t="str">
        <f t="shared" si="12"/>
        <v/>
      </c>
      <c r="Q105" s="26">
        <f t="shared" si="13"/>
        <v>3.3839081725212536</v>
      </c>
      <c r="R105" s="4">
        <f t="shared" si="14"/>
        <v>68009370.810000002</v>
      </c>
      <c r="T105" s="23">
        <f t="shared" si="15"/>
        <v>2461700.8800000027</v>
      </c>
      <c r="U105" s="26">
        <f t="shared" si="16"/>
        <v>3.7600000000000002</v>
      </c>
    </row>
    <row r="106" spans="1:21">
      <c r="A106" t="s">
        <v>117</v>
      </c>
      <c r="B106">
        <v>98</v>
      </c>
      <c r="C106" s="4">
        <f>('Levy Limit Base'!AD107)</f>
        <v>2161322</v>
      </c>
      <c r="D106" s="4" t="str">
        <f>IF('Levy Limit Base'!U107&gt;0,"","*")</f>
        <v>*</v>
      </c>
      <c r="E106" s="4">
        <f>(GRS!F107)</f>
        <v>80509</v>
      </c>
      <c r="F106" s="4">
        <f>('Local Receipts'!K107)</f>
        <v>203000</v>
      </c>
      <c r="G106" s="4" t="str">
        <f t="shared" si="17"/>
        <v>*</v>
      </c>
      <c r="H106" s="4">
        <f t="shared" si="9"/>
        <v>2444831</v>
      </c>
      <c r="I106" s="4"/>
      <c r="J106" s="4">
        <f>MINA(ROUND(C106*1.025,0),'Levy Limit Base'!AB107)</f>
        <v>2215355</v>
      </c>
      <c r="K106" s="4">
        <f>IF(J106+'New Growth'!AM107&gt;'Levy Limit Base'!AB107,'Levy Limit Base'!AB107-J106,'New Growth'!AM107)</f>
        <v>11671</v>
      </c>
      <c r="L106" s="26">
        <f t="shared" si="10"/>
        <v>3.0399912646056442</v>
      </c>
      <c r="M106" s="4">
        <f>(GRS!J107)</f>
        <v>82249</v>
      </c>
      <c r="N106" s="26">
        <f t="shared" si="11"/>
        <v>2.1612490529009181</v>
      </c>
      <c r="O106" s="4">
        <f>('Local Receipts'!U107)</f>
        <v>203000</v>
      </c>
      <c r="P106" t="str">
        <f t="shared" si="12"/>
        <v>*</v>
      </c>
      <c r="Q106" s="26">
        <f t="shared" si="13"/>
        <v>0</v>
      </c>
      <c r="R106" s="4">
        <f t="shared" si="14"/>
        <v>2512275</v>
      </c>
      <c r="T106" s="23">
        <f t="shared" si="15"/>
        <v>67444</v>
      </c>
      <c r="U106" s="26">
        <f t="shared" si="16"/>
        <v>2.76</v>
      </c>
    </row>
    <row r="107" spans="1:21">
      <c r="A107" t="s">
        <v>118</v>
      </c>
      <c r="B107">
        <v>99</v>
      </c>
      <c r="C107" s="4">
        <f>('Levy Limit Base'!AD108)</f>
        <v>45237199</v>
      </c>
      <c r="D107" s="4" t="str">
        <f>IF('Levy Limit Base'!U108&gt;0,"","*")</f>
        <v/>
      </c>
      <c r="E107" s="4">
        <f>(GRS!F108)</f>
        <v>1583864</v>
      </c>
      <c r="F107" s="4">
        <f>('Local Receipts'!K108)</f>
        <v>6948152</v>
      </c>
      <c r="G107" s="4" t="str">
        <f t="shared" si="17"/>
        <v/>
      </c>
      <c r="H107" s="4">
        <f t="shared" si="9"/>
        <v>53769215</v>
      </c>
      <c r="I107" s="4"/>
      <c r="J107" s="4">
        <f>MINA(ROUND(C107*1.025,0),'Levy Limit Base'!AB108)</f>
        <v>46368129</v>
      </c>
      <c r="K107" s="4">
        <f>IF(J107+'New Growth'!AM108&gt;'Levy Limit Base'!AB108,'Levy Limit Base'!AB108-J107,'New Growth'!AM108)</f>
        <v>1339021</v>
      </c>
      <c r="L107" s="26">
        <f t="shared" si="10"/>
        <v>5.4599998554287144</v>
      </c>
      <c r="M107" s="4">
        <f>(GRS!J108)</f>
        <v>1635944</v>
      </c>
      <c r="N107" s="26">
        <f t="shared" si="11"/>
        <v>3.2881611047413162</v>
      </c>
      <c r="O107" s="4">
        <f>('Local Receipts'!U108)</f>
        <v>8359299</v>
      </c>
      <c r="P107" t="str">
        <f t="shared" si="12"/>
        <v/>
      </c>
      <c r="Q107" s="26">
        <f t="shared" si="13"/>
        <v>20.30967370892289</v>
      </c>
      <c r="R107" s="4">
        <f t="shared" si="14"/>
        <v>57702393</v>
      </c>
      <c r="T107" s="23">
        <f t="shared" si="15"/>
        <v>3933178</v>
      </c>
      <c r="U107" s="26">
        <f t="shared" si="16"/>
        <v>7.31</v>
      </c>
    </row>
    <row r="108" spans="1:21">
      <c r="A108" t="s">
        <v>119</v>
      </c>
      <c r="B108">
        <v>100</v>
      </c>
      <c r="C108" s="4">
        <f>('Levy Limit Base'!AD109)</f>
        <v>190849721</v>
      </c>
      <c r="D108" s="4" t="str">
        <f>IF('Levy Limit Base'!U109&gt;0,"","*")</f>
        <v/>
      </c>
      <c r="E108" s="4">
        <f>(GRS!F109)</f>
        <v>10287571</v>
      </c>
      <c r="F108" s="4">
        <f>('Local Receipts'!K109)</f>
        <v>15421876</v>
      </c>
      <c r="G108" s="4" t="str">
        <f t="shared" si="17"/>
        <v/>
      </c>
      <c r="H108" s="4">
        <f t="shared" si="9"/>
        <v>216559168</v>
      </c>
      <c r="I108" s="4"/>
      <c r="J108" s="4">
        <f>MINA(ROUND(C108*1.025,0),'Levy Limit Base'!AB109)</f>
        <v>195620964</v>
      </c>
      <c r="K108" s="4">
        <f>IF(J108+'New Growth'!AM109&gt;'Levy Limit Base'!AB109,'Levy Limit Base'!AB109-J108,'New Growth'!AM109)</f>
        <v>3034511</v>
      </c>
      <c r="L108" s="26">
        <f t="shared" si="10"/>
        <v>4.090000215405083</v>
      </c>
      <c r="M108" s="4">
        <f>(GRS!J109)</f>
        <v>10635435</v>
      </c>
      <c r="N108" s="26">
        <f t="shared" si="11"/>
        <v>3.3814007213170143</v>
      </c>
      <c r="O108" s="4">
        <f>('Local Receipts'!U109)</f>
        <v>15751145</v>
      </c>
      <c r="P108" t="str">
        <f t="shared" si="12"/>
        <v/>
      </c>
      <c r="Q108" s="26">
        <f t="shared" si="13"/>
        <v>2.1350774704711672</v>
      </c>
      <c r="R108" s="4">
        <f t="shared" si="14"/>
        <v>225042055</v>
      </c>
      <c r="T108" s="23">
        <f t="shared" si="15"/>
        <v>8482887</v>
      </c>
      <c r="U108" s="26">
        <f t="shared" si="16"/>
        <v>3.92</v>
      </c>
    </row>
    <row r="109" spans="1:21">
      <c r="A109" t="s">
        <v>120</v>
      </c>
      <c r="B109">
        <v>101</v>
      </c>
      <c r="C109" s="4">
        <f>('Levy Limit Base'!AD110)</f>
        <v>66796108</v>
      </c>
      <c r="D109" s="4" t="str">
        <f>IF('Levy Limit Base'!U110&gt;0,"","*")</f>
        <v/>
      </c>
      <c r="E109" s="4">
        <f>(GRS!F110)</f>
        <v>2578092</v>
      </c>
      <c r="F109" s="4">
        <f>('Local Receipts'!K110)</f>
        <v>5855884</v>
      </c>
      <c r="G109" s="4" t="str">
        <f t="shared" si="17"/>
        <v/>
      </c>
      <c r="H109" s="4">
        <f t="shared" si="9"/>
        <v>75230084</v>
      </c>
      <c r="I109" s="4"/>
      <c r="J109" s="4">
        <f>MINA(ROUND(C109*1.025,0),'Levy Limit Base'!AB110)</f>
        <v>68466011</v>
      </c>
      <c r="K109" s="4">
        <f>IF(J109+'New Growth'!AM110&gt;'Levy Limit Base'!AB110,'Levy Limit Base'!AB110-J109,'New Growth'!AM110)</f>
        <v>1262446</v>
      </c>
      <c r="L109" s="26">
        <f t="shared" si="10"/>
        <v>4.3899997886104378</v>
      </c>
      <c r="M109" s="4">
        <f>(GRS!J110)</f>
        <v>2664488</v>
      </c>
      <c r="N109" s="26">
        <f t="shared" si="11"/>
        <v>3.3511604706115996</v>
      </c>
      <c r="O109" s="4">
        <f>('Local Receipts'!U110)</f>
        <v>6057000</v>
      </c>
      <c r="P109" t="str">
        <f t="shared" si="12"/>
        <v/>
      </c>
      <c r="Q109" s="26">
        <f t="shared" si="13"/>
        <v>3.434425955158948</v>
      </c>
      <c r="R109" s="4">
        <f t="shared" si="14"/>
        <v>78449945</v>
      </c>
      <c r="T109" s="23">
        <f t="shared" si="15"/>
        <v>3219861</v>
      </c>
      <c r="U109" s="26">
        <f t="shared" si="16"/>
        <v>4.2799999999999994</v>
      </c>
    </row>
    <row r="110" spans="1:21">
      <c r="A110" t="s">
        <v>121</v>
      </c>
      <c r="B110">
        <v>102</v>
      </c>
      <c r="C110" s="4">
        <f>('Levy Limit Base'!AD111)</f>
        <v>19501997</v>
      </c>
      <c r="D110" s="4" t="str">
        <f>IF('Levy Limit Base'!U111&gt;0,"","*")</f>
        <v/>
      </c>
      <c r="E110" s="4">
        <f>(GRS!F111)</f>
        <v>1160449</v>
      </c>
      <c r="F110" s="4">
        <f>('Local Receipts'!K111)</f>
        <v>1638596</v>
      </c>
      <c r="G110" s="4" t="str">
        <f t="shared" si="17"/>
        <v/>
      </c>
      <c r="H110" s="4">
        <f t="shared" si="9"/>
        <v>22301042</v>
      </c>
      <c r="I110" s="4"/>
      <c r="J110" s="4">
        <f>MINA(ROUND(C110*1.025,0),'Levy Limit Base'!AB111)</f>
        <v>19989547</v>
      </c>
      <c r="K110" s="4">
        <f>IF(J110+'New Growth'!AM111&gt;'Levy Limit Base'!AB111,'Levy Limit Base'!AB111-J110,'New Growth'!AM111)</f>
        <v>469998</v>
      </c>
      <c r="L110" s="26">
        <f t="shared" si="10"/>
        <v>4.9099997297712639</v>
      </c>
      <c r="M110" s="4">
        <f>(GRS!J111)</f>
        <v>1193650</v>
      </c>
      <c r="N110" s="26">
        <f t="shared" si="11"/>
        <v>2.861047749621052</v>
      </c>
      <c r="O110" s="4">
        <f>('Local Receipts'!U111)</f>
        <v>1737000</v>
      </c>
      <c r="P110" t="str">
        <f t="shared" si="12"/>
        <v/>
      </c>
      <c r="Q110" s="26">
        <f t="shared" si="13"/>
        <v>6.005385097974119</v>
      </c>
      <c r="R110" s="4">
        <f t="shared" si="14"/>
        <v>23390195</v>
      </c>
      <c r="T110" s="23">
        <f t="shared" si="15"/>
        <v>1089153</v>
      </c>
      <c r="U110" s="26">
        <f t="shared" si="16"/>
        <v>4.88</v>
      </c>
    </row>
    <row r="111" spans="1:21">
      <c r="A111" t="s">
        <v>122</v>
      </c>
      <c r="B111">
        <v>103</v>
      </c>
      <c r="C111" s="4">
        <f>('Levy Limit Base'!AD112)</f>
        <v>25888215</v>
      </c>
      <c r="D111" s="4" t="str">
        <f>IF('Levy Limit Base'!U112&gt;0,"","*")</f>
        <v/>
      </c>
      <c r="E111" s="4">
        <f>(GRS!F112)</f>
        <v>4284131</v>
      </c>
      <c r="F111" s="4">
        <f>('Local Receipts'!K112)</f>
        <v>2652922</v>
      </c>
      <c r="G111" s="4" t="str">
        <f t="shared" si="17"/>
        <v/>
      </c>
      <c r="H111" s="4">
        <f t="shared" si="9"/>
        <v>32825268</v>
      </c>
      <c r="I111" s="4"/>
      <c r="J111" s="4">
        <f>MINA(ROUND(C111*1.025,0),'Levy Limit Base'!AB112)</f>
        <v>26535420</v>
      </c>
      <c r="K111" s="4">
        <f>IF(J111+'New Growth'!AM112&gt;'Levy Limit Base'!AB112,'Levy Limit Base'!AB112-J111,'New Growth'!AM112)</f>
        <v>538475</v>
      </c>
      <c r="L111" s="26">
        <f t="shared" si="10"/>
        <v>4.5799990458979112</v>
      </c>
      <c r="M111" s="4">
        <f>(GRS!J112)</f>
        <v>4432296</v>
      </c>
      <c r="N111" s="26">
        <f t="shared" si="11"/>
        <v>3.4584610041102852</v>
      </c>
      <c r="O111" s="4">
        <f>('Local Receipts'!U112)</f>
        <v>2816360</v>
      </c>
      <c r="P111" t="str">
        <f t="shared" si="12"/>
        <v/>
      </c>
      <c r="Q111" s="26">
        <f t="shared" si="13"/>
        <v>6.1606786780764757</v>
      </c>
      <c r="R111" s="4">
        <f t="shared" si="14"/>
        <v>34322551</v>
      </c>
      <c r="T111" s="23">
        <f t="shared" si="15"/>
        <v>1497283</v>
      </c>
      <c r="U111" s="26">
        <f t="shared" si="16"/>
        <v>4.5600000000000005</v>
      </c>
    </row>
    <row r="112" spans="1:21">
      <c r="A112" t="s">
        <v>123</v>
      </c>
      <c r="B112">
        <v>104</v>
      </c>
      <c r="C112" s="4">
        <f>('Levy Limit Base'!AD113)</f>
        <v>2750062</v>
      </c>
      <c r="D112" s="4" t="str">
        <f>IF('Levy Limit Base'!U113&gt;0,"","*")</f>
        <v/>
      </c>
      <c r="E112" s="4">
        <f>(GRS!F113)</f>
        <v>4445</v>
      </c>
      <c r="F112" s="4">
        <f>('Local Receipts'!K113)</f>
        <v>128937</v>
      </c>
      <c r="G112" s="4" t="str">
        <f t="shared" si="17"/>
        <v/>
      </c>
      <c r="H112" s="4">
        <f t="shared" si="9"/>
        <v>2883444</v>
      </c>
      <c r="I112" s="4"/>
      <c r="J112" s="4">
        <f>MINA(ROUND(C112*1.025,0),'Levy Limit Base'!AB113)</f>
        <v>2818814</v>
      </c>
      <c r="K112" s="4">
        <f>IF(J112+'New Growth'!AM113&gt;'Levy Limit Base'!AB113,'Levy Limit Base'!AB113-J112,'New Growth'!AM113)</f>
        <v>22826</v>
      </c>
      <c r="L112" s="26">
        <f t="shared" si="10"/>
        <v>3.3300340137785986</v>
      </c>
      <c r="M112" s="4">
        <f>(GRS!J113)</f>
        <v>4527</v>
      </c>
      <c r="N112" s="26">
        <f t="shared" si="11"/>
        <v>1.8447694038245219</v>
      </c>
      <c r="O112" s="4">
        <f>('Local Receipts'!U113)</f>
        <v>127945</v>
      </c>
      <c r="P112" t="str">
        <f t="shared" si="12"/>
        <v/>
      </c>
      <c r="Q112" s="26">
        <f t="shared" si="13"/>
        <v>-0.76936798591560218</v>
      </c>
      <c r="R112" s="4">
        <f t="shared" si="14"/>
        <v>2974112</v>
      </c>
      <c r="T112" s="23">
        <f t="shared" si="15"/>
        <v>90668</v>
      </c>
      <c r="U112" s="26">
        <f t="shared" si="16"/>
        <v>3.1399999999999997</v>
      </c>
    </row>
    <row r="113" spans="1:21">
      <c r="A113" t="s">
        <v>124</v>
      </c>
      <c r="B113">
        <v>105</v>
      </c>
      <c r="C113" s="4">
        <f>('Levy Limit Base'!AD114)</f>
        <v>16457382</v>
      </c>
      <c r="D113" s="4" t="str">
        <f>IF('Levy Limit Base'!U114&gt;0,"","*")</f>
        <v/>
      </c>
      <c r="E113" s="4">
        <f>(GRS!F114)</f>
        <v>840111</v>
      </c>
      <c r="F113" s="4">
        <f>('Local Receipts'!K114)</f>
        <v>2175221</v>
      </c>
      <c r="G113" s="4" t="str">
        <f t="shared" si="17"/>
        <v/>
      </c>
      <c r="H113" s="4">
        <f t="shared" si="9"/>
        <v>19472714</v>
      </c>
      <c r="I113" s="4"/>
      <c r="J113" s="4">
        <f>MINA(ROUND(C113*1.025,0),'Levy Limit Base'!AB114)</f>
        <v>16868817</v>
      </c>
      <c r="K113" s="4">
        <f>IF(J113+'New Growth'!AM114&gt;'Levy Limit Base'!AB114,'Levy Limit Base'!AB114-J113,'New Growth'!AM114)</f>
        <v>261672</v>
      </c>
      <c r="L113" s="26">
        <f t="shared" si="10"/>
        <v>4.0900004630141051</v>
      </c>
      <c r="M113" s="4">
        <f>(GRS!J114)</f>
        <v>865159</v>
      </c>
      <c r="N113" s="26">
        <f t="shared" si="11"/>
        <v>2.9815107765521462</v>
      </c>
      <c r="O113" s="4">
        <f>('Local Receipts'!U114)</f>
        <v>2269146</v>
      </c>
      <c r="P113" t="str">
        <f t="shared" si="12"/>
        <v/>
      </c>
      <c r="Q113" s="26">
        <f t="shared" si="13"/>
        <v>4.3179520609630009</v>
      </c>
      <c r="R113" s="4">
        <f t="shared" si="14"/>
        <v>20264794</v>
      </c>
      <c r="T113" s="23">
        <f t="shared" si="15"/>
        <v>792080</v>
      </c>
      <c r="U113" s="26">
        <f t="shared" si="16"/>
        <v>4.07</v>
      </c>
    </row>
    <row r="114" spans="1:21">
      <c r="A114" t="s">
        <v>125</v>
      </c>
      <c r="B114">
        <v>106</v>
      </c>
      <c r="C114" s="4">
        <f>('Levy Limit Base'!AD115)</f>
        <v>2552827</v>
      </c>
      <c r="D114" s="4" t="str">
        <f>IF('Levy Limit Base'!U115&gt;0,"","*")</f>
        <v/>
      </c>
      <c r="E114" s="4">
        <f>(GRS!F115)</f>
        <v>279035</v>
      </c>
      <c r="F114" s="4">
        <f>('Local Receipts'!K115)</f>
        <v>167400</v>
      </c>
      <c r="G114" s="4" t="str">
        <f t="shared" si="17"/>
        <v/>
      </c>
      <c r="H114" s="4">
        <f t="shared" si="9"/>
        <v>2999262</v>
      </c>
      <c r="I114" s="4"/>
      <c r="J114" s="4">
        <f>MINA(ROUND(C114*1.025,0),'Levy Limit Base'!AB115)</f>
        <v>2616648</v>
      </c>
      <c r="K114" s="4">
        <f>IF(J114+'New Growth'!AM115&gt;'Levy Limit Base'!AB115,'Levy Limit Base'!AB115-J114,'New Growth'!AM115)</f>
        <v>61013</v>
      </c>
      <c r="L114" s="26">
        <f t="shared" si="10"/>
        <v>4.8900297591650359</v>
      </c>
      <c r="M114" s="4">
        <f>(GRS!J115)</f>
        <v>287540</v>
      </c>
      <c r="N114" s="26">
        <f t="shared" si="11"/>
        <v>3.0480047305893527</v>
      </c>
      <c r="O114" s="4">
        <f>('Local Receipts'!U115)</f>
        <v>174900</v>
      </c>
      <c r="P114" t="str">
        <f t="shared" si="12"/>
        <v/>
      </c>
      <c r="Q114" s="26">
        <f t="shared" si="13"/>
        <v>4.4802867383512543</v>
      </c>
      <c r="R114" s="4">
        <f t="shared" si="14"/>
        <v>3140101</v>
      </c>
      <c r="T114" s="23">
        <f t="shared" si="15"/>
        <v>140839</v>
      </c>
      <c r="U114" s="26">
        <f t="shared" si="16"/>
        <v>4.7</v>
      </c>
    </row>
    <row r="115" spans="1:21">
      <c r="A115" t="s">
        <v>126</v>
      </c>
      <c r="B115">
        <v>107</v>
      </c>
      <c r="C115" s="4">
        <f>('Levy Limit Base'!AD116)</f>
        <v>76265313</v>
      </c>
      <c r="D115" s="4" t="str">
        <f>IF('Levy Limit Base'!U116&gt;0,"","*")</f>
        <v/>
      </c>
      <c r="E115" s="4">
        <f>(GRS!F116)</f>
        <v>4008749</v>
      </c>
      <c r="F115" s="4">
        <f>('Local Receipts'!K116)</f>
        <v>7439030.5899999999</v>
      </c>
      <c r="G115" s="4" t="str">
        <f t="shared" si="17"/>
        <v/>
      </c>
      <c r="H115" s="4">
        <f t="shared" si="9"/>
        <v>87713092.590000004</v>
      </c>
      <c r="I115" s="4"/>
      <c r="J115" s="4">
        <f>MINA(ROUND(C115*1.025,0),'Levy Limit Base'!AB116)</f>
        <v>78171946</v>
      </c>
      <c r="K115" s="4">
        <f>IF(J115+'New Growth'!AM116&gt;'Levy Limit Base'!AB116,'Levy Limit Base'!AB116-J115,'New Growth'!AM116)</f>
        <v>1067714</v>
      </c>
      <c r="L115" s="26">
        <f t="shared" si="10"/>
        <v>3.8999997285790986</v>
      </c>
      <c r="M115" s="4">
        <f>(GRS!J116)</f>
        <v>4148394</v>
      </c>
      <c r="N115" s="26">
        <f t="shared" si="11"/>
        <v>3.4835057021529661</v>
      </c>
      <c r="O115" s="4">
        <f>('Local Receipts'!U116)</f>
        <v>6992392</v>
      </c>
      <c r="P115" t="str">
        <f t="shared" si="12"/>
        <v/>
      </c>
      <c r="Q115" s="26">
        <f t="shared" si="13"/>
        <v>-6.0039891568721169</v>
      </c>
      <c r="R115" s="4">
        <f t="shared" si="14"/>
        <v>90380446</v>
      </c>
      <c r="T115" s="23">
        <f t="shared" si="15"/>
        <v>2667353.4099999964</v>
      </c>
      <c r="U115" s="26">
        <f t="shared" si="16"/>
        <v>3.04</v>
      </c>
    </row>
    <row r="116" spans="1:21">
      <c r="A116" t="s">
        <v>127</v>
      </c>
      <c r="B116">
        <v>108</v>
      </c>
      <c r="C116" s="4">
        <f>('Levy Limit Base'!AD117)</f>
        <v>2282872</v>
      </c>
      <c r="D116" s="4" t="str">
        <f>IF('Levy Limit Base'!U117&gt;0,"","*")</f>
        <v/>
      </c>
      <c r="E116" s="4">
        <f>(GRS!F117)</f>
        <v>107932</v>
      </c>
      <c r="F116" s="4">
        <f>('Local Receipts'!K117)</f>
        <v>146200</v>
      </c>
      <c r="G116" s="4" t="str">
        <f t="shared" si="17"/>
        <v/>
      </c>
      <c r="H116" s="4">
        <f t="shared" si="9"/>
        <v>2537004</v>
      </c>
      <c r="I116" s="4"/>
      <c r="J116" s="4">
        <f>MINA(ROUND(C116*1.025,0),'Levy Limit Base'!AB117)</f>
        <v>2339944</v>
      </c>
      <c r="K116" s="4">
        <f>IF(J116+'New Growth'!AM117&gt;'Levy Limit Base'!AB117,'Levy Limit Base'!AB117-J116,'New Growth'!AM117)</f>
        <v>29677</v>
      </c>
      <c r="L116" s="26">
        <f t="shared" si="10"/>
        <v>3.7999940425919632</v>
      </c>
      <c r="M116" s="4">
        <f>(GRS!J117)</f>
        <v>110729</v>
      </c>
      <c r="N116" s="26">
        <f t="shared" si="11"/>
        <v>2.5914464662935921</v>
      </c>
      <c r="O116" s="4">
        <f>('Local Receipts'!U117)</f>
        <v>151200</v>
      </c>
      <c r="P116" t="str">
        <f t="shared" si="12"/>
        <v/>
      </c>
      <c r="Q116" s="26">
        <f t="shared" si="13"/>
        <v>3.4199726402188784</v>
      </c>
      <c r="R116" s="4">
        <f t="shared" si="14"/>
        <v>2631550</v>
      </c>
      <c r="T116" s="23">
        <f t="shared" si="15"/>
        <v>94546</v>
      </c>
      <c r="U116" s="26">
        <f t="shared" si="16"/>
        <v>3.73</v>
      </c>
    </row>
    <row r="117" spans="1:21">
      <c r="A117" t="s">
        <v>128</v>
      </c>
      <c r="B117">
        <v>109</v>
      </c>
      <c r="C117" s="4">
        <f>('Levy Limit Base'!AD118)</f>
        <v>493851</v>
      </c>
      <c r="D117" s="4" t="str">
        <f>IF('Levy Limit Base'!U118&gt;0,"","*")</f>
        <v>*</v>
      </c>
      <c r="E117" s="4">
        <f>(GRS!F118)</f>
        <v>25137</v>
      </c>
      <c r="F117" s="4">
        <f>('Local Receipts'!K118)</f>
        <v>6600</v>
      </c>
      <c r="G117" s="4" t="str">
        <f t="shared" si="17"/>
        <v>*</v>
      </c>
      <c r="H117" s="4">
        <f t="shared" si="9"/>
        <v>525588</v>
      </c>
      <c r="I117" s="4"/>
      <c r="J117" s="4">
        <f>MINA(ROUND(C117*1.025,0),'Levy Limit Base'!AB118)</f>
        <v>506197</v>
      </c>
      <c r="K117" s="4">
        <f>IF(J117+'New Growth'!AM118&gt;'Levy Limit Base'!AB118,'Levy Limit Base'!AB118-J117,'New Growth'!AM118)</f>
        <v>1037</v>
      </c>
      <c r="L117" s="26">
        <f t="shared" si="10"/>
        <v>2.7099266782896057</v>
      </c>
      <c r="M117" s="4">
        <f>(GRS!J118)</f>
        <v>25210</v>
      </c>
      <c r="N117" s="26">
        <f t="shared" si="11"/>
        <v>0.29040856108525281</v>
      </c>
      <c r="O117" s="4">
        <f>('Local Receipts'!U118)</f>
        <v>6780</v>
      </c>
      <c r="P117" t="str">
        <f t="shared" si="12"/>
        <v>*</v>
      </c>
      <c r="Q117" s="26">
        <f t="shared" si="13"/>
        <v>2.7272727272727271</v>
      </c>
      <c r="R117" s="4">
        <f t="shared" si="14"/>
        <v>539224</v>
      </c>
      <c r="T117" s="23">
        <f t="shared" si="15"/>
        <v>13636</v>
      </c>
      <c r="U117" s="26">
        <f t="shared" si="16"/>
        <v>2.59</v>
      </c>
    </row>
    <row r="118" spans="1:21">
      <c r="A118" t="s">
        <v>129</v>
      </c>
      <c r="B118">
        <v>110</v>
      </c>
      <c r="C118" s="4">
        <f>('Levy Limit Base'!AD119)</f>
        <v>33852142</v>
      </c>
      <c r="D118" s="4" t="str">
        <f>IF('Levy Limit Base'!U119&gt;0,"","*")</f>
        <v/>
      </c>
      <c r="E118" s="4">
        <f>(GRS!F119)</f>
        <v>1566772</v>
      </c>
      <c r="F118" s="4">
        <f>('Local Receipts'!K119)</f>
        <v>3268250</v>
      </c>
      <c r="G118" s="4" t="str">
        <f t="shared" si="17"/>
        <v/>
      </c>
      <c r="H118" s="4">
        <f t="shared" si="9"/>
        <v>38687164</v>
      </c>
      <c r="I118" s="4"/>
      <c r="J118" s="4">
        <f>MINA(ROUND(C118*1.025,0),'Levy Limit Base'!AB119)</f>
        <v>34698446</v>
      </c>
      <c r="K118" s="4">
        <f>IF(J118+'New Growth'!AM119&gt;'Levy Limit Base'!AB119,'Levy Limit Base'!AB119-J118,'New Growth'!AM119)</f>
        <v>609339</v>
      </c>
      <c r="L118" s="26">
        <f t="shared" si="10"/>
        <v>4.3000026408964018</v>
      </c>
      <c r="M118" s="4">
        <f>(GRS!J119)</f>
        <v>1621442</v>
      </c>
      <c r="N118" s="26">
        <f t="shared" si="11"/>
        <v>3.4893398656600962</v>
      </c>
      <c r="O118" s="4">
        <f>('Local Receipts'!U119)</f>
        <v>3327077.64</v>
      </c>
      <c r="P118" t="str">
        <f t="shared" si="12"/>
        <v/>
      </c>
      <c r="Q118" s="26">
        <f t="shared" si="13"/>
        <v>1.7999736862235181</v>
      </c>
      <c r="R118" s="4">
        <f t="shared" si="14"/>
        <v>40256304.640000001</v>
      </c>
      <c r="T118" s="23">
        <f t="shared" si="15"/>
        <v>1569140.6400000006</v>
      </c>
      <c r="U118" s="26">
        <f t="shared" si="16"/>
        <v>4.0599999999999996</v>
      </c>
    </row>
    <row r="119" spans="1:21">
      <c r="A119" t="s">
        <v>130</v>
      </c>
      <c r="B119">
        <v>111</v>
      </c>
      <c r="C119" s="4">
        <f>('Levy Limit Base'!AD120)</f>
        <v>10481037</v>
      </c>
      <c r="D119" s="4" t="str">
        <f>IF('Levy Limit Base'!U120&gt;0,"","*")</f>
        <v/>
      </c>
      <c r="E119" s="4">
        <f>(GRS!F120)</f>
        <v>939494</v>
      </c>
      <c r="F119" s="4">
        <f>('Local Receipts'!K120)</f>
        <v>554000</v>
      </c>
      <c r="G119" s="4" t="str">
        <f t="shared" si="17"/>
        <v/>
      </c>
      <c r="H119" s="4">
        <f t="shared" si="9"/>
        <v>11974531</v>
      </c>
      <c r="I119" s="4"/>
      <c r="J119" s="4">
        <f>MINA(ROUND(C119*1.025,0),'Levy Limit Base'!AB120)</f>
        <v>10743063</v>
      </c>
      <c r="K119" s="4">
        <f>IF(J119+'New Growth'!AM120&gt;'Levy Limit Base'!AB120,'Levy Limit Base'!AB120-J119,'New Growth'!AM120)</f>
        <v>151975</v>
      </c>
      <c r="L119" s="26">
        <f t="shared" si="10"/>
        <v>3.9500003673300648</v>
      </c>
      <c r="M119" s="4">
        <f>(GRS!J120)</f>
        <v>970366</v>
      </c>
      <c r="N119" s="26">
        <f t="shared" si="11"/>
        <v>3.2860241789729363</v>
      </c>
      <c r="O119" s="4">
        <f>('Local Receipts'!U120)</f>
        <v>440000</v>
      </c>
      <c r="P119" t="str">
        <f t="shared" si="12"/>
        <v/>
      </c>
      <c r="Q119" s="26">
        <f t="shared" si="13"/>
        <v>-20.577617328519857</v>
      </c>
      <c r="R119" s="4">
        <f t="shared" si="14"/>
        <v>12305404</v>
      </c>
      <c r="T119" s="23">
        <f t="shared" si="15"/>
        <v>330873</v>
      </c>
      <c r="U119" s="26">
        <f t="shared" si="16"/>
        <v>2.76</v>
      </c>
    </row>
    <row r="120" spans="1:21">
      <c r="A120" t="s">
        <v>131</v>
      </c>
      <c r="B120">
        <v>112</v>
      </c>
      <c r="C120" s="4">
        <f>('Levy Limit Base'!AD121)</f>
        <v>3167565</v>
      </c>
      <c r="D120" s="4" t="str">
        <f>IF('Levy Limit Base'!U121&gt;0,"","*")</f>
        <v/>
      </c>
      <c r="E120" s="4">
        <f>(GRS!F121)</f>
        <v>222733</v>
      </c>
      <c r="F120" s="4">
        <f>('Local Receipts'!K121)</f>
        <v>396900</v>
      </c>
      <c r="G120" s="4" t="str">
        <f t="shared" si="17"/>
        <v/>
      </c>
      <c r="H120" s="4">
        <f t="shared" si="9"/>
        <v>3787198</v>
      </c>
      <c r="I120" s="4"/>
      <c r="J120" s="4">
        <f>MINA(ROUND(C120*1.025,0),'Levy Limit Base'!AB121)</f>
        <v>3246754</v>
      </c>
      <c r="K120" s="4">
        <f>IF(J120+'New Growth'!AM121&gt;'Levy Limit Base'!AB121,'Levy Limit Base'!AB121-J120,'New Growth'!AM121)</f>
        <v>32309</v>
      </c>
      <c r="L120" s="26">
        <f t="shared" si="10"/>
        <v>3.5199909078424594</v>
      </c>
      <c r="M120" s="4">
        <f>(GRS!J121)</f>
        <v>228339</v>
      </c>
      <c r="N120" s="26">
        <f t="shared" si="11"/>
        <v>2.5169148711686189</v>
      </c>
      <c r="O120" s="4">
        <f>('Local Receipts'!U121)</f>
        <v>396900</v>
      </c>
      <c r="P120" t="str">
        <f t="shared" si="12"/>
        <v/>
      </c>
      <c r="Q120" s="26">
        <f t="shared" si="13"/>
        <v>0</v>
      </c>
      <c r="R120" s="4">
        <f t="shared" si="14"/>
        <v>3904302</v>
      </c>
      <c r="T120" s="23">
        <f t="shared" si="15"/>
        <v>117104</v>
      </c>
      <c r="U120" s="26">
        <f t="shared" si="16"/>
        <v>3.09</v>
      </c>
    </row>
    <row r="121" spans="1:21">
      <c r="A121" t="s">
        <v>377</v>
      </c>
      <c r="B121">
        <v>113</v>
      </c>
      <c r="C121" s="4">
        <f>('Levy Limit Base'!AD122)</f>
        <v>21717815</v>
      </c>
      <c r="D121" s="4" t="str">
        <f>IF('Levy Limit Base'!U122&gt;0,"","*")</f>
        <v/>
      </c>
      <c r="E121" s="4">
        <f>(GRS!F122)</f>
        <v>944539</v>
      </c>
      <c r="F121" s="4">
        <f>('Local Receipts'!K122)</f>
        <v>987000</v>
      </c>
      <c r="G121" s="4" t="str">
        <f t="shared" si="17"/>
        <v/>
      </c>
      <c r="H121" s="4">
        <f t="shared" si="9"/>
        <v>23649354</v>
      </c>
      <c r="I121" s="4"/>
      <c r="J121" s="4">
        <f>MINA(ROUND(C121*1.025,0),'Levy Limit Base'!AB122)</f>
        <v>22260760</v>
      </c>
      <c r="K121" s="4">
        <f>IF(J121+'New Growth'!AM122&gt;'Levy Limit Base'!AB122,'Levy Limit Base'!AB122-J121,'New Growth'!AM122)</f>
        <v>397436</v>
      </c>
      <c r="L121" s="26">
        <f t="shared" si="10"/>
        <v>4.3299982065414957</v>
      </c>
      <c r="M121" s="4">
        <f>(GRS!J122)</f>
        <v>971074</v>
      </c>
      <c r="N121" s="26">
        <f t="shared" si="11"/>
        <v>2.8093069740900058</v>
      </c>
      <c r="O121" s="4">
        <f>('Local Receipts'!U122)</f>
        <v>965000</v>
      </c>
      <c r="P121" t="str">
        <f t="shared" si="12"/>
        <v/>
      </c>
      <c r="Q121" s="26">
        <f t="shared" si="13"/>
        <v>-2.2289766970618032</v>
      </c>
      <c r="R121" s="4">
        <f t="shared" si="14"/>
        <v>24594270</v>
      </c>
      <c r="T121" s="23">
        <f t="shared" si="15"/>
        <v>944916</v>
      </c>
      <c r="U121" s="26">
        <f t="shared" si="16"/>
        <v>4</v>
      </c>
    </row>
    <row r="122" spans="1:21">
      <c r="A122" t="s">
        <v>132</v>
      </c>
      <c r="B122">
        <v>114</v>
      </c>
      <c r="C122" s="4">
        <f>('Levy Limit Base'!AD123)</f>
        <v>32840939</v>
      </c>
      <c r="D122" s="4" t="str">
        <f>IF('Levy Limit Base'!U123&gt;0,"","*")</f>
        <v>*</v>
      </c>
      <c r="E122" s="4">
        <f>(GRS!F123)</f>
        <v>3200665</v>
      </c>
      <c r="F122" s="4">
        <f>('Local Receipts'!K123)</f>
        <v>2930000</v>
      </c>
      <c r="G122" s="4" t="str">
        <f t="shared" si="17"/>
        <v>*</v>
      </c>
      <c r="H122" s="4">
        <f t="shared" si="9"/>
        <v>38971604</v>
      </c>
      <c r="I122" s="4"/>
      <c r="J122" s="4">
        <f>MINA(ROUND(C122*1.025,0),'Levy Limit Base'!AB123)</f>
        <v>33661962</v>
      </c>
      <c r="K122" s="4">
        <f>IF(J122+'New Growth'!AM123&gt;'Levy Limit Base'!AB123,'Levy Limit Base'!AB123-J122,'New Growth'!AM123)</f>
        <v>522171</v>
      </c>
      <c r="L122" s="26">
        <f t="shared" si="10"/>
        <v>4.0899987664786321</v>
      </c>
      <c r="M122" s="4">
        <f>(GRS!J123)</f>
        <v>3311671</v>
      </c>
      <c r="N122" s="26">
        <f t="shared" si="11"/>
        <v>3.4682167612043124</v>
      </c>
      <c r="O122" s="4">
        <f>('Local Receipts'!U123)</f>
        <v>3270000</v>
      </c>
      <c r="P122" t="str">
        <f t="shared" si="12"/>
        <v>*</v>
      </c>
      <c r="Q122" s="26">
        <f t="shared" si="13"/>
        <v>11.604095563139932</v>
      </c>
      <c r="R122" s="4">
        <f t="shared" si="14"/>
        <v>40765804</v>
      </c>
      <c r="T122" s="23">
        <f t="shared" si="15"/>
        <v>1794200</v>
      </c>
      <c r="U122" s="26">
        <f t="shared" si="16"/>
        <v>4.5999999999999996</v>
      </c>
    </row>
    <row r="123" spans="1:21">
      <c r="A123" t="s">
        <v>133</v>
      </c>
      <c r="B123">
        <v>115</v>
      </c>
      <c r="C123" s="4">
        <f>('Levy Limit Base'!AD124)</f>
        <v>26322587</v>
      </c>
      <c r="D123" s="4" t="str">
        <f>IF('Levy Limit Base'!U124&gt;0,"","*")</f>
        <v/>
      </c>
      <c r="E123" s="4">
        <f>(GRS!F124)</f>
        <v>838747</v>
      </c>
      <c r="F123" s="4">
        <f>('Local Receipts'!K124)</f>
        <v>1857000</v>
      </c>
      <c r="G123" s="4" t="str">
        <f t="shared" si="17"/>
        <v/>
      </c>
      <c r="H123" s="4">
        <f t="shared" si="9"/>
        <v>29018334</v>
      </c>
      <c r="I123" s="4"/>
      <c r="J123" s="4">
        <f>MINA(ROUND(C123*1.025,0),'Levy Limit Base'!AB124)</f>
        <v>26980652</v>
      </c>
      <c r="K123" s="4">
        <f>IF(J123+'New Growth'!AM124&gt;'Levy Limit Base'!AB124,'Levy Limit Base'!AB124-J123,'New Growth'!AM124)</f>
        <v>481703</v>
      </c>
      <c r="L123" s="26">
        <f t="shared" si="10"/>
        <v>4.3299999350367804</v>
      </c>
      <c r="M123" s="4">
        <f>(GRS!J124)</f>
        <v>865832</v>
      </c>
      <c r="N123" s="26">
        <f t="shared" si="11"/>
        <v>3.2292216842504353</v>
      </c>
      <c r="O123" s="4">
        <f>('Local Receipts'!U124)</f>
        <v>1974000</v>
      </c>
      <c r="P123" t="str">
        <f t="shared" si="12"/>
        <v/>
      </c>
      <c r="Q123" s="26">
        <f t="shared" si="13"/>
        <v>6.30048465266559</v>
      </c>
      <c r="R123" s="4">
        <f t="shared" si="14"/>
        <v>30302187</v>
      </c>
      <c r="T123" s="23">
        <f t="shared" si="15"/>
        <v>1283853</v>
      </c>
      <c r="U123" s="26">
        <f t="shared" si="16"/>
        <v>4.42</v>
      </c>
    </row>
    <row r="124" spans="1:21">
      <c r="A124" t="s">
        <v>134</v>
      </c>
      <c r="B124">
        <v>116</v>
      </c>
      <c r="C124" s="4">
        <f>('Levy Limit Base'!AD125)</f>
        <v>11353165</v>
      </c>
      <c r="D124" s="4" t="str">
        <f>IF('Levy Limit Base'!U125&gt;0,"","*")</f>
        <v/>
      </c>
      <c r="E124" s="4">
        <f>(GRS!F125)</f>
        <v>830359</v>
      </c>
      <c r="F124" s="4">
        <f>('Local Receipts'!K125)</f>
        <v>1117500</v>
      </c>
      <c r="G124" s="4" t="str">
        <f t="shared" si="17"/>
        <v/>
      </c>
      <c r="H124" s="4">
        <f t="shared" si="9"/>
        <v>13301024</v>
      </c>
      <c r="I124" s="4"/>
      <c r="J124" s="4">
        <f>MINA(ROUND(C124*1.025,0),'Levy Limit Base'!AB125)</f>
        <v>11636994</v>
      </c>
      <c r="K124" s="4">
        <f>IF(J124+'New Growth'!AM125&gt;'Levy Limit Base'!AB125,'Levy Limit Base'!AB125-J124,'New Growth'!AM125)</f>
        <v>152132</v>
      </c>
      <c r="L124" s="26">
        <f t="shared" si="10"/>
        <v>3.8399952788495542</v>
      </c>
      <c r="M124" s="4">
        <f>(GRS!J125)</f>
        <v>855811</v>
      </c>
      <c r="N124" s="26">
        <f t="shared" si="11"/>
        <v>3.0651802413173099</v>
      </c>
      <c r="O124" s="4">
        <f>('Local Receipts'!U125)</f>
        <v>1108500</v>
      </c>
      <c r="P124" t="str">
        <f t="shared" si="12"/>
        <v/>
      </c>
      <c r="Q124" s="26">
        <f t="shared" si="13"/>
        <v>-0.80536912751677847</v>
      </c>
      <c r="R124" s="4">
        <f t="shared" si="14"/>
        <v>13753437</v>
      </c>
      <c r="T124" s="23">
        <f t="shared" si="15"/>
        <v>452413</v>
      </c>
      <c r="U124" s="26">
        <f t="shared" si="16"/>
        <v>3.4000000000000004</v>
      </c>
    </row>
    <row r="125" spans="1:21">
      <c r="A125" t="s">
        <v>135</v>
      </c>
      <c r="B125">
        <v>117</v>
      </c>
      <c r="C125" s="4">
        <f>('Levy Limit Base'!AD126)</f>
        <v>10576297</v>
      </c>
      <c r="D125" s="4" t="str">
        <f>IF('Levy Limit Base'!U126&gt;0,"","*")</f>
        <v/>
      </c>
      <c r="E125" s="4">
        <f>(GRS!F126)</f>
        <v>655620</v>
      </c>
      <c r="F125" s="4">
        <f>('Local Receipts'!K126)</f>
        <v>2030511</v>
      </c>
      <c r="G125" s="4" t="str">
        <f t="shared" si="17"/>
        <v/>
      </c>
      <c r="H125" s="4">
        <f t="shared" si="9"/>
        <v>13262428</v>
      </c>
      <c r="I125" s="4"/>
      <c r="J125" s="4">
        <f>MINA(ROUND(C125*1.025,0),'Levy Limit Base'!AB126)</f>
        <v>10840704</v>
      </c>
      <c r="K125" s="4">
        <f>IF(J125+'New Growth'!AM126&gt;'Levy Limit Base'!AB126,'Levy Limit Base'!AB126-J125,'New Growth'!AM126)</f>
        <v>174509</v>
      </c>
      <c r="L125" s="26">
        <f t="shared" si="10"/>
        <v>4.1499969223632807</v>
      </c>
      <c r="M125" s="4">
        <f>(GRS!J126)</f>
        <v>671489</v>
      </c>
      <c r="N125" s="26">
        <f t="shared" si="11"/>
        <v>2.4204569720264786</v>
      </c>
      <c r="O125" s="4">
        <f>('Local Receipts'!U126)</f>
        <v>1978363</v>
      </c>
      <c r="P125" t="str">
        <f t="shared" si="12"/>
        <v/>
      </c>
      <c r="Q125" s="26">
        <f t="shared" si="13"/>
        <v>-2.5682205119794967</v>
      </c>
      <c r="R125" s="4">
        <f t="shared" si="14"/>
        <v>13665065</v>
      </c>
      <c r="T125" s="23">
        <f t="shared" si="15"/>
        <v>402637</v>
      </c>
      <c r="U125" s="26">
        <f t="shared" si="16"/>
        <v>3.04</v>
      </c>
    </row>
    <row r="126" spans="1:21">
      <c r="A126" t="s">
        <v>136</v>
      </c>
      <c r="B126">
        <v>118</v>
      </c>
      <c r="C126" s="4">
        <f>('Levy Limit Base'!AD127)</f>
        <v>14711044</v>
      </c>
      <c r="D126" s="4" t="str">
        <f>IF('Levy Limit Base'!U127&gt;0,"","*")</f>
        <v/>
      </c>
      <c r="E126" s="4">
        <f>(GRS!F127)</f>
        <v>958529</v>
      </c>
      <c r="F126" s="4">
        <f>('Local Receipts'!K127)</f>
        <v>1201560.6099999999</v>
      </c>
      <c r="G126" s="4" t="str">
        <f t="shared" si="17"/>
        <v/>
      </c>
      <c r="H126" s="4">
        <f t="shared" si="9"/>
        <v>16871133.609999999</v>
      </c>
      <c r="I126" s="4"/>
      <c r="J126" s="4">
        <f>MINA(ROUND(C126*1.025,0),'Levy Limit Base'!AB127)</f>
        <v>15078820</v>
      </c>
      <c r="K126" s="4">
        <f>IF(J126+'New Growth'!AM127&gt;'Levy Limit Base'!AB127,'Levy Limit Base'!AB127-J126,'New Growth'!AM127)</f>
        <v>241261</v>
      </c>
      <c r="L126" s="26">
        <f t="shared" si="10"/>
        <v>4.1399984936487169</v>
      </c>
      <c r="M126" s="4">
        <f>(GRS!J127)</f>
        <v>990269</v>
      </c>
      <c r="N126" s="26">
        <f t="shared" si="11"/>
        <v>3.3113239140391162</v>
      </c>
      <c r="O126" s="4">
        <f>('Local Receipts'!U127)</f>
        <v>1319841.21</v>
      </c>
      <c r="P126" t="str">
        <f t="shared" si="12"/>
        <v/>
      </c>
      <c r="Q126" s="26">
        <f t="shared" si="13"/>
        <v>9.8439145737309168</v>
      </c>
      <c r="R126" s="4">
        <f t="shared" si="14"/>
        <v>17630191.210000001</v>
      </c>
      <c r="T126" s="23">
        <f t="shared" si="15"/>
        <v>759057.60000000149</v>
      </c>
      <c r="U126" s="26">
        <f t="shared" si="16"/>
        <v>4.5</v>
      </c>
    </row>
    <row r="127" spans="1:21">
      <c r="A127" t="s">
        <v>137</v>
      </c>
      <c r="B127">
        <v>119</v>
      </c>
      <c r="C127" s="4">
        <f>('Levy Limit Base'!AD128)</f>
        <v>20282884</v>
      </c>
      <c r="D127" s="4" t="str">
        <f>IF('Levy Limit Base'!U128&gt;0,"","*")</f>
        <v/>
      </c>
      <c r="E127" s="4">
        <f>(GRS!F128)</f>
        <v>796206</v>
      </c>
      <c r="F127" s="4">
        <f>('Local Receipts'!K128)</f>
        <v>1311500</v>
      </c>
      <c r="G127" s="4" t="str">
        <f t="shared" si="17"/>
        <v/>
      </c>
      <c r="H127" s="4">
        <f t="shared" si="9"/>
        <v>22390590</v>
      </c>
      <c r="I127" s="4"/>
      <c r="J127" s="4">
        <f>MINA(ROUND(C127*1.025,0),'Levy Limit Base'!AB128)</f>
        <v>20789956</v>
      </c>
      <c r="K127" s="4">
        <f>IF(J127+'New Growth'!AM128&gt;'Levy Limit Base'!AB128,'Levy Limit Base'!AB128-J127,'New Growth'!AM128)</f>
        <v>322498</v>
      </c>
      <c r="L127" s="26">
        <f t="shared" si="10"/>
        <v>4.0900002189037812</v>
      </c>
      <c r="M127" s="4">
        <f>(GRS!J128)</f>
        <v>819697</v>
      </c>
      <c r="N127" s="26">
        <f t="shared" si="11"/>
        <v>2.9503671160478571</v>
      </c>
      <c r="O127" s="4">
        <f>('Local Receipts'!U128)</f>
        <v>1341000</v>
      </c>
      <c r="P127" t="str">
        <f t="shared" si="12"/>
        <v/>
      </c>
      <c r="Q127" s="26">
        <f t="shared" si="13"/>
        <v>2.2493328250095312</v>
      </c>
      <c r="R127" s="4">
        <f t="shared" si="14"/>
        <v>23273151</v>
      </c>
      <c r="T127" s="23">
        <f t="shared" si="15"/>
        <v>882561</v>
      </c>
      <c r="U127" s="26">
        <f t="shared" si="16"/>
        <v>3.94</v>
      </c>
    </row>
    <row r="128" spans="1:21">
      <c r="A128" t="s">
        <v>138</v>
      </c>
      <c r="B128">
        <v>120</v>
      </c>
      <c r="C128" s="4">
        <f>('Levy Limit Base'!AD129)</f>
        <v>11649278</v>
      </c>
      <c r="D128" s="4" t="str">
        <f>IF('Levy Limit Base'!U129&gt;0,"","*")</f>
        <v/>
      </c>
      <c r="E128" s="4">
        <f>(GRS!F129)</f>
        <v>687308</v>
      </c>
      <c r="F128" s="4">
        <f>('Local Receipts'!K129)</f>
        <v>576100</v>
      </c>
      <c r="G128" s="4" t="str">
        <f t="shared" si="17"/>
        <v/>
      </c>
      <c r="H128" s="4">
        <f t="shared" si="9"/>
        <v>12912686</v>
      </c>
      <c r="I128" s="4"/>
      <c r="J128" s="4">
        <f>MINA(ROUND(C128*1.025,0),'Levy Limit Base'!AB129)</f>
        <v>11940510</v>
      </c>
      <c r="K128" s="4">
        <f>IF(J128+'New Growth'!AM129&gt;'Levy Limit Base'!AB129,'Levy Limit Base'!AB129-J128,'New Growth'!AM129)</f>
        <v>434518</v>
      </c>
      <c r="L128" s="26">
        <f t="shared" si="10"/>
        <v>6.2299998334660742</v>
      </c>
      <c r="M128" s="4">
        <f>(GRS!J129)</f>
        <v>711364</v>
      </c>
      <c r="N128" s="26">
        <f t="shared" si="11"/>
        <v>3.5000320089392236</v>
      </c>
      <c r="O128" s="4">
        <f>('Local Receipts'!U129)</f>
        <v>483800</v>
      </c>
      <c r="P128" t="str">
        <f t="shared" si="12"/>
        <v/>
      </c>
      <c r="Q128" s="26">
        <f t="shared" si="13"/>
        <v>-16.021524040965112</v>
      </c>
      <c r="R128" s="4">
        <f t="shared" si="14"/>
        <v>13570192</v>
      </c>
      <c r="T128" s="23">
        <f t="shared" si="15"/>
        <v>657506</v>
      </c>
      <c r="U128" s="26">
        <f t="shared" si="16"/>
        <v>5.09</v>
      </c>
    </row>
    <row r="129" spans="1:21">
      <c r="A129" t="s">
        <v>139</v>
      </c>
      <c r="B129">
        <v>121</v>
      </c>
      <c r="C129" s="4">
        <f>('Levy Limit Base'!AD130)</f>
        <v>2243747</v>
      </c>
      <c r="D129" s="4" t="str">
        <f>IF('Levy Limit Base'!U130&gt;0,"","*")</f>
        <v>*</v>
      </c>
      <c r="E129" s="4">
        <f>(GRS!F130)</f>
        <v>98190</v>
      </c>
      <c r="F129" s="4">
        <f>('Local Receipts'!K130)</f>
        <v>453000</v>
      </c>
      <c r="G129" s="4" t="str">
        <f t="shared" si="17"/>
        <v>*</v>
      </c>
      <c r="H129" s="4">
        <f t="shared" si="9"/>
        <v>2794937</v>
      </c>
      <c r="I129" s="4"/>
      <c r="J129" s="4">
        <f>MINA(ROUND(C129*1.025,0),'Levy Limit Base'!AB130)</f>
        <v>2299841</v>
      </c>
      <c r="K129" s="4">
        <f>IF(J129+'New Growth'!AM130&gt;'Levy Limit Base'!AB130,'Levy Limit Base'!AB130-J129,'New Growth'!AM130)</f>
        <v>8975</v>
      </c>
      <c r="L129" s="26">
        <f t="shared" si="10"/>
        <v>2.9000150195186891</v>
      </c>
      <c r="M129" s="4">
        <f>(GRS!J130)</f>
        <v>100164</v>
      </c>
      <c r="N129" s="26">
        <f t="shared" si="11"/>
        <v>2.0103880232202873</v>
      </c>
      <c r="O129" s="4">
        <f>('Local Receipts'!U130)</f>
        <v>402650</v>
      </c>
      <c r="P129" t="str">
        <f t="shared" si="12"/>
        <v>*</v>
      </c>
      <c r="Q129" s="26">
        <f t="shared" si="13"/>
        <v>-11.114790286975717</v>
      </c>
      <c r="R129" s="4">
        <f t="shared" si="14"/>
        <v>2811630</v>
      </c>
      <c r="T129" s="23">
        <f t="shared" si="15"/>
        <v>16693</v>
      </c>
      <c r="U129" s="26">
        <f t="shared" si="16"/>
        <v>0.6</v>
      </c>
    </row>
    <row r="130" spans="1:21">
      <c r="A130" t="s">
        <v>140</v>
      </c>
      <c r="B130">
        <v>122</v>
      </c>
      <c r="C130" s="4">
        <f>('Levy Limit Base'!AD131)</f>
        <v>37634174</v>
      </c>
      <c r="D130" s="4" t="str">
        <f>IF('Levy Limit Base'!U131&gt;0,"","*")</f>
        <v/>
      </c>
      <c r="E130" s="4">
        <f>(GRS!F131)</f>
        <v>2123074</v>
      </c>
      <c r="F130" s="4">
        <f>('Local Receipts'!K131)</f>
        <v>2581610</v>
      </c>
      <c r="G130" s="4" t="str">
        <f t="shared" si="17"/>
        <v/>
      </c>
      <c r="H130" s="4">
        <f t="shared" si="9"/>
        <v>42338858</v>
      </c>
      <c r="I130" s="4"/>
      <c r="J130" s="4">
        <f>MINA(ROUND(C130*1.025,0),'Levy Limit Base'!AB131)</f>
        <v>38575028</v>
      </c>
      <c r="K130" s="4">
        <f>IF(J130+'New Growth'!AM131&gt;'Levy Limit Base'!AB131,'Levy Limit Base'!AB131-J130,'New Growth'!AM131)</f>
        <v>383869</v>
      </c>
      <c r="L130" s="26">
        <f t="shared" si="10"/>
        <v>3.5200001998183885</v>
      </c>
      <c r="M130" s="4">
        <f>(GRS!J131)</f>
        <v>2197142</v>
      </c>
      <c r="N130" s="26">
        <f t="shared" si="11"/>
        <v>3.4887149482307258</v>
      </c>
      <c r="O130" s="4">
        <f>('Local Receipts'!U131)</f>
        <v>2611345</v>
      </c>
      <c r="P130" t="str">
        <f t="shared" si="12"/>
        <v/>
      </c>
      <c r="Q130" s="26">
        <f t="shared" si="13"/>
        <v>1.1518006205429945</v>
      </c>
      <c r="R130" s="4">
        <f t="shared" si="14"/>
        <v>43767384</v>
      </c>
      <c r="T130" s="23">
        <f t="shared" si="15"/>
        <v>1428526</v>
      </c>
      <c r="U130" s="26">
        <f t="shared" si="16"/>
        <v>3.37</v>
      </c>
    </row>
    <row r="131" spans="1:21">
      <c r="A131" t="s">
        <v>141</v>
      </c>
      <c r="B131">
        <v>123</v>
      </c>
      <c r="C131" s="4">
        <f>('Levy Limit Base'!AD132)</f>
        <v>18408023</v>
      </c>
      <c r="D131" s="4" t="str">
        <f>IF('Levy Limit Base'!U132&gt;0,"","*")</f>
        <v/>
      </c>
      <c r="E131" s="4">
        <f>(GRS!F132)</f>
        <v>1306942</v>
      </c>
      <c r="F131" s="4">
        <f>('Local Receipts'!K132)</f>
        <v>1340000</v>
      </c>
      <c r="G131" s="4" t="str">
        <f t="shared" si="17"/>
        <v/>
      </c>
      <c r="H131" s="4">
        <f t="shared" si="9"/>
        <v>21054965</v>
      </c>
      <c r="I131" s="4"/>
      <c r="J131" s="4">
        <f>MINA(ROUND(C131*1.025,0),'Levy Limit Base'!AB132)</f>
        <v>18868224</v>
      </c>
      <c r="K131" s="4">
        <f>IF(J131+'New Growth'!AM132&gt;'Levy Limit Base'!AB132,'Levy Limit Base'!AB132-J131,'New Growth'!AM132)</f>
        <v>454678</v>
      </c>
      <c r="L131" s="26">
        <f t="shared" si="10"/>
        <v>4.9700013955871309</v>
      </c>
      <c r="M131" s="4">
        <f>(GRS!J132)</f>
        <v>1351717</v>
      </c>
      <c r="N131" s="26">
        <f t="shared" si="11"/>
        <v>3.4259362695513649</v>
      </c>
      <c r="O131" s="4">
        <f>('Local Receipts'!U132)</f>
        <v>1417500</v>
      </c>
      <c r="P131" t="str">
        <f t="shared" si="12"/>
        <v/>
      </c>
      <c r="Q131" s="26">
        <f t="shared" si="13"/>
        <v>5.7835820895522385</v>
      </c>
      <c r="R131" s="4">
        <f t="shared" si="14"/>
        <v>22092119</v>
      </c>
      <c r="T131" s="23">
        <f t="shared" si="15"/>
        <v>1037154</v>
      </c>
      <c r="U131" s="26">
        <f t="shared" si="16"/>
        <v>4.93</v>
      </c>
    </row>
    <row r="132" spans="1:21">
      <c r="A132" t="s">
        <v>142</v>
      </c>
      <c r="B132">
        <v>124</v>
      </c>
      <c r="C132" s="4">
        <f>('Levy Limit Base'!AD133)</f>
        <v>3811640</v>
      </c>
      <c r="D132" s="4" t="str">
        <f>IF('Levy Limit Base'!U133&gt;0,"","*")</f>
        <v/>
      </c>
      <c r="E132" s="4">
        <f>(GRS!F133)</f>
        <v>529704</v>
      </c>
      <c r="F132" s="4">
        <f>('Local Receipts'!K133)</f>
        <v>622382.88</v>
      </c>
      <c r="G132" s="4" t="str">
        <f t="shared" si="17"/>
        <v/>
      </c>
      <c r="H132" s="4">
        <f t="shared" si="9"/>
        <v>4963726.88</v>
      </c>
      <c r="I132" s="4"/>
      <c r="J132" s="4">
        <f>MINA(ROUND(C132*1.025,0),'Levy Limit Base'!AB133)</f>
        <v>3906931</v>
      </c>
      <c r="K132" s="4">
        <f>IF(J132+'New Growth'!AM133&gt;'Levy Limit Base'!AB133,'Levy Limit Base'!AB133-J132,'New Growth'!AM133)</f>
        <v>36973</v>
      </c>
      <c r="L132" s="26">
        <f t="shared" si="10"/>
        <v>3.4700024136592122</v>
      </c>
      <c r="M132" s="4">
        <f>(GRS!J133)</f>
        <v>545982</v>
      </c>
      <c r="N132" s="26">
        <f t="shared" si="11"/>
        <v>3.0730370169000047</v>
      </c>
      <c r="O132" s="4">
        <f>('Local Receipts'!U133)</f>
        <v>652572.02</v>
      </c>
      <c r="P132" t="str">
        <f t="shared" si="12"/>
        <v/>
      </c>
      <c r="Q132" s="26">
        <f t="shared" si="13"/>
        <v>4.8505736533112884</v>
      </c>
      <c r="R132" s="4">
        <f t="shared" si="14"/>
        <v>5142458.0199999996</v>
      </c>
      <c r="T132" s="23">
        <f t="shared" si="15"/>
        <v>178731.13999999966</v>
      </c>
      <c r="U132" s="26">
        <f t="shared" si="16"/>
        <v>3.5999999999999996</v>
      </c>
    </row>
    <row r="133" spans="1:21">
      <c r="A133" t="s">
        <v>143</v>
      </c>
      <c r="B133">
        <v>125</v>
      </c>
      <c r="C133" s="4">
        <f>('Levy Limit Base'!AD134)</f>
        <v>15580418</v>
      </c>
      <c r="D133" s="4" t="str">
        <f>IF('Levy Limit Base'!U134&gt;0,"","*")</f>
        <v/>
      </c>
      <c r="E133" s="4">
        <f>(GRS!F134)</f>
        <v>1482834</v>
      </c>
      <c r="F133" s="4">
        <f>('Local Receipts'!K134)</f>
        <v>1022500</v>
      </c>
      <c r="G133" s="4" t="str">
        <f t="shared" si="17"/>
        <v/>
      </c>
      <c r="H133" s="4">
        <f t="shared" si="9"/>
        <v>18085752</v>
      </c>
      <c r="I133" s="4"/>
      <c r="J133" s="4">
        <f>MINA(ROUND(C133*1.025,0),'Levy Limit Base'!AB134)</f>
        <v>15969928</v>
      </c>
      <c r="K133" s="4">
        <f>IF(J133+'New Growth'!AM134&gt;'Levy Limit Base'!AB134,'Levy Limit Base'!AB134-J133,'New Growth'!AM134)</f>
        <v>162036</v>
      </c>
      <c r="L133" s="26">
        <f t="shared" si="10"/>
        <v>3.5399948833208454</v>
      </c>
      <c r="M133" s="4">
        <f>(GRS!J134)</f>
        <v>1534615</v>
      </c>
      <c r="N133" s="26">
        <f t="shared" si="11"/>
        <v>3.4920294517120594</v>
      </c>
      <c r="O133" s="4">
        <f>('Local Receipts'!U134)</f>
        <v>1037500</v>
      </c>
      <c r="P133" t="str">
        <f t="shared" si="12"/>
        <v/>
      </c>
      <c r="Q133" s="26">
        <f t="shared" si="13"/>
        <v>1.4669926650366749</v>
      </c>
      <c r="R133" s="4">
        <f t="shared" si="14"/>
        <v>18704079</v>
      </c>
      <c r="T133" s="23">
        <f t="shared" si="15"/>
        <v>618327</v>
      </c>
      <c r="U133" s="26">
        <f t="shared" si="16"/>
        <v>3.42</v>
      </c>
    </row>
    <row r="134" spans="1:21">
      <c r="A134" t="s">
        <v>144</v>
      </c>
      <c r="B134">
        <v>126</v>
      </c>
      <c r="C134" s="4">
        <f>('Levy Limit Base'!AD135)</f>
        <v>38782332</v>
      </c>
      <c r="D134" s="4" t="str">
        <f>IF('Levy Limit Base'!U135&gt;0,"","*")</f>
        <v/>
      </c>
      <c r="E134" s="4">
        <f>(GRS!F135)</f>
        <v>504823</v>
      </c>
      <c r="F134" s="4">
        <f>('Local Receipts'!K135)</f>
        <v>3575000</v>
      </c>
      <c r="G134" s="4" t="str">
        <f t="shared" si="17"/>
        <v/>
      </c>
      <c r="H134" s="4">
        <f t="shared" si="9"/>
        <v>42862155</v>
      </c>
      <c r="I134" s="4"/>
      <c r="J134" s="4">
        <f>MINA(ROUND(C134*1.025,0),'Levy Limit Base'!AB135)</f>
        <v>39751890</v>
      </c>
      <c r="K134" s="4">
        <f>IF(J134+'New Growth'!AM135&gt;'Levy Limit Base'!AB135,'Levy Limit Base'!AB135-J134,'New Growth'!AM135)</f>
        <v>418849</v>
      </c>
      <c r="L134" s="26">
        <f t="shared" si="10"/>
        <v>3.5799987478834434</v>
      </c>
      <c r="M134" s="4">
        <f>(GRS!J135)</f>
        <v>519884</v>
      </c>
      <c r="N134" s="26">
        <f t="shared" si="11"/>
        <v>2.9834219122345851</v>
      </c>
      <c r="O134" s="4">
        <f>('Local Receipts'!U135)</f>
        <v>3779941.02</v>
      </c>
      <c r="P134" t="str">
        <f t="shared" si="12"/>
        <v/>
      </c>
      <c r="Q134" s="26">
        <f t="shared" si="13"/>
        <v>5.7326159440559437</v>
      </c>
      <c r="R134" s="4">
        <f t="shared" si="14"/>
        <v>44470564.020000003</v>
      </c>
      <c r="T134" s="23">
        <f t="shared" si="15"/>
        <v>1608409.0200000033</v>
      </c>
      <c r="U134" s="26">
        <f t="shared" si="16"/>
        <v>3.75</v>
      </c>
    </row>
    <row r="135" spans="1:21">
      <c r="A135" t="s">
        <v>145</v>
      </c>
      <c r="B135">
        <v>127</v>
      </c>
      <c r="C135" s="4">
        <f>('Levy Limit Base'!AD136)</f>
        <v>7044255</v>
      </c>
      <c r="D135" s="4" t="str">
        <f>IF('Levy Limit Base'!U136&gt;0,"","*")</f>
        <v>*</v>
      </c>
      <c r="E135" s="4">
        <f>(GRS!F136)</f>
        <v>313497</v>
      </c>
      <c r="F135" s="4">
        <f>('Local Receipts'!K136)</f>
        <v>653280</v>
      </c>
      <c r="G135" s="4" t="str">
        <f t="shared" si="17"/>
        <v>*</v>
      </c>
      <c r="H135" s="4">
        <f t="shared" si="9"/>
        <v>8011032</v>
      </c>
      <c r="I135" s="4"/>
      <c r="J135" s="4">
        <f>MINA(ROUND(C135*1.025,0),'Levy Limit Base'!AB136)</f>
        <v>7220361</v>
      </c>
      <c r="K135" s="4">
        <f>IF(J135+'New Growth'!AM136&gt;'Levy Limit Base'!AB136,'Levy Limit Base'!AB136-J135,'New Growth'!AM136)</f>
        <v>101437</v>
      </c>
      <c r="L135" s="26">
        <f t="shared" si="10"/>
        <v>3.9399908152104088</v>
      </c>
      <c r="M135" s="4">
        <f>(GRS!J136)</f>
        <v>324407</v>
      </c>
      <c r="N135" s="26">
        <f t="shared" si="11"/>
        <v>3.4800970982178456</v>
      </c>
      <c r="O135" s="4">
        <f>('Local Receipts'!U136)</f>
        <v>648900</v>
      </c>
      <c r="P135" t="str">
        <f t="shared" si="12"/>
        <v>*</v>
      </c>
      <c r="Q135" s="26">
        <f t="shared" si="13"/>
        <v>-0.67046289493019839</v>
      </c>
      <c r="R135" s="4">
        <f t="shared" si="14"/>
        <v>8295105</v>
      </c>
      <c r="T135" s="23">
        <f t="shared" si="15"/>
        <v>284073</v>
      </c>
      <c r="U135" s="26">
        <f t="shared" si="16"/>
        <v>3.55</v>
      </c>
    </row>
    <row r="136" spans="1:21">
      <c r="A136" t="s">
        <v>146</v>
      </c>
      <c r="B136">
        <v>128</v>
      </c>
      <c r="C136" s="4">
        <f>('Levy Limit Base'!AD137)</f>
        <v>101846990</v>
      </c>
      <c r="D136" s="4" t="str">
        <f>IF('Levy Limit Base'!U137&gt;0,"","*")</f>
        <v/>
      </c>
      <c r="E136" s="4">
        <f>(GRS!F137)</f>
        <v>9819344</v>
      </c>
      <c r="F136" s="4">
        <f>('Local Receipts'!K137)</f>
        <v>11254875</v>
      </c>
      <c r="G136" s="4" t="str">
        <f t="shared" si="17"/>
        <v/>
      </c>
      <c r="H136" s="4">
        <f t="shared" si="9"/>
        <v>122921209</v>
      </c>
      <c r="I136" s="4"/>
      <c r="J136" s="4">
        <f>MINA(ROUND(C136*1.025,0),'Levy Limit Base'!AB137)</f>
        <v>104393165</v>
      </c>
      <c r="K136" s="4">
        <f>IF(J136+'New Growth'!AM137&gt;'Levy Limit Base'!AB137,'Levy Limit Base'!AB137-J136,'New Growth'!AM137)</f>
        <v>1415673</v>
      </c>
      <c r="L136" s="26">
        <f t="shared" si="10"/>
        <v>3.8900000873859897</v>
      </c>
      <c r="M136" s="4">
        <f>(GRS!J137)</f>
        <v>10162990</v>
      </c>
      <c r="N136" s="26">
        <f t="shared" si="11"/>
        <v>3.499683889269996</v>
      </c>
      <c r="O136" s="4">
        <f>('Local Receipts'!U137)</f>
        <v>11925875</v>
      </c>
      <c r="P136" t="str">
        <f t="shared" si="12"/>
        <v/>
      </c>
      <c r="Q136" s="26">
        <f t="shared" si="13"/>
        <v>5.9618609713568569</v>
      </c>
      <c r="R136" s="4">
        <f t="shared" si="14"/>
        <v>127897703</v>
      </c>
      <c r="T136" s="23">
        <f t="shared" si="15"/>
        <v>4976494</v>
      </c>
      <c r="U136" s="26">
        <f t="shared" si="16"/>
        <v>4.05</v>
      </c>
    </row>
    <row r="137" spans="1:21">
      <c r="A137" t="s">
        <v>147</v>
      </c>
      <c r="B137">
        <v>129</v>
      </c>
      <c r="C137" s="4">
        <f>('Levy Limit Base'!AD138)</f>
        <v>883598</v>
      </c>
      <c r="D137" s="4" t="str">
        <f>IF('Levy Limit Base'!U138&gt;0,"","*")</f>
        <v/>
      </c>
      <c r="E137" s="4">
        <f>(GRS!F138)</f>
        <v>106685</v>
      </c>
      <c r="F137" s="4">
        <f>('Local Receipts'!K138)</f>
        <v>36800</v>
      </c>
      <c r="G137" s="4" t="str">
        <f t="shared" si="17"/>
        <v/>
      </c>
      <c r="H137" s="4">
        <f t="shared" ref="H137:H200" si="18">(C137+E137+F137)</f>
        <v>1027083</v>
      </c>
      <c r="I137" s="4"/>
      <c r="J137" s="4">
        <f>MINA(ROUND(C137*1.025,0),'Levy Limit Base'!AB138)</f>
        <v>905688</v>
      </c>
      <c r="K137" s="4">
        <f>IF(J137+'New Growth'!AM138&gt;'Levy Limit Base'!AB138,'Levy Limit Base'!AB138-J137,'New Growth'!AM138)</f>
        <v>12282</v>
      </c>
      <c r="L137" s="26">
        <f t="shared" ref="L137:L200" si="19">((J137+K137)-C137)*100/C137</f>
        <v>3.8900042779635085</v>
      </c>
      <c r="M137" s="4">
        <f>(GRS!J138)</f>
        <v>108198</v>
      </c>
      <c r="N137" s="26">
        <f t="shared" ref="N137:N200" si="20">(M137-E137)*100/E137</f>
        <v>1.4181937479495712</v>
      </c>
      <c r="O137" s="4">
        <f>('Local Receipts'!U138)</f>
        <v>42075</v>
      </c>
      <c r="P137" t="str">
        <f t="shared" ref="P137:P200" si="21">(G137)</f>
        <v/>
      </c>
      <c r="Q137" s="26">
        <f t="shared" ref="Q137:Q200" si="22">(O137-F137)*100/F137</f>
        <v>14.334239130434783</v>
      </c>
      <c r="R137" s="4">
        <f t="shared" ref="R137:R200" si="23">SUM(J137+K137+M137+O137)</f>
        <v>1068243</v>
      </c>
      <c r="T137" s="23">
        <f t="shared" ref="T137:T200" si="24">(R137-H137)</f>
        <v>41160</v>
      </c>
      <c r="U137" s="26">
        <f t="shared" ref="U137:U200" si="25">ROUND(T137/H137,4)*100</f>
        <v>4.01</v>
      </c>
    </row>
    <row r="138" spans="1:21">
      <c r="A138" t="s">
        <v>148</v>
      </c>
      <c r="B138">
        <v>130</v>
      </c>
      <c r="C138" s="4">
        <f>('Levy Limit Base'!AD139)</f>
        <v>2062326</v>
      </c>
      <c r="D138" s="4" t="str">
        <f>IF('Levy Limit Base'!U139&gt;0,"","*")</f>
        <v/>
      </c>
      <c r="E138" s="4">
        <f>(GRS!F139)</f>
        <v>88310</v>
      </c>
      <c r="F138" s="4">
        <f>('Local Receipts'!K139)</f>
        <v>86750</v>
      </c>
      <c r="G138" s="4" t="str">
        <f t="shared" ref="G138:G201" si="26">D138</f>
        <v/>
      </c>
      <c r="H138" s="4">
        <f t="shared" si="18"/>
        <v>2237386</v>
      </c>
      <c r="I138" s="4"/>
      <c r="J138" s="4">
        <f>MINA(ROUND(C138*1.025,0),'Levy Limit Base'!AB139)</f>
        <v>2113884</v>
      </c>
      <c r="K138" s="4">
        <f>IF(J138+'New Growth'!AM139&gt;'Levy Limit Base'!AB139,'Levy Limit Base'!AB139-J138,'New Growth'!AM139)</f>
        <v>31966</v>
      </c>
      <c r="L138" s="26">
        <f t="shared" si="19"/>
        <v>4.0499901567453449</v>
      </c>
      <c r="M138" s="4">
        <f>(GRS!J139)</f>
        <v>91235</v>
      </c>
      <c r="N138" s="26">
        <f t="shared" si="20"/>
        <v>3.3121956743290681</v>
      </c>
      <c r="O138" s="4">
        <f>('Local Receipts'!U139)</f>
        <v>86775</v>
      </c>
      <c r="P138" t="str">
        <f t="shared" si="21"/>
        <v/>
      </c>
      <c r="Q138" s="26">
        <f t="shared" si="22"/>
        <v>2.8818443804034581E-2</v>
      </c>
      <c r="R138" s="4">
        <f t="shared" si="23"/>
        <v>2323860</v>
      </c>
      <c r="T138" s="23">
        <f t="shared" si="24"/>
        <v>86474</v>
      </c>
      <c r="U138" s="26">
        <f t="shared" si="25"/>
        <v>3.8600000000000003</v>
      </c>
    </row>
    <row r="139" spans="1:21">
      <c r="A139" t="s">
        <v>149</v>
      </c>
      <c r="B139">
        <v>131</v>
      </c>
      <c r="C139" s="4">
        <f>('Levy Limit Base'!AD140)</f>
        <v>73331307</v>
      </c>
      <c r="D139" s="4" t="str">
        <f>IF('Levy Limit Base'!U140&gt;0,"","*")</f>
        <v/>
      </c>
      <c r="E139" s="4">
        <f>(GRS!F140)</f>
        <v>1580366</v>
      </c>
      <c r="F139" s="4">
        <f>('Local Receipts'!K140)</f>
        <v>5886454</v>
      </c>
      <c r="G139" s="4" t="str">
        <f t="shared" si="26"/>
        <v/>
      </c>
      <c r="H139" s="4">
        <f t="shared" si="18"/>
        <v>80798127</v>
      </c>
      <c r="I139" s="4"/>
      <c r="J139" s="4">
        <f>MINA(ROUND(C139*1.025,0),'Levy Limit Base'!AB140)</f>
        <v>75164590</v>
      </c>
      <c r="K139" s="4">
        <f>IF(J139+'New Growth'!AM140&gt;'Levy Limit Base'!AB140,'Levy Limit Base'!AB140-J139,'New Growth'!AM140)</f>
        <v>828644</v>
      </c>
      <c r="L139" s="26">
        <f t="shared" si="19"/>
        <v>3.6300007580664011</v>
      </c>
      <c r="M139" s="4">
        <f>(GRS!J140)</f>
        <v>1635548</v>
      </c>
      <c r="N139" s="26">
        <f t="shared" si="20"/>
        <v>3.4917228034518586</v>
      </c>
      <c r="O139" s="4">
        <f>('Local Receipts'!U140)</f>
        <v>5979990</v>
      </c>
      <c r="P139" t="str">
        <f t="shared" si="21"/>
        <v/>
      </c>
      <c r="Q139" s="26">
        <f t="shared" si="22"/>
        <v>1.5890041780671351</v>
      </c>
      <c r="R139" s="4">
        <f t="shared" si="23"/>
        <v>83608772</v>
      </c>
      <c r="T139" s="23">
        <f t="shared" si="24"/>
        <v>2810645</v>
      </c>
      <c r="U139" s="26">
        <f t="shared" si="25"/>
        <v>3.4799999999999995</v>
      </c>
    </row>
    <row r="140" spans="1:21">
      <c r="A140" t="s">
        <v>150</v>
      </c>
      <c r="B140">
        <v>132</v>
      </c>
      <c r="C140" s="4">
        <f>('Levy Limit Base'!AD141)</f>
        <v>4600942</v>
      </c>
      <c r="D140" s="4" t="str">
        <f>IF('Levy Limit Base'!U141&gt;0,"","*")</f>
        <v/>
      </c>
      <c r="E140" s="4">
        <f>(GRS!F141)</f>
        <v>248445</v>
      </c>
      <c r="F140" s="4">
        <f>('Local Receipts'!K141)</f>
        <v>282500</v>
      </c>
      <c r="G140" s="4" t="str">
        <f t="shared" si="26"/>
        <v/>
      </c>
      <c r="H140" s="4">
        <f t="shared" si="18"/>
        <v>5131887</v>
      </c>
      <c r="I140" s="4"/>
      <c r="J140" s="4">
        <f>MINA(ROUND(C140*1.025,0),'Levy Limit Base'!AB141)</f>
        <v>4715966</v>
      </c>
      <c r="K140" s="4">
        <f>IF(J140+'New Growth'!AM141&gt;'Levy Limit Base'!AB141,'Levy Limit Base'!AB141-J140,'New Growth'!AM141)</f>
        <v>51070</v>
      </c>
      <c r="L140" s="26">
        <f t="shared" si="19"/>
        <v>3.6099998652449869</v>
      </c>
      <c r="M140" s="4">
        <f>(GRS!J141)</f>
        <v>256230</v>
      </c>
      <c r="N140" s="26">
        <f t="shared" si="20"/>
        <v>3.1334903097264988</v>
      </c>
      <c r="O140" s="4">
        <f>('Local Receipts'!U141)</f>
        <v>292500</v>
      </c>
      <c r="P140" t="str">
        <f t="shared" si="21"/>
        <v/>
      </c>
      <c r="Q140" s="26">
        <f t="shared" si="22"/>
        <v>3.5398230088495577</v>
      </c>
      <c r="R140" s="4">
        <f t="shared" si="23"/>
        <v>5315766</v>
      </c>
      <c r="T140" s="23">
        <f t="shared" si="24"/>
        <v>183879</v>
      </c>
      <c r="U140" s="26">
        <f t="shared" si="25"/>
        <v>3.58</v>
      </c>
    </row>
    <row r="141" spans="1:21">
      <c r="A141" t="s">
        <v>151</v>
      </c>
      <c r="B141">
        <v>133</v>
      </c>
      <c r="C141" s="4">
        <f>('Levy Limit Base'!AD142)</f>
        <v>20856620</v>
      </c>
      <c r="D141" s="4" t="str">
        <f>IF('Levy Limit Base'!U142&gt;0,"","*")</f>
        <v/>
      </c>
      <c r="E141" s="4">
        <f>(GRS!F142)</f>
        <v>1474020</v>
      </c>
      <c r="F141" s="4">
        <f>('Local Receipts'!K142)</f>
        <v>1801705</v>
      </c>
      <c r="G141" s="4" t="str">
        <f t="shared" si="26"/>
        <v/>
      </c>
      <c r="H141" s="4">
        <f t="shared" si="18"/>
        <v>24132345</v>
      </c>
      <c r="I141" s="4"/>
      <c r="J141" s="4">
        <f>MINA(ROUND(C141*1.025,0),'Levy Limit Base'!AB142)</f>
        <v>21378036</v>
      </c>
      <c r="K141" s="4">
        <f>IF(J141+'New Growth'!AM142&gt;'Levy Limit Base'!AB142,'Levy Limit Base'!AB142-J141,'New Growth'!AM142)</f>
        <v>323278</v>
      </c>
      <c r="L141" s="26">
        <f t="shared" si="19"/>
        <v>4.0500042672302605</v>
      </c>
      <c r="M141" s="4">
        <f>(GRS!J142)</f>
        <v>1525611</v>
      </c>
      <c r="N141" s="26">
        <f t="shared" si="20"/>
        <v>3.5000203525053935</v>
      </c>
      <c r="O141" s="4">
        <f>('Local Receipts'!U142)</f>
        <v>2215713</v>
      </c>
      <c r="P141" t="str">
        <f t="shared" si="21"/>
        <v/>
      </c>
      <c r="Q141" s="26">
        <f t="shared" si="22"/>
        <v>22.978678529503998</v>
      </c>
      <c r="R141" s="4">
        <f t="shared" si="23"/>
        <v>25442638</v>
      </c>
      <c r="T141" s="23">
        <f t="shared" si="24"/>
        <v>1310293</v>
      </c>
      <c r="U141" s="26">
        <f t="shared" si="25"/>
        <v>5.43</v>
      </c>
    </row>
    <row r="142" spans="1:21">
      <c r="A142" t="s">
        <v>152</v>
      </c>
      <c r="B142">
        <v>134</v>
      </c>
      <c r="C142" s="4">
        <f>('Levy Limit Base'!AD143)</f>
        <v>36468157</v>
      </c>
      <c r="D142" s="4" t="str">
        <f>IF('Levy Limit Base'!U143&gt;0,"","*")</f>
        <v/>
      </c>
      <c r="E142" s="4">
        <f>(GRS!F143)</f>
        <v>2000684</v>
      </c>
      <c r="F142" s="4">
        <f>('Local Receipts'!K143)</f>
        <v>3500744</v>
      </c>
      <c r="G142" s="4" t="str">
        <f t="shared" si="26"/>
        <v/>
      </c>
      <c r="H142" s="4">
        <f t="shared" si="18"/>
        <v>41969585</v>
      </c>
      <c r="I142" s="4"/>
      <c r="J142" s="4">
        <f>MINA(ROUND(C142*1.025,0),'Levy Limit Base'!AB143)</f>
        <v>37379861</v>
      </c>
      <c r="K142" s="4">
        <f>IF(J142+'New Growth'!AM143&gt;'Levy Limit Base'!AB143,'Levy Limit Base'!AB143-J142,'New Growth'!AM143)</f>
        <v>842414</v>
      </c>
      <c r="L142" s="26">
        <f t="shared" si="19"/>
        <v>4.8099990355970004</v>
      </c>
      <c r="M142" s="4">
        <f>(GRS!J143)</f>
        <v>2067534</v>
      </c>
      <c r="N142" s="26">
        <f t="shared" si="20"/>
        <v>3.3413572558185103</v>
      </c>
      <c r="O142" s="4">
        <f>('Local Receipts'!U143)</f>
        <v>3560635</v>
      </c>
      <c r="P142" t="str">
        <f t="shared" si="21"/>
        <v/>
      </c>
      <c r="Q142" s="26">
        <f t="shared" si="22"/>
        <v>1.7108077597219333</v>
      </c>
      <c r="R142" s="4">
        <f t="shared" si="23"/>
        <v>43850444</v>
      </c>
      <c r="T142" s="23">
        <f t="shared" si="24"/>
        <v>1880859</v>
      </c>
      <c r="U142" s="26">
        <f t="shared" si="25"/>
        <v>4.4799999999999995</v>
      </c>
    </row>
    <row r="143" spans="1:21">
      <c r="A143" t="s">
        <v>153</v>
      </c>
      <c r="B143">
        <v>135</v>
      </c>
      <c r="C143" s="4">
        <f>('Levy Limit Base'!AD144)</f>
        <v>4807807</v>
      </c>
      <c r="D143" s="4" t="str">
        <f>IF('Levy Limit Base'!U144&gt;0,"","*")</f>
        <v/>
      </c>
      <c r="E143" s="4">
        <f>(GRS!F144)</f>
        <v>206669</v>
      </c>
      <c r="F143" s="4">
        <f>('Local Receipts'!K144)</f>
        <v>412500</v>
      </c>
      <c r="G143" s="4" t="str">
        <f t="shared" si="26"/>
        <v/>
      </c>
      <c r="H143" s="4">
        <f t="shared" si="18"/>
        <v>5426976</v>
      </c>
      <c r="I143" s="4"/>
      <c r="J143" s="4">
        <f>MINA(ROUND(C143*1.025,0),'Levy Limit Base'!AB144)</f>
        <v>4928002</v>
      </c>
      <c r="K143" s="4">
        <f>IF(J143+'New Growth'!AM144&gt;'Levy Limit Base'!AB144,'Levy Limit Base'!AB144-J143,'New Growth'!AM144)</f>
        <v>54809</v>
      </c>
      <c r="L143" s="26">
        <f t="shared" si="19"/>
        <v>3.6399963642467346</v>
      </c>
      <c r="M143" s="4">
        <f>(GRS!J144)</f>
        <v>213726</v>
      </c>
      <c r="N143" s="26">
        <f t="shared" si="20"/>
        <v>3.4146388669805341</v>
      </c>
      <c r="O143" s="4">
        <f>('Local Receipts'!U144)</f>
        <v>406200</v>
      </c>
      <c r="P143" t="str">
        <f t="shared" si="21"/>
        <v/>
      </c>
      <c r="Q143" s="26">
        <f t="shared" si="22"/>
        <v>-1.5272727272727273</v>
      </c>
      <c r="R143" s="4">
        <f t="shared" si="23"/>
        <v>5602737</v>
      </c>
      <c r="T143" s="23">
        <f t="shared" si="24"/>
        <v>175761</v>
      </c>
      <c r="U143" s="26">
        <f t="shared" si="25"/>
        <v>3.2399999999999998</v>
      </c>
    </row>
    <row r="144" spans="1:21">
      <c r="A144" t="s">
        <v>154</v>
      </c>
      <c r="B144">
        <v>136</v>
      </c>
      <c r="C144" s="4">
        <f>('Levy Limit Base'!AD145)</f>
        <v>39593837</v>
      </c>
      <c r="D144" s="4" t="str">
        <f>IF('Levy Limit Base'!U145&gt;0,"","*")</f>
        <v/>
      </c>
      <c r="E144" s="4">
        <f>(GRS!F145)</f>
        <v>1548835</v>
      </c>
      <c r="F144" s="4">
        <f>('Local Receipts'!K145)</f>
        <v>2195000</v>
      </c>
      <c r="G144" s="4" t="str">
        <f t="shared" si="26"/>
        <v/>
      </c>
      <c r="H144" s="4">
        <f t="shared" si="18"/>
        <v>43337672</v>
      </c>
      <c r="I144" s="4"/>
      <c r="J144" s="4">
        <f>MINA(ROUND(C144*1.025,0),'Levy Limit Base'!AB145)</f>
        <v>40583683</v>
      </c>
      <c r="K144" s="4">
        <f>IF(J144+'New Growth'!AM145&gt;'Levy Limit Base'!AB145,'Levy Limit Base'!AB145-J144,'New Growth'!AM145)</f>
        <v>930455</v>
      </c>
      <c r="L144" s="26">
        <f t="shared" si="19"/>
        <v>4.8499997613264911</v>
      </c>
      <c r="M144" s="4">
        <f>(GRS!J145)</f>
        <v>1602981</v>
      </c>
      <c r="N144" s="26">
        <f t="shared" si="20"/>
        <v>3.4959178995825897</v>
      </c>
      <c r="O144" s="4">
        <f>('Local Receipts'!U145)</f>
        <v>2245000</v>
      </c>
      <c r="P144" t="str">
        <f t="shared" si="21"/>
        <v/>
      </c>
      <c r="Q144" s="26">
        <f t="shared" si="22"/>
        <v>2.2779043280182232</v>
      </c>
      <c r="R144" s="4">
        <f t="shared" si="23"/>
        <v>45362119</v>
      </c>
      <c r="T144" s="23">
        <f t="shared" si="24"/>
        <v>2024447</v>
      </c>
      <c r="U144" s="26">
        <f t="shared" si="25"/>
        <v>4.67</v>
      </c>
    </row>
    <row r="145" spans="1:21">
      <c r="A145" t="s">
        <v>155</v>
      </c>
      <c r="B145">
        <v>137</v>
      </c>
      <c r="C145" s="4">
        <f>('Levy Limit Base'!AD146)</f>
        <v>52231403</v>
      </c>
      <c r="D145" s="4" t="str">
        <f>IF('Levy Limit Base'!U146&gt;0,"","*")</f>
        <v>*</v>
      </c>
      <c r="E145" s="4">
        <f>(GRS!F146)</f>
        <v>10196296</v>
      </c>
      <c r="F145" s="4">
        <f>('Local Receipts'!K146)</f>
        <v>5580000</v>
      </c>
      <c r="G145" s="4" t="str">
        <f t="shared" si="26"/>
        <v>*</v>
      </c>
      <c r="H145" s="4">
        <f t="shared" si="18"/>
        <v>68007699</v>
      </c>
      <c r="I145" s="4"/>
      <c r="J145" s="4">
        <f>MINA(ROUND(C145*1.025,0),'Levy Limit Base'!AB146)</f>
        <v>52231403</v>
      </c>
      <c r="K145" s="4">
        <f>IF(J145+'New Growth'!AM146&gt;'Levy Limit Base'!AB146,'Levy Limit Base'!AB146-J145,'New Growth'!AM146)</f>
        <v>0</v>
      </c>
      <c r="L145" s="26">
        <f t="shared" si="19"/>
        <v>0</v>
      </c>
      <c r="M145" s="4">
        <f>(GRS!J146)</f>
        <v>10551400</v>
      </c>
      <c r="N145" s="26">
        <f t="shared" si="20"/>
        <v>3.4826764542731987</v>
      </c>
      <c r="O145" s="4">
        <f>('Local Receipts'!U146)</f>
        <v>5829000</v>
      </c>
      <c r="P145" t="str">
        <f t="shared" si="21"/>
        <v>*</v>
      </c>
      <c r="Q145" s="26">
        <f t="shared" si="22"/>
        <v>4.4623655913978491</v>
      </c>
      <c r="R145" s="4">
        <f t="shared" si="23"/>
        <v>68611803</v>
      </c>
      <c r="T145" s="23">
        <f t="shared" si="24"/>
        <v>604104</v>
      </c>
      <c r="U145" s="26">
        <f t="shared" si="25"/>
        <v>0.89</v>
      </c>
    </row>
    <row r="146" spans="1:21">
      <c r="A146" t="s">
        <v>156</v>
      </c>
      <c r="B146">
        <v>138</v>
      </c>
      <c r="C146" s="4">
        <f>('Levy Limit Base'!AD147)</f>
        <v>13802052</v>
      </c>
      <c r="D146" s="4" t="str">
        <f>IF('Levy Limit Base'!U147&gt;0,"","*")</f>
        <v/>
      </c>
      <c r="E146" s="4">
        <f>(GRS!F147)</f>
        <v>651448</v>
      </c>
      <c r="F146" s="4">
        <f>('Local Receipts'!K147)</f>
        <v>1100400</v>
      </c>
      <c r="G146" s="4" t="str">
        <f t="shared" si="26"/>
        <v/>
      </c>
      <c r="H146" s="4">
        <f t="shared" si="18"/>
        <v>15553900</v>
      </c>
      <c r="I146" s="4"/>
      <c r="J146" s="4">
        <f>MINA(ROUND(C146*1.025,0),'Levy Limit Base'!AB147)</f>
        <v>14147103</v>
      </c>
      <c r="K146" s="4">
        <f>IF(J146+'New Growth'!AM147&gt;'Levy Limit Base'!AB147,'Levy Limit Base'!AB147-J146,'New Growth'!AM147)</f>
        <v>164244</v>
      </c>
      <c r="L146" s="26">
        <f t="shared" si="19"/>
        <v>3.689994792078743</v>
      </c>
      <c r="M146" s="4">
        <f>(GRS!J147)</f>
        <v>674248</v>
      </c>
      <c r="N146" s="26">
        <f t="shared" si="20"/>
        <v>3.4998956171482605</v>
      </c>
      <c r="O146" s="4">
        <f>('Local Receipts'!U147)</f>
        <v>1098500</v>
      </c>
      <c r="P146" t="str">
        <f t="shared" si="21"/>
        <v/>
      </c>
      <c r="Q146" s="26">
        <f t="shared" si="22"/>
        <v>-0.17266448564158487</v>
      </c>
      <c r="R146" s="4">
        <f t="shared" si="23"/>
        <v>16084095</v>
      </c>
      <c r="T146" s="23">
        <f t="shared" si="24"/>
        <v>530195</v>
      </c>
      <c r="U146" s="26">
        <f t="shared" si="25"/>
        <v>3.4099999999999997</v>
      </c>
    </row>
    <row r="147" spans="1:21">
      <c r="A147" t="s">
        <v>157</v>
      </c>
      <c r="B147">
        <v>139</v>
      </c>
      <c r="C147" s="4">
        <f>('Levy Limit Base'!AD148)</f>
        <v>55826021</v>
      </c>
      <c r="D147" s="4" t="str">
        <f>IF('Levy Limit Base'!U148&gt;0,"","*")</f>
        <v/>
      </c>
      <c r="E147" s="4">
        <f>(GRS!F148)</f>
        <v>1077929</v>
      </c>
      <c r="F147" s="4">
        <f>('Local Receipts'!K148)</f>
        <v>3465331.7600000002</v>
      </c>
      <c r="G147" s="4" t="str">
        <f t="shared" si="26"/>
        <v/>
      </c>
      <c r="H147" s="4">
        <f t="shared" si="18"/>
        <v>60369281.759999998</v>
      </c>
      <c r="I147" s="4"/>
      <c r="J147" s="4">
        <f>MINA(ROUND(C147*1.025,0),'Levy Limit Base'!AB148)</f>
        <v>57221672</v>
      </c>
      <c r="K147" s="4">
        <f>IF(J147+'New Growth'!AM148&gt;'Levy Limit Base'!AB148,'Levy Limit Base'!AB148-J147,'New Growth'!AM148)</f>
        <v>2450762</v>
      </c>
      <c r="L147" s="26">
        <f t="shared" si="19"/>
        <v>6.8900002742448727</v>
      </c>
      <c r="M147" s="4">
        <f>(GRS!J148)</f>
        <v>1105396</v>
      </c>
      <c r="N147" s="26">
        <f t="shared" si="20"/>
        <v>2.5481270102205249</v>
      </c>
      <c r="O147" s="4">
        <f>('Local Receipts'!U148)</f>
        <v>3856894</v>
      </c>
      <c r="P147" t="str">
        <f t="shared" si="21"/>
        <v/>
      </c>
      <c r="Q147" s="26">
        <f t="shared" si="22"/>
        <v>11.29941567268583</v>
      </c>
      <c r="R147" s="4">
        <f t="shared" si="23"/>
        <v>64634724</v>
      </c>
      <c r="T147" s="23">
        <f t="shared" si="24"/>
        <v>4265442.2400000021</v>
      </c>
      <c r="U147" s="26">
        <f t="shared" si="25"/>
        <v>7.07</v>
      </c>
    </row>
    <row r="148" spans="1:21">
      <c r="A148" t="s">
        <v>158</v>
      </c>
      <c r="B148">
        <v>140</v>
      </c>
      <c r="C148" s="4">
        <f>('Levy Limit Base'!AD149)</f>
        <v>6774154</v>
      </c>
      <c r="D148" s="4" t="str">
        <f>IF('Levy Limit Base'!U149&gt;0,"","*")</f>
        <v/>
      </c>
      <c r="E148" s="4">
        <f>(GRS!F149)</f>
        <v>506113</v>
      </c>
      <c r="F148" s="4">
        <f>('Local Receipts'!K149)</f>
        <v>1017700</v>
      </c>
      <c r="G148" s="4" t="str">
        <f t="shared" si="26"/>
        <v/>
      </c>
      <c r="H148" s="4">
        <f t="shared" si="18"/>
        <v>8297967</v>
      </c>
      <c r="I148" s="4"/>
      <c r="J148" s="4">
        <f>MINA(ROUND(C148*1.025,0),'Levy Limit Base'!AB149)</f>
        <v>6943508</v>
      </c>
      <c r="K148" s="4">
        <f>IF(J148+'New Growth'!AM149&gt;'Levy Limit Base'!AB149,'Levy Limit Base'!AB149-J148,'New Growth'!AM149)</f>
        <v>100257</v>
      </c>
      <c r="L148" s="26">
        <f t="shared" si="19"/>
        <v>3.9799951403525813</v>
      </c>
      <c r="M148" s="4">
        <f>(GRS!J149)</f>
        <v>521863</v>
      </c>
      <c r="N148" s="26">
        <f t="shared" si="20"/>
        <v>3.1119532594499648</v>
      </c>
      <c r="O148" s="4">
        <f>('Local Receipts'!U149)</f>
        <v>986500</v>
      </c>
      <c r="P148" t="str">
        <f t="shared" si="21"/>
        <v/>
      </c>
      <c r="Q148" s="26">
        <f t="shared" si="22"/>
        <v>-3.0657364645769873</v>
      </c>
      <c r="R148" s="4">
        <f t="shared" si="23"/>
        <v>8552128</v>
      </c>
      <c r="T148" s="23">
        <f t="shared" si="24"/>
        <v>254161</v>
      </c>
      <c r="U148" s="26">
        <f t="shared" si="25"/>
        <v>3.06</v>
      </c>
    </row>
    <row r="149" spans="1:21">
      <c r="A149" t="s">
        <v>159</v>
      </c>
      <c r="B149">
        <v>141</v>
      </c>
      <c r="C149" s="4">
        <f>('Levy Limit Base'!AD150)</f>
        <v>47803174</v>
      </c>
      <c r="D149" s="4" t="str">
        <f>IF('Levy Limit Base'!U150&gt;0,"","*")</f>
        <v/>
      </c>
      <c r="E149" s="4">
        <f>(GRS!F150)</f>
        <v>2035326</v>
      </c>
      <c r="F149" s="4">
        <f>('Local Receipts'!K150)</f>
        <v>4078223</v>
      </c>
      <c r="G149" s="4" t="str">
        <f t="shared" si="26"/>
        <v/>
      </c>
      <c r="H149" s="4">
        <f t="shared" si="18"/>
        <v>53916723</v>
      </c>
      <c r="I149" s="4"/>
      <c r="J149" s="4">
        <f>MINA(ROUND(C149*1.025,0),'Levy Limit Base'!AB150)</f>
        <v>48998253</v>
      </c>
      <c r="K149" s="4">
        <f>IF(J149+'New Growth'!AM150&gt;'Levy Limit Base'!AB150,'Levy Limit Base'!AB150-J149,'New Growth'!AM150)</f>
        <v>932162</v>
      </c>
      <c r="L149" s="26">
        <f t="shared" si="19"/>
        <v>4.4499994916655536</v>
      </c>
      <c r="M149" s="4">
        <f>(GRS!J150)</f>
        <v>2105049</v>
      </c>
      <c r="N149" s="26">
        <f t="shared" si="20"/>
        <v>3.4256428699874122</v>
      </c>
      <c r="O149" s="4">
        <f>('Local Receipts'!U150)</f>
        <v>4716554</v>
      </c>
      <c r="P149" t="str">
        <f t="shared" si="21"/>
        <v/>
      </c>
      <c r="Q149" s="26">
        <f t="shared" si="22"/>
        <v>15.652184787344881</v>
      </c>
      <c r="R149" s="4">
        <f t="shared" si="23"/>
        <v>56752018</v>
      </c>
      <c r="T149" s="23">
        <f t="shared" si="24"/>
        <v>2835295</v>
      </c>
      <c r="U149" s="26">
        <f t="shared" si="25"/>
        <v>5.26</v>
      </c>
    </row>
    <row r="150" spans="1:21">
      <c r="A150" t="s">
        <v>160</v>
      </c>
      <c r="B150">
        <v>142</v>
      </c>
      <c r="C150" s="4">
        <f>('Levy Limit Base'!AD151)</f>
        <v>28040403</v>
      </c>
      <c r="D150" s="4" t="str">
        <f>IF('Levy Limit Base'!U151&gt;0,"","*")</f>
        <v/>
      </c>
      <c r="E150" s="4">
        <f>(GRS!F151)</f>
        <v>2138702</v>
      </c>
      <c r="F150" s="4">
        <f>('Local Receipts'!K151)</f>
        <v>2768413.51</v>
      </c>
      <c r="G150" s="4" t="str">
        <f t="shared" si="26"/>
        <v/>
      </c>
      <c r="H150" s="4">
        <f t="shared" si="18"/>
        <v>32947518.509999998</v>
      </c>
      <c r="I150" s="4"/>
      <c r="J150" s="4">
        <f>MINA(ROUND(C150*1.025,0),'Levy Limit Base'!AB151)</f>
        <v>28741413</v>
      </c>
      <c r="K150" s="4">
        <f>IF(J150+'New Growth'!AM151&gt;'Levy Limit Base'!AB151,'Levy Limit Base'!AB151-J150,'New Growth'!AM151)</f>
        <v>193479</v>
      </c>
      <c r="L150" s="26">
        <f t="shared" si="19"/>
        <v>3.1900005146145722</v>
      </c>
      <c r="M150" s="4">
        <f>(GRS!J151)</f>
        <v>2212801</v>
      </c>
      <c r="N150" s="26">
        <f t="shared" si="20"/>
        <v>3.4646715624710689</v>
      </c>
      <c r="O150" s="4">
        <f>('Local Receipts'!U151)</f>
        <v>2692274.66</v>
      </c>
      <c r="P150" t="str">
        <f t="shared" si="21"/>
        <v/>
      </c>
      <c r="Q150" s="26">
        <f t="shared" si="22"/>
        <v>-2.7502701357644956</v>
      </c>
      <c r="R150" s="4">
        <f t="shared" si="23"/>
        <v>33839967.659999996</v>
      </c>
      <c r="T150" s="23">
        <f t="shared" si="24"/>
        <v>892449.14999999851</v>
      </c>
      <c r="U150" s="26">
        <f t="shared" si="25"/>
        <v>2.71</v>
      </c>
    </row>
    <row r="151" spans="1:21">
      <c r="A151" t="s">
        <v>161</v>
      </c>
      <c r="B151">
        <v>143</v>
      </c>
      <c r="C151" s="4">
        <f>('Levy Limit Base'!AD152)</f>
        <v>3324121</v>
      </c>
      <c r="D151" s="4" t="str">
        <f>IF('Levy Limit Base'!U152&gt;0,"","*")</f>
        <v/>
      </c>
      <c r="E151" s="4">
        <f>(GRS!F152)</f>
        <v>381803</v>
      </c>
      <c r="F151" s="4">
        <f>('Local Receipts'!K152)</f>
        <v>290000</v>
      </c>
      <c r="G151" s="4" t="str">
        <f t="shared" si="26"/>
        <v/>
      </c>
      <c r="H151" s="4">
        <f t="shared" si="18"/>
        <v>3995924</v>
      </c>
      <c r="I151" s="4"/>
      <c r="J151" s="4">
        <f>MINA(ROUND(C151*1.025,0),'Levy Limit Base'!AB152)</f>
        <v>3407224</v>
      </c>
      <c r="K151" s="4">
        <f>IF(J151+'New Growth'!AM152&gt;'Levy Limit Base'!AB152,'Levy Limit Base'!AB152-J151,'New Growth'!AM152)</f>
        <v>23269</v>
      </c>
      <c r="L151" s="26">
        <f t="shared" si="19"/>
        <v>3.2000038506420192</v>
      </c>
      <c r="M151" s="4">
        <f>(GRS!J152)</f>
        <v>393853</v>
      </c>
      <c r="N151" s="26">
        <f t="shared" si="20"/>
        <v>3.1560778726201733</v>
      </c>
      <c r="O151" s="4">
        <f>('Local Receipts'!U152)</f>
        <v>302000</v>
      </c>
      <c r="P151" t="str">
        <f t="shared" si="21"/>
        <v/>
      </c>
      <c r="Q151" s="26">
        <f t="shared" si="22"/>
        <v>4.1379310344827589</v>
      </c>
      <c r="R151" s="4">
        <f t="shared" si="23"/>
        <v>4126346</v>
      </c>
      <c r="T151" s="23">
        <f t="shared" si="24"/>
        <v>130422</v>
      </c>
      <c r="U151" s="26">
        <f t="shared" si="25"/>
        <v>3.26</v>
      </c>
    </row>
    <row r="152" spans="1:21">
      <c r="A152" t="s">
        <v>162</v>
      </c>
      <c r="B152">
        <v>144</v>
      </c>
      <c r="C152" s="4">
        <f>('Levy Limit Base'!AD153)</f>
        <v>33256900</v>
      </c>
      <c r="D152" s="4" t="str">
        <f>IF('Levy Limit Base'!U153&gt;0,"","*")</f>
        <v/>
      </c>
      <c r="E152" s="4">
        <f>(GRS!F153)</f>
        <v>1968727</v>
      </c>
      <c r="F152" s="4">
        <f>('Local Receipts'!K153)</f>
        <v>2602000</v>
      </c>
      <c r="G152" s="4" t="str">
        <f t="shared" si="26"/>
        <v/>
      </c>
      <c r="H152" s="4">
        <f t="shared" si="18"/>
        <v>37827627</v>
      </c>
      <c r="I152" s="4"/>
      <c r="J152" s="4">
        <f>MINA(ROUND(C152*1.025,0),'Levy Limit Base'!AB153)</f>
        <v>34088323</v>
      </c>
      <c r="K152" s="4">
        <f>IF(J152+'New Growth'!AM153&gt;'Levy Limit Base'!AB153,'Levy Limit Base'!AB153-J152,'New Growth'!AM153)</f>
        <v>435665</v>
      </c>
      <c r="L152" s="26">
        <f t="shared" si="19"/>
        <v>3.8100003307584291</v>
      </c>
      <c r="M152" s="4">
        <f>(GRS!J153)</f>
        <v>2024853</v>
      </c>
      <c r="N152" s="26">
        <f t="shared" si="20"/>
        <v>2.8508777499368883</v>
      </c>
      <c r="O152" s="4">
        <f>('Local Receipts'!U153)</f>
        <v>2667000</v>
      </c>
      <c r="P152" t="str">
        <f t="shared" si="21"/>
        <v/>
      </c>
      <c r="Q152" s="26">
        <f t="shared" si="22"/>
        <v>2.4980784012298232</v>
      </c>
      <c r="R152" s="4">
        <f t="shared" si="23"/>
        <v>39215841</v>
      </c>
      <c r="T152" s="23">
        <f t="shared" si="24"/>
        <v>1388214</v>
      </c>
      <c r="U152" s="26">
        <f t="shared" si="25"/>
        <v>3.6700000000000004</v>
      </c>
    </row>
    <row r="153" spans="1:21">
      <c r="A153" t="s">
        <v>163</v>
      </c>
      <c r="B153">
        <v>145</v>
      </c>
      <c r="C153" s="4">
        <f>('Levy Limit Base'!AD154)</f>
        <v>29786464</v>
      </c>
      <c r="D153" s="4" t="str">
        <f>IF('Levy Limit Base'!U154&gt;0,"","*")</f>
        <v/>
      </c>
      <c r="E153" s="4">
        <f>(GRS!F154)</f>
        <v>984832</v>
      </c>
      <c r="F153" s="4">
        <f>('Local Receipts'!K154)</f>
        <v>2400000</v>
      </c>
      <c r="G153" s="4" t="str">
        <f t="shared" si="26"/>
        <v/>
      </c>
      <c r="H153" s="4">
        <f t="shared" si="18"/>
        <v>33171296</v>
      </c>
      <c r="I153" s="4"/>
      <c r="J153" s="4">
        <f>MINA(ROUND(C153*1.025,0),'Levy Limit Base'!AB154)</f>
        <v>30531126</v>
      </c>
      <c r="K153" s="4">
        <f>IF(J153+'New Growth'!AM154&gt;'Levy Limit Base'!AB154,'Levy Limit Base'!AB154-J153,'New Growth'!AM154)</f>
        <v>863807</v>
      </c>
      <c r="L153" s="26">
        <f t="shared" si="19"/>
        <v>5.3999998119951398</v>
      </c>
      <c r="M153" s="4">
        <f>(GRS!J154)</f>
        <v>1018393</v>
      </c>
      <c r="N153" s="26">
        <f t="shared" si="20"/>
        <v>3.4077893488432545</v>
      </c>
      <c r="O153" s="4">
        <f>('Local Receipts'!U154)</f>
        <v>2525000</v>
      </c>
      <c r="P153" t="str">
        <f t="shared" si="21"/>
        <v/>
      </c>
      <c r="Q153" s="26">
        <f t="shared" si="22"/>
        <v>5.208333333333333</v>
      </c>
      <c r="R153" s="4">
        <f t="shared" si="23"/>
        <v>34938326</v>
      </c>
      <c r="T153" s="23">
        <f t="shared" si="24"/>
        <v>1767030</v>
      </c>
      <c r="U153" s="26">
        <f t="shared" si="25"/>
        <v>5.33</v>
      </c>
    </row>
    <row r="154" spans="1:21">
      <c r="A154" t="s">
        <v>164</v>
      </c>
      <c r="B154">
        <v>146</v>
      </c>
      <c r="C154" s="4">
        <f>('Levy Limit Base'!AD155)</f>
        <v>18005858</v>
      </c>
      <c r="D154" s="4" t="str">
        <f>IF('Levy Limit Base'!U155&gt;0,"","*")</f>
        <v/>
      </c>
      <c r="E154" s="4">
        <f>(GRS!F155)</f>
        <v>827005</v>
      </c>
      <c r="F154" s="4">
        <f>('Local Receipts'!K155)</f>
        <v>1711307</v>
      </c>
      <c r="G154" s="4" t="str">
        <f t="shared" si="26"/>
        <v/>
      </c>
      <c r="H154" s="4">
        <f t="shared" si="18"/>
        <v>20544170</v>
      </c>
      <c r="I154" s="4"/>
      <c r="J154" s="4">
        <f>MINA(ROUND(C154*1.025,0),'Levy Limit Base'!AB155)</f>
        <v>18456004</v>
      </c>
      <c r="K154" s="4">
        <f>IF(J154+'New Growth'!AM155&gt;'Levy Limit Base'!AB155,'Levy Limit Base'!AB155-J154,'New Growth'!AM155)</f>
        <v>318704</v>
      </c>
      <c r="L154" s="26">
        <f t="shared" si="19"/>
        <v>4.2699992413580068</v>
      </c>
      <c r="M154" s="4">
        <f>(GRS!J155)</f>
        <v>855614</v>
      </c>
      <c r="N154" s="26">
        <f t="shared" si="20"/>
        <v>3.4593503062254762</v>
      </c>
      <c r="O154" s="4">
        <f>('Local Receipts'!U155)</f>
        <v>1780000</v>
      </c>
      <c r="P154" t="str">
        <f t="shared" si="21"/>
        <v/>
      </c>
      <c r="Q154" s="26">
        <f t="shared" si="22"/>
        <v>4.0140664416145091</v>
      </c>
      <c r="R154" s="4">
        <f t="shared" si="23"/>
        <v>21410322</v>
      </c>
      <c r="T154" s="23">
        <f t="shared" si="24"/>
        <v>866152</v>
      </c>
      <c r="U154" s="26">
        <f t="shared" si="25"/>
        <v>4.22</v>
      </c>
    </row>
    <row r="155" spans="1:21">
      <c r="A155" t="s">
        <v>165</v>
      </c>
      <c r="B155">
        <v>147</v>
      </c>
      <c r="C155" s="4">
        <f>('Levy Limit Base'!AD156)</f>
        <v>13523195</v>
      </c>
      <c r="D155" s="4" t="str">
        <f>IF('Levy Limit Base'!U156&gt;0,"","*")</f>
        <v/>
      </c>
      <c r="E155" s="4">
        <f>(GRS!F156)</f>
        <v>1080925</v>
      </c>
      <c r="F155" s="4">
        <f>('Local Receipts'!K156)</f>
        <v>1202000</v>
      </c>
      <c r="G155" s="4" t="str">
        <f t="shared" si="26"/>
        <v/>
      </c>
      <c r="H155" s="4">
        <f t="shared" si="18"/>
        <v>15806120</v>
      </c>
      <c r="I155" s="4"/>
      <c r="J155" s="4">
        <f>MINA(ROUND(C155*1.025,0),'Levy Limit Base'!AB156)</f>
        <v>13861275</v>
      </c>
      <c r="K155" s="4">
        <f>IF(J155+'New Growth'!AM156&gt;'Levy Limit Base'!AB156,'Levy Limit Base'!AB156-J155,'New Growth'!AM156)</f>
        <v>248827</v>
      </c>
      <c r="L155" s="26">
        <f t="shared" si="19"/>
        <v>4.3400024920146461</v>
      </c>
      <c r="M155" s="4">
        <f>(GRS!J156)</f>
        <v>1114347</v>
      </c>
      <c r="N155" s="26">
        <f t="shared" si="20"/>
        <v>3.09198140481532</v>
      </c>
      <c r="O155" s="4">
        <f>('Local Receipts'!U156)</f>
        <v>1207950</v>
      </c>
      <c r="P155" t="str">
        <f t="shared" si="21"/>
        <v/>
      </c>
      <c r="Q155" s="26">
        <f t="shared" si="22"/>
        <v>0.49500831946755408</v>
      </c>
      <c r="R155" s="4">
        <f t="shared" si="23"/>
        <v>16432399</v>
      </c>
      <c r="T155" s="23">
        <f t="shared" si="24"/>
        <v>626279</v>
      </c>
      <c r="U155" s="26">
        <f t="shared" si="25"/>
        <v>3.9600000000000004</v>
      </c>
    </row>
    <row r="156" spans="1:21">
      <c r="A156" t="s">
        <v>166</v>
      </c>
      <c r="B156">
        <v>148</v>
      </c>
      <c r="C156" s="4">
        <f>('Levy Limit Base'!AD157)</f>
        <v>8343686</v>
      </c>
      <c r="D156" s="4" t="str">
        <f>IF('Levy Limit Base'!U157&gt;0,"","*")</f>
        <v/>
      </c>
      <c r="E156" s="4">
        <f>(GRS!F157)</f>
        <v>441542</v>
      </c>
      <c r="F156" s="4">
        <f>('Local Receipts'!K157)</f>
        <v>721700</v>
      </c>
      <c r="G156" s="4" t="str">
        <f t="shared" si="26"/>
        <v/>
      </c>
      <c r="H156" s="4">
        <f t="shared" si="18"/>
        <v>9506928</v>
      </c>
      <c r="I156" s="4"/>
      <c r="J156" s="4">
        <f>MINA(ROUND(C156*1.025,0),'Levy Limit Base'!AB157)</f>
        <v>8552278</v>
      </c>
      <c r="K156" s="4">
        <f>IF(J156+'New Growth'!AM157&gt;'Levy Limit Base'!AB157,'Levy Limit Base'!AB157-J156,'New Growth'!AM157)</f>
        <v>65081</v>
      </c>
      <c r="L156" s="26">
        <f t="shared" si="19"/>
        <v>3.2800011889229772</v>
      </c>
      <c r="M156" s="4">
        <f>(GRS!J157)</f>
        <v>453603</v>
      </c>
      <c r="N156" s="26">
        <f t="shared" si="20"/>
        <v>2.7315634752752853</v>
      </c>
      <c r="O156" s="4">
        <f>('Local Receipts'!U157)</f>
        <v>688000</v>
      </c>
      <c r="P156" t="str">
        <f t="shared" si="21"/>
        <v/>
      </c>
      <c r="Q156" s="26">
        <f t="shared" si="22"/>
        <v>-4.6695302757378414</v>
      </c>
      <c r="R156" s="4">
        <f t="shared" si="23"/>
        <v>9758962</v>
      </c>
      <c r="T156" s="23">
        <f t="shared" si="24"/>
        <v>252034</v>
      </c>
      <c r="U156" s="26">
        <f t="shared" si="25"/>
        <v>2.65</v>
      </c>
    </row>
    <row r="157" spans="1:21">
      <c r="A157" t="s">
        <v>167</v>
      </c>
      <c r="B157">
        <v>149</v>
      </c>
      <c r="C157" s="4">
        <f>('Levy Limit Base'!AD158)</f>
        <v>70661377</v>
      </c>
      <c r="D157" s="4" t="str">
        <f>IF('Levy Limit Base'!U158&gt;0,"","*")</f>
        <v/>
      </c>
      <c r="E157" s="4">
        <f>(GRS!F158)</f>
        <v>19620301</v>
      </c>
      <c r="F157" s="4">
        <f>('Local Receipts'!K158)</f>
        <v>8750474</v>
      </c>
      <c r="G157" s="4" t="str">
        <f t="shared" si="26"/>
        <v/>
      </c>
      <c r="H157" s="4">
        <f t="shared" si="18"/>
        <v>99032152</v>
      </c>
      <c r="I157" s="4"/>
      <c r="J157" s="4">
        <f>MINA(ROUND(C157*1.025,0),'Levy Limit Base'!AB158)</f>
        <v>72427911</v>
      </c>
      <c r="K157" s="4">
        <f>IF(J157+'New Growth'!AM158&gt;'Levy Limit Base'!AB158,'Levy Limit Base'!AB158-J157,'New Growth'!AM158)</f>
        <v>1950254</v>
      </c>
      <c r="L157" s="26">
        <f t="shared" si="19"/>
        <v>5.2599993911808429</v>
      </c>
      <c r="M157" s="4">
        <f>(GRS!J158)</f>
        <v>20306824</v>
      </c>
      <c r="N157" s="26">
        <f t="shared" si="20"/>
        <v>3.4990441787819666</v>
      </c>
      <c r="O157" s="4">
        <f>('Local Receipts'!U158)</f>
        <v>10424251</v>
      </c>
      <c r="P157" t="str">
        <f t="shared" si="21"/>
        <v/>
      </c>
      <c r="Q157" s="26">
        <f t="shared" si="22"/>
        <v>19.12784381737492</v>
      </c>
      <c r="R157" s="4">
        <f t="shared" si="23"/>
        <v>105109240</v>
      </c>
      <c r="T157" s="23">
        <f t="shared" si="24"/>
        <v>6077088</v>
      </c>
      <c r="U157" s="26">
        <f t="shared" si="25"/>
        <v>6.1400000000000006</v>
      </c>
    </row>
    <row r="158" spans="1:21">
      <c r="A158" t="s">
        <v>168</v>
      </c>
      <c r="B158">
        <v>150</v>
      </c>
      <c r="C158" s="4">
        <f>('Levy Limit Base'!AD159)</f>
        <v>14987659</v>
      </c>
      <c r="D158" s="4" t="str">
        <f>IF('Levy Limit Base'!U159&gt;0,"","*")</f>
        <v/>
      </c>
      <c r="E158" s="4">
        <f>(GRS!F159)</f>
        <v>691968</v>
      </c>
      <c r="F158" s="4">
        <f>('Local Receipts'!K159)</f>
        <v>1451714</v>
      </c>
      <c r="G158" s="4" t="str">
        <f t="shared" si="26"/>
        <v/>
      </c>
      <c r="H158" s="4">
        <f t="shared" si="18"/>
        <v>17131341</v>
      </c>
      <c r="I158" s="4"/>
      <c r="J158" s="4">
        <f>MINA(ROUND(C158*1.025,0),'Levy Limit Base'!AB159)</f>
        <v>15362350</v>
      </c>
      <c r="K158" s="4">
        <f>IF(J158+'New Growth'!AM159&gt;'Levy Limit Base'!AB159,'Levy Limit Base'!AB159-J158,'New Growth'!AM159)</f>
        <v>194840</v>
      </c>
      <c r="L158" s="26">
        <f t="shared" si="19"/>
        <v>3.7999997197694451</v>
      </c>
      <c r="M158" s="4">
        <f>(GRS!J159)</f>
        <v>713743</v>
      </c>
      <c r="N158" s="26">
        <f t="shared" si="20"/>
        <v>3.1468218183499816</v>
      </c>
      <c r="O158" s="4">
        <f>('Local Receipts'!U159)</f>
        <v>1646000</v>
      </c>
      <c r="P158" t="str">
        <f t="shared" si="21"/>
        <v/>
      </c>
      <c r="Q158" s="26">
        <f t="shared" si="22"/>
        <v>13.38321460012096</v>
      </c>
      <c r="R158" s="4">
        <f t="shared" si="23"/>
        <v>17916933</v>
      </c>
      <c r="T158" s="23">
        <f t="shared" si="24"/>
        <v>785592</v>
      </c>
      <c r="U158" s="26">
        <f t="shared" si="25"/>
        <v>4.5900000000000007</v>
      </c>
    </row>
    <row r="159" spans="1:21">
      <c r="A159" t="s">
        <v>169</v>
      </c>
      <c r="B159">
        <v>151</v>
      </c>
      <c r="C159" s="4">
        <f>('Levy Limit Base'!AD160)</f>
        <v>14001857</v>
      </c>
      <c r="D159" s="4" t="str">
        <f>IF('Levy Limit Base'!U160&gt;0,"","*")</f>
        <v/>
      </c>
      <c r="E159" s="4">
        <f>(GRS!F160)</f>
        <v>1746770</v>
      </c>
      <c r="F159" s="4">
        <f>('Local Receipts'!K160)</f>
        <v>1713121</v>
      </c>
      <c r="G159" s="4" t="str">
        <f t="shared" si="26"/>
        <v/>
      </c>
      <c r="H159" s="4">
        <f t="shared" si="18"/>
        <v>17461748</v>
      </c>
      <c r="I159" s="4"/>
      <c r="J159" s="4">
        <f>MINA(ROUND(C159*1.025,0),'Levy Limit Base'!AB160)</f>
        <v>14351903</v>
      </c>
      <c r="K159" s="4">
        <f>IF(J159+'New Growth'!AM160&gt;'Levy Limit Base'!AB160,'Levy Limit Base'!AB160-J159,'New Growth'!AM160)</f>
        <v>210028</v>
      </c>
      <c r="L159" s="26">
        <f t="shared" si="19"/>
        <v>3.9999980002652507</v>
      </c>
      <c r="M159" s="4">
        <f>(GRS!J160)</f>
        <v>1807479</v>
      </c>
      <c r="N159" s="26">
        <f t="shared" si="20"/>
        <v>3.4755004951997113</v>
      </c>
      <c r="O159" s="4">
        <f>('Local Receipts'!U160)</f>
        <v>1889882</v>
      </c>
      <c r="P159" t="str">
        <f t="shared" si="21"/>
        <v/>
      </c>
      <c r="Q159" s="26">
        <f t="shared" si="22"/>
        <v>10.318068601108736</v>
      </c>
      <c r="R159" s="4">
        <f t="shared" si="23"/>
        <v>18259292</v>
      </c>
      <c r="T159" s="23">
        <f t="shared" si="24"/>
        <v>797544</v>
      </c>
      <c r="U159" s="26">
        <f t="shared" si="25"/>
        <v>4.5699999999999994</v>
      </c>
    </row>
    <row r="160" spans="1:21">
      <c r="A160" t="s">
        <v>170</v>
      </c>
      <c r="B160">
        <v>152</v>
      </c>
      <c r="C160" s="4">
        <f>('Levy Limit Base'!AD161)</f>
        <v>16892223</v>
      </c>
      <c r="D160" s="4" t="str">
        <f>IF('Levy Limit Base'!U161&gt;0,"","*")</f>
        <v/>
      </c>
      <c r="E160" s="4">
        <f>(GRS!F161)</f>
        <v>579978</v>
      </c>
      <c r="F160" s="4">
        <f>('Local Receipts'!K161)</f>
        <v>2617803</v>
      </c>
      <c r="G160" s="4" t="str">
        <f t="shared" si="26"/>
        <v/>
      </c>
      <c r="H160" s="4">
        <f t="shared" si="18"/>
        <v>20090004</v>
      </c>
      <c r="I160" s="4"/>
      <c r="J160" s="4">
        <f>MINA(ROUND(C160*1.025,0),'Levy Limit Base'!AB161)</f>
        <v>17314529</v>
      </c>
      <c r="K160" s="4">
        <f>IF(J160+'New Growth'!AM161&gt;'Levy Limit Base'!AB161,'Levy Limit Base'!AB161-J160,'New Growth'!AM161)</f>
        <v>263519</v>
      </c>
      <c r="L160" s="26">
        <f t="shared" si="19"/>
        <v>4.0600044174174119</v>
      </c>
      <c r="M160" s="4">
        <f>(GRS!J161)</f>
        <v>598615</v>
      </c>
      <c r="N160" s="26">
        <f t="shared" si="20"/>
        <v>3.2133977495698112</v>
      </c>
      <c r="O160" s="4">
        <f>('Local Receipts'!U161)</f>
        <v>2509239.64</v>
      </c>
      <c r="P160" t="str">
        <f t="shared" si="21"/>
        <v/>
      </c>
      <c r="Q160" s="26">
        <f t="shared" si="22"/>
        <v>-4.1471172582505202</v>
      </c>
      <c r="R160" s="4">
        <f t="shared" si="23"/>
        <v>20685902.640000001</v>
      </c>
      <c r="T160" s="23">
        <f t="shared" si="24"/>
        <v>595898.6400000006</v>
      </c>
      <c r="U160" s="26">
        <f t="shared" si="25"/>
        <v>2.97</v>
      </c>
    </row>
    <row r="161" spans="1:21">
      <c r="A161" t="s">
        <v>171</v>
      </c>
      <c r="B161">
        <v>153</v>
      </c>
      <c r="C161" s="4">
        <f>('Levy Limit Base'!AD162)</f>
        <v>74049153</v>
      </c>
      <c r="D161" s="4" t="str">
        <f>IF('Levy Limit Base'!U162&gt;0,"","*")</f>
        <v/>
      </c>
      <c r="E161" s="4">
        <f>(GRS!F162)</f>
        <v>5831474</v>
      </c>
      <c r="F161" s="4">
        <f>('Local Receipts'!K162)</f>
        <v>3306000</v>
      </c>
      <c r="G161" s="4" t="str">
        <f t="shared" si="26"/>
        <v/>
      </c>
      <c r="H161" s="4">
        <f t="shared" si="18"/>
        <v>83186627</v>
      </c>
      <c r="I161" s="4"/>
      <c r="J161" s="4">
        <f>MINA(ROUND(C161*1.025,0),'Levy Limit Base'!AB162)</f>
        <v>75900382</v>
      </c>
      <c r="K161" s="4">
        <f>IF(J161+'New Growth'!AM162&gt;'Levy Limit Base'!AB162,'Levy Limit Base'!AB162-J161,'New Growth'!AM162)</f>
        <v>1347695</v>
      </c>
      <c r="L161" s="26">
        <f t="shared" si="19"/>
        <v>4.3200007973082419</v>
      </c>
      <c r="M161" s="4">
        <f>(GRS!J162)</f>
        <v>6031586</v>
      </c>
      <c r="N161" s="26">
        <f t="shared" si="20"/>
        <v>3.4315852218495699</v>
      </c>
      <c r="O161" s="4">
        <f>('Local Receipts'!U162)</f>
        <v>3406000</v>
      </c>
      <c r="P161" t="str">
        <f t="shared" si="21"/>
        <v/>
      </c>
      <c r="Q161" s="26">
        <f t="shared" si="22"/>
        <v>3.0248033877797944</v>
      </c>
      <c r="R161" s="4">
        <f t="shared" si="23"/>
        <v>86685663</v>
      </c>
      <c r="T161" s="23">
        <f t="shared" si="24"/>
        <v>3499036</v>
      </c>
      <c r="U161" s="26">
        <f t="shared" si="25"/>
        <v>4.21</v>
      </c>
    </row>
    <row r="162" spans="1:21">
      <c r="A162" t="s">
        <v>172</v>
      </c>
      <c r="B162">
        <v>154</v>
      </c>
      <c r="C162" s="4">
        <f>('Levy Limit Base'!AD163)</f>
        <v>4876132</v>
      </c>
      <c r="D162" s="4" t="str">
        <f>IF('Levy Limit Base'!U163&gt;0,"","*")</f>
        <v/>
      </c>
      <c r="E162" s="4">
        <f>(GRS!F163)</f>
        <v>188752</v>
      </c>
      <c r="F162" s="4">
        <f>('Local Receipts'!K163)</f>
        <v>254272.18999999997</v>
      </c>
      <c r="G162" s="4" t="str">
        <f t="shared" si="26"/>
        <v/>
      </c>
      <c r="H162" s="4">
        <f t="shared" si="18"/>
        <v>5319156.1900000004</v>
      </c>
      <c r="I162" s="4"/>
      <c r="J162" s="4">
        <f>MINA(ROUND(C162*1.025,0),'Levy Limit Base'!AB163)</f>
        <v>4998035</v>
      </c>
      <c r="K162" s="4">
        <f>IF(J162+'New Growth'!AM163&gt;'Levy Limit Base'!AB163,'Levy Limit Base'!AB163-J162,'New Growth'!AM163)</f>
        <v>57538</v>
      </c>
      <c r="L162" s="26">
        <f t="shared" si="19"/>
        <v>3.6799865139007721</v>
      </c>
      <c r="M162" s="4">
        <f>(GRS!J163)</f>
        <v>194993</v>
      </c>
      <c r="N162" s="26">
        <f t="shared" si="20"/>
        <v>3.3064550309400693</v>
      </c>
      <c r="O162" s="4">
        <f>('Local Receipts'!U163)</f>
        <v>239644.57</v>
      </c>
      <c r="P162" t="str">
        <f t="shared" si="21"/>
        <v/>
      </c>
      <c r="Q162" s="26">
        <f t="shared" si="22"/>
        <v>-5.7527407932420642</v>
      </c>
      <c r="R162" s="4">
        <f t="shared" si="23"/>
        <v>5490210.5700000003</v>
      </c>
      <c r="T162" s="23">
        <f t="shared" si="24"/>
        <v>171054.37999999989</v>
      </c>
      <c r="U162" s="26">
        <f t="shared" si="25"/>
        <v>3.2199999999999998</v>
      </c>
    </row>
    <row r="163" spans="1:21">
      <c r="A163" t="s">
        <v>173</v>
      </c>
      <c r="B163">
        <v>155</v>
      </c>
      <c r="C163" s="4">
        <f>('Levy Limit Base'!AD164)</f>
        <v>148706496</v>
      </c>
      <c r="D163" s="4" t="str">
        <f>IF('Levy Limit Base'!U164&gt;0,"","*")</f>
        <v/>
      </c>
      <c r="E163" s="4">
        <f>(GRS!F164)</f>
        <v>1531029</v>
      </c>
      <c r="F163" s="4">
        <f>('Local Receipts'!K164)</f>
        <v>7406961.9900000002</v>
      </c>
      <c r="G163" s="4" t="str">
        <f t="shared" si="26"/>
        <v/>
      </c>
      <c r="H163" s="4">
        <f t="shared" si="18"/>
        <v>157644486.99000001</v>
      </c>
      <c r="I163" s="4"/>
      <c r="J163" s="4">
        <f>MINA(ROUND(C163*1.025,0),'Levy Limit Base'!AB164)</f>
        <v>152424158</v>
      </c>
      <c r="K163" s="4">
        <f>IF(J163+'New Growth'!AM164&gt;'Levy Limit Base'!AB164,'Levy Limit Base'!AB164-J163,'New Growth'!AM164)</f>
        <v>3420249</v>
      </c>
      <c r="L163" s="26">
        <f t="shared" si="19"/>
        <v>4.7999994566478117</v>
      </c>
      <c r="M163" s="4">
        <f>(GRS!J164)</f>
        <v>1584615</v>
      </c>
      <c r="N163" s="26">
        <f t="shared" si="20"/>
        <v>3.4999990202667619</v>
      </c>
      <c r="O163" s="4">
        <f>('Local Receipts'!U164)</f>
        <v>7600028.6399999997</v>
      </c>
      <c r="P163" t="str">
        <f t="shared" si="21"/>
        <v/>
      </c>
      <c r="Q163" s="26">
        <f t="shared" si="22"/>
        <v>2.6065565107618358</v>
      </c>
      <c r="R163" s="4">
        <f t="shared" si="23"/>
        <v>165029050.63999999</v>
      </c>
      <c r="T163" s="23">
        <f t="shared" si="24"/>
        <v>7384563.6499999762</v>
      </c>
      <c r="U163" s="26">
        <f t="shared" si="25"/>
        <v>4.68</v>
      </c>
    </row>
    <row r="164" spans="1:21">
      <c r="A164" t="s">
        <v>174</v>
      </c>
      <c r="B164">
        <v>156</v>
      </c>
      <c r="C164" s="4">
        <f>('Levy Limit Base'!AD165)</f>
        <v>1820724</v>
      </c>
      <c r="D164" s="4" t="str">
        <f>IF('Levy Limit Base'!U165&gt;0,"","*")</f>
        <v/>
      </c>
      <c r="E164" s="4">
        <f>(GRS!F165)</f>
        <v>108829</v>
      </c>
      <c r="F164" s="4">
        <f>('Local Receipts'!K165)</f>
        <v>90828</v>
      </c>
      <c r="G164" s="4" t="str">
        <f t="shared" si="26"/>
        <v/>
      </c>
      <c r="H164" s="4">
        <f t="shared" si="18"/>
        <v>2020381</v>
      </c>
      <c r="I164" s="4"/>
      <c r="J164" s="4">
        <f>MINA(ROUND(C164*1.025,0),'Levy Limit Base'!AB165)</f>
        <v>1866242</v>
      </c>
      <c r="K164" s="4">
        <f>IF(J164+'New Growth'!AM165&gt;'Levy Limit Base'!AB165,'Levy Limit Base'!AB165-J164,'New Growth'!AM165)</f>
        <v>6737</v>
      </c>
      <c r="L164" s="26">
        <f t="shared" si="19"/>
        <v>2.8700121490132497</v>
      </c>
      <c r="M164" s="4">
        <f>(GRS!J165)</f>
        <v>111708</v>
      </c>
      <c r="N164" s="26">
        <f t="shared" si="20"/>
        <v>2.6454345808562056</v>
      </c>
      <c r="O164" s="4">
        <f>('Local Receipts'!U165)</f>
        <v>98450</v>
      </c>
      <c r="P164" t="str">
        <f t="shared" si="21"/>
        <v/>
      </c>
      <c r="Q164" s="26">
        <f t="shared" si="22"/>
        <v>8.391685383361958</v>
      </c>
      <c r="R164" s="4">
        <f t="shared" si="23"/>
        <v>2083137</v>
      </c>
      <c r="T164" s="23">
        <f t="shared" si="24"/>
        <v>62756</v>
      </c>
      <c r="U164" s="26">
        <f t="shared" si="25"/>
        <v>3.11</v>
      </c>
    </row>
    <row r="165" spans="1:21">
      <c r="A165" t="s">
        <v>175</v>
      </c>
      <c r="B165">
        <v>157</v>
      </c>
      <c r="C165" s="4">
        <f>('Levy Limit Base'!AD166)</f>
        <v>24580535</v>
      </c>
      <c r="D165" s="4" t="str">
        <f>IF('Levy Limit Base'!U166&gt;0,"","*")</f>
        <v/>
      </c>
      <c r="E165" s="4">
        <f>(GRS!F166)</f>
        <v>990916</v>
      </c>
      <c r="F165" s="4">
        <f>('Local Receipts'!K166)</f>
        <v>1034012</v>
      </c>
      <c r="G165" s="4" t="str">
        <f t="shared" si="26"/>
        <v/>
      </c>
      <c r="H165" s="4">
        <f t="shared" si="18"/>
        <v>26605463</v>
      </c>
      <c r="I165" s="4"/>
      <c r="J165" s="4">
        <f>MINA(ROUND(C165*1.025,0),'Levy Limit Base'!AB166)</f>
        <v>25195048</v>
      </c>
      <c r="K165" s="4">
        <f>IF(J165+'New Growth'!AM166&gt;'Levy Limit Base'!AB166,'Levy Limit Base'!AB166-J165,'New Growth'!AM166)</f>
        <v>282676</v>
      </c>
      <c r="L165" s="26">
        <f t="shared" si="19"/>
        <v>3.6499978539930069</v>
      </c>
      <c r="M165" s="4">
        <f>(GRS!J166)</f>
        <v>1014719</v>
      </c>
      <c r="N165" s="26">
        <f t="shared" si="20"/>
        <v>2.4021208659462556</v>
      </c>
      <c r="O165" s="4">
        <f>('Local Receipts'!U166)</f>
        <v>962926.25</v>
      </c>
      <c r="P165" t="str">
        <f t="shared" si="21"/>
        <v/>
      </c>
      <c r="Q165" s="26">
        <f t="shared" si="22"/>
        <v>-6.8747509700080851</v>
      </c>
      <c r="R165" s="4">
        <f t="shared" si="23"/>
        <v>27455369.25</v>
      </c>
      <c r="T165" s="23">
        <f t="shared" si="24"/>
        <v>849906.25</v>
      </c>
      <c r="U165" s="26">
        <f t="shared" si="25"/>
        <v>3.19</v>
      </c>
    </row>
    <row r="166" spans="1:21">
      <c r="A166" t="s">
        <v>176</v>
      </c>
      <c r="B166">
        <v>158</v>
      </c>
      <c r="C166" s="4">
        <f>('Levy Limit Base'!AD167)</f>
        <v>33270386</v>
      </c>
      <c r="D166" s="4" t="str">
        <f>IF('Levy Limit Base'!U167&gt;0,"","*")</f>
        <v/>
      </c>
      <c r="E166" s="4">
        <f>(GRS!F167)</f>
        <v>714463</v>
      </c>
      <c r="F166" s="4">
        <f>('Local Receipts'!K167)</f>
        <v>2086232</v>
      </c>
      <c r="G166" s="4" t="str">
        <f t="shared" si="26"/>
        <v/>
      </c>
      <c r="H166" s="4">
        <f t="shared" si="18"/>
        <v>36071081</v>
      </c>
      <c r="I166" s="4"/>
      <c r="J166" s="4">
        <f>MINA(ROUND(C166*1.025,0),'Levy Limit Base'!AB167)</f>
        <v>34102146</v>
      </c>
      <c r="K166" s="4">
        <f>IF(J166+'New Growth'!AM167&gt;'Levy Limit Base'!AB167,'Levy Limit Base'!AB167-J166,'New Growth'!AM167)</f>
        <v>1184426</v>
      </c>
      <c r="L166" s="26">
        <f t="shared" si="19"/>
        <v>6.0600018286532658</v>
      </c>
      <c r="M166" s="4">
        <f>(GRS!J167)</f>
        <v>739317</v>
      </c>
      <c r="N166" s="26">
        <f t="shared" si="20"/>
        <v>3.4786965875069806</v>
      </c>
      <c r="O166" s="4">
        <f>('Local Receipts'!U167)</f>
        <v>2677116</v>
      </c>
      <c r="P166" t="str">
        <f t="shared" si="21"/>
        <v/>
      </c>
      <c r="Q166" s="26">
        <f t="shared" si="22"/>
        <v>28.323024476664148</v>
      </c>
      <c r="R166" s="4">
        <f t="shared" si="23"/>
        <v>38703005</v>
      </c>
      <c r="T166" s="23">
        <f t="shared" si="24"/>
        <v>2631924</v>
      </c>
      <c r="U166" s="26">
        <f t="shared" si="25"/>
        <v>7.3</v>
      </c>
    </row>
    <row r="167" spans="1:21">
      <c r="A167" t="s">
        <v>177</v>
      </c>
      <c r="B167">
        <v>159</v>
      </c>
      <c r="C167" s="4">
        <f>('Levy Limit Base'!AD168)</f>
        <v>41340174</v>
      </c>
      <c r="D167" s="4" t="str">
        <f>IF('Levy Limit Base'!U168&gt;0,"","*")</f>
        <v/>
      </c>
      <c r="E167" s="4">
        <f>(GRS!F168)</f>
        <v>1395717</v>
      </c>
      <c r="F167" s="4">
        <f>('Local Receipts'!K168)</f>
        <v>3368000</v>
      </c>
      <c r="G167" s="4" t="str">
        <f t="shared" si="26"/>
        <v/>
      </c>
      <c r="H167" s="4">
        <f t="shared" si="18"/>
        <v>46103891</v>
      </c>
      <c r="I167" s="4"/>
      <c r="J167" s="4">
        <f>MINA(ROUND(C167*1.025,0),'Levy Limit Base'!AB168)</f>
        <v>42373678</v>
      </c>
      <c r="K167" s="4">
        <f>IF(J167+'New Growth'!AM168&gt;'Levy Limit Base'!AB168,'Levy Limit Base'!AB168-J167,'New Growth'!AM168)</f>
        <v>223237</v>
      </c>
      <c r="L167" s="26">
        <f t="shared" si="19"/>
        <v>3.0399992994707765</v>
      </c>
      <c r="M167" s="4">
        <f>(GRS!J168)</f>
        <v>1444567</v>
      </c>
      <c r="N167" s="26">
        <f t="shared" si="20"/>
        <v>3.4999931934625717</v>
      </c>
      <c r="O167" s="4">
        <f>('Local Receipts'!U168)</f>
        <v>3411000</v>
      </c>
      <c r="P167" t="str">
        <f t="shared" si="21"/>
        <v/>
      </c>
      <c r="Q167" s="26">
        <f t="shared" si="22"/>
        <v>1.2767220902612826</v>
      </c>
      <c r="R167" s="4">
        <f t="shared" si="23"/>
        <v>47452482</v>
      </c>
      <c r="T167" s="23">
        <f t="shared" si="24"/>
        <v>1348591</v>
      </c>
      <c r="U167" s="26">
        <f t="shared" si="25"/>
        <v>2.93</v>
      </c>
    </row>
    <row r="168" spans="1:21">
      <c r="A168" t="s">
        <v>178</v>
      </c>
      <c r="B168">
        <v>160</v>
      </c>
      <c r="C168" s="4">
        <f>('Levy Limit Base'!AD169)</f>
        <v>146747545</v>
      </c>
      <c r="D168" s="4" t="str">
        <f>IF('Levy Limit Base'!U169&gt;0,"","*")</f>
        <v/>
      </c>
      <c r="E168" s="4">
        <f>(GRS!F169)</f>
        <v>25361138</v>
      </c>
      <c r="F168" s="4">
        <f>('Local Receipts'!K169)</f>
        <v>16027935</v>
      </c>
      <c r="G168" s="4" t="str">
        <f t="shared" si="26"/>
        <v/>
      </c>
      <c r="H168" s="4">
        <f t="shared" si="18"/>
        <v>188136618</v>
      </c>
      <c r="I168" s="4"/>
      <c r="J168" s="4">
        <f>MINA(ROUND(C168*1.025,0),'Levy Limit Base'!AB169)</f>
        <v>150416234</v>
      </c>
      <c r="K168" s="4">
        <f>IF(J168+'New Growth'!AM169&gt;'Levy Limit Base'!AB169,'Levy Limit Base'!AB169-J168,'New Growth'!AM169)</f>
        <v>2832228</v>
      </c>
      <c r="L168" s="26">
        <f t="shared" si="19"/>
        <v>4.4300005155111792</v>
      </c>
      <c r="M168" s="4">
        <f>(GRS!J169)</f>
        <v>26241831</v>
      </c>
      <c r="N168" s="26">
        <f t="shared" si="20"/>
        <v>3.4726083663911296</v>
      </c>
      <c r="O168" s="4">
        <f>('Local Receipts'!U169)</f>
        <v>16099248.59</v>
      </c>
      <c r="P168" t="str">
        <f t="shared" si="21"/>
        <v/>
      </c>
      <c r="Q168" s="26">
        <f t="shared" si="22"/>
        <v>0.4449331120946014</v>
      </c>
      <c r="R168" s="4">
        <f t="shared" si="23"/>
        <v>195589541.59</v>
      </c>
      <c r="T168" s="23">
        <f t="shared" si="24"/>
        <v>7452923.5900000036</v>
      </c>
      <c r="U168" s="26">
        <f t="shared" si="25"/>
        <v>3.9600000000000004</v>
      </c>
    </row>
    <row r="169" spans="1:21">
      <c r="A169" t="s">
        <v>179</v>
      </c>
      <c r="B169">
        <v>161</v>
      </c>
      <c r="C169" s="4">
        <f>('Levy Limit Base'!AD170)</f>
        <v>39450650</v>
      </c>
      <c r="D169" s="4" t="str">
        <f>IF('Levy Limit Base'!U170&gt;0,"","*")</f>
        <v/>
      </c>
      <c r="E169" s="4">
        <f>(GRS!F170)</f>
        <v>3081864</v>
      </c>
      <c r="F169" s="4">
        <f>('Local Receipts'!K170)</f>
        <v>4862972.5999999996</v>
      </c>
      <c r="G169" s="4" t="str">
        <f t="shared" si="26"/>
        <v/>
      </c>
      <c r="H169" s="4">
        <f t="shared" si="18"/>
        <v>47395486.600000001</v>
      </c>
      <c r="I169" s="4"/>
      <c r="J169" s="4">
        <f>MINA(ROUND(C169*1.025,0),'Levy Limit Base'!AB170)</f>
        <v>40436916</v>
      </c>
      <c r="K169" s="4">
        <f>IF(J169+'New Growth'!AM170&gt;'Levy Limit Base'!AB170,'Levy Limit Base'!AB170-J169,'New Growth'!AM170)</f>
        <v>504968</v>
      </c>
      <c r="L169" s="26">
        <f t="shared" si="19"/>
        <v>3.7799985551568858</v>
      </c>
      <c r="M169" s="4">
        <f>(GRS!J170)</f>
        <v>3188677</v>
      </c>
      <c r="N169" s="26">
        <f t="shared" si="20"/>
        <v>3.4658570267863866</v>
      </c>
      <c r="O169" s="4">
        <f>('Local Receipts'!U170)</f>
        <v>5002000</v>
      </c>
      <c r="P169" t="str">
        <f t="shared" si="21"/>
        <v/>
      </c>
      <c r="Q169" s="26">
        <f t="shared" si="22"/>
        <v>2.8588974570821226</v>
      </c>
      <c r="R169" s="4">
        <f t="shared" si="23"/>
        <v>49132561</v>
      </c>
      <c r="T169" s="23">
        <f t="shared" si="24"/>
        <v>1737074.3999999985</v>
      </c>
      <c r="U169" s="26">
        <f t="shared" si="25"/>
        <v>3.6700000000000004</v>
      </c>
    </row>
    <row r="170" spans="1:21">
      <c r="A170" t="s">
        <v>180</v>
      </c>
      <c r="B170">
        <v>162</v>
      </c>
      <c r="C170" s="4">
        <f>('Levy Limit Base'!AD171)</f>
        <v>21838302</v>
      </c>
      <c r="D170" s="4" t="str">
        <f>IF('Levy Limit Base'!U171&gt;0,"","*")</f>
        <v/>
      </c>
      <c r="E170" s="4">
        <f>(GRS!F171)</f>
        <v>1103661</v>
      </c>
      <c r="F170" s="4">
        <f>('Local Receipts'!K171)</f>
        <v>1932528</v>
      </c>
      <c r="G170" s="4" t="str">
        <f t="shared" si="26"/>
        <v/>
      </c>
      <c r="H170" s="4">
        <f t="shared" si="18"/>
        <v>24874491</v>
      </c>
      <c r="I170" s="4"/>
      <c r="J170" s="4">
        <f>MINA(ROUND(C170*1.025,0),'Levy Limit Base'!AB171)</f>
        <v>22384260</v>
      </c>
      <c r="K170" s="4">
        <f>IF(J170+'New Growth'!AM171&gt;'Levy Limit Base'!AB171,'Levy Limit Base'!AB171-J170,'New Growth'!AM171)</f>
        <v>484810</v>
      </c>
      <c r="L170" s="26">
        <f t="shared" si="19"/>
        <v>4.7200006667185024</v>
      </c>
      <c r="M170" s="4">
        <f>(GRS!J171)</f>
        <v>1140636</v>
      </c>
      <c r="N170" s="26">
        <f t="shared" si="20"/>
        <v>3.3502135166504932</v>
      </c>
      <c r="O170" s="4">
        <f>('Local Receipts'!U171)</f>
        <v>1954842</v>
      </c>
      <c r="P170" t="str">
        <f t="shared" si="21"/>
        <v/>
      </c>
      <c r="Q170" s="26">
        <f t="shared" si="22"/>
        <v>1.1546533866520952</v>
      </c>
      <c r="R170" s="4">
        <f t="shared" si="23"/>
        <v>25964548</v>
      </c>
      <c r="T170" s="23">
        <f t="shared" si="24"/>
        <v>1090057</v>
      </c>
      <c r="U170" s="26">
        <f t="shared" si="25"/>
        <v>4.38</v>
      </c>
    </row>
    <row r="171" spans="1:21">
      <c r="A171" t="s">
        <v>181</v>
      </c>
      <c r="B171">
        <v>163</v>
      </c>
      <c r="C171" s="4">
        <f>('Levy Limit Base'!AD172)</f>
        <v>126379702</v>
      </c>
      <c r="D171" s="4" t="str">
        <f>IF('Levy Limit Base'!U172&gt;0,"","*")</f>
        <v>*</v>
      </c>
      <c r="E171" s="4">
        <f>(GRS!F172)</f>
        <v>22368076</v>
      </c>
      <c r="F171" s="4">
        <f>('Local Receipts'!K172)</f>
        <v>11120000</v>
      </c>
      <c r="G171" s="4" t="str">
        <f t="shared" si="26"/>
        <v>*</v>
      </c>
      <c r="H171" s="4">
        <f t="shared" si="18"/>
        <v>159867778</v>
      </c>
      <c r="I171" s="4"/>
      <c r="J171" s="4">
        <f>MINA(ROUND(C171*1.025,0),'Levy Limit Base'!AB172)</f>
        <v>129539195</v>
      </c>
      <c r="K171" s="4">
        <f>IF(J171+'New Growth'!AM172&gt;'Levy Limit Base'!AB172,'Levy Limit Base'!AB172-J171,'New Growth'!AM172)</f>
        <v>1883058</v>
      </c>
      <c r="L171" s="26">
        <f t="shared" si="19"/>
        <v>3.9900007043852659</v>
      </c>
      <c r="M171" s="4">
        <f>(GRS!J172)</f>
        <v>23150920</v>
      </c>
      <c r="N171" s="26">
        <f t="shared" si="20"/>
        <v>3.4998271643926819</v>
      </c>
      <c r="O171" s="4">
        <f>('Local Receipts'!U172)</f>
        <v>14016129</v>
      </c>
      <c r="P171" t="str">
        <f t="shared" si="21"/>
        <v>*</v>
      </c>
      <c r="Q171" s="26">
        <f t="shared" si="22"/>
        <v>26.044325539568344</v>
      </c>
      <c r="R171" s="4">
        <f t="shared" si="23"/>
        <v>168589302</v>
      </c>
      <c r="T171" s="23">
        <f t="shared" si="24"/>
        <v>8721524</v>
      </c>
      <c r="U171" s="26">
        <f t="shared" si="25"/>
        <v>5.46</v>
      </c>
    </row>
    <row r="172" spans="1:21">
      <c r="A172" t="s">
        <v>182</v>
      </c>
      <c r="B172">
        <v>164</v>
      </c>
      <c r="C172" s="4">
        <f>('Levy Limit Base'!AD173)</f>
        <v>35597066</v>
      </c>
      <c r="D172" s="4" t="str">
        <f>IF('Levy Limit Base'!U173&gt;0,"","*")</f>
        <v/>
      </c>
      <c r="E172" s="4">
        <f>(GRS!F173)</f>
        <v>1078704</v>
      </c>
      <c r="F172" s="4">
        <f>('Local Receipts'!K173)</f>
        <v>3890200</v>
      </c>
      <c r="G172" s="4" t="str">
        <f t="shared" si="26"/>
        <v/>
      </c>
      <c r="H172" s="4">
        <f t="shared" si="18"/>
        <v>40565970</v>
      </c>
      <c r="I172" s="4"/>
      <c r="J172" s="4">
        <f>MINA(ROUND(C172*1.025,0),'Levy Limit Base'!AB173)</f>
        <v>36486993</v>
      </c>
      <c r="K172" s="4">
        <f>IF(J172+'New Growth'!AM173&gt;'Levy Limit Base'!AB173,'Levy Limit Base'!AB173-J172,'New Growth'!AM173)</f>
        <v>793815</v>
      </c>
      <c r="L172" s="26">
        <f t="shared" si="19"/>
        <v>4.7300021861352279</v>
      </c>
      <c r="M172" s="4">
        <f>(GRS!J173)</f>
        <v>1115068</v>
      </c>
      <c r="N172" s="26">
        <f t="shared" si="20"/>
        <v>3.371082335840045</v>
      </c>
      <c r="O172" s="4">
        <f>('Local Receipts'!U173)</f>
        <v>4046848.04</v>
      </c>
      <c r="P172" t="str">
        <f t="shared" si="21"/>
        <v/>
      </c>
      <c r="Q172" s="26">
        <f t="shared" si="22"/>
        <v>4.0267348722430736</v>
      </c>
      <c r="R172" s="4">
        <f t="shared" si="23"/>
        <v>42442724.039999999</v>
      </c>
      <c r="T172" s="23">
        <f t="shared" si="24"/>
        <v>1876754.0399999991</v>
      </c>
      <c r="U172" s="26">
        <f t="shared" si="25"/>
        <v>4.63</v>
      </c>
    </row>
    <row r="173" spans="1:21">
      <c r="A173" t="s">
        <v>183</v>
      </c>
      <c r="B173">
        <v>165</v>
      </c>
      <c r="C173" s="4">
        <f>('Levy Limit Base'!AD174)</f>
        <v>86826081</v>
      </c>
      <c r="D173" s="4" t="str">
        <f>IF('Levy Limit Base'!U174&gt;0,"","*")</f>
        <v/>
      </c>
      <c r="E173" s="4">
        <f>(GRS!F174)</f>
        <v>12533384</v>
      </c>
      <c r="F173" s="4">
        <f>('Local Receipts'!K174)</f>
        <v>7999174</v>
      </c>
      <c r="G173" s="4" t="str">
        <f t="shared" si="26"/>
        <v/>
      </c>
      <c r="H173" s="4">
        <f t="shared" si="18"/>
        <v>107358639</v>
      </c>
      <c r="I173" s="4"/>
      <c r="J173" s="4">
        <f>MINA(ROUND(C173*1.025,0),'Levy Limit Base'!AB174)</f>
        <v>88996733</v>
      </c>
      <c r="K173" s="4">
        <f>IF(J173+'New Growth'!AM174&gt;'Levy Limit Base'!AB174,'Levy Limit Base'!AB174-J173,'New Growth'!AM174)</f>
        <v>1814665</v>
      </c>
      <c r="L173" s="26">
        <f t="shared" si="19"/>
        <v>4.5899998642113076</v>
      </c>
      <c r="M173" s="4">
        <f>(GRS!J174)</f>
        <v>12972052</v>
      </c>
      <c r="N173" s="26">
        <f t="shared" si="20"/>
        <v>3.4999964893758939</v>
      </c>
      <c r="O173" s="4">
        <f>('Local Receipts'!U174)</f>
        <v>8681714</v>
      </c>
      <c r="P173" t="str">
        <f t="shared" si="21"/>
        <v/>
      </c>
      <c r="Q173" s="26">
        <f t="shared" si="22"/>
        <v>8.5326309941501464</v>
      </c>
      <c r="R173" s="4">
        <f t="shared" si="23"/>
        <v>112465164</v>
      </c>
      <c r="T173" s="23">
        <f t="shared" si="24"/>
        <v>5106525</v>
      </c>
      <c r="U173" s="26">
        <f t="shared" si="25"/>
        <v>4.7600000000000007</v>
      </c>
    </row>
    <row r="174" spans="1:21">
      <c r="A174" t="s">
        <v>184</v>
      </c>
      <c r="B174">
        <v>166</v>
      </c>
      <c r="C174" s="4">
        <f>('Levy Limit Base'!AD175)</f>
        <v>20867145</v>
      </c>
      <c r="D174" s="4" t="str">
        <f>IF('Levy Limit Base'!U175&gt;0,"","*")</f>
        <v/>
      </c>
      <c r="E174" s="4">
        <f>(GRS!F175)</f>
        <v>222163</v>
      </c>
      <c r="F174" s="4">
        <f>('Local Receipts'!K175)</f>
        <v>932000</v>
      </c>
      <c r="G174" s="4" t="str">
        <f t="shared" si="26"/>
        <v/>
      </c>
      <c r="H174" s="4">
        <f t="shared" si="18"/>
        <v>22021308</v>
      </c>
      <c r="I174" s="4"/>
      <c r="J174" s="4">
        <f>MINA(ROUND(C174*1.025,0),'Levy Limit Base'!AB175)</f>
        <v>21388824</v>
      </c>
      <c r="K174" s="4">
        <f>IF(J174+'New Growth'!AM175&gt;'Levy Limit Base'!AB175,'Levy Limit Base'!AB175-J174,'New Growth'!AM175)</f>
        <v>340134</v>
      </c>
      <c r="L174" s="26">
        <f t="shared" si="19"/>
        <v>4.1299995758883163</v>
      </c>
      <c r="M174" s="4">
        <f>(GRS!J175)</f>
        <v>229939</v>
      </c>
      <c r="N174" s="26">
        <f t="shared" si="20"/>
        <v>3.5001327853873057</v>
      </c>
      <c r="O174" s="4">
        <f>('Local Receipts'!U175)</f>
        <v>965926</v>
      </c>
      <c r="P174" t="str">
        <f t="shared" si="21"/>
        <v/>
      </c>
      <c r="Q174" s="26">
        <f t="shared" si="22"/>
        <v>3.640128755364807</v>
      </c>
      <c r="R174" s="4">
        <f t="shared" si="23"/>
        <v>22924823</v>
      </c>
      <c r="T174" s="23">
        <f t="shared" si="24"/>
        <v>903515</v>
      </c>
      <c r="U174" s="26">
        <f t="shared" si="25"/>
        <v>4.1000000000000005</v>
      </c>
    </row>
    <row r="175" spans="1:21">
      <c r="A175" t="s">
        <v>185</v>
      </c>
      <c r="B175">
        <v>167</v>
      </c>
      <c r="C175" s="4">
        <f>('Levy Limit Base'!AD176)</f>
        <v>57822467</v>
      </c>
      <c r="D175" s="4" t="str">
        <f>IF('Levy Limit Base'!U176&gt;0,"","*")</f>
        <v/>
      </c>
      <c r="E175" s="4">
        <f>(GRS!F176)</f>
        <v>2228356</v>
      </c>
      <c r="F175" s="4">
        <f>('Local Receipts'!K176)</f>
        <v>5671963</v>
      </c>
      <c r="G175" s="4" t="str">
        <f t="shared" si="26"/>
        <v/>
      </c>
      <c r="H175" s="4">
        <f t="shared" si="18"/>
        <v>65722786</v>
      </c>
      <c r="I175" s="4"/>
      <c r="J175" s="4">
        <f>MINA(ROUND(C175*1.025,0),'Levy Limit Base'!AB176)</f>
        <v>59268029</v>
      </c>
      <c r="K175" s="4">
        <f>IF(J175+'New Growth'!AM176&gt;'Levy Limit Base'!AB176,'Levy Limit Base'!AB176-J175,'New Growth'!AM176)</f>
        <v>1202707</v>
      </c>
      <c r="L175" s="26">
        <f t="shared" si="19"/>
        <v>4.58000001971552</v>
      </c>
      <c r="M175" s="4">
        <f>(GRS!J176)</f>
        <v>2306348</v>
      </c>
      <c r="N175" s="26">
        <f t="shared" si="20"/>
        <v>3.4999793569788671</v>
      </c>
      <c r="O175" s="4">
        <f>('Local Receipts'!U176)</f>
        <v>6092723</v>
      </c>
      <c r="P175" t="str">
        <f t="shared" si="21"/>
        <v/>
      </c>
      <c r="Q175" s="26">
        <f t="shared" si="22"/>
        <v>7.4182430315571519</v>
      </c>
      <c r="R175" s="4">
        <f t="shared" si="23"/>
        <v>68869807</v>
      </c>
      <c r="T175" s="23">
        <f t="shared" si="24"/>
        <v>3147021</v>
      </c>
      <c r="U175" s="26">
        <f t="shared" si="25"/>
        <v>4.79</v>
      </c>
    </row>
    <row r="176" spans="1:21">
      <c r="A176" t="s">
        <v>186</v>
      </c>
      <c r="B176">
        <v>168</v>
      </c>
      <c r="C176" s="4">
        <f>('Levy Limit Base'!AD177)</f>
        <v>52983355</v>
      </c>
      <c r="D176" s="4" t="str">
        <f>IF('Levy Limit Base'!U177&gt;0,"","*")</f>
        <v/>
      </c>
      <c r="E176" s="4">
        <f>(GRS!F177)</f>
        <v>1137599</v>
      </c>
      <c r="F176" s="4">
        <f>('Local Receipts'!K177)</f>
        <v>2712956.24</v>
      </c>
      <c r="G176" s="4" t="str">
        <f t="shared" si="26"/>
        <v/>
      </c>
      <c r="H176" s="4">
        <f t="shared" si="18"/>
        <v>56833910.240000002</v>
      </c>
      <c r="I176" s="4"/>
      <c r="J176" s="4">
        <f>MINA(ROUND(C176*1.025,0),'Levy Limit Base'!AB177)</f>
        <v>54307939</v>
      </c>
      <c r="K176" s="4">
        <f>IF(J176+'New Growth'!AM177&gt;'Levy Limit Base'!AB177,'Levy Limit Base'!AB177-J176,'New Growth'!AM177)</f>
        <v>460955</v>
      </c>
      <c r="L176" s="26">
        <f t="shared" si="19"/>
        <v>3.36999988015104</v>
      </c>
      <c r="M176" s="4">
        <f>(GRS!J177)</f>
        <v>1177415</v>
      </c>
      <c r="N176" s="26">
        <f t="shared" si="20"/>
        <v>3.5000030766553065</v>
      </c>
      <c r="O176" s="4">
        <f>('Local Receipts'!U177)</f>
        <v>3092926.07</v>
      </c>
      <c r="P176" t="str">
        <f t="shared" si="21"/>
        <v/>
      </c>
      <c r="Q176" s="26">
        <f t="shared" si="22"/>
        <v>14.005748577794959</v>
      </c>
      <c r="R176" s="4">
        <f t="shared" si="23"/>
        <v>59039235.07</v>
      </c>
      <c r="T176" s="23">
        <f t="shared" si="24"/>
        <v>2205324.8299999982</v>
      </c>
      <c r="U176" s="26">
        <f t="shared" si="25"/>
        <v>3.88</v>
      </c>
    </row>
    <row r="177" spans="1:21">
      <c r="A177" t="s">
        <v>187</v>
      </c>
      <c r="B177">
        <v>169</v>
      </c>
      <c r="C177" s="4">
        <f>('Levy Limit Base'!AD178)</f>
        <v>16033569</v>
      </c>
      <c r="D177" s="4" t="str">
        <f>IF('Levy Limit Base'!U178&gt;0,"","*")</f>
        <v/>
      </c>
      <c r="E177" s="4">
        <f>(GRS!F178)</f>
        <v>247793</v>
      </c>
      <c r="F177" s="4">
        <f>('Local Receipts'!K178)</f>
        <v>783000</v>
      </c>
      <c r="G177" s="4" t="str">
        <f t="shared" si="26"/>
        <v/>
      </c>
      <c r="H177" s="4">
        <f t="shared" si="18"/>
        <v>17064362</v>
      </c>
      <c r="I177" s="4"/>
      <c r="J177" s="4">
        <f>MINA(ROUND(C177*1.025,0),'Levy Limit Base'!AB178)</f>
        <v>16434408</v>
      </c>
      <c r="K177" s="4">
        <f>IF(J177+'New Growth'!AM178&gt;'Levy Limit Base'!AB178,'Levy Limit Base'!AB178-J177,'New Growth'!AM178)</f>
        <v>192403</v>
      </c>
      <c r="L177" s="26">
        <f t="shared" si="19"/>
        <v>3.6999996694435282</v>
      </c>
      <c r="M177" s="4">
        <f>(GRS!J178)</f>
        <v>255682</v>
      </c>
      <c r="N177" s="26">
        <f t="shared" si="20"/>
        <v>3.1837057543998419</v>
      </c>
      <c r="O177" s="4">
        <f>('Local Receipts'!U178)</f>
        <v>851500</v>
      </c>
      <c r="P177" t="str">
        <f t="shared" si="21"/>
        <v/>
      </c>
      <c r="Q177" s="26">
        <f t="shared" si="22"/>
        <v>8.7484035759897836</v>
      </c>
      <c r="R177" s="4">
        <f t="shared" si="23"/>
        <v>17733993</v>
      </c>
      <c r="T177" s="23">
        <f t="shared" si="24"/>
        <v>669631</v>
      </c>
      <c r="U177" s="26">
        <f t="shared" si="25"/>
        <v>3.92</v>
      </c>
    </row>
    <row r="178" spans="1:21">
      <c r="A178" t="s">
        <v>188</v>
      </c>
      <c r="B178">
        <v>170</v>
      </c>
      <c r="C178" s="4">
        <f>('Levy Limit Base'!AD179)</f>
        <v>131259954</v>
      </c>
      <c r="D178" s="4" t="str">
        <f>IF('Levy Limit Base'!U179&gt;0,"","*")</f>
        <v/>
      </c>
      <c r="E178" s="4">
        <f>(GRS!F179)</f>
        <v>5506628</v>
      </c>
      <c r="F178" s="4">
        <f>('Local Receipts'!K179)</f>
        <v>8080000</v>
      </c>
      <c r="G178" s="4" t="str">
        <f t="shared" si="26"/>
        <v/>
      </c>
      <c r="H178" s="4">
        <f t="shared" si="18"/>
        <v>144846582</v>
      </c>
      <c r="I178" s="4"/>
      <c r="J178" s="4">
        <f>MINA(ROUND(C178*1.025,0),'Levy Limit Base'!AB179)</f>
        <v>134541453</v>
      </c>
      <c r="K178" s="4">
        <f>IF(J178+'New Growth'!AM179&gt;'Levy Limit Base'!AB179,'Levy Limit Base'!AB179-J178,'New Growth'!AM179)</f>
        <v>225025</v>
      </c>
      <c r="L178" s="26">
        <f t="shared" si="19"/>
        <v>2.6714347317232794</v>
      </c>
      <c r="M178" s="4">
        <f>(GRS!J179)</f>
        <v>5696963</v>
      </c>
      <c r="N178" s="26">
        <f t="shared" si="20"/>
        <v>3.4564710018544926</v>
      </c>
      <c r="O178" s="4">
        <f>('Local Receipts'!U179)</f>
        <v>9488500</v>
      </c>
      <c r="P178" t="str">
        <f t="shared" si="21"/>
        <v/>
      </c>
      <c r="Q178" s="26">
        <f t="shared" si="22"/>
        <v>17.431930693069308</v>
      </c>
      <c r="R178" s="4">
        <f t="shared" si="23"/>
        <v>149951941</v>
      </c>
      <c r="T178" s="23">
        <f t="shared" si="24"/>
        <v>5105359</v>
      </c>
      <c r="U178" s="26">
        <f t="shared" si="25"/>
        <v>3.52</v>
      </c>
    </row>
    <row r="179" spans="1:21">
      <c r="A179" t="s">
        <v>189</v>
      </c>
      <c r="B179">
        <v>171</v>
      </c>
      <c r="C179" s="4">
        <f>('Levy Limit Base'!AD180)</f>
        <v>58185898</v>
      </c>
      <c r="D179" s="4" t="str">
        <f>IF('Levy Limit Base'!U180&gt;0,"","*")</f>
        <v/>
      </c>
      <c r="E179" s="4">
        <f>(GRS!F180)</f>
        <v>2166961</v>
      </c>
      <c r="F179" s="4">
        <f>('Local Receipts'!K180)</f>
        <v>4409575</v>
      </c>
      <c r="G179" s="4" t="str">
        <f t="shared" si="26"/>
        <v/>
      </c>
      <c r="H179" s="4">
        <f t="shared" si="18"/>
        <v>64762434</v>
      </c>
      <c r="I179" s="4"/>
      <c r="J179" s="4">
        <f>MINA(ROUND(C179*1.025,0),'Levy Limit Base'!AB180)</f>
        <v>59640545</v>
      </c>
      <c r="K179" s="4">
        <f>IF(J179+'New Growth'!AM180&gt;'Levy Limit Base'!AB180,'Levy Limit Base'!AB180-J179,'New Growth'!AM180)</f>
        <v>756417</v>
      </c>
      <c r="L179" s="26">
        <f t="shared" si="19"/>
        <v>3.7999997868899436</v>
      </c>
      <c r="M179" s="4">
        <f>(GRS!J180)</f>
        <v>2242706</v>
      </c>
      <c r="N179" s="26">
        <f t="shared" si="20"/>
        <v>3.4954482337245572</v>
      </c>
      <c r="O179" s="4">
        <f>('Local Receipts'!U180)</f>
        <v>5102013</v>
      </c>
      <c r="P179" t="str">
        <f t="shared" si="21"/>
        <v/>
      </c>
      <c r="Q179" s="26">
        <f t="shared" si="22"/>
        <v>15.703055283105515</v>
      </c>
      <c r="R179" s="4">
        <f t="shared" si="23"/>
        <v>67741681</v>
      </c>
      <c r="T179" s="23">
        <f t="shared" si="24"/>
        <v>2979247</v>
      </c>
      <c r="U179" s="26">
        <f t="shared" si="25"/>
        <v>4.5999999999999996</v>
      </c>
    </row>
    <row r="180" spans="1:21">
      <c r="A180" t="s">
        <v>190</v>
      </c>
      <c r="B180">
        <v>172</v>
      </c>
      <c r="C180" s="4">
        <f>('Levy Limit Base'!AD181)</f>
        <v>46068055</v>
      </c>
      <c r="D180" s="4" t="str">
        <f>IF('Levy Limit Base'!U181&gt;0,"","*")</f>
        <v/>
      </c>
      <c r="E180" s="4">
        <f>(GRS!F181)</f>
        <v>741047</v>
      </c>
      <c r="F180" s="4">
        <f>('Local Receipts'!K181)</f>
        <v>1978150</v>
      </c>
      <c r="G180" s="4" t="str">
        <f t="shared" si="26"/>
        <v/>
      </c>
      <c r="H180" s="4">
        <f t="shared" si="18"/>
        <v>48787252</v>
      </c>
      <c r="I180" s="4"/>
      <c r="J180" s="4">
        <f>MINA(ROUND(C180*1.025,0),'Levy Limit Base'!AB181)</f>
        <v>47219756</v>
      </c>
      <c r="K180" s="4">
        <f>IF(J180+'New Growth'!AM181&gt;'Levy Limit Base'!AB181,'Levy Limit Base'!AB181-J180,'New Growth'!AM181)</f>
        <v>787764</v>
      </c>
      <c r="L180" s="26">
        <f t="shared" si="19"/>
        <v>4.2099997492839671</v>
      </c>
      <c r="M180" s="4">
        <f>(GRS!J181)</f>
        <v>753911</v>
      </c>
      <c r="N180" s="26">
        <f t="shared" si="20"/>
        <v>1.7359222829321217</v>
      </c>
      <c r="O180" s="4">
        <f>('Local Receipts'!U181)</f>
        <v>1958150</v>
      </c>
      <c r="P180" t="str">
        <f t="shared" si="21"/>
        <v/>
      </c>
      <c r="Q180" s="26">
        <f t="shared" si="22"/>
        <v>-1.0110456739883225</v>
      </c>
      <c r="R180" s="4">
        <f t="shared" si="23"/>
        <v>50719581</v>
      </c>
      <c r="T180" s="23">
        <f t="shared" si="24"/>
        <v>1932329</v>
      </c>
      <c r="U180" s="26">
        <f t="shared" si="25"/>
        <v>3.9600000000000004</v>
      </c>
    </row>
    <row r="181" spans="1:21">
      <c r="A181" t="s">
        <v>191</v>
      </c>
      <c r="B181">
        <v>173</v>
      </c>
      <c r="C181" s="4">
        <f>('Levy Limit Base'!AD182)</f>
        <v>19244879</v>
      </c>
      <c r="D181" s="4" t="str">
        <f>IF('Levy Limit Base'!U182&gt;0,"","*")</f>
        <v/>
      </c>
      <c r="E181" s="4">
        <f>(GRS!F182)</f>
        <v>536575</v>
      </c>
      <c r="F181" s="4">
        <f>('Local Receipts'!K182)</f>
        <v>1209373</v>
      </c>
      <c r="G181" s="4" t="str">
        <f t="shared" si="26"/>
        <v/>
      </c>
      <c r="H181" s="4">
        <f t="shared" si="18"/>
        <v>20990827</v>
      </c>
      <c r="I181" s="4"/>
      <c r="J181" s="4">
        <f>MINA(ROUND(C181*1.025,0),'Levy Limit Base'!AB182)</f>
        <v>19726001</v>
      </c>
      <c r="K181" s="4">
        <f>IF(J181+'New Growth'!AM182&gt;'Levy Limit Base'!AB182,'Levy Limit Base'!AB182-J181,'New Growth'!AM182)</f>
        <v>273277</v>
      </c>
      <c r="L181" s="26">
        <f t="shared" si="19"/>
        <v>3.9199986656190462</v>
      </c>
      <c r="M181" s="4">
        <f>(GRS!J182)</f>
        <v>550746</v>
      </c>
      <c r="N181" s="26">
        <f t="shared" si="20"/>
        <v>2.6410101104225876</v>
      </c>
      <c r="O181" s="4">
        <f>('Local Receipts'!U182)</f>
        <v>1248522.6400000001</v>
      </c>
      <c r="P181" t="str">
        <f t="shared" si="21"/>
        <v/>
      </c>
      <c r="Q181" s="26">
        <f t="shared" si="22"/>
        <v>3.2371848883677847</v>
      </c>
      <c r="R181" s="4">
        <f t="shared" si="23"/>
        <v>21798546.640000001</v>
      </c>
      <c r="T181" s="23">
        <f t="shared" si="24"/>
        <v>807719.6400000006</v>
      </c>
      <c r="U181" s="26">
        <f t="shared" si="25"/>
        <v>3.85</v>
      </c>
    </row>
    <row r="182" spans="1:21">
      <c r="A182" t="s">
        <v>192</v>
      </c>
      <c r="B182">
        <v>174</v>
      </c>
      <c r="C182" s="4">
        <f>('Levy Limit Base'!AD183)</f>
        <v>26682292</v>
      </c>
      <c r="D182" s="4" t="str">
        <f>IF('Levy Limit Base'!U183&gt;0,"","*")</f>
        <v/>
      </c>
      <c r="E182" s="4">
        <f>(GRS!F183)</f>
        <v>1569461</v>
      </c>
      <c r="F182" s="4">
        <f>('Local Receipts'!K183)</f>
        <v>1564195</v>
      </c>
      <c r="G182" s="4" t="str">
        <f t="shared" si="26"/>
        <v/>
      </c>
      <c r="H182" s="4">
        <f t="shared" si="18"/>
        <v>29815948</v>
      </c>
      <c r="I182" s="4"/>
      <c r="J182" s="4">
        <f>MINA(ROUND(C182*1.025,0),'Levy Limit Base'!AB183)</f>
        <v>27349349</v>
      </c>
      <c r="K182" s="4">
        <f>IF(J182+'New Growth'!AM183&gt;'Levy Limit Base'!AB183,'Levy Limit Base'!AB183-J182,'New Growth'!AM183)</f>
        <v>410907</v>
      </c>
      <c r="L182" s="26">
        <f t="shared" si="19"/>
        <v>4.0399977633105886</v>
      </c>
      <c r="M182" s="4">
        <f>(GRS!J183)</f>
        <v>1624392</v>
      </c>
      <c r="N182" s="26">
        <f t="shared" si="20"/>
        <v>3.4999913983208248</v>
      </c>
      <c r="O182" s="4">
        <f>('Local Receipts'!U183)</f>
        <v>1619000</v>
      </c>
      <c r="P182" t="str">
        <f t="shared" si="21"/>
        <v/>
      </c>
      <c r="Q182" s="26">
        <f t="shared" si="22"/>
        <v>3.5037191654493207</v>
      </c>
      <c r="R182" s="4">
        <f t="shared" si="23"/>
        <v>31003648</v>
      </c>
      <c r="T182" s="23">
        <f t="shared" si="24"/>
        <v>1187700</v>
      </c>
      <c r="U182" s="26">
        <f t="shared" si="25"/>
        <v>3.9800000000000004</v>
      </c>
    </row>
    <row r="183" spans="1:21">
      <c r="A183" t="s">
        <v>193</v>
      </c>
      <c r="B183">
        <v>175</v>
      </c>
      <c r="C183" s="4">
        <f>('Levy Limit Base'!AD184)</f>
        <v>32226908</v>
      </c>
      <c r="D183" s="4" t="str">
        <f>IF('Levy Limit Base'!U184&gt;0,"","*")</f>
        <v/>
      </c>
      <c r="E183" s="4">
        <f>(GRS!F184)</f>
        <v>1476026</v>
      </c>
      <c r="F183" s="4">
        <f>('Local Receipts'!K184)</f>
        <v>2277214</v>
      </c>
      <c r="G183" s="4" t="str">
        <f t="shared" si="26"/>
        <v/>
      </c>
      <c r="H183" s="4">
        <f t="shared" si="18"/>
        <v>35980148</v>
      </c>
      <c r="I183" s="4"/>
      <c r="J183" s="4">
        <f>MINA(ROUND(C183*1.025,0),'Levy Limit Base'!AB184)</f>
        <v>33032581</v>
      </c>
      <c r="K183" s="4">
        <f>IF(J183+'New Growth'!AM184&gt;'Levy Limit Base'!AB184,'Levy Limit Base'!AB184-J183,'New Growth'!AM184)</f>
        <v>431841</v>
      </c>
      <c r="L183" s="26">
        <f t="shared" si="19"/>
        <v>3.8400022738762281</v>
      </c>
      <c r="M183" s="4">
        <f>(GRS!J184)</f>
        <v>1526710</v>
      </c>
      <c r="N183" s="26">
        <f t="shared" si="20"/>
        <v>3.4338148514999056</v>
      </c>
      <c r="O183" s="4">
        <f>('Local Receipts'!U184)</f>
        <v>2490377</v>
      </c>
      <c r="P183" t="str">
        <f t="shared" si="21"/>
        <v/>
      </c>
      <c r="Q183" s="26">
        <f t="shared" si="22"/>
        <v>9.3606924953034714</v>
      </c>
      <c r="R183" s="4">
        <f t="shared" si="23"/>
        <v>37481509</v>
      </c>
      <c r="T183" s="23">
        <f t="shared" si="24"/>
        <v>1501361</v>
      </c>
      <c r="U183" s="26">
        <f t="shared" si="25"/>
        <v>4.17</v>
      </c>
    </row>
    <row r="184" spans="1:21">
      <c r="A184" t="s">
        <v>194</v>
      </c>
      <c r="B184">
        <v>176</v>
      </c>
      <c r="C184" s="4">
        <f>('Levy Limit Base'!AD185)</f>
        <v>109528185</v>
      </c>
      <c r="D184" s="4" t="str">
        <f>IF('Levy Limit Base'!U185&gt;0,"","*")</f>
        <v/>
      </c>
      <c r="E184" s="4">
        <f>(GRS!F185)</f>
        <v>12157690</v>
      </c>
      <c r="F184" s="4">
        <f>('Local Receipts'!K185)</f>
        <v>10309518</v>
      </c>
      <c r="G184" s="4" t="str">
        <f t="shared" si="26"/>
        <v/>
      </c>
      <c r="H184" s="4">
        <f t="shared" si="18"/>
        <v>131995393</v>
      </c>
      <c r="I184" s="4"/>
      <c r="J184" s="4">
        <f>MINA(ROUND(C184*1.025,0),'Levy Limit Base'!AB185)</f>
        <v>112266390</v>
      </c>
      <c r="K184" s="4">
        <f>IF(J184+'New Growth'!AM185&gt;'Levy Limit Base'!AB185,'Levy Limit Base'!AB185-J184,'New Growth'!AM185)</f>
        <v>1982460</v>
      </c>
      <c r="L184" s="26">
        <f t="shared" si="19"/>
        <v>4.3100002067960865</v>
      </c>
      <c r="M184" s="4">
        <f>(GRS!J185)</f>
        <v>12581809</v>
      </c>
      <c r="N184" s="26">
        <f t="shared" si="20"/>
        <v>3.488483420781415</v>
      </c>
      <c r="O184" s="4">
        <f>('Local Receipts'!U185)</f>
        <v>10347000</v>
      </c>
      <c r="P184" t="str">
        <f t="shared" si="21"/>
        <v/>
      </c>
      <c r="Q184" s="26">
        <f t="shared" si="22"/>
        <v>0.36356694852271465</v>
      </c>
      <c r="R184" s="4">
        <f t="shared" si="23"/>
        <v>137177659</v>
      </c>
      <c r="T184" s="23">
        <f t="shared" si="24"/>
        <v>5182266</v>
      </c>
      <c r="U184" s="26">
        <f t="shared" si="25"/>
        <v>3.93</v>
      </c>
    </row>
    <row r="185" spans="1:21">
      <c r="A185" t="s">
        <v>195</v>
      </c>
      <c r="B185">
        <v>177</v>
      </c>
      <c r="C185" s="4">
        <f>('Levy Limit Base'!AD186)</f>
        <v>31557264</v>
      </c>
      <c r="D185" s="4" t="str">
        <f>IF('Levy Limit Base'!U186&gt;0,"","*")</f>
        <v/>
      </c>
      <c r="E185" s="4">
        <f>(GRS!F186)</f>
        <v>1218791</v>
      </c>
      <c r="F185" s="4">
        <f>('Local Receipts'!K186)</f>
        <v>2095000</v>
      </c>
      <c r="G185" s="4" t="str">
        <f t="shared" si="26"/>
        <v/>
      </c>
      <c r="H185" s="4">
        <f t="shared" si="18"/>
        <v>34871055</v>
      </c>
      <c r="I185" s="4"/>
      <c r="J185" s="4">
        <f>MINA(ROUND(C185*1.025,0),'Levy Limit Base'!AB186)</f>
        <v>32346196</v>
      </c>
      <c r="K185" s="4">
        <f>IF(J185+'New Growth'!AM186&gt;'Levy Limit Base'!AB186,'Levy Limit Base'!AB186-J185,'New Growth'!AM186)</f>
        <v>609055</v>
      </c>
      <c r="L185" s="26">
        <f t="shared" si="19"/>
        <v>4.4300006489789485</v>
      </c>
      <c r="M185" s="4">
        <f>(GRS!J186)</f>
        <v>1261449</v>
      </c>
      <c r="N185" s="26">
        <f t="shared" si="20"/>
        <v>3.5000258452843842</v>
      </c>
      <c r="O185" s="4">
        <f>('Local Receipts'!U186)</f>
        <v>2269100</v>
      </c>
      <c r="P185" t="str">
        <f t="shared" si="21"/>
        <v/>
      </c>
      <c r="Q185" s="26">
        <f t="shared" si="22"/>
        <v>8.3102625298329347</v>
      </c>
      <c r="R185" s="4">
        <f t="shared" si="23"/>
        <v>36485800</v>
      </c>
      <c r="T185" s="23">
        <f t="shared" si="24"/>
        <v>1614745</v>
      </c>
      <c r="U185" s="26">
        <f t="shared" si="25"/>
        <v>4.63</v>
      </c>
    </row>
    <row r="186" spans="1:21">
      <c r="A186" t="s">
        <v>196</v>
      </c>
      <c r="B186">
        <v>178</v>
      </c>
      <c r="C186" s="4">
        <f>('Levy Limit Base'!AD187)</f>
        <v>55368833</v>
      </c>
      <c r="D186" s="4" t="str">
        <f>IF('Levy Limit Base'!U187&gt;0,"","*")</f>
        <v/>
      </c>
      <c r="E186" s="4">
        <f>(GRS!F187)</f>
        <v>5124349</v>
      </c>
      <c r="F186" s="4">
        <f>('Local Receipts'!K187)</f>
        <v>3850000</v>
      </c>
      <c r="G186" s="4" t="str">
        <f t="shared" si="26"/>
        <v/>
      </c>
      <c r="H186" s="4">
        <f t="shared" si="18"/>
        <v>64343182</v>
      </c>
      <c r="I186" s="4"/>
      <c r="J186" s="4">
        <f>MINA(ROUND(C186*1.025,0),'Levy Limit Base'!AB187)</f>
        <v>56753054</v>
      </c>
      <c r="K186" s="4">
        <f>IF(J186+'New Growth'!AM187&gt;'Levy Limit Base'!AB187,'Levy Limit Base'!AB187-J186,'New Growth'!AM187)</f>
        <v>725332</v>
      </c>
      <c r="L186" s="26">
        <f t="shared" si="19"/>
        <v>3.8100008356686876</v>
      </c>
      <c r="M186" s="4">
        <f>(GRS!J187)</f>
        <v>5303665</v>
      </c>
      <c r="N186" s="26">
        <f t="shared" si="20"/>
        <v>3.4992932760824838</v>
      </c>
      <c r="O186" s="4">
        <f>('Local Receipts'!U187)</f>
        <v>4034780</v>
      </c>
      <c r="P186" t="str">
        <f t="shared" si="21"/>
        <v/>
      </c>
      <c r="Q186" s="26">
        <f t="shared" si="22"/>
        <v>4.7994805194805199</v>
      </c>
      <c r="R186" s="4">
        <f t="shared" si="23"/>
        <v>66816831</v>
      </c>
      <c r="T186" s="23">
        <f t="shared" si="24"/>
        <v>2473649</v>
      </c>
      <c r="U186" s="26">
        <f t="shared" si="25"/>
        <v>3.84</v>
      </c>
    </row>
    <row r="187" spans="1:21">
      <c r="A187" t="s">
        <v>197</v>
      </c>
      <c r="B187">
        <v>179</v>
      </c>
      <c r="C187" s="4">
        <f>('Levy Limit Base'!AD188)</f>
        <v>11863359</v>
      </c>
      <c r="D187" s="4" t="str">
        <f>IF('Levy Limit Base'!U188&gt;0,"","*")</f>
        <v/>
      </c>
      <c r="E187" s="4">
        <f>(GRS!F188)</f>
        <v>413471</v>
      </c>
      <c r="F187" s="4">
        <f>('Local Receipts'!K188)</f>
        <v>1229405</v>
      </c>
      <c r="G187" s="4" t="str">
        <f t="shared" si="26"/>
        <v/>
      </c>
      <c r="H187" s="4">
        <f t="shared" si="18"/>
        <v>13506235</v>
      </c>
      <c r="I187" s="4"/>
      <c r="J187" s="4">
        <f>MINA(ROUND(C187*1.025,0),'Levy Limit Base'!AB188)</f>
        <v>12159943</v>
      </c>
      <c r="K187" s="4">
        <f>IF(J187+'New Growth'!AM188&gt;'Levy Limit Base'!AB188,'Levy Limit Base'!AB188-J187,'New Growth'!AM188)</f>
        <v>309634</v>
      </c>
      <c r="L187" s="26">
        <f t="shared" si="19"/>
        <v>5.110002993250057</v>
      </c>
      <c r="M187" s="4">
        <f>(GRS!J188)</f>
        <v>427760</v>
      </c>
      <c r="N187" s="26">
        <f t="shared" si="20"/>
        <v>3.455865102993922</v>
      </c>
      <c r="O187" s="4">
        <f>('Local Receipts'!U188)</f>
        <v>1282065</v>
      </c>
      <c r="P187" t="str">
        <f t="shared" si="21"/>
        <v/>
      </c>
      <c r="Q187" s="26">
        <f t="shared" si="22"/>
        <v>4.2833728510946356</v>
      </c>
      <c r="R187" s="4">
        <f t="shared" si="23"/>
        <v>14179402</v>
      </c>
      <c r="T187" s="23">
        <f t="shared" si="24"/>
        <v>673167</v>
      </c>
      <c r="U187" s="26">
        <f t="shared" si="25"/>
        <v>4.9799999999999995</v>
      </c>
    </row>
    <row r="188" spans="1:21">
      <c r="A188" t="s">
        <v>198</v>
      </c>
      <c r="B188">
        <v>180</v>
      </c>
      <c r="C188" s="4">
        <f>('Levy Limit Base'!AD189)</f>
        <v>10376972</v>
      </c>
      <c r="D188" s="4" t="str">
        <f>IF('Levy Limit Base'!U189&gt;0,"","*")</f>
        <v/>
      </c>
      <c r="E188" s="4">
        <f>(GRS!F189)</f>
        <v>843081</v>
      </c>
      <c r="F188" s="4">
        <f>('Local Receipts'!K189)</f>
        <v>987500</v>
      </c>
      <c r="G188" s="4" t="str">
        <f t="shared" si="26"/>
        <v/>
      </c>
      <c r="H188" s="4">
        <f t="shared" si="18"/>
        <v>12207553</v>
      </c>
      <c r="I188" s="4"/>
      <c r="J188" s="4">
        <f>MINA(ROUND(C188*1.025,0),'Levy Limit Base'!AB189)</f>
        <v>10636396</v>
      </c>
      <c r="K188" s="4">
        <f>IF(J188+'New Growth'!AM189&gt;'Levy Limit Base'!AB189,'Levy Limit Base'!AB189-J188,'New Growth'!AM189)</f>
        <v>208577</v>
      </c>
      <c r="L188" s="26">
        <f t="shared" si="19"/>
        <v>4.5099957868249039</v>
      </c>
      <c r="M188" s="4">
        <f>(GRS!J189)</f>
        <v>872500</v>
      </c>
      <c r="N188" s="26">
        <f t="shared" si="20"/>
        <v>3.4894630527790329</v>
      </c>
      <c r="O188" s="4">
        <f>('Local Receipts'!U189)</f>
        <v>1010200</v>
      </c>
      <c r="P188" t="str">
        <f t="shared" si="21"/>
        <v/>
      </c>
      <c r="Q188" s="26">
        <f t="shared" si="22"/>
        <v>2.2987341772151897</v>
      </c>
      <c r="R188" s="4">
        <f t="shared" si="23"/>
        <v>12727673</v>
      </c>
      <c r="T188" s="23">
        <f t="shared" si="24"/>
        <v>520120</v>
      </c>
      <c r="U188" s="26">
        <f t="shared" si="25"/>
        <v>4.26</v>
      </c>
    </row>
    <row r="189" spans="1:21">
      <c r="A189" t="s">
        <v>199</v>
      </c>
      <c r="B189">
        <v>181</v>
      </c>
      <c r="C189" s="4">
        <f>('Levy Limit Base'!AD190)</f>
        <v>86698275</v>
      </c>
      <c r="D189" s="4" t="str">
        <f>IF('Levy Limit Base'!U190&gt;0,"","*")</f>
        <v/>
      </c>
      <c r="E189" s="4">
        <f>(GRS!F190)</f>
        <v>5431706</v>
      </c>
      <c r="F189" s="4">
        <f>('Local Receipts'!K190)</f>
        <v>8189500</v>
      </c>
      <c r="G189" s="4" t="str">
        <f t="shared" si="26"/>
        <v/>
      </c>
      <c r="H189" s="4">
        <f t="shared" si="18"/>
        <v>100319481</v>
      </c>
      <c r="I189" s="4"/>
      <c r="J189" s="4">
        <f>MINA(ROUND(C189*1.025,0),'Levy Limit Base'!AB190)</f>
        <v>88865732</v>
      </c>
      <c r="K189" s="4">
        <f>IF(J189+'New Growth'!AM190&gt;'Levy Limit Base'!AB190,'Levy Limit Base'!AB190-J189,'New Growth'!AM190)</f>
        <v>1014370</v>
      </c>
      <c r="L189" s="26">
        <f t="shared" si="19"/>
        <v>3.6700003546783369</v>
      </c>
      <c r="M189" s="4">
        <f>(GRS!J190)</f>
        <v>5621816</v>
      </c>
      <c r="N189" s="26">
        <f t="shared" si="20"/>
        <v>3.5000053390223993</v>
      </c>
      <c r="O189" s="4">
        <f>('Local Receipts'!U190)</f>
        <v>7863500</v>
      </c>
      <c r="P189" t="str">
        <f t="shared" si="21"/>
        <v/>
      </c>
      <c r="Q189" s="26">
        <f t="shared" si="22"/>
        <v>-3.9807070028695279</v>
      </c>
      <c r="R189" s="4">
        <f t="shared" si="23"/>
        <v>103365418</v>
      </c>
      <c r="T189" s="23">
        <f t="shared" si="24"/>
        <v>3045937</v>
      </c>
      <c r="U189" s="26">
        <f t="shared" si="25"/>
        <v>3.04</v>
      </c>
    </row>
    <row r="190" spans="1:21">
      <c r="A190" t="s">
        <v>200</v>
      </c>
      <c r="B190">
        <v>182</v>
      </c>
      <c r="C190" s="4">
        <f>('Levy Limit Base'!AD191)</f>
        <v>40482738</v>
      </c>
      <c r="D190" s="4" t="str">
        <f>IF('Levy Limit Base'!U191&gt;0,"","*")</f>
        <v/>
      </c>
      <c r="E190" s="4">
        <f>(GRS!F191)</f>
        <v>2617628</v>
      </c>
      <c r="F190" s="4">
        <f>('Local Receipts'!K191)</f>
        <v>4469240</v>
      </c>
      <c r="G190" s="4" t="str">
        <f t="shared" si="26"/>
        <v/>
      </c>
      <c r="H190" s="4">
        <f t="shared" si="18"/>
        <v>47569606</v>
      </c>
      <c r="I190" s="4"/>
      <c r="J190" s="4">
        <f>MINA(ROUND(C190*1.025,0),'Levy Limit Base'!AB191)</f>
        <v>41494806</v>
      </c>
      <c r="K190" s="4">
        <f>IF(J190+'New Growth'!AM191&gt;'Levy Limit Base'!AB191,'Levy Limit Base'!AB191-J190,'New Growth'!AM191)</f>
        <v>765124</v>
      </c>
      <c r="L190" s="26">
        <f t="shared" si="19"/>
        <v>4.3899995104086091</v>
      </c>
      <c r="M190" s="4">
        <f>(GRS!J191)</f>
        <v>2703833</v>
      </c>
      <c r="N190" s="26">
        <f t="shared" si="20"/>
        <v>3.2932486969118608</v>
      </c>
      <c r="O190" s="4">
        <f>('Local Receipts'!U191)</f>
        <v>4585422</v>
      </c>
      <c r="P190" t="str">
        <f t="shared" si="21"/>
        <v/>
      </c>
      <c r="Q190" s="26">
        <f t="shared" si="22"/>
        <v>2.5995918769186708</v>
      </c>
      <c r="R190" s="4">
        <f t="shared" si="23"/>
        <v>49549185</v>
      </c>
      <c r="T190" s="23">
        <f t="shared" si="24"/>
        <v>1979579</v>
      </c>
      <c r="U190" s="26">
        <f t="shared" si="25"/>
        <v>4.16</v>
      </c>
    </row>
    <row r="191" spans="1:21">
      <c r="A191" t="s">
        <v>201</v>
      </c>
      <c r="B191">
        <v>183</v>
      </c>
      <c r="C191" s="4">
        <f>('Levy Limit Base'!AD192)</f>
        <v>1378983</v>
      </c>
      <c r="D191" s="4" t="str">
        <f>IF('Levy Limit Base'!U192&gt;0,"","*")</f>
        <v/>
      </c>
      <c r="E191" s="4">
        <f>(GRS!F192)</f>
        <v>107052</v>
      </c>
      <c r="F191" s="4">
        <f>('Local Receipts'!K192)</f>
        <v>67858</v>
      </c>
      <c r="G191" s="4" t="str">
        <f t="shared" si="26"/>
        <v/>
      </c>
      <c r="H191" s="4">
        <f t="shared" si="18"/>
        <v>1553893</v>
      </c>
      <c r="I191" s="4"/>
      <c r="J191" s="4">
        <f>MINA(ROUND(C191*1.025,0),'Levy Limit Base'!AB192)</f>
        <v>1413458</v>
      </c>
      <c r="K191" s="4">
        <f>IF(J191+'New Growth'!AM192&gt;'Levy Limit Base'!AB192,'Levy Limit Base'!AB192-J191,'New Growth'!AM192)</f>
        <v>7309</v>
      </c>
      <c r="L191" s="26">
        <f t="shared" si="19"/>
        <v>3.0300591087779907</v>
      </c>
      <c r="M191" s="4">
        <f>(GRS!J192)</f>
        <v>108911</v>
      </c>
      <c r="N191" s="26">
        <f t="shared" si="20"/>
        <v>1.7365392519523222</v>
      </c>
      <c r="O191" s="4">
        <f>('Local Receipts'!U192)</f>
        <v>68260</v>
      </c>
      <c r="P191" t="str">
        <f t="shared" si="21"/>
        <v/>
      </c>
      <c r="Q191" s="26">
        <f t="shared" si="22"/>
        <v>0.5924135695128061</v>
      </c>
      <c r="R191" s="4">
        <f t="shared" si="23"/>
        <v>1597938</v>
      </c>
      <c r="T191" s="23">
        <f t="shared" si="24"/>
        <v>44045</v>
      </c>
      <c r="U191" s="26">
        <f t="shared" si="25"/>
        <v>2.83</v>
      </c>
    </row>
    <row r="192" spans="1:21">
      <c r="A192" t="s">
        <v>202</v>
      </c>
      <c r="B192">
        <v>184</v>
      </c>
      <c r="C192" s="4">
        <f>('Levy Limit Base'!AD193)</f>
        <v>25068581</v>
      </c>
      <c r="D192" s="4" t="str">
        <f>IF('Levy Limit Base'!U193&gt;0,"","*")</f>
        <v/>
      </c>
      <c r="E192" s="4">
        <f>(GRS!F193)</f>
        <v>565863</v>
      </c>
      <c r="F192" s="4">
        <f>('Local Receipts'!K193)</f>
        <v>2535000</v>
      </c>
      <c r="G192" s="4" t="str">
        <f t="shared" si="26"/>
        <v/>
      </c>
      <c r="H192" s="4">
        <f t="shared" si="18"/>
        <v>28169444</v>
      </c>
      <c r="I192" s="4"/>
      <c r="J192" s="4">
        <f>MINA(ROUND(C192*1.025,0),'Levy Limit Base'!AB193)</f>
        <v>25695296</v>
      </c>
      <c r="K192" s="4">
        <f>IF(J192+'New Growth'!AM193&gt;'Levy Limit Base'!AB193,'Levy Limit Base'!AB193-J192,'New Growth'!AM193)</f>
        <v>609167</v>
      </c>
      <c r="L192" s="26">
        <f t="shared" si="19"/>
        <v>4.9300038163308884</v>
      </c>
      <c r="M192" s="4">
        <f>(GRS!J193)</f>
        <v>584994</v>
      </c>
      <c r="N192" s="26">
        <f t="shared" si="20"/>
        <v>3.3808536695277831</v>
      </c>
      <c r="O192" s="4">
        <f>('Local Receipts'!U193)</f>
        <v>2540844</v>
      </c>
      <c r="P192" t="str">
        <f t="shared" si="21"/>
        <v/>
      </c>
      <c r="Q192" s="26">
        <f t="shared" si="22"/>
        <v>0.23053254437869822</v>
      </c>
      <c r="R192" s="4">
        <f t="shared" si="23"/>
        <v>29430301</v>
      </c>
      <c r="T192" s="23">
        <f t="shared" si="24"/>
        <v>1260857</v>
      </c>
      <c r="U192" s="26">
        <f t="shared" si="25"/>
        <v>4.4799999999999995</v>
      </c>
    </row>
    <row r="193" spans="1:21">
      <c r="A193" t="s">
        <v>203</v>
      </c>
      <c r="B193">
        <v>185</v>
      </c>
      <c r="C193" s="4">
        <f>('Levy Limit Base'!AD194)</f>
        <v>67893461</v>
      </c>
      <c r="D193" s="4" t="str">
        <f>IF('Levy Limit Base'!U194&gt;0,"","*")</f>
        <v/>
      </c>
      <c r="E193" s="4">
        <f>(GRS!F194)</f>
        <v>3051332</v>
      </c>
      <c r="F193" s="4">
        <f>('Local Receipts'!K194)</f>
        <v>7033163</v>
      </c>
      <c r="G193" s="4" t="str">
        <f t="shared" si="26"/>
        <v/>
      </c>
      <c r="H193" s="4">
        <f t="shared" si="18"/>
        <v>77977956</v>
      </c>
      <c r="I193" s="4"/>
      <c r="J193" s="4">
        <f>MINA(ROUND(C193*1.025,0),'Levy Limit Base'!AB194)</f>
        <v>69590798</v>
      </c>
      <c r="K193" s="4">
        <f>IF(J193+'New Growth'!AM194&gt;'Levy Limit Base'!AB194,'Levy Limit Base'!AB194-J193,'New Growth'!AM194)</f>
        <v>923351</v>
      </c>
      <c r="L193" s="26">
        <f t="shared" si="19"/>
        <v>3.8600005971119957</v>
      </c>
      <c r="M193" s="4">
        <f>(GRS!J194)</f>
        <v>3158129</v>
      </c>
      <c r="N193" s="26">
        <f t="shared" si="20"/>
        <v>3.5000124535776509</v>
      </c>
      <c r="O193" s="4">
        <f>('Local Receipts'!U194)</f>
        <v>7073268</v>
      </c>
      <c r="P193" t="str">
        <f t="shared" si="21"/>
        <v/>
      </c>
      <c r="Q193" s="26">
        <f t="shared" si="22"/>
        <v>0.57022707990700627</v>
      </c>
      <c r="R193" s="4">
        <f t="shared" si="23"/>
        <v>80745546</v>
      </c>
      <c r="T193" s="23">
        <f t="shared" si="24"/>
        <v>2767590</v>
      </c>
      <c r="U193" s="26">
        <f t="shared" si="25"/>
        <v>3.55</v>
      </c>
    </row>
    <row r="194" spans="1:21">
      <c r="A194" t="s">
        <v>204</v>
      </c>
      <c r="B194">
        <v>186</v>
      </c>
      <c r="C194" s="4">
        <f>('Levy Limit Base'!AD195)</f>
        <v>24012723</v>
      </c>
      <c r="D194" s="4" t="str">
        <f>IF('Levy Limit Base'!U195&gt;0,"","*")</f>
        <v/>
      </c>
      <c r="E194" s="4">
        <f>(GRS!F195)</f>
        <v>1778898</v>
      </c>
      <c r="F194" s="4">
        <f>('Local Receipts'!K195)</f>
        <v>4659450</v>
      </c>
      <c r="G194" s="4" t="str">
        <f t="shared" si="26"/>
        <v/>
      </c>
      <c r="H194" s="4">
        <f t="shared" si="18"/>
        <v>30451071</v>
      </c>
      <c r="I194" s="4"/>
      <c r="J194" s="4">
        <f>MINA(ROUND(C194*1.025,0),'Levy Limit Base'!AB195)</f>
        <v>24613041</v>
      </c>
      <c r="K194" s="4">
        <f>IF(J194+'New Growth'!AM195&gt;'Levy Limit Base'!AB195,'Levy Limit Base'!AB195-J194,'New Growth'!AM195)</f>
        <v>597917</v>
      </c>
      <c r="L194" s="26">
        <f t="shared" si="19"/>
        <v>4.9900005093133339</v>
      </c>
      <c r="M194" s="4">
        <f>(GRS!J195)</f>
        <v>1840814</v>
      </c>
      <c r="N194" s="26">
        <f t="shared" si="20"/>
        <v>3.4805817983942866</v>
      </c>
      <c r="O194" s="4">
        <f>('Local Receipts'!U195)</f>
        <v>4770500</v>
      </c>
      <c r="P194" t="str">
        <f t="shared" si="21"/>
        <v/>
      </c>
      <c r="Q194" s="26">
        <f t="shared" si="22"/>
        <v>2.3833285044372188</v>
      </c>
      <c r="R194" s="4">
        <f t="shared" si="23"/>
        <v>31822272</v>
      </c>
      <c r="T194" s="23">
        <f t="shared" si="24"/>
        <v>1371201</v>
      </c>
      <c r="U194" s="26">
        <f t="shared" si="25"/>
        <v>4.5</v>
      </c>
    </row>
    <row r="195" spans="1:21">
      <c r="A195" t="s">
        <v>205</v>
      </c>
      <c r="B195">
        <v>187</v>
      </c>
      <c r="C195" s="4">
        <f>('Levy Limit Base'!AD196)</f>
        <v>16838769</v>
      </c>
      <c r="D195" s="4" t="str">
        <f>IF('Levy Limit Base'!U196&gt;0,"","*")</f>
        <v/>
      </c>
      <c r="E195" s="4">
        <f>(GRS!F196)</f>
        <v>1045922</v>
      </c>
      <c r="F195" s="4">
        <f>('Local Receipts'!K196)</f>
        <v>1610376.55</v>
      </c>
      <c r="G195" s="4" t="str">
        <f t="shared" si="26"/>
        <v/>
      </c>
      <c r="H195" s="4">
        <f t="shared" si="18"/>
        <v>19495067.550000001</v>
      </c>
      <c r="I195" s="4"/>
      <c r="J195" s="4">
        <f>MINA(ROUND(C195*1.025,0),'Levy Limit Base'!AB196)</f>
        <v>17259738</v>
      </c>
      <c r="K195" s="4">
        <f>IF(J195+'New Growth'!AM196&gt;'Levy Limit Base'!AB196,'Levy Limit Base'!AB196-J195,'New Growth'!AM196)</f>
        <v>452963</v>
      </c>
      <c r="L195" s="26">
        <f t="shared" si="19"/>
        <v>5.1899993402130526</v>
      </c>
      <c r="M195" s="4">
        <f>(GRS!J196)</f>
        <v>1082529</v>
      </c>
      <c r="N195" s="26">
        <f t="shared" si="20"/>
        <v>3.4999741854555122</v>
      </c>
      <c r="O195" s="4">
        <f>('Local Receipts'!U196)</f>
        <v>1558857</v>
      </c>
      <c r="P195" t="str">
        <f t="shared" si="21"/>
        <v/>
      </c>
      <c r="Q195" s="26">
        <f t="shared" si="22"/>
        <v>-3.1992238088663205</v>
      </c>
      <c r="R195" s="4">
        <f t="shared" si="23"/>
        <v>20354087</v>
      </c>
      <c r="T195" s="23">
        <f t="shared" si="24"/>
        <v>859019.44999999925</v>
      </c>
      <c r="U195" s="26">
        <f t="shared" si="25"/>
        <v>4.41</v>
      </c>
    </row>
    <row r="196" spans="1:21">
      <c r="A196" t="s">
        <v>206</v>
      </c>
      <c r="B196">
        <v>188</v>
      </c>
      <c r="C196" s="4">
        <f>('Levy Limit Base'!AD197)</f>
        <v>4659119</v>
      </c>
      <c r="D196" s="4" t="str">
        <f>IF('Levy Limit Base'!U197&gt;0,"","*")</f>
        <v/>
      </c>
      <c r="E196" s="4">
        <f>(GRS!F197)</f>
        <v>409522</v>
      </c>
      <c r="F196" s="4">
        <f>('Local Receipts'!K197)</f>
        <v>397000</v>
      </c>
      <c r="G196" s="4" t="str">
        <f t="shared" si="26"/>
        <v/>
      </c>
      <c r="H196" s="4">
        <f t="shared" si="18"/>
        <v>5465641</v>
      </c>
      <c r="I196" s="4"/>
      <c r="J196" s="4">
        <f>MINA(ROUND(C196*1.025,0),'Levy Limit Base'!AB197)</f>
        <v>4775597</v>
      </c>
      <c r="K196" s="4">
        <f>IF(J196+'New Growth'!AM197&gt;'Levy Limit Base'!AB197,'Levy Limit Base'!AB197-J196,'New Growth'!AM197)</f>
        <v>42864</v>
      </c>
      <c r="L196" s="26">
        <f t="shared" si="19"/>
        <v>3.4200027945197364</v>
      </c>
      <c r="M196" s="4">
        <f>(GRS!J197)</f>
        <v>423764</v>
      </c>
      <c r="N196" s="26">
        <f t="shared" si="20"/>
        <v>3.4777130410576231</v>
      </c>
      <c r="O196" s="4">
        <f>('Local Receipts'!U197)</f>
        <v>452000</v>
      </c>
      <c r="P196" t="str">
        <f t="shared" si="21"/>
        <v/>
      </c>
      <c r="Q196" s="26">
        <f t="shared" si="22"/>
        <v>13.853904282115868</v>
      </c>
      <c r="R196" s="4">
        <f t="shared" si="23"/>
        <v>5694225</v>
      </c>
      <c r="T196" s="23">
        <f t="shared" si="24"/>
        <v>228584</v>
      </c>
      <c r="U196" s="26">
        <f t="shared" si="25"/>
        <v>4.18</v>
      </c>
    </row>
    <row r="197" spans="1:21">
      <c r="A197" t="s">
        <v>207</v>
      </c>
      <c r="B197">
        <v>189</v>
      </c>
      <c r="C197" s="4">
        <f>('Levy Limit Base'!AD198)</f>
        <v>61038527</v>
      </c>
      <c r="D197" s="4" t="str">
        <f>IF('Levy Limit Base'!U198&gt;0,"","*")</f>
        <v/>
      </c>
      <c r="E197" s="4">
        <f>(GRS!F198)</f>
        <v>3915388</v>
      </c>
      <c r="F197" s="4">
        <f>('Local Receipts'!K198)</f>
        <v>4681082</v>
      </c>
      <c r="G197" s="4" t="str">
        <f t="shared" si="26"/>
        <v/>
      </c>
      <c r="H197" s="4">
        <f t="shared" si="18"/>
        <v>69634997</v>
      </c>
      <c r="I197" s="4"/>
      <c r="J197" s="4">
        <f>MINA(ROUND(C197*1.025,0),'Levy Limit Base'!AB198)</f>
        <v>62564490</v>
      </c>
      <c r="K197" s="4">
        <f>IF(J197+'New Growth'!AM198&gt;'Levy Limit Base'!AB198,'Levy Limit Base'!AB198-J197,'New Growth'!AM198)</f>
        <v>799605</v>
      </c>
      <c r="L197" s="26">
        <f t="shared" si="19"/>
        <v>3.8100001987269452</v>
      </c>
      <c r="M197" s="4">
        <f>(GRS!J198)</f>
        <v>4027736</v>
      </c>
      <c r="N197" s="26">
        <f t="shared" si="20"/>
        <v>2.8693963407968761</v>
      </c>
      <c r="O197" s="4">
        <f>('Local Receipts'!U198)</f>
        <v>4686504</v>
      </c>
      <c r="P197" t="str">
        <f t="shared" si="21"/>
        <v/>
      </c>
      <c r="Q197" s="26">
        <f t="shared" si="22"/>
        <v>0.11582792183516546</v>
      </c>
      <c r="R197" s="4">
        <f t="shared" si="23"/>
        <v>72078335</v>
      </c>
      <c r="T197" s="23">
        <f t="shared" si="24"/>
        <v>2443338</v>
      </c>
      <c r="U197" s="26">
        <f t="shared" si="25"/>
        <v>3.51</v>
      </c>
    </row>
    <row r="198" spans="1:21">
      <c r="A198" t="s">
        <v>208</v>
      </c>
      <c r="B198">
        <v>190</v>
      </c>
      <c r="C198" s="4">
        <f>('Levy Limit Base'!AD199)</f>
        <v>631805</v>
      </c>
      <c r="D198" s="4" t="str">
        <f>IF('Levy Limit Base'!U199&gt;0,"","*")</f>
        <v>*</v>
      </c>
      <c r="E198" s="4">
        <f>(GRS!F199)</f>
        <v>26858</v>
      </c>
      <c r="F198" s="4">
        <f>('Local Receipts'!K199)</f>
        <v>163500</v>
      </c>
      <c r="G198" s="4" t="str">
        <f t="shared" si="26"/>
        <v>*</v>
      </c>
      <c r="H198" s="4">
        <f t="shared" si="18"/>
        <v>822163</v>
      </c>
      <c r="I198" s="4"/>
      <c r="J198" s="4">
        <f>MINA(ROUND(C198*1.025,0),'Levy Limit Base'!AB199)</f>
        <v>645140</v>
      </c>
      <c r="K198" s="4">
        <f>IF(J198+'New Growth'!AM199&gt;'Levy Limit Base'!AB199,'Levy Limit Base'!AB199-J198,'New Growth'!AM199)</f>
        <v>0</v>
      </c>
      <c r="L198" s="26">
        <f t="shared" si="19"/>
        <v>2.1106195740774449</v>
      </c>
      <c r="M198" s="4">
        <f>(GRS!J199)</f>
        <v>27501</v>
      </c>
      <c r="N198" s="26">
        <f t="shared" si="20"/>
        <v>2.3940725296001193</v>
      </c>
      <c r="O198" s="4">
        <f>('Local Receipts'!U199)</f>
        <v>190500</v>
      </c>
      <c r="P198" t="str">
        <f t="shared" si="21"/>
        <v>*</v>
      </c>
      <c r="Q198" s="26">
        <f t="shared" si="22"/>
        <v>16.513761467889907</v>
      </c>
      <c r="R198" s="4">
        <f t="shared" si="23"/>
        <v>863141</v>
      </c>
      <c r="T198" s="23">
        <f t="shared" si="24"/>
        <v>40978</v>
      </c>
      <c r="U198" s="26">
        <f t="shared" si="25"/>
        <v>4.9799999999999995</v>
      </c>
    </row>
    <row r="199" spans="1:21">
      <c r="A199" t="s">
        <v>209</v>
      </c>
      <c r="B199">
        <v>191</v>
      </c>
      <c r="C199" s="4">
        <f>('Levy Limit Base'!AD200)</f>
        <v>13027613</v>
      </c>
      <c r="D199" s="4" t="str">
        <f>IF('Levy Limit Base'!U200&gt;0,"","*")</f>
        <v/>
      </c>
      <c r="E199" s="4">
        <f>(GRS!F200)</f>
        <v>1387077</v>
      </c>
      <c r="F199" s="4">
        <f>('Local Receipts'!K200)</f>
        <v>1282800</v>
      </c>
      <c r="G199" s="4" t="str">
        <f t="shared" si="26"/>
        <v/>
      </c>
      <c r="H199" s="4">
        <f t="shared" si="18"/>
        <v>15697490</v>
      </c>
      <c r="I199" s="4"/>
      <c r="J199" s="4">
        <f>MINA(ROUND(C199*1.025,0),'Levy Limit Base'!AB200)</f>
        <v>13353303</v>
      </c>
      <c r="K199" s="4">
        <f>IF(J199+'New Growth'!AM200&gt;'Levy Limit Base'!AB200,'Levy Limit Base'!AB200-J199,'New Growth'!AM200)</f>
        <v>177176</v>
      </c>
      <c r="L199" s="26">
        <f t="shared" si="19"/>
        <v>3.8600010608236519</v>
      </c>
      <c r="M199" s="4">
        <f>(GRS!J200)</f>
        <v>1432719</v>
      </c>
      <c r="N199" s="26">
        <f t="shared" si="20"/>
        <v>3.2905166764354106</v>
      </c>
      <c r="O199" s="4">
        <f>('Local Receipts'!U200)</f>
        <v>1256403</v>
      </c>
      <c r="P199" t="str">
        <f t="shared" si="21"/>
        <v/>
      </c>
      <c r="Q199" s="26">
        <f t="shared" si="22"/>
        <v>-2.0577642656688493</v>
      </c>
      <c r="R199" s="4">
        <f t="shared" si="23"/>
        <v>16219601</v>
      </c>
      <c r="T199" s="23">
        <f t="shared" si="24"/>
        <v>522111</v>
      </c>
      <c r="U199" s="26">
        <f t="shared" si="25"/>
        <v>3.3300000000000005</v>
      </c>
    </row>
    <row r="200" spans="1:21">
      <c r="A200" t="s">
        <v>210</v>
      </c>
      <c r="B200">
        <v>192</v>
      </c>
      <c r="C200" s="4">
        <f>('Levy Limit Base'!AD201)</f>
        <v>16133116</v>
      </c>
      <c r="D200" s="4" t="str">
        <f>IF('Levy Limit Base'!U201&gt;0,"","*")</f>
        <v/>
      </c>
      <c r="E200" s="4">
        <f>(GRS!F201)</f>
        <v>1579147</v>
      </c>
      <c r="F200" s="4">
        <f>('Local Receipts'!K201)</f>
        <v>935791</v>
      </c>
      <c r="G200" s="4" t="str">
        <f t="shared" si="26"/>
        <v/>
      </c>
      <c r="H200" s="4">
        <f t="shared" si="18"/>
        <v>18648054</v>
      </c>
      <c r="I200" s="4"/>
      <c r="J200" s="4">
        <f>MINA(ROUND(C200*1.025,0),'Levy Limit Base'!AB201)</f>
        <v>16536444</v>
      </c>
      <c r="K200" s="4">
        <f>IF(J200+'New Growth'!AM201&gt;'Levy Limit Base'!AB201,'Levy Limit Base'!AB201-J200,'New Growth'!AM201)</f>
        <v>198437</v>
      </c>
      <c r="L200" s="26">
        <f t="shared" si="19"/>
        <v>3.7299985941959384</v>
      </c>
      <c r="M200" s="4">
        <f>(GRS!J201)</f>
        <v>1629257</v>
      </c>
      <c r="N200" s="26">
        <f t="shared" si="20"/>
        <v>3.1732321310175684</v>
      </c>
      <c r="O200" s="4">
        <f>('Local Receipts'!U201)</f>
        <v>990806</v>
      </c>
      <c r="P200" t="str">
        <f t="shared" si="21"/>
        <v/>
      </c>
      <c r="Q200" s="26">
        <f t="shared" si="22"/>
        <v>5.8789836619501576</v>
      </c>
      <c r="R200" s="4">
        <f t="shared" si="23"/>
        <v>19354944</v>
      </c>
      <c r="T200" s="23">
        <f t="shared" si="24"/>
        <v>706890</v>
      </c>
      <c r="U200" s="26">
        <f t="shared" si="25"/>
        <v>3.7900000000000005</v>
      </c>
    </row>
    <row r="201" spans="1:21">
      <c r="A201" t="s">
        <v>211</v>
      </c>
      <c r="B201">
        <v>193</v>
      </c>
      <c r="C201" s="4">
        <f>('Levy Limit Base'!AD202)</f>
        <v>2978977</v>
      </c>
      <c r="D201" s="4" t="str">
        <f>IF('Levy Limit Base'!U202&gt;0,"","*")</f>
        <v/>
      </c>
      <c r="E201" s="4">
        <f>(GRS!F202)</f>
        <v>275063</v>
      </c>
      <c r="F201" s="4">
        <f>('Local Receipts'!K202)</f>
        <v>163500</v>
      </c>
      <c r="G201" s="4" t="str">
        <f t="shared" si="26"/>
        <v/>
      </c>
      <c r="H201" s="4">
        <f t="shared" ref="H201:H264" si="27">(C201+E201+F201)</f>
        <v>3417540</v>
      </c>
      <c r="I201" s="4"/>
      <c r="J201" s="4">
        <f>MINA(ROUND(C201*1.025,0),'Levy Limit Base'!AB202)</f>
        <v>3053451</v>
      </c>
      <c r="K201" s="4">
        <f>IF(J201+'New Growth'!AM202&gt;'Levy Limit Base'!AB202,'Levy Limit Base'!AB202-J201,'New Growth'!AM202)</f>
        <v>27109</v>
      </c>
      <c r="L201" s="26">
        <f t="shared" ref="L201:L264" si="28">((J201+K201)-C201)*100/C201</f>
        <v>3.4099961161163717</v>
      </c>
      <c r="M201" s="4">
        <f>(GRS!J202)</f>
        <v>276680</v>
      </c>
      <c r="N201" s="26">
        <f t="shared" ref="N201:N264" si="29">(M201-E201)*100/E201</f>
        <v>0.58786532539818148</v>
      </c>
      <c r="O201" s="4">
        <f>('Local Receipts'!U202)</f>
        <v>162000</v>
      </c>
      <c r="P201" t="str">
        <f t="shared" ref="P201:P264" si="30">(G201)</f>
        <v/>
      </c>
      <c r="Q201" s="26">
        <f t="shared" ref="Q201:Q264" si="31">(O201-F201)*100/F201</f>
        <v>-0.91743119266055051</v>
      </c>
      <c r="R201" s="4">
        <f t="shared" ref="R201:R264" si="32">SUM(J201+K201+M201+O201)</f>
        <v>3519240</v>
      </c>
      <c r="T201" s="23">
        <f t="shared" ref="T201:T264" si="33">(R201-H201)</f>
        <v>101700</v>
      </c>
      <c r="U201" s="26">
        <f t="shared" ref="U201:U264" si="34">ROUND(T201/H201,4)*100</f>
        <v>2.98</v>
      </c>
    </row>
    <row r="202" spans="1:21">
      <c r="A202" t="s">
        <v>212</v>
      </c>
      <c r="B202">
        <v>194</v>
      </c>
      <c r="C202" s="4">
        <f>('Levy Limit Base'!AD203)</f>
        <v>1659121</v>
      </c>
      <c r="D202" s="4" t="str">
        <f>IF('Levy Limit Base'!U203&gt;0,"","*")</f>
        <v/>
      </c>
      <c r="E202" s="4">
        <f>(GRS!F203)</f>
        <v>92369</v>
      </c>
      <c r="F202" s="4">
        <f>('Local Receipts'!K203)</f>
        <v>123000</v>
      </c>
      <c r="G202" s="4" t="str">
        <f t="shared" ref="G202:G265" si="35">D202</f>
        <v/>
      </c>
      <c r="H202" s="4">
        <f t="shared" si="27"/>
        <v>1874490</v>
      </c>
      <c r="I202" s="4"/>
      <c r="J202" s="4">
        <f>MINA(ROUND(C202*1.025,0),'Levy Limit Base'!AB203)</f>
        <v>1700599</v>
      </c>
      <c r="K202" s="4">
        <f>IF(J202+'New Growth'!AM203&gt;'Levy Limit Base'!AB203,'Levy Limit Base'!AB203-J202,'New Growth'!AM203)</f>
        <v>15596</v>
      </c>
      <c r="L202" s="26">
        <f t="shared" si="28"/>
        <v>3.4400143208361538</v>
      </c>
      <c r="M202" s="4">
        <f>(GRS!J203)</f>
        <v>95403</v>
      </c>
      <c r="N202" s="26">
        <f t="shared" si="29"/>
        <v>3.2846517771113684</v>
      </c>
      <c r="O202" s="4">
        <f>('Local Receipts'!U203)</f>
        <v>123000</v>
      </c>
      <c r="P202" t="str">
        <f t="shared" si="30"/>
        <v/>
      </c>
      <c r="Q202" s="26">
        <f t="shared" si="31"/>
        <v>0</v>
      </c>
      <c r="R202" s="4">
        <f t="shared" si="32"/>
        <v>1934598</v>
      </c>
      <c r="T202" s="23">
        <f t="shared" si="33"/>
        <v>60108</v>
      </c>
      <c r="U202" s="26">
        <f t="shared" si="34"/>
        <v>3.2099999999999995</v>
      </c>
    </row>
    <row r="203" spans="1:21">
      <c r="A203" t="s">
        <v>378</v>
      </c>
      <c r="B203">
        <v>195</v>
      </c>
      <c r="C203" s="4">
        <f>('Levy Limit Base'!AD204)</f>
        <v>445386</v>
      </c>
      <c r="D203" s="4" t="str">
        <f>IF('Levy Limit Base'!U204&gt;0,"","*")</f>
        <v/>
      </c>
      <c r="E203" s="4">
        <f>(GRS!F204)</f>
        <v>310009</v>
      </c>
      <c r="F203" s="4">
        <f>('Local Receipts'!K204)</f>
        <v>25400</v>
      </c>
      <c r="G203" s="4" t="str">
        <f t="shared" si="35"/>
        <v/>
      </c>
      <c r="H203" s="4">
        <f t="shared" si="27"/>
        <v>780795</v>
      </c>
      <c r="I203" s="4"/>
      <c r="J203" s="4">
        <f>MINA(ROUND(C203*1.025,0),'Levy Limit Base'!AB204)</f>
        <v>456521</v>
      </c>
      <c r="K203" s="4">
        <f>IF(J203+'New Growth'!AM204&gt;'Levy Limit Base'!AB204,'Levy Limit Base'!AB204-J203,'New Growth'!AM204)</f>
        <v>4543</v>
      </c>
      <c r="L203" s="26">
        <f t="shared" si="28"/>
        <v>3.520092683649688</v>
      </c>
      <c r="M203" s="4">
        <f>(GRS!J204)</f>
        <v>311057</v>
      </c>
      <c r="N203" s="26">
        <f t="shared" si="29"/>
        <v>0.33805470163769441</v>
      </c>
      <c r="O203" s="4">
        <f>('Local Receipts'!U204)</f>
        <v>24400</v>
      </c>
      <c r="P203" t="str">
        <f t="shared" si="30"/>
        <v/>
      </c>
      <c r="Q203" s="26">
        <f t="shared" si="31"/>
        <v>-3.9370078740157481</v>
      </c>
      <c r="R203" s="4">
        <f t="shared" si="32"/>
        <v>796521</v>
      </c>
      <c r="T203" s="23">
        <f t="shared" si="33"/>
        <v>15726</v>
      </c>
      <c r="U203" s="26">
        <f t="shared" si="34"/>
        <v>2.0099999999999998</v>
      </c>
    </row>
    <row r="204" spans="1:21">
      <c r="A204" t="s">
        <v>213</v>
      </c>
      <c r="B204">
        <v>196</v>
      </c>
      <c r="C204" s="4">
        <f>('Levy Limit Base'!AD205)</f>
        <v>7783161</v>
      </c>
      <c r="D204" s="4" t="str">
        <f>IF('Levy Limit Base'!U205&gt;0,"","*")</f>
        <v/>
      </c>
      <c r="E204" s="4">
        <f>(GRS!F205)</f>
        <v>377962</v>
      </c>
      <c r="F204" s="4">
        <f>('Local Receipts'!K205)</f>
        <v>607569</v>
      </c>
      <c r="G204" s="4" t="str">
        <f t="shared" si="35"/>
        <v/>
      </c>
      <c r="H204" s="4">
        <f t="shared" si="27"/>
        <v>8768692</v>
      </c>
      <c r="I204" s="4"/>
      <c r="J204" s="4">
        <f>MINA(ROUND(C204*1.025,0),'Levy Limit Base'!AB205)</f>
        <v>7977740</v>
      </c>
      <c r="K204" s="4">
        <f>IF(J204+'New Growth'!AM205&gt;'Levy Limit Base'!AB205,'Levy Limit Base'!AB205-J204,'New Growth'!AM205)</f>
        <v>49034</v>
      </c>
      <c r="L204" s="26">
        <f t="shared" si="28"/>
        <v>3.1300007798887881</v>
      </c>
      <c r="M204" s="4">
        <f>(GRS!J205)</f>
        <v>391173</v>
      </c>
      <c r="N204" s="26">
        <f t="shared" si="29"/>
        <v>3.4953249268444977</v>
      </c>
      <c r="O204" s="4">
        <f>('Local Receipts'!U205)</f>
        <v>609079</v>
      </c>
      <c r="P204" t="str">
        <f t="shared" si="30"/>
        <v/>
      </c>
      <c r="Q204" s="26">
        <f t="shared" si="31"/>
        <v>0.24853144251928588</v>
      </c>
      <c r="R204" s="4">
        <f t="shared" si="32"/>
        <v>9027026</v>
      </c>
      <c r="T204" s="23">
        <f t="shared" si="33"/>
        <v>258334</v>
      </c>
      <c r="U204" s="26">
        <f t="shared" si="34"/>
        <v>2.9499999999999997</v>
      </c>
    </row>
    <row r="205" spans="1:21">
      <c r="A205" t="s">
        <v>214</v>
      </c>
      <c r="B205">
        <v>197</v>
      </c>
      <c r="C205" s="4">
        <f>('Levy Limit Base'!AD206)</f>
        <v>64771578</v>
      </c>
      <c r="D205" s="4" t="str">
        <f>IF('Levy Limit Base'!U206&gt;0,"","*")</f>
        <v/>
      </c>
      <c r="E205" s="4">
        <f>(GRS!F206)</f>
        <v>193824</v>
      </c>
      <c r="F205" s="4">
        <f>('Local Receipts'!K206)</f>
        <v>6972180</v>
      </c>
      <c r="G205" s="4" t="str">
        <f t="shared" si="35"/>
        <v/>
      </c>
      <c r="H205" s="4">
        <f t="shared" si="27"/>
        <v>71937582</v>
      </c>
      <c r="I205" s="4"/>
      <c r="J205" s="4">
        <f>MINA(ROUND(C205*1.025,0),'Levy Limit Base'!AB206)</f>
        <v>66390867</v>
      </c>
      <c r="K205" s="4">
        <f>IF(J205+'New Growth'!AM206&gt;'Levy Limit Base'!AB206,'Levy Limit Base'!AB206-J205,'New Growth'!AM206)</f>
        <v>1334295</v>
      </c>
      <c r="L205" s="26">
        <f t="shared" si="28"/>
        <v>4.5600000666959204</v>
      </c>
      <c r="M205" s="4">
        <f>(GRS!J206)</f>
        <v>196594</v>
      </c>
      <c r="N205" s="26">
        <f t="shared" si="29"/>
        <v>1.4291315832920588</v>
      </c>
      <c r="O205" s="4">
        <f>('Local Receipts'!U206)</f>
        <v>7562035</v>
      </c>
      <c r="P205" t="str">
        <f t="shared" si="30"/>
        <v/>
      </c>
      <c r="Q205" s="26">
        <f t="shared" si="31"/>
        <v>8.4601229457644518</v>
      </c>
      <c r="R205" s="4">
        <f t="shared" si="32"/>
        <v>75483791</v>
      </c>
      <c r="T205" s="23">
        <f t="shared" si="33"/>
        <v>3546209</v>
      </c>
      <c r="U205" s="26">
        <f t="shared" si="34"/>
        <v>4.93</v>
      </c>
    </row>
    <row r="206" spans="1:21">
      <c r="A206" t="s">
        <v>215</v>
      </c>
      <c r="B206">
        <v>198</v>
      </c>
      <c r="C206" s="4">
        <f>('Levy Limit Base'!AD207)</f>
        <v>97775327</v>
      </c>
      <c r="D206" s="4" t="str">
        <f>IF('Levy Limit Base'!U207&gt;0,"","*")</f>
        <v/>
      </c>
      <c r="E206" s="4">
        <f>(GRS!F207)</f>
        <v>3893702</v>
      </c>
      <c r="F206" s="4">
        <f>('Local Receipts'!K207)</f>
        <v>7210850</v>
      </c>
      <c r="G206" s="4" t="str">
        <f t="shared" si="35"/>
        <v/>
      </c>
      <c r="H206" s="4">
        <f t="shared" si="27"/>
        <v>108879879</v>
      </c>
      <c r="I206" s="4"/>
      <c r="J206" s="4">
        <f>MINA(ROUND(C206*1.025,0),'Levy Limit Base'!AB207)</f>
        <v>100219710</v>
      </c>
      <c r="K206" s="4">
        <f>IF(J206+'New Growth'!AM207&gt;'Levy Limit Base'!AB207,'Levy Limit Base'!AB207-J206,'New Growth'!AM207)</f>
        <v>1222192</v>
      </c>
      <c r="L206" s="26">
        <f t="shared" si="28"/>
        <v>3.7500002429038157</v>
      </c>
      <c r="M206" s="4">
        <f>(GRS!J207)</f>
        <v>4026940</v>
      </c>
      <c r="N206" s="26">
        <f t="shared" si="29"/>
        <v>3.4218848797365591</v>
      </c>
      <c r="O206" s="4">
        <f>('Local Receipts'!U207)</f>
        <v>9620400</v>
      </c>
      <c r="P206" t="str">
        <f t="shared" si="30"/>
        <v/>
      </c>
      <c r="Q206" s="26">
        <f t="shared" si="31"/>
        <v>33.415616744211846</v>
      </c>
      <c r="R206" s="4">
        <f t="shared" si="32"/>
        <v>115089242</v>
      </c>
      <c r="T206" s="23">
        <f t="shared" si="33"/>
        <v>6209363</v>
      </c>
      <c r="U206" s="26">
        <f t="shared" si="34"/>
        <v>5.7</v>
      </c>
    </row>
    <row r="207" spans="1:21">
      <c r="A207" t="s">
        <v>216</v>
      </c>
      <c r="B207">
        <v>199</v>
      </c>
      <c r="C207" s="4">
        <f>('Levy Limit Base'!AD208)</f>
        <v>116424769</v>
      </c>
      <c r="D207" s="4" t="str">
        <f>IF('Levy Limit Base'!U208&gt;0,"","*")</f>
        <v/>
      </c>
      <c r="E207" s="4">
        <f>(GRS!F208)</f>
        <v>1743949</v>
      </c>
      <c r="F207" s="4">
        <f>('Local Receipts'!K208)</f>
        <v>5975000</v>
      </c>
      <c r="G207" s="4" t="str">
        <f t="shared" si="35"/>
        <v/>
      </c>
      <c r="H207" s="4">
        <f t="shared" si="27"/>
        <v>124143718</v>
      </c>
      <c r="I207" s="4"/>
      <c r="J207" s="4">
        <f>MINA(ROUND(C207*1.025,0),'Levy Limit Base'!AB208)</f>
        <v>119335388</v>
      </c>
      <c r="K207" s="4">
        <f>IF(J207+'New Growth'!AM208&gt;'Levy Limit Base'!AB208,'Levy Limit Base'!AB208-J207,'New Growth'!AM208)</f>
        <v>4296074</v>
      </c>
      <c r="L207" s="26">
        <f t="shared" si="28"/>
        <v>6.1899998272704329</v>
      </c>
      <c r="M207" s="4">
        <f>(GRS!J208)</f>
        <v>1804987</v>
      </c>
      <c r="N207" s="26">
        <f t="shared" si="29"/>
        <v>3.4999876716578293</v>
      </c>
      <c r="O207" s="4">
        <f>('Local Receipts'!U208)</f>
        <v>6647500</v>
      </c>
      <c r="P207" t="str">
        <f t="shared" si="30"/>
        <v/>
      </c>
      <c r="Q207" s="26">
        <f t="shared" si="31"/>
        <v>11.255230125523013</v>
      </c>
      <c r="R207" s="4">
        <f t="shared" si="32"/>
        <v>132083949</v>
      </c>
      <c r="T207" s="23">
        <f t="shared" si="33"/>
        <v>7940231</v>
      </c>
      <c r="U207" s="26">
        <f t="shared" si="34"/>
        <v>6.4</v>
      </c>
    </row>
    <row r="208" spans="1:21">
      <c r="A208" t="s">
        <v>217</v>
      </c>
      <c r="B208">
        <v>200</v>
      </c>
      <c r="C208" s="4">
        <f>('Levy Limit Base'!AD209)</f>
        <v>444176</v>
      </c>
      <c r="D208" s="4" t="str">
        <f>IF('Levy Limit Base'!U209&gt;0,"","*")</f>
        <v>*</v>
      </c>
      <c r="E208" s="4">
        <f>(GRS!F209)</f>
        <v>51172</v>
      </c>
      <c r="F208" s="4">
        <f>('Local Receipts'!K209)</f>
        <v>39000</v>
      </c>
      <c r="G208" s="4" t="str">
        <f t="shared" si="35"/>
        <v>*</v>
      </c>
      <c r="H208" s="4">
        <f t="shared" si="27"/>
        <v>534348</v>
      </c>
      <c r="I208" s="4"/>
      <c r="J208" s="4">
        <f>MINA(ROUND(C208*1.025,0),'Levy Limit Base'!AB209)</f>
        <v>455280</v>
      </c>
      <c r="K208" s="4">
        <f>IF(J208+'New Growth'!AM209&gt;'Levy Limit Base'!AB209,'Levy Limit Base'!AB209-J208,'New Growth'!AM209)</f>
        <v>6218</v>
      </c>
      <c r="L208" s="26">
        <f t="shared" si="28"/>
        <v>3.8998054825114368</v>
      </c>
      <c r="M208" s="4">
        <f>(GRS!J209)</f>
        <v>51882</v>
      </c>
      <c r="N208" s="26">
        <f t="shared" si="29"/>
        <v>1.3874775267724537</v>
      </c>
      <c r="O208" s="4">
        <f>('Local Receipts'!U209)</f>
        <v>40700</v>
      </c>
      <c r="P208" t="str">
        <f t="shared" si="30"/>
        <v>*</v>
      </c>
      <c r="Q208" s="26">
        <f t="shared" si="31"/>
        <v>4.3589743589743586</v>
      </c>
      <c r="R208" s="4">
        <f t="shared" si="32"/>
        <v>554080</v>
      </c>
      <c r="T208" s="23">
        <f t="shared" si="33"/>
        <v>19732</v>
      </c>
      <c r="U208" s="26">
        <f t="shared" si="34"/>
        <v>3.6900000000000004</v>
      </c>
    </row>
    <row r="209" spans="1:21">
      <c r="A209" t="s">
        <v>218</v>
      </c>
      <c r="B209">
        <v>201</v>
      </c>
      <c r="C209" s="4">
        <f>('Levy Limit Base'!AD210)</f>
        <v>123961220</v>
      </c>
      <c r="D209" s="4" t="str">
        <f>IF('Levy Limit Base'!U210&gt;0,"","*")</f>
        <v/>
      </c>
      <c r="E209" s="4">
        <f>(GRS!F210)</f>
        <v>22994571</v>
      </c>
      <c r="F209" s="4">
        <f>('Local Receipts'!K210)</f>
        <v>15180100</v>
      </c>
      <c r="G209" s="4" t="str">
        <f t="shared" si="35"/>
        <v/>
      </c>
      <c r="H209" s="4">
        <f t="shared" si="27"/>
        <v>162135891</v>
      </c>
      <c r="I209" s="4"/>
      <c r="J209" s="4">
        <f>MINA(ROUND(C209*1.025,0),'Levy Limit Base'!AB210)</f>
        <v>127060251</v>
      </c>
      <c r="K209" s="4">
        <f>IF(J209+'New Growth'!AM210&gt;'Levy Limit Base'!AB210,'Levy Limit Base'!AB210-J209,'New Growth'!AM210)</f>
        <v>1871814</v>
      </c>
      <c r="L209" s="26">
        <f t="shared" si="28"/>
        <v>4.010000062922904</v>
      </c>
      <c r="M209" s="4">
        <f>(GRS!J210)</f>
        <v>23798903</v>
      </c>
      <c r="N209" s="26">
        <f t="shared" si="29"/>
        <v>3.4979213136874785</v>
      </c>
      <c r="O209" s="4">
        <f>('Local Receipts'!U210)</f>
        <v>15859000</v>
      </c>
      <c r="P209" t="str">
        <f t="shared" si="30"/>
        <v/>
      </c>
      <c r="Q209" s="26">
        <f t="shared" si="31"/>
        <v>4.4723025540016206</v>
      </c>
      <c r="R209" s="4">
        <f t="shared" si="32"/>
        <v>168589968</v>
      </c>
      <c r="T209" s="23">
        <f t="shared" si="33"/>
        <v>6454077</v>
      </c>
      <c r="U209" s="26">
        <f t="shared" si="34"/>
        <v>3.9800000000000004</v>
      </c>
    </row>
    <row r="210" spans="1:21">
      <c r="A210" t="s">
        <v>219</v>
      </c>
      <c r="B210">
        <v>202</v>
      </c>
      <c r="C210" s="4">
        <f>('Levy Limit Base'!AD211)</f>
        <v>1916946</v>
      </c>
      <c r="D210" s="4" t="str">
        <f>IF('Levy Limit Base'!U211&gt;0,"","*")</f>
        <v/>
      </c>
      <c r="E210" s="4">
        <f>(GRS!F211)</f>
        <v>189110</v>
      </c>
      <c r="F210" s="4">
        <f>('Local Receipts'!K211)</f>
        <v>145500</v>
      </c>
      <c r="G210" s="4" t="str">
        <f t="shared" si="35"/>
        <v/>
      </c>
      <c r="H210" s="4">
        <f t="shared" si="27"/>
        <v>2251556</v>
      </c>
      <c r="I210" s="4"/>
      <c r="J210" s="4">
        <f>MINA(ROUND(C210*1.025,0),'Levy Limit Base'!AB211)</f>
        <v>1964870</v>
      </c>
      <c r="K210" s="4">
        <f>IF(J210+'New Growth'!AM211&gt;'Levy Limit Base'!AB211,'Levy Limit Base'!AB211-J210,'New Growth'!AM211)</f>
        <v>24154</v>
      </c>
      <c r="L210" s="26">
        <f t="shared" si="28"/>
        <v>3.760043318904132</v>
      </c>
      <c r="M210" s="4">
        <f>(GRS!J211)</f>
        <v>193726</v>
      </c>
      <c r="N210" s="26">
        <f t="shared" si="29"/>
        <v>2.4409074083866531</v>
      </c>
      <c r="O210" s="4">
        <f>('Local Receipts'!U211)</f>
        <v>165750</v>
      </c>
      <c r="P210" t="str">
        <f t="shared" si="30"/>
        <v/>
      </c>
      <c r="Q210" s="26">
        <f t="shared" si="31"/>
        <v>13.917525773195877</v>
      </c>
      <c r="R210" s="4">
        <f t="shared" si="32"/>
        <v>2348500</v>
      </c>
      <c r="T210" s="23">
        <f t="shared" si="33"/>
        <v>96944</v>
      </c>
      <c r="U210" s="26">
        <f t="shared" si="34"/>
        <v>4.3099999999999996</v>
      </c>
    </row>
    <row r="211" spans="1:21">
      <c r="A211" t="s">
        <v>379</v>
      </c>
      <c r="B211">
        <v>203</v>
      </c>
      <c r="C211" s="4">
        <f>('Levy Limit Base'!AD212)</f>
        <v>4337766</v>
      </c>
      <c r="D211" s="4" t="str">
        <f>IF('Levy Limit Base'!U212&gt;0,"","*")</f>
        <v/>
      </c>
      <c r="E211" s="4">
        <f>(GRS!F212)</f>
        <v>103173</v>
      </c>
      <c r="F211" s="4">
        <f>('Local Receipts'!K212)</f>
        <v>281310</v>
      </c>
      <c r="G211" s="4" t="str">
        <f t="shared" si="35"/>
        <v/>
      </c>
      <c r="H211" s="4">
        <f t="shared" si="27"/>
        <v>4722249</v>
      </c>
      <c r="I211" s="4"/>
      <c r="J211" s="4">
        <f>MINA(ROUND(C211*1.025,0),'Levy Limit Base'!AB212)</f>
        <v>4446210</v>
      </c>
      <c r="K211" s="4">
        <f>IF(J211+'New Growth'!AM212&gt;'Levy Limit Base'!AB212,'Levy Limit Base'!AB212-J211,'New Growth'!AM212)</f>
        <v>36871</v>
      </c>
      <c r="L211" s="26">
        <f t="shared" si="28"/>
        <v>3.3499962884120538</v>
      </c>
      <c r="M211" s="4">
        <f>(GRS!J212)</f>
        <v>105221</v>
      </c>
      <c r="N211" s="26">
        <f t="shared" si="29"/>
        <v>1.9850154594709857</v>
      </c>
      <c r="O211" s="4">
        <f>('Local Receipts'!U212)</f>
        <v>271903</v>
      </c>
      <c r="P211" t="str">
        <f t="shared" si="30"/>
        <v/>
      </c>
      <c r="Q211" s="26">
        <f t="shared" si="31"/>
        <v>-3.343997724929793</v>
      </c>
      <c r="R211" s="4">
        <f t="shared" si="32"/>
        <v>4860205</v>
      </c>
      <c r="T211" s="23">
        <f t="shared" si="33"/>
        <v>137956</v>
      </c>
      <c r="U211" s="26">
        <f t="shared" si="34"/>
        <v>2.92</v>
      </c>
    </row>
    <row r="212" spans="1:21">
      <c r="A212" t="s">
        <v>220</v>
      </c>
      <c r="B212">
        <v>204</v>
      </c>
      <c r="C212" s="4">
        <f>('Levy Limit Base'!AD213)</f>
        <v>1532627</v>
      </c>
      <c r="D212" s="4" t="str">
        <f>IF('Levy Limit Base'!U213&gt;0,"","*")</f>
        <v/>
      </c>
      <c r="E212" s="4">
        <f>(GRS!F213)</f>
        <v>115816</v>
      </c>
      <c r="F212" s="4">
        <f>('Local Receipts'!K213)</f>
        <v>703825</v>
      </c>
      <c r="G212" s="4" t="str">
        <f t="shared" si="35"/>
        <v/>
      </c>
      <c r="H212" s="4">
        <f t="shared" si="27"/>
        <v>2352268</v>
      </c>
      <c r="I212" s="4"/>
      <c r="J212" s="4">
        <f>MINA(ROUND(C212*1.025,0),'Levy Limit Base'!AB213)</f>
        <v>1570943</v>
      </c>
      <c r="K212" s="4">
        <f>IF(J212+'New Growth'!AM213&gt;'Levy Limit Base'!AB213,'Levy Limit Base'!AB213-J212,'New Growth'!AM213)</f>
        <v>17165</v>
      </c>
      <c r="L212" s="26">
        <f t="shared" si="28"/>
        <v>3.6199936448985959</v>
      </c>
      <c r="M212" s="4">
        <f>(GRS!J213)</f>
        <v>119444</v>
      </c>
      <c r="N212" s="26">
        <f t="shared" si="29"/>
        <v>3.1325550873799819</v>
      </c>
      <c r="O212" s="4">
        <f>('Local Receipts'!U213)</f>
        <v>629565.94999999995</v>
      </c>
      <c r="P212" t="str">
        <f t="shared" si="30"/>
        <v/>
      </c>
      <c r="Q212" s="26">
        <f t="shared" si="31"/>
        <v>-10.550783220260724</v>
      </c>
      <c r="R212" s="4">
        <f t="shared" si="32"/>
        <v>2337117.9500000002</v>
      </c>
      <c r="T212" s="23">
        <f t="shared" si="33"/>
        <v>-15150.049999999814</v>
      </c>
      <c r="U212" s="26">
        <f t="shared" si="34"/>
        <v>-0.64</v>
      </c>
    </row>
    <row r="213" spans="1:21">
      <c r="A213" t="s">
        <v>221</v>
      </c>
      <c r="B213">
        <v>205</v>
      </c>
      <c r="C213" s="4">
        <f>('Levy Limit Base'!AD214)</f>
        <v>14061923</v>
      </c>
      <c r="D213" s="4" t="str">
        <f>IF('Levy Limit Base'!U214&gt;0,"","*")</f>
        <v/>
      </c>
      <c r="E213" s="4">
        <f>(GRS!F214)</f>
        <v>785448</v>
      </c>
      <c r="F213" s="4">
        <f>('Local Receipts'!K214)</f>
        <v>1388000</v>
      </c>
      <c r="G213" s="4" t="str">
        <f t="shared" si="35"/>
        <v/>
      </c>
      <c r="H213" s="4">
        <f t="shared" si="27"/>
        <v>16235371</v>
      </c>
      <c r="I213" s="4"/>
      <c r="J213" s="4">
        <f>MINA(ROUND(C213*1.025,0),'Levy Limit Base'!AB214)</f>
        <v>14413471</v>
      </c>
      <c r="K213" s="4">
        <f>IF(J213+'New Growth'!AM214&gt;'Levy Limit Base'!AB214,'Levy Limit Base'!AB214-J213,'New Growth'!AM214)</f>
        <v>196867</v>
      </c>
      <c r="L213" s="26">
        <f t="shared" si="28"/>
        <v>3.9000000213342085</v>
      </c>
      <c r="M213" s="4">
        <f>(GRS!J214)</f>
        <v>803556</v>
      </c>
      <c r="N213" s="26">
        <f t="shared" si="29"/>
        <v>2.3054358786323221</v>
      </c>
      <c r="O213" s="4">
        <f>('Local Receipts'!U214)</f>
        <v>1320000</v>
      </c>
      <c r="P213" t="str">
        <f t="shared" si="30"/>
        <v/>
      </c>
      <c r="Q213" s="26">
        <f t="shared" si="31"/>
        <v>-4.8991354466858787</v>
      </c>
      <c r="R213" s="4">
        <f t="shared" si="32"/>
        <v>16733894</v>
      </c>
      <c r="T213" s="23">
        <f t="shared" si="33"/>
        <v>498523</v>
      </c>
      <c r="U213" s="26">
        <f t="shared" si="34"/>
        <v>3.0700000000000003</v>
      </c>
    </row>
    <row r="214" spans="1:21">
      <c r="A214" t="s">
        <v>222</v>
      </c>
      <c r="B214">
        <v>206</v>
      </c>
      <c r="C214" s="4">
        <f>('Levy Limit Base'!AD215)</f>
        <v>52014405</v>
      </c>
      <c r="D214" s="4" t="str">
        <f>IF('Levy Limit Base'!U215&gt;0,"","*")</f>
        <v/>
      </c>
      <c r="E214" s="4">
        <f>(GRS!F215)</f>
        <v>2673403</v>
      </c>
      <c r="F214" s="4">
        <f>('Local Receipts'!K215)</f>
        <v>3693000</v>
      </c>
      <c r="G214" s="4" t="str">
        <f t="shared" si="35"/>
        <v/>
      </c>
      <c r="H214" s="4">
        <f t="shared" si="27"/>
        <v>58380808</v>
      </c>
      <c r="I214" s="4"/>
      <c r="J214" s="4">
        <f>MINA(ROUND(C214*1.025,0),'Levy Limit Base'!AB215)</f>
        <v>53314765</v>
      </c>
      <c r="K214" s="4">
        <f>IF(J214+'New Growth'!AM215&gt;'Levy Limit Base'!AB215,'Levy Limit Base'!AB215-J214,'New Growth'!AM215)</f>
        <v>847835</v>
      </c>
      <c r="L214" s="26">
        <f t="shared" si="28"/>
        <v>4.1300001413070087</v>
      </c>
      <c r="M214" s="4">
        <f>(GRS!J215)</f>
        <v>2762578</v>
      </c>
      <c r="N214" s="26">
        <f t="shared" si="29"/>
        <v>3.3356362658379601</v>
      </c>
      <c r="O214" s="4">
        <f>('Local Receipts'!U215)</f>
        <v>3938000</v>
      </c>
      <c r="P214" t="str">
        <f t="shared" si="30"/>
        <v/>
      </c>
      <c r="Q214" s="26">
        <f t="shared" si="31"/>
        <v>6.6341727592743025</v>
      </c>
      <c r="R214" s="4">
        <f t="shared" si="32"/>
        <v>60863178</v>
      </c>
      <c r="T214" s="23">
        <f t="shared" si="33"/>
        <v>2482370</v>
      </c>
      <c r="U214" s="26">
        <f t="shared" si="34"/>
        <v>4.25</v>
      </c>
    </row>
    <row r="215" spans="1:21">
      <c r="A215" t="s">
        <v>223</v>
      </c>
      <c r="B215">
        <v>207</v>
      </c>
      <c r="C215" s="4">
        <f>('Levy Limit Base'!AD216)</f>
        <v>304419021</v>
      </c>
      <c r="D215" s="4" t="str">
        <f>IF('Levy Limit Base'!U216&gt;0,"","*")</f>
        <v/>
      </c>
      <c r="E215" s="4">
        <f>(GRS!F216)</f>
        <v>5870797</v>
      </c>
      <c r="F215" s="4">
        <f>('Local Receipts'!K216)</f>
        <v>25183202</v>
      </c>
      <c r="G215" s="4" t="str">
        <f t="shared" si="35"/>
        <v/>
      </c>
      <c r="H215" s="4">
        <f t="shared" si="27"/>
        <v>335473020</v>
      </c>
      <c r="I215" s="4"/>
      <c r="J215" s="4">
        <f>MINA(ROUND(C215*1.025,0),'Levy Limit Base'!AB216)</f>
        <v>312029497</v>
      </c>
      <c r="K215" s="4">
        <f>IF(J215+'New Growth'!AM216&gt;'Levy Limit Base'!AB216,'Levy Limit Base'!AB216-J215,'New Growth'!AM216)</f>
        <v>5631752</v>
      </c>
      <c r="L215" s="26">
        <f t="shared" si="28"/>
        <v>4.3500001926620744</v>
      </c>
      <c r="M215" s="4">
        <f>(GRS!J216)</f>
        <v>6076275</v>
      </c>
      <c r="N215" s="26">
        <f t="shared" si="29"/>
        <v>3.5000017885135528</v>
      </c>
      <c r="O215" s="4">
        <f>('Local Receipts'!U216)</f>
        <v>26369440</v>
      </c>
      <c r="P215" t="str">
        <f t="shared" si="30"/>
        <v/>
      </c>
      <c r="Q215" s="26">
        <f t="shared" si="31"/>
        <v>4.7104335659937124</v>
      </c>
      <c r="R215" s="4">
        <f t="shared" si="32"/>
        <v>350106964</v>
      </c>
      <c r="T215" s="23">
        <f t="shared" si="33"/>
        <v>14633944</v>
      </c>
      <c r="U215" s="26">
        <f t="shared" si="34"/>
        <v>4.3600000000000003</v>
      </c>
    </row>
    <row r="216" spans="1:21">
      <c r="A216" t="s">
        <v>224</v>
      </c>
      <c r="B216">
        <v>208</v>
      </c>
      <c r="C216" s="4">
        <f>('Levy Limit Base'!AD217)</f>
        <v>25835807</v>
      </c>
      <c r="D216" s="4" t="str">
        <f>IF('Levy Limit Base'!U217&gt;0,"","*")</f>
        <v/>
      </c>
      <c r="E216" s="4">
        <f>(GRS!F217)</f>
        <v>1110597</v>
      </c>
      <c r="F216" s="4">
        <f>('Local Receipts'!K217)</f>
        <v>2096000</v>
      </c>
      <c r="G216" s="4" t="str">
        <f t="shared" si="35"/>
        <v/>
      </c>
      <c r="H216" s="4">
        <f t="shared" si="27"/>
        <v>29042404</v>
      </c>
      <c r="I216" s="4"/>
      <c r="J216" s="4">
        <f>MINA(ROUND(C216*1.025,0),'Levy Limit Base'!AB217)</f>
        <v>26481702</v>
      </c>
      <c r="K216" s="4">
        <f>IF(J216+'New Growth'!AM217&gt;'Levy Limit Base'!AB217,'Levy Limit Base'!AB217-J216,'New Growth'!AM217)</f>
        <v>653646</v>
      </c>
      <c r="L216" s="26">
        <f t="shared" si="28"/>
        <v>5.0299996435180061</v>
      </c>
      <c r="M216" s="4">
        <f>(GRS!J217)</f>
        <v>1144128</v>
      </c>
      <c r="N216" s="26">
        <f t="shared" si="29"/>
        <v>3.019186977814635</v>
      </c>
      <c r="O216" s="4">
        <f>('Local Receipts'!U217)</f>
        <v>2283000</v>
      </c>
      <c r="P216" t="str">
        <f t="shared" si="30"/>
        <v/>
      </c>
      <c r="Q216" s="26">
        <f t="shared" si="31"/>
        <v>8.9217557251908399</v>
      </c>
      <c r="R216" s="4">
        <f t="shared" si="32"/>
        <v>30562476</v>
      </c>
      <c r="T216" s="23">
        <f t="shared" si="33"/>
        <v>1520072</v>
      </c>
      <c r="U216" s="26">
        <f t="shared" si="34"/>
        <v>5.2299999999999995</v>
      </c>
    </row>
    <row r="217" spans="1:21">
      <c r="A217" t="s">
        <v>225</v>
      </c>
      <c r="B217">
        <v>209</v>
      </c>
      <c r="C217" s="4">
        <f>('Levy Limit Base'!AD218)</f>
        <v>16996148</v>
      </c>
      <c r="D217" s="4" t="str">
        <f>IF('Levy Limit Base'!U218&gt;0,"","*")</f>
        <v/>
      </c>
      <c r="E217" s="4">
        <f>(GRS!F218)</f>
        <v>4514342</v>
      </c>
      <c r="F217" s="4">
        <f>('Local Receipts'!K218)</f>
        <v>1880821</v>
      </c>
      <c r="G217" s="4" t="str">
        <f t="shared" si="35"/>
        <v/>
      </c>
      <c r="H217" s="4">
        <f t="shared" si="27"/>
        <v>23391311</v>
      </c>
      <c r="I217" s="4"/>
      <c r="J217" s="4">
        <f>MINA(ROUND(C217*1.025,0),'Levy Limit Base'!AB218)</f>
        <v>17421052</v>
      </c>
      <c r="K217" s="4">
        <f>IF(J217+'New Growth'!AM218&gt;'Levy Limit Base'!AB218,'Levy Limit Base'!AB218-J217,'New Growth'!AM218)</f>
        <v>290634</v>
      </c>
      <c r="L217" s="26">
        <f t="shared" si="28"/>
        <v>4.2100009955196906</v>
      </c>
      <c r="M217" s="4">
        <f>(GRS!J218)</f>
        <v>4669464</v>
      </c>
      <c r="N217" s="26">
        <f t="shared" si="29"/>
        <v>3.436203991633775</v>
      </c>
      <c r="O217" s="4">
        <f>('Local Receipts'!U218)</f>
        <v>2041848</v>
      </c>
      <c r="P217" t="str">
        <f t="shared" si="30"/>
        <v/>
      </c>
      <c r="Q217" s="26">
        <f t="shared" si="31"/>
        <v>8.5615271203373418</v>
      </c>
      <c r="R217" s="4">
        <f t="shared" si="32"/>
        <v>24422998</v>
      </c>
      <c r="T217" s="23">
        <f t="shared" si="33"/>
        <v>1031687</v>
      </c>
      <c r="U217" s="26">
        <f t="shared" si="34"/>
        <v>4.41</v>
      </c>
    </row>
    <row r="218" spans="1:21">
      <c r="A218" t="s">
        <v>226</v>
      </c>
      <c r="B218">
        <v>210</v>
      </c>
      <c r="C218" s="4">
        <f>('Levy Limit Base'!AD219)</f>
        <v>63568793</v>
      </c>
      <c r="D218" s="4" t="str">
        <f>IF('Levy Limit Base'!U219&gt;0,"","*")</f>
        <v/>
      </c>
      <c r="E218" s="4">
        <f>(GRS!F219)</f>
        <v>2277207</v>
      </c>
      <c r="F218" s="4">
        <f>('Local Receipts'!K219)</f>
        <v>5537628.9100000001</v>
      </c>
      <c r="G218" s="4" t="str">
        <f t="shared" si="35"/>
        <v/>
      </c>
      <c r="H218" s="4">
        <f t="shared" si="27"/>
        <v>71383628.909999996</v>
      </c>
      <c r="I218" s="4"/>
      <c r="J218" s="4">
        <f>MINA(ROUND(C218*1.025,0),'Levy Limit Base'!AB219)</f>
        <v>65158013</v>
      </c>
      <c r="K218" s="4">
        <f>IF(J218+'New Growth'!AM219&gt;'Levy Limit Base'!AB219,'Levy Limit Base'!AB219-J218,'New Growth'!AM219)</f>
        <v>743755</v>
      </c>
      <c r="L218" s="26">
        <f t="shared" si="28"/>
        <v>3.6700004670530713</v>
      </c>
      <c r="M218" s="4">
        <f>(GRS!J219)</f>
        <v>2348863</v>
      </c>
      <c r="N218" s="26">
        <f t="shared" si="29"/>
        <v>3.1466616780995316</v>
      </c>
      <c r="O218" s="4">
        <f>('Local Receipts'!U219)</f>
        <v>5821679.04</v>
      </c>
      <c r="P218" t="str">
        <f t="shared" si="30"/>
        <v/>
      </c>
      <c r="Q218" s="26">
        <f t="shared" si="31"/>
        <v>5.129454042813423</v>
      </c>
      <c r="R218" s="4">
        <f t="shared" si="32"/>
        <v>74072310.040000007</v>
      </c>
      <c r="T218" s="23">
        <f t="shared" si="33"/>
        <v>2688681.1300000101</v>
      </c>
      <c r="U218" s="26">
        <f t="shared" si="34"/>
        <v>3.7699999999999996</v>
      </c>
    </row>
    <row r="219" spans="1:21">
      <c r="A219" t="s">
        <v>380</v>
      </c>
      <c r="B219">
        <v>211</v>
      </c>
      <c r="C219" s="4">
        <f>('Levy Limit Base'!AD220)</f>
        <v>50026771</v>
      </c>
      <c r="D219" s="4" t="str">
        <f>IF('Levy Limit Base'!U220&gt;0,"","*")</f>
        <v/>
      </c>
      <c r="E219" s="4">
        <f>(GRS!F220)</f>
        <v>2874118</v>
      </c>
      <c r="F219" s="4">
        <f>('Local Receipts'!K220)</f>
        <v>5518200</v>
      </c>
      <c r="G219" s="4" t="str">
        <f t="shared" si="35"/>
        <v/>
      </c>
      <c r="H219" s="4">
        <f t="shared" si="27"/>
        <v>58419089</v>
      </c>
      <c r="I219" s="4"/>
      <c r="J219" s="4">
        <f>MINA(ROUND(C219*1.025,0),'Levy Limit Base'!AB220)</f>
        <v>51277440</v>
      </c>
      <c r="K219" s="4">
        <f>IF(J219+'New Growth'!AM220&gt;'Levy Limit Base'!AB220,'Levy Limit Base'!AB220-J219,'New Growth'!AM220)</f>
        <v>410220</v>
      </c>
      <c r="L219" s="26">
        <f t="shared" si="28"/>
        <v>3.3200004053829497</v>
      </c>
      <c r="M219" s="4">
        <f>(GRS!J220)</f>
        <v>2974712</v>
      </c>
      <c r="N219" s="26">
        <f t="shared" si="29"/>
        <v>3.4999954768732531</v>
      </c>
      <c r="O219" s="4">
        <f>('Local Receipts'!U220)</f>
        <v>5608925</v>
      </c>
      <c r="P219" t="str">
        <f t="shared" si="30"/>
        <v/>
      </c>
      <c r="Q219" s="26">
        <f t="shared" si="31"/>
        <v>1.6441049617628938</v>
      </c>
      <c r="R219" s="4">
        <f t="shared" si="32"/>
        <v>60271297</v>
      </c>
      <c r="T219" s="23">
        <f t="shared" si="33"/>
        <v>1852208</v>
      </c>
      <c r="U219" s="26">
        <f t="shared" si="34"/>
        <v>3.17</v>
      </c>
    </row>
    <row r="220" spans="1:21">
      <c r="A220" t="s">
        <v>381</v>
      </c>
      <c r="B220">
        <v>212</v>
      </c>
      <c r="C220" s="4">
        <f>('Levy Limit Base'!AD221)</f>
        <v>5665509</v>
      </c>
      <c r="D220" s="4" t="str">
        <f>IF('Levy Limit Base'!U221&gt;0,"","*")</f>
        <v/>
      </c>
      <c r="E220" s="4">
        <f>(GRS!F221)</f>
        <v>820818</v>
      </c>
      <c r="F220" s="4">
        <f>('Local Receipts'!K221)</f>
        <v>578300.12</v>
      </c>
      <c r="G220" s="4" t="str">
        <f t="shared" si="35"/>
        <v/>
      </c>
      <c r="H220" s="4">
        <f t="shared" si="27"/>
        <v>7064627.1200000001</v>
      </c>
      <c r="I220" s="4"/>
      <c r="J220" s="4">
        <f>MINA(ROUND(C220*1.025,0),'Levy Limit Base'!AB221)</f>
        <v>5807147</v>
      </c>
      <c r="K220" s="4">
        <f>IF(J220+'New Growth'!AM221&gt;'Levy Limit Base'!AB221,'Levy Limit Base'!AB221-J220,'New Growth'!AM221)</f>
        <v>94614</v>
      </c>
      <c r="L220" s="26">
        <f t="shared" si="28"/>
        <v>4.1700048486376069</v>
      </c>
      <c r="M220" s="4">
        <f>(GRS!J221)</f>
        <v>848679</v>
      </c>
      <c r="N220" s="26">
        <f t="shared" si="29"/>
        <v>3.3942969086935229</v>
      </c>
      <c r="O220" s="4">
        <f>('Local Receipts'!U221)</f>
        <v>622525</v>
      </c>
      <c r="P220" t="str">
        <f t="shared" si="30"/>
        <v/>
      </c>
      <c r="Q220" s="26">
        <f t="shared" si="31"/>
        <v>7.6473924992441642</v>
      </c>
      <c r="R220" s="4">
        <f t="shared" si="32"/>
        <v>7372965</v>
      </c>
      <c r="T220" s="23">
        <f t="shared" si="33"/>
        <v>308337.87999999989</v>
      </c>
      <c r="U220" s="26">
        <f t="shared" si="34"/>
        <v>4.3600000000000003</v>
      </c>
    </row>
    <row r="221" spans="1:21">
      <c r="A221" t="s">
        <v>227</v>
      </c>
      <c r="B221">
        <v>213</v>
      </c>
      <c r="C221" s="4">
        <f>('Levy Limit Base'!AD222)</f>
        <v>40973829</v>
      </c>
      <c r="D221" s="4" t="str">
        <f>IF('Levy Limit Base'!U222&gt;0,"","*")</f>
        <v/>
      </c>
      <c r="E221" s="4">
        <f>(GRS!F222)</f>
        <v>1809087</v>
      </c>
      <c r="F221" s="4">
        <f>('Local Receipts'!K222)</f>
        <v>3159000</v>
      </c>
      <c r="G221" s="4" t="str">
        <f t="shared" si="35"/>
        <v/>
      </c>
      <c r="H221" s="4">
        <f t="shared" si="27"/>
        <v>45941916</v>
      </c>
      <c r="I221" s="4"/>
      <c r="J221" s="4">
        <f>MINA(ROUND(C221*1.025,0),'Levy Limit Base'!AB222)</f>
        <v>41998175</v>
      </c>
      <c r="K221" s="4">
        <f>IF(J221+'New Growth'!AM222&gt;'Levy Limit Base'!AB222,'Levy Limit Base'!AB222-J221,'New Growth'!AM222)</f>
        <v>618705</v>
      </c>
      <c r="L221" s="26">
        <f t="shared" si="28"/>
        <v>4.0100011155901489</v>
      </c>
      <c r="M221" s="4">
        <f>(GRS!J222)</f>
        <v>1871170</v>
      </c>
      <c r="N221" s="26">
        <f t="shared" si="29"/>
        <v>3.4317310333886653</v>
      </c>
      <c r="O221" s="4">
        <f>('Local Receipts'!U222)</f>
        <v>3114121</v>
      </c>
      <c r="P221" t="str">
        <f t="shared" si="30"/>
        <v/>
      </c>
      <c r="Q221" s="26">
        <f t="shared" si="31"/>
        <v>-1.4206710984488762</v>
      </c>
      <c r="R221" s="4">
        <f t="shared" si="32"/>
        <v>47602171</v>
      </c>
      <c r="T221" s="23">
        <f t="shared" si="33"/>
        <v>1660255</v>
      </c>
      <c r="U221" s="26">
        <f t="shared" si="34"/>
        <v>3.61</v>
      </c>
    </row>
    <row r="222" spans="1:21">
      <c r="A222" t="s">
        <v>228</v>
      </c>
      <c r="B222">
        <v>214</v>
      </c>
      <c r="C222" s="4">
        <f>('Levy Limit Base'!AD223)</f>
        <v>51621463</v>
      </c>
      <c r="D222" s="4" t="str">
        <f>IF('Levy Limit Base'!U223&gt;0,"","*")</f>
        <v/>
      </c>
      <c r="E222" s="4">
        <f>(GRS!F223)</f>
        <v>4454668</v>
      </c>
      <c r="F222" s="4">
        <f>('Local Receipts'!K223)</f>
        <v>5515853</v>
      </c>
      <c r="G222" s="4" t="str">
        <f t="shared" si="35"/>
        <v/>
      </c>
      <c r="H222" s="4">
        <f t="shared" si="27"/>
        <v>61591984</v>
      </c>
      <c r="I222" s="4"/>
      <c r="J222" s="4">
        <f>MINA(ROUND(C222*1.025,0),'Levy Limit Base'!AB223)</f>
        <v>52912000</v>
      </c>
      <c r="K222" s="4">
        <f>IF(J222+'New Growth'!AM223&gt;'Levy Limit Base'!AB223,'Levy Limit Base'!AB223-J222,'New Growth'!AM223)</f>
        <v>954997</v>
      </c>
      <c r="L222" s="26">
        <f t="shared" si="28"/>
        <v>4.3500006964157523</v>
      </c>
      <c r="M222" s="4">
        <f>(GRS!J223)</f>
        <v>4608349</v>
      </c>
      <c r="N222" s="26">
        <f t="shared" si="29"/>
        <v>3.4498867255651824</v>
      </c>
      <c r="O222" s="4">
        <f>('Local Receipts'!U223)</f>
        <v>5526893</v>
      </c>
      <c r="P222" t="str">
        <f t="shared" si="30"/>
        <v/>
      </c>
      <c r="Q222" s="26">
        <f t="shared" si="31"/>
        <v>0.20015036658881227</v>
      </c>
      <c r="R222" s="4">
        <f t="shared" si="32"/>
        <v>64002239</v>
      </c>
      <c r="T222" s="23">
        <f t="shared" si="33"/>
        <v>2410255</v>
      </c>
      <c r="U222" s="26">
        <f t="shared" si="34"/>
        <v>3.91</v>
      </c>
    </row>
    <row r="223" spans="1:21">
      <c r="A223" t="s">
        <v>229</v>
      </c>
      <c r="B223">
        <v>215</v>
      </c>
      <c r="C223" s="4">
        <f>('Levy Limit Base'!AD224)</f>
        <v>47578856</v>
      </c>
      <c r="D223" s="4" t="str">
        <f>IF('Levy Limit Base'!U224&gt;0,"","*")</f>
        <v/>
      </c>
      <c r="E223" s="4">
        <f>(GRS!F224)</f>
        <v>1253126</v>
      </c>
      <c r="F223" s="4">
        <f>('Local Receipts'!K224)</f>
        <v>3556000</v>
      </c>
      <c r="G223" s="4" t="str">
        <f t="shared" si="35"/>
        <v/>
      </c>
      <c r="H223" s="4">
        <f t="shared" si="27"/>
        <v>52387982</v>
      </c>
      <c r="I223" s="4"/>
      <c r="J223" s="4">
        <f>MINA(ROUND(C223*1.025,0),'Levy Limit Base'!AB224)</f>
        <v>48768327</v>
      </c>
      <c r="K223" s="4">
        <f>IF(J223+'New Growth'!AM224&gt;'Levy Limit Base'!AB224,'Levy Limit Base'!AB224-J223,'New Growth'!AM224)</f>
        <v>651830</v>
      </c>
      <c r="L223" s="26">
        <f t="shared" si="28"/>
        <v>3.8699984715899851</v>
      </c>
      <c r="M223" s="4">
        <f>(GRS!J224)</f>
        <v>1292128</v>
      </c>
      <c r="N223" s="26">
        <f t="shared" si="29"/>
        <v>3.1123765686770524</v>
      </c>
      <c r="O223" s="4">
        <f>('Local Receipts'!U224)</f>
        <v>3556000</v>
      </c>
      <c r="P223" t="str">
        <f t="shared" si="30"/>
        <v/>
      </c>
      <c r="Q223" s="26">
        <f t="shared" si="31"/>
        <v>0</v>
      </c>
      <c r="R223" s="4">
        <f t="shared" si="32"/>
        <v>54268285</v>
      </c>
      <c r="T223" s="23">
        <f t="shared" si="33"/>
        <v>1880303</v>
      </c>
      <c r="U223" s="26">
        <f t="shared" si="34"/>
        <v>3.5900000000000003</v>
      </c>
    </row>
    <row r="224" spans="1:21">
      <c r="A224" t="s">
        <v>230</v>
      </c>
      <c r="B224">
        <v>216</v>
      </c>
      <c r="C224" s="4">
        <f>('Levy Limit Base'!AD225)</f>
        <v>20730783</v>
      </c>
      <c r="D224" s="4" t="str">
        <f>IF('Levy Limit Base'!U225&gt;0,"","*")</f>
        <v/>
      </c>
      <c r="E224" s="4">
        <f>(GRS!F225)</f>
        <v>2179430</v>
      </c>
      <c r="F224" s="4">
        <f>('Local Receipts'!K225)</f>
        <v>2545258</v>
      </c>
      <c r="G224" s="4" t="str">
        <f t="shared" si="35"/>
        <v/>
      </c>
      <c r="H224" s="4">
        <f t="shared" si="27"/>
        <v>25455471</v>
      </c>
      <c r="I224" s="4"/>
      <c r="J224" s="4">
        <f>MINA(ROUND(C224*1.025,0),'Levy Limit Base'!AB225)</f>
        <v>21249053</v>
      </c>
      <c r="K224" s="4">
        <f>IF(J224+'New Growth'!AM225&gt;'Levy Limit Base'!AB225,'Levy Limit Base'!AB225-J224,'New Growth'!AM225)</f>
        <v>344131</v>
      </c>
      <c r="L224" s="26">
        <f t="shared" si="28"/>
        <v>4.1600020607036408</v>
      </c>
      <c r="M224" s="4">
        <f>(GRS!J225)</f>
        <v>2253236</v>
      </c>
      <c r="N224" s="26">
        <f t="shared" si="29"/>
        <v>3.3864817865221641</v>
      </c>
      <c r="O224" s="4">
        <f>('Local Receipts'!U225)</f>
        <v>2940748</v>
      </c>
      <c r="P224" t="str">
        <f t="shared" si="30"/>
        <v/>
      </c>
      <c r="Q224" s="26">
        <f t="shared" si="31"/>
        <v>15.538306922127344</v>
      </c>
      <c r="R224" s="4">
        <f t="shared" si="32"/>
        <v>26787168</v>
      </c>
      <c r="T224" s="23">
        <f t="shared" si="33"/>
        <v>1331697</v>
      </c>
      <c r="U224" s="26">
        <f t="shared" si="34"/>
        <v>5.2299999999999995</v>
      </c>
    </row>
    <row r="225" spans="1:21">
      <c r="A225" t="s">
        <v>231</v>
      </c>
      <c r="B225">
        <v>217</v>
      </c>
      <c r="C225" s="4">
        <f>('Levy Limit Base'!AD226)</f>
        <v>6829097</v>
      </c>
      <c r="D225" s="4" t="str">
        <f>IF('Levy Limit Base'!U226&gt;0,"","*")</f>
        <v/>
      </c>
      <c r="E225" s="4">
        <f>(GRS!F226)</f>
        <v>418565</v>
      </c>
      <c r="F225" s="4">
        <f>('Local Receipts'!K226)</f>
        <v>382500</v>
      </c>
      <c r="G225" s="4" t="str">
        <f t="shared" si="35"/>
        <v/>
      </c>
      <c r="H225" s="4">
        <f t="shared" si="27"/>
        <v>7630162</v>
      </c>
      <c r="I225" s="4"/>
      <c r="J225" s="4">
        <f>MINA(ROUND(C225*1.025,0),'Levy Limit Base'!AB226)</f>
        <v>6999824</v>
      </c>
      <c r="K225" s="4">
        <f>IF(J225+'New Growth'!AM226&gt;'Levy Limit Base'!AB226,'Levy Limit Base'!AB226-J225,'New Growth'!AM226)</f>
        <v>278627</v>
      </c>
      <c r="L225" s="26">
        <f t="shared" si="28"/>
        <v>6.5799914688574495</v>
      </c>
      <c r="M225" s="4">
        <f>(GRS!J226)</f>
        <v>431198</v>
      </c>
      <c r="N225" s="26">
        <f t="shared" si="29"/>
        <v>3.0181692210289919</v>
      </c>
      <c r="O225" s="4">
        <f>('Local Receipts'!U226)</f>
        <v>379000</v>
      </c>
      <c r="P225" t="str">
        <f t="shared" si="30"/>
        <v/>
      </c>
      <c r="Q225" s="26">
        <f t="shared" si="31"/>
        <v>-0.91503267973856206</v>
      </c>
      <c r="R225" s="4">
        <f t="shared" si="32"/>
        <v>8088649</v>
      </c>
      <c r="T225" s="23">
        <f t="shared" si="33"/>
        <v>458487</v>
      </c>
      <c r="U225" s="26">
        <f t="shared" si="34"/>
        <v>6.01</v>
      </c>
    </row>
    <row r="226" spans="1:21">
      <c r="A226" t="s">
        <v>232</v>
      </c>
      <c r="B226">
        <v>218</v>
      </c>
      <c r="C226" s="4">
        <f>('Levy Limit Base'!AD227)</f>
        <v>34510608</v>
      </c>
      <c r="D226" s="4" t="str">
        <f>IF('Levy Limit Base'!U227&gt;0,"","*")</f>
        <v/>
      </c>
      <c r="E226" s="4">
        <f>(GRS!F227)</f>
        <v>2093142</v>
      </c>
      <c r="F226" s="4">
        <f>('Local Receipts'!K227)</f>
        <v>2859500</v>
      </c>
      <c r="G226" s="4" t="str">
        <f t="shared" si="35"/>
        <v/>
      </c>
      <c r="H226" s="4">
        <f t="shared" si="27"/>
        <v>39463250</v>
      </c>
      <c r="I226" s="4"/>
      <c r="J226" s="4">
        <f>MINA(ROUND(C226*1.025,0),'Levy Limit Base'!AB227)</f>
        <v>35373373</v>
      </c>
      <c r="K226" s="4">
        <f>IF(J226+'New Growth'!AM227&gt;'Levy Limit Base'!AB227,'Levy Limit Base'!AB227-J226,'New Growth'!AM227)</f>
        <v>666055</v>
      </c>
      <c r="L226" s="26">
        <f t="shared" si="28"/>
        <v>4.4300001900864805</v>
      </c>
      <c r="M226" s="4">
        <f>(GRS!J227)</f>
        <v>2165813</v>
      </c>
      <c r="N226" s="26">
        <f t="shared" si="29"/>
        <v>3.4718619185893744</v>
      </c>
      <c r="O226" s="4">
        <f>('Local Receipts'!U227)</f>
        <v>2829500</v>
      </c>
      <c r="P226" t="str">
        <f t="shared" si="30"/>
        <v/>
      </c>
      <c r="Q226" s="26">
        <f t="shared" si="31"/>
        <v>-1.0491344640671445</v>
      </c>
      <c r="R226" s="4">
        <f t="shared" si="32"/>
        <v>41034741</v>
      </c>
      <c r="T226" s="23">
        <f t="shared" si="33"/>
        <v>1571491</v>
      </c>
      <c r="U226" s="26">
        <f t="shared" si="34"/>
        <v>3.9800000000000004</v>
      </c>
    </row>
    <row r="227" spans="1:21">
      <c r="A227" t="s">
        <v>233</v>
      </c>
      <c r="B227">
        <v>219</v>
      </c>
      <c r="C227" s="4">
        <f>('Levy Limit Base'!AD228)</f>
        <v>40555652</v>
      </c>
      <c r="D227" s="4" t="str">
        <f>IF('Levy Limit Base'!U228&gt;0,"","*")</f>
        <v/>
      </c>
      <c r="E227" s="4">
        <f>(GRS!F228)</f>
        <v>1073008</v>
      </c>
      <c r="F227" s="4">
        <f>('Local Receipts'!K228)</f>
        <v>1947234</v>
      </c>
      <c r="G227" s="4" t="str">
        <f t="shared" si="35"/>
        <v/>
      </c>
      <c r="H227" s="4">
        <f t="shared" si="27"/>
        <v>43575894</v>
      </c>
      <c r="I227" s="4"/>
      <c r="J227" s="4">
        <f>MINA(ROUND(C227*1.025,0),'Levy Limit Base'!AB228)</f>
        <v>41569543</v>
      </c>
      <c r="K227" s="4">
        <f>IF(J227+'New Growth'!AM228&gt;'Levy Limit Base'!AB228,'Levy Limit Base'!AB228-J227,'New Growth'!AM228)</f>
        <v>575890</v>
      </c>
      <c r="L227" s="26">
        <f t="shared" si="28"/>
        <v>3.919998623126562</v>
      </c>
      <c r="M227" s="4">
        <f>(GRS!J228)</f>
        <v>1110490</v>
      </c>
      <c r="N227" s="26">
        <f t="shared" si="29"/>
        <v>3.4931706007783725</v>
      </c>
      <c r="O227" s="4">
        <f>('Local Receipts'!U228)</f>
        <v>2039000</v>
      </c>
      <c r="P227" t="str">
        <f t="shared" si="30"/>
        <v/>
      </c>
      <c r="Q227" s="26">
        <f t="shared" si="31"/>
        <v>4.7126334071816744</v>
      </c>
      <c r="R227" s="4">
        <f t="shared" si="32"/>
        <v>45294923</v>
      </c>
      <c r="T227" s="23">
        <f t="shared" si="33"/>
        <v>1719029</v>
      </c>
      <c r="U227" s="26">
        <f t="shared" si="34"/>
        <v>3.94</v>
      </c>
    </row>
    <row r="228" spans="1:21">
      <c r="A228" t="s">
        <v>234</v>
      </c>
      <c r="B228">
        <v>220</v>
      </c>
      <c r="C228" s="4">
        <f>('Levy Limit Base'!AD229)</f>
        <v>71002135</v>
      </c>
      <c r="D228" s="4" t="str">
        <f>IF('Levy Limit Base'!U229&gt;0,"","*")</f>
        <v/>
      </c>
      <c r="E228" s="4">
        <f>(GRS!F229)</f>
        <v>4646761</v>
      </c>
      <c r="F228" s="4">
        <f>('Local Receipts'!K229)</f>
        <v>18561736</v>
      </c>
      <c r="G228" s="4" t="str">
        <f t="shared" si="35"/>
        <v/>
      </c>
      <c r="H228" s="4">
        <f t="shared" si="27"/>
        <v>94210632</v>
      </c>
      <c r="I228" s="4"/>
      <c r="J228" s="4">
        <f>MINA(ROUND(C228*1.025,0),'Levy Limit Base'!AB229)</f>
        <v>72777188</v>
      </c>
      <c r="K228" s="4">
        <f>IF(J228+'New Growth'!AM229&gt;'Levy Limit Base'!AB229,'Levy Limit Base'!AB229-J228,'New Growth'!AM229)</f>
        <v>1171535</v>
      </c>
      <c r="L228" s="26">
        <f t="shared" si="28"/>
        <v>4.1499991514339678</v>
      </c>
      <c r="M228" s="4">
        <f>(GRS!J229)</f>
        <v>4809398</v>
      </c>
      <c r="N228" s="26">
        <f t="shared" si="29"/>
        <v>3.5000078549337914</v>
      </c>
      <c r="O228" s="4">
        <f>('Local Receipts'!U229)</f>
        <v>19009951</v>
      </c>
      <c r="P228" t="str">
        <f t="shared" si="30"/>
        <v/>
      </c>
      <c r="Q228" s="26">
        <f t="shared" si="31"/>
        <v>2.4147256485061526</v>
      </c>
      <c r="R228" s="4">
        <f t="shared" si="32"/>
        <v>97768072</v>
      </c>
      <c r="T228" s="23">
        <f t="shared" si="33"/>
        <v>3557440</v>
      </c>
      <c r="U228" s="26">
        <f t="shared" si="34"/>
        <v>3.7800000000000002</v>
      </c>
    </row>
    <row r="229" spans="1:21">
      <c r="A229" t="s">
        <v>235</v>
      </c>
      <c r="B229">
        <v>221</v>
      </c>
      <c r="C229" s="4">
        <f>('Levy Limit Base'!AD230)</f>
        <v>18624587</v>
      </c>
      <c r="D229" s="4" t="str">
        <f>IF('Levy Limit Base'!U230&gt;0,"","*")</f>
        <v/>
      </c>
      <c r="E229" s="4">
        <f>(GRS!F230)</f>
        <v>154090</v>
      </c>
      <c r="F229" s="4">
        <f>('Local Receipts'!K230)</f>
        <v>2718500</v>
      </c>
      <c r="G229" s="4" t="str">
        <f t="shared" si="35"/>
        <v/>
      </c>
      <c r="H229" s="4">
        <f t="shared" si="27"/>
        <v>21497177</v>
      </c>
      <c r="I229" s="4"/>
      <c r="J229" s="4">
        <f>MINA(ROUND(C229*1.025,0),'Levy Limit Base'!AB230)</f>
        <v>19090202</v>
      </c>
      <c r="K229" s="4">
        <f>IF(J229+'New Growth'!AM230&gt;'Levy Limit Base'!AB230,'Levy Limit Base'!AB230-J229,'New Growth'!AM230)</f>
        <v>206733</v>
      </c>
      <c r="L229" s="26">
        <f t="shared" si="28"/>
        <v>3.6100021976326242</v>
      </c>
      <c r="M229" s="4">
        <f>(GRS!J230)</f>
        <v>156633</v>
      </c>
      <c r="N229" s="26">
        <f t="shared" si="29"/>
        <v>1.6503342202608864</v>
      </c>
      <c r="O229" s="4">
        <f>('Local Receipts'!U230)</f>
        <v>2910000</v>
      </c>
      <c r="P229" t="str">
        <f t="shared" si="30"/>
        <v/>
      </c>
      <c r="Q229" s="26">
        <f t="shared" si="31"/>
        <v>7.0443259150266693</v>
      </c>
      <c r="R229" s="4">
        <f t="shared" si="32"/>
        <v>22363568</v>
      </c>
      <c r="T229" s="23">
        <f t="shared" si="33"/>
        <v>866391</v>
      </c>
      <c r="U229" s="26">
        <f t="shared" si="34"/>
        <v>4.03</v>
      </c>
    </row>
    <row r="230" spans="1:21">
      <c r="A230" t="s">
        <v>236</v>
      </c>
      <c r="B230">
        <v>222</v>
      </c>
      <c r="C230" s="4">
        <f>('Levy Limit Base'!AD231)</f>
        <v>2656564</v>
      </c>
      <c r="D230" s="4" t="str">
        <f>IF('Levy Limit Base'!U231&gt;0,"","*")</f>
        <v/>
      </c>
      <c r="E230" s="4">
        <f>(GRS!F231)</f>
        <v>263574</v>
      </c>
      <c r="F230" s="4">
        <f>('Local Receipts'!K231)</f>
        <v>406100</v>
      </c>
      <c r="G230" s="4" t="str">
        <f t="shared" si="35"/>
        <v/>
      </c>
      <c r="H230" s="4">
        <f t="shared" si="27"/>
        <v>3326238</v>
      </c>
      <c r="I230" s="4"/>
      <c r="J230" s="4">
        <f>MINA(ROUND(C230*1.025,0),'Levy Limit Base'!AB231)</f>
        <v>2722978</v>
      </c>
      <c r="K230" s="4">
        <f>IF(J230+'New Growth'!AM231&gt;'Levy Limit Base'!AB231,'Levy Limit Base'!AB231-J230,'New Growth'!AM231)</f>
        <v>16736</v>
      </c>
      <c r="L230" s="26">
        <f t="shared" si="28"/>
        <v>3.1299829403695902</v>
      </c>
      <c r="M230" s="4">
        <f>(GRS!J231)</f>
        <v>270282</v>
      </c>
      <c r="N230" s="26">
        <f t="shared" si="29"/>
        <v>2.5450158209838603</v>
      </c>
      <c r="O230" s="4">
        <f>('Local Receipts'!U231)</f>
        <v>417000</v>
      </c>
      <c r="P230" t="str">
        <f t="shared" si="30"/>
        <v/>
      </c>
      <c r="Q230" s="26">
        <f t="shared" si="31"/>
        <v>2.6840679635557745</v>
      </c>
      <c r="R230" s="4">
        <f t="shared" si="32"/>
        <v>3426996</v>
      </c>
      <c r="T230" s="23">
        <f t="shared" si="33"/>
        <v>100758</v>
      </c>
      <c r="U230" s="26">
        <f t="shared" si="34"/>
        <v>3.0300000000000002</v>
      </c>
    </row>
    <row r="231" spans="1:21">
      <c r="A231" t="s">
        <v>237</v>
      </c>
      <c r="B231">
        <v>223</v>
      </c>
      <c r="C231" s="4">
        <f>('Levy Limit Base'!AD232)</f>
        <v>10135297</v>
      </c>
      <c r="D231" s="4" t="str">
        <f>IF('Levy Limit Base'!U232&gt;0,"","*")</f>
        <v/>
      </c>
      <c r="E231" s="4">
        <f>(GRS!F232)</f>
        <v>1670090</v>
      </c>
      <c r="F231" s="4">
        <f>('Local Receipts'!K232)</f>
        <v>1024000</v>
      </c>
      <c r="G231" s="4" t="str">
        <f t="shared" si="35"/>
        <v/>
      </c>
      <c r="H231" s="4">
        <f t="shared" si="27"/>
        <v>12829387</v>
      </c>
      <c r="I231" s="4"/>
      <c r="J231" s="4">
        <f>MINA(ROUND(C231*1.025,0),'Levy Limit Base'!AB232)</f>
        <v>10388679</v>
      </c>
      <c r="K231" s="4">
        <f>IF(J231+'New Growth'!AM232&gt;'Levy Limit Base'!AB232,'Levy Limit Base'!AB232-J231,'New Growth'!AM232)</f>
        <v>89191</v>
      </c>
      <c r="L231" s="26">
        <f t="shared" si="28"/>
        <v>3.3799996191527493</v>
      </c>
      <c r="M231" s="4">
        <f>(GRS!J232)</f>
        <v>1726597</v>
      </c>
      <c r="N231" s="26">
        <f t="shared" si="29"/>
        <v>3.3834703518972034</v>
      </c>
      <c r="O231" s="4">
        <f>('Local Receipts'!U232)</f>
        <v>1111300</v>
      </c>
      <c r="P231" t="str">
        <f t="shared" si="30"/>
        <v/>
      </c>
      <c r="Q231" s="26">
        <f t="shared" si="31"/>
        <v>8.525390625</v>
      </c>
      <c r="R231" s="4">
        <f t="shared" si="32"/>
        <v>13315767</v>
      </c>
      <c r="T231" s="23">
        <f t="shared" si="33"/>
        <v>486380</v>
      </c>
      <c r="U231" s="26">
        <f t="shared" si="34"/>
        <v>3.7900000000000005</v>
      </c>
    </row>
    <row r="232" spans="1:21">
      <c r="A232" t="s">
        <v>238</v>
      </c>
      <c r="B232">
        <v>224</v>
      </c>
      <c r="C232" s="4">
        <f>('Levy Limit Base'!AD233)</f>
        <v>21025980</v>
      </c>
      <c r="D232" s="4" t="str">
        <f>IF('Levy Limit Base'!U233&gt;0,"","*")</f>
        <v/>
      </c>
      <c r="E232" s="4">
        <f>(GRS!F233)</f>
        <v>189724</v>
      </c>
      <c r="F232" s="4">
        <f>('Local Receipts'!K233)</f>
        <v>1865120</v>
      </c>
      <c r="G232" s="4" t="str">
        <f t="shared" si="35"/>
        <v/>
      </c>
      <c r="H232" s="4">
        <f t="shared" si="27"/>
        <v>23080824</v>
      </c>
      <c r="I232" s="4"/>
      <c r="J232" s="4">
        <f>MINA(ROUND(C232*1.025,0),'Levy Limit Base'!AB233)</f>
        <v>21551630</v>
      </c>
      <c r="K232" s="4">
        <f>IF(J232+'New Growth'!AM233&gt;'Levy Limit Base'!AB233,'Levy Limit Base'!AB233-J232,'New Growth'!AM233)</f>
        <v>248107</v>
      </c>
      <c r="L232" s="26">
        <f t="shared" si="28"/>
        <v>3.6800044516355479</v>
      </c>
      <c r="M232" s="4">
        <f>(GRS!J233)</f>
        <v>195730</v>
      </c>
      <c r="N232" s="26">
        <f t="shared" si="29"/>
        <v>3.1656511564166894</v>
      </c>
      <c r="O232" s="4">
        <f>('Local Receipts'!U233)</f>
        <v>1922104</v>
      </c>
      <c r="P232" t="str">
        <f t="shared" si="30"/>
        <v/>
      </c>
      <c r="Q232" s="26">
        <f t="shared" si="31"/>
        <v>3.0552457750707731</v>
      </c>
      <c r="R232" s="4">
        <f t="shared" si="32"/>
        <v>23917571</v>
      </c>
      <c r="T232" s="23">
        <f t="shared" si="33"/>
        <v>836747</v>
      </c>
      <c r="U232" s="26">
        <f t="shared" si="34"/>
        <v>3.63</v>
      </c>
    </row>
    <row r="233" spans="1:21">
      <c r="A233" t="s">
        <v>239</v>
      </c>
      <c r="B233">
        <v>225</v>
      </c>
      <c r="C233" s="4">
        <f>('Levy Limit Base'!AD234)</f>
        <v>4551749</v>
      </c>
      <c r="D233" s="4" t="str">
        <f>IF('Levy Limit Base'!U234&gt;0,"","*")</f>
        <v>*</v>
      </c>
      <c r="E233" s="4">
        <f>(GRS!F234)</f>
        <v>158278</v>
      </c>
      <c r="F233" s="4">
        <f>('Local Receipts'!K234)</f>
        <v>217500</v>
      </c>
      <c r="G233" s="4" t="str">
        <f t="shared" si="35"/>
        <v>*</v>
      </c>
      <c r="H233" s="4">
        <f t="shared" si="27"/>
        <v>4927527</v>
      </c>
      <c r="I233" s="4"/>
      <c r="J233" s="4">
        <f>MINA(ROUND(C233*1.025,0),'Levy Limit Base'!AB234)</f>
        <v>4665543</v>
      </c>
      <c r="K233" s="4">
        <f>IF(J233+'New Growth'!AM234&gt;'Levy Limit Base'!AB234,'Levy Limit Base'!AB234-J233,'New Growth'!AM234)</f>
        <v>44607</v>
      </c>
      <c r="L233" s="26">
        <f t="shared" si="28"/>
        <v>3.4800029614989754</v>
      </c>
      <c r="M233" s="4">
        <f>(GRS!J234)</f>
        <v>159550</v>
      </c>
      <c r="N233" s="26">
        <f t="shared" si="29"/>
        <v>0.80364927532569275</v>
      </c>
      <c r="O233" s="4">
        <f>('Local Receipts'!U234)</f>
        <v>193000</v>
      </c>
      <c r="P233" t="str">
        <f t="shared" si="30"/>
        <v>*</v>
      </c>
      <c r="Q233" s="26">
        <f t="shared" si="31"/>
        <v>-11.264367816091953</v>
      </c>
      <c r="R233" s="4">
        <f t="shared" si="32"/>
        <v>5062700</v>
      </c>
      <c r="T233" s="23">
        <f t="shared" si="33"/>
        <v>135173</v>
      </c>
      <c r="U233" s="26">
        <f t="shared" si="34"/>
        <v>2.74</v>
      </c>
    </row>
    <row r="234" spans="1:21">
      <c r="A234" t="s">
        <v>240</v>
      </c>
      <c r="B234">
        <v>226</v>
      </c>
      <c r="C234" s="4">
        <f>('Levy Limit Base'!AD235)</f>
        <v>21892835</v>
      </c>
      <c r="D234" s="4" t="str">
        <f>IF('Levy Limit Base'!U235&gt;0,"","*")</f>
        <v>*</v>
      </c>
      <c r="E234" s="4">
        <f>(GRS!F235)</f>
        <v>2063758</v>
      </c>
      <c r="F234" s="4">
        <f>('Local Receipts'!K235)</f>
        <v>1929500</v>
      </c>
      <c r="G234" s="4" t="str">
        <f t="shared" si="35"/>
        <v>*</v>
      </c>
      <c r="H234" s="4">
        <f t="shared" si="27"/>
        <v>25886093</v>
      </c>
      <c r="I234" s="4"/>
      <c r="J234" s="4">
        <f>MINA(ROUND(C234*1.025,0),'Levy Limit Base'!AB235)</f>
        <v>22440156</v>
      </c>
      <c r="K234" s="4">
        <f>IF(J234+'New Growth'!AM235&gt;'Levy Limit Base'!AB235,'Levy Limit Base'!AB235-J234,'New Growth'!AM235)</f>
        <v>313068</v>
      </c>
      <c r="L234" s="26">
        <f t="shared" si="28"/>
        <v>3.9300026698232551</v>
      </c>
      <c r="M234" s="4">
        <f>(GRS!J235)</f>
        <v>2135655</v>
      </c>
      <c r="N234" s="26">
        <f t="shared" si="29"/>
        <v>3.4837902506010878</v>
      </c>
      <c r="O234" s="4">
        <f>('Local Receipts'!U235)</f>
        <v>2343200</v>
      </c>
      <c r="P234" t="str">
        <f t="shared" si="30"/>
        <v>*</v>
      </c>
      <c r="Q234" s="26">
        <f t="shared" si="31"/>
        <v>21.440787768852033</v>
      </c>
      <c r="R234" s="4">
        <f t="shared" si="32"/>
        <v>27232079</v>
      </c>
      <c r="T234" s="23">
        <f t="shared" si="33"/>
        <v>1345986</v>
      </c>
      <c r="U234" s="26">
        <f t="shared" si="34"/>
        <v>5.2</v>
      </c>
    </row>
    <row r="235" spans="1:21">
      <c r="A235" t="s">
        <v>241</v>
      </c>
      <c r="B235">
        <v>227</v>
      </c>
      <c r="C235" s="4">
        <f>('Levy Limit Base'!AD236)</f>
        <v>18468917</v>
      </c>
      <c r="D235" s="4" t="str">
        <f>IF('Levy Limit Base'!U236&gt;0,"","*")</f>
        <v/>
      </c>
      <c r="E235" s="4">
        <f>(GRS!F236)</f>
        <v>2073093</v>
      </c>
      <c r="F235" s="4">
        <f>('Local Receipts'!K236)</f>
        <v>1769541</v>
      </c>
      <c r="G235" s="4" t="str">
        <f t="shared" si="35"/>
        <v/>
      </c>
      <c r="H235" s="4">
        <f t="shared" si="27"/>
        <v>22311551</v>
      </c>
      <c r="I235" s="4"/>
      <c r="J235" s="4">
        <f>MINA(ROUND(C235*1.025,0),'Levy Limit Base'!AB236)</f>
        <v>18930640</v>
      </c>
      <c r="K235" s="4">
        <f>IF(J235+'New Growth'!AM236&gt;'Levy Limit Base'!AB236,'Levy Limit Base'!AB236-J235,'New Growth'!AM236)</f>
        <v>236402</v>
      </c>
      <c r="L235" s="26">
        <f t="shared" si="28"/>
        <v>3.779999661052134</v>
      </c>
      <c r="M235" s="4">
        <f>(GRS!J236)</f>
        <v>2143215</v>
      </c>
      <c r="N235" s="26">
        <f t="shared" si="29"/>
        <v>3.3824821173000923</v>
      </c>
      <c r="O235" s="4">
        <f>('Local Receipts'!U236)</f>
        <v>2019413</v>
      </c>
      <c r="P235" t="str">
        <f t="shared" si="30"/>
        <v/>
      </c>
      <c r="Q235" s="26">
        <f t="shared" si="31"/>
        <v>14.120723961750533</v>
      </c>
      <c r="R235" s="4">
        <f t="shared" si="32"/>
        <v>23329670</v>
      </c>
      <c r="T235" s="23">
        <f t="shared" si="33"/>
        <v>1018119</v>
      </c>
      <c r="U235" s="26">
        <f t="shared" si="34"/>
        <v>4.5600000000000005</v>
      </c>
    </row>
    <row r="236" spans="1:21">
      <c r="A236" t="s">
        <v>242</v>
      </c>
      <c r="B236">
        <v>228</v>
      </c>
      <c r="C236" s="4">
        <f>('Levy Limit Base'!AD237)</f>
        <v>8819707</v>
      </c>
      <c r="D236" s="4" t="str">
        <f>IF('Levy Limit Base'!U237&gt;0,"","*")</f>
        <v/>
      </c>
      <c r="E236" s="4">
        <f>(GRS!F237)</f>
        <v>641631</v>
      </c>
      <c r="F236" s="4">
        <f>('Local Receipts'!K237)</f>
        <v>725478</v>
      </c>
      <c r="G236" s="4" t="str">
        <f t="shared" si="35"/>
        <v/>
      </c>
      <c r="H236" s="4">
        <f t="shared" si="27"/>
        <v>10186816</v>
      </c>
      <c r="I236" s="4"/>
      <c r="J236" s="4">
        <f>MINA(ROUND(C236*1.025,0),'Levy Limit Base'!AB237)</f>
        <v>9040200</v>
      </c>
      <c r="K236" s="4">
        <f>IF(J236+'New Growth'!AM237&gt;'Levy Limit Base'!AB237,'Levy Limit Base'!AB237-J236,'New Growth'!AM237)</f>
        <v>133178</v>
      </c>
      <c r="L236" s="26">
        <f t="shared" si="28"/>
        <v>4.0100084957470807</v>
      </c>
      <c r="M236" s="4">
        <f>(GRS!J237)</f>
        <v>660552</v>
      </c>
      <c r="N236" s="26">
        <f t="shared" si="29"/>
        <v>2.9488911851204196</v>
      </c>
      <c r="O236" s="4">
        <f>('Local Receipts'!U237)</f>
        <v>695000</v>
      </c>
      <c r="P236" t="str">
        <f t="shared" si="30"/>
        <v/>
      </c>
      <c r="Q236" s="26">
        <f t="shared" si="31"/>
        <v>-4.2010922453885575</v>
      </c>
      <c r="R236" s="4">
        <f t="shared" si="32"/>
        <v>10528930</v>
      </c>
      <c r="T236" s="23">
        <f t="shared" si="33"/>
        <v>342114</v>
      </c>
      <c r="U236" s="26">
        <f t="shared" si="34"/>
        <v>3.36</v>
      </c>
    </row>
    <row r="237" spans="1:21">
      <c r="A237" t="s">
        <v>243</v>
      </c>
      <c r="B237">
        <v>229</v>
      </c>
      <c r="C237" s="4">
        <f>('Levy Limit Base'!AD238)</f>
        <v>114596472</v>
      </c>
      <c r="D237" s="4" t="str">
        <f>IF('Levy Limit Base'!U238&gt;0,"","*")</f>
        <v/>
      </c>
      <c r="E237" s="4">
        <f>(GRS!F238)</f>
        <v>7224643</v>
      </c>
      <c r="F237" s="4">
        <f>('Local Receipts'!K238)</f>
        <v>13203000</v>
      </c>
      <c r="G237" s="4" t="str">
        <f t="shared" si="35"/>
        <v/>
      </c>
      <c r="H237" s="4">
        <f t="shared" si="27"/>
        <v>135024115</v>
      </c>
      <c r="I237" s="4"/>
      <c r="J237" s="4">
        <f>MINA(ROUND(C237*1.025,0),'Levy Limit Base'!AB238)</f>
        <v>117461384</v>
      </c>
      <c r="K237" s="4">
        <f>IF(J237+'New Growth'!AM238&gt;'Levy Limit Base'!AB238,'Levy Limit Base'!AB238-J237,'New Growth'!AM238)</f>
        <v>1145965</v>
      </c>
      <c r="L237" s="26">
        <f t="shared" si="28"/>
        <v>3.5000004188610623</v>
      </c>
      <c r="M237" s="4">
        <f>(GRS!J238)</f>
        <v>7477039</v>
      </c>
      <c r="N237" s="26">
        <f t="shared" si="29"/>
        <v>3.493542864332535</v>
      </c>
      <c r="O237" s="4">
        <f>('Local Receipts'!U238)</f>
        <v>13794000</v>
      </c>
      <c r="P237" t="str">
        <f t="shared" si="30"/>
        <v/>
      </c>
      <c r="Q237" s="26">
        <f t="shared" si="31"/>
        <v>4.476255396500795</v>
      </c>
      <c r="R237" s="4">
        <f t="shared" si="32"/>
        <v>139878388</v>
      </c>
      <c r="T237" s="23">
        <f t="shared" si="33"/>
        <v>4854273</v>
      </c>
      <c r="U237" s="26">
        <f t="shared" si="34"/>
        <v>3.5999999999999996</v>
      </c>
    </row>
    <row r="238" spans="1:21">
      <c r="A238" t="s">
        <v>244</v>
      </c>
      <c r="B238">
        <v>230</v>
      </c>
      <c r="C238" s="4">
        <f>('Levy Limit Base'!AD239)</f>
        <v>3665542</v>
      </c>
      <c r="D238" s="4" t="str">
        <f>IF('Levy Limit Base'!U239&gt;0,"","*")</f>
        <v/>
      </c>
      <c r="E238" s="4">
        <f>(GRS!F239)</f>
        <v>197706</v>
      </c>
      <c r="F238" s="4">
        <f>('Local Receipts'!K239)</f>
        <v>604400</v>
      </c>
      <c r="G238" s="4" t="str">
        <f t="shared" si="35"/>
        <v/>
      </c>
      <c r="H238" s="4">
        <f t="shared" si="27"/>
        <v>4467648</v>
      </c>
      <c r="I238" s="4"/>
      <c r="J238" s="4">
        <f>MINA(ROUND(C238*1.025,0),'Levy Limit Base'!AB239)</f>
        <v>3757181</v>
      </c>
      <c r="K238" s="4">
        <f>IF(J238+'New Growth'!AM239&gt;'Levy Limit Base'!AB239,'Levy Limit Base'!AB239-J238,'New Growth'!AM239)</f>
        <v>27125</v>
      </c>
      <c r="L238" s="26">
        <f t="shared" si="28"/>
        <v>3.2400119818569806</v>
      </c>
      <c r="M238" s="4">
        <f>(GRS!J239)</f>
        <v>203272</v>
      </c>
      <c r="N238" s="26">
        <f t="shared" si="29"/>
        <v>2.8152913922693292</v>
      </c>
      <c r="O238" s="4">
        <f>('Local Receipts'!U239)</f>
        <v>605000</v>
      </c>
      <c r="P238" t="str">
        <f t="shared" si="30"/>
        <v/>
      </c>
      <c r="Q238" s="26">
        <f t="shared" si="31"/>
        <v>9.9272005294506943E-2</v>
      </c>
      <c r="R238" s="4">
        <f t="shared" si="32"/>
        <v>4592578</v>
      </c>
      <c r="T238" s="23">
        <f t="shared" si="33"/>
        <v>124930</v>
      </c>
      <c r="U238" s="26">
        <f t="shared" si="34"/>
        <v>2.8000000000000003</v>
      </c>
    </row>
    <row r="239" spans="1:21">
      <c r="A239" t="s">
        <v>245</v>
      </c>
      <c r="B239">
        <v>231</v>
      </c>
      <c r="C239" s="4">
        <f>('Levy Limit Base'!AD240)</f>
        <v>36772902</v>
      </c>
      <c r="D239" s="4" t="str">
        <f>IF('Levy Limit Base'!U240&gt;0,"","*")</f>
        <v/>
      </c>
      <c r="E239" s="4">
        <f>(GRS!F240)</f>
        <v>1679302</v>
      </c>
      <c r="F239" s="4">
        <f>('Local Receipts'!K240)</f>
        <v>2909903</v>
      </c>
      <c r="G239" s="4" t="str">
        <f t="shared" si="35"/>
        <v/>
      </c>
      <c r="H239" s="4">
        <f t="shared" si="27"/>
        <v>41362107</v>
      </c>
      <c r="I239" s="4"/>
      <c r="J239" s="4">
        <f>MINA(ROUND(C239*1.025,0),'Levy Limit Base'!AB240)</f>
        <v>37692225</v>
      </c>
      <c r="K239" s="4">
        <f>IF(J239+'New Growth'!AM240&gt;'Levy Limit Base'!AB240,'Levy Limit Base'!AB240-J239,'New Growth'!AM240)</f>
        <v>500111</v>
      </c>
      <c r="L239" s="26">
        <f t="shared" si="28"/>
        <v>3.8599999532264273</v>
      </c>
      <c r="M239" s="4">
        <f>(GRS!J240)</f>
        <v>1738078</v>
      </c>
      <c r="N239" s="26">
        <f t="shared" si="29"/>
        <v>3.5000256058767274</v>
      </c>
      <c r="O239" s="4">
        <f>('Local Receipts'!U240)</f>
        <v>3468329.45</v>
      </c>
      <c r="P239" t="str">
        <f t="shared" si="30"/>
        <v/>
      </c>
      <c r="Q239" s="26">
        <f t="shared" si="31"/>
        <v>19.190552056202566</v>
      </c>
      <c r="R239" s="4">
        <f t="shared" si="32"/>
        <v>43398743.450000003</v>
      </c>
      <c r="T239" s="23">
        <f t="shared" si="33"/>
        <v>2036636.450000003</v>
      </c>
      <c r="U239" s="26">
        <f t="shared" si="34"/>
        <v>4.92</v>
      </c>
    </row>
    <row r="240" spans="1:21">
      <c r="A240" t="s">
        <v>246</v>
      </c>
      <c r="B240">
        <v>232</v>
      </c>
      <c r="C240" s="4">
        <f>('Levy Limit Base'!AD241)</f>
        <v>18294064</v>
      </c>
      <c r="D240" s="4" t="str">
        <f>IF('Levy Limit Base'!U241&gt;0,"","*")</f>
        <v/>
      </c>
      <c r="E240" s="4">
        <f>(GRS!F241)</f>
        <v>1523407</v>
      </c>
      <c r="F240" s="4">
        <f>('Local Receipts'!K241)</f>
        <v>1691208</v>
      </c>
      <c r="G240" s="4" t="str">
        <f t="shared" si="35"/>
        <v/>
      </c>
      <c r="H240" s="4">
        <f t="shared" si="27"/>
        <v>21508679</v>
      </c>
      <c r="I240" s="4"/>
      <c r="J240" s="4">
        <f>MINA(ROUND(C240*1.025,0),'Levy Limit Base'!AB241)</f>
        <v>18751416</v>
      </c>
      <c r="K240" s="4">
        <f>IF(J240+'New Growth'!AM241&gt;'Levy Limit Base'!AB241,'Levy Limit Base'!AB241-J240,'New Growth'!AM241)</f>
        <v>234164</v>
      </c>
      <c r="L240" s="26">
        <f t="shared" si="28"/>
        <v>3.7800020815495126</v>
      </c>
      <c r="M240" s="4">
        <f>(GRS!J241)</f>
        <v>1575593</v>
      </c>
      <c r="N240" s="26">
        <f t="shared" si="29"/>
        <v>3.4256111465944428</v>
      </c>
      <c r="O240" s="4">
        <f>('Local Receipts'!U241)</f>
        <v>1660331.72</v>
      </c>
      <c r="P240" t="str">
        <f t="shared" si="30"/>
        <v/>
      </c>
      <c r="Q240" s="26">
        <f t="shared" si="31"/>
        <v>-1.8256938235864559</v>
      </c>
      <c r="R240" s="4">
        <f t="shared" si="32"/>
        <v>22221504.719999999</v>
      </c>
      <c r="T240" s="23">
        <f t="shared" si="33"/>
        <v>712825.71999999881</v>
      </c>
      <c r="U240" s="26">
        <f t="shared" si="34"/>
        <v>3.3099999999999996</v>
      </c>
    </row>
    <row r="241" spans="1:21">
      <c r="A241" t="s">
        <v>247</v>
      </c>
      <c r="B241">
        <v>233</v>
      </c>
      <c r="C241" s="4">
        <f>('Levy Limit Base'!AD242)</f>
        <v>1956346</v>
      </c>
      <c r="D241" s="4" t="str">
        <f>IF('Levy Limit Base'!U242&gt;0,"","*")</f>
        <v/>
      </c>
      <c r="E241" s="4">
        <f>(GRS!F242)</f>
        <v>182225</v>
      </c>
      <c r="F241" s="4">
        <f>('Local Receipts'!K242)</f>
        <v>135700</v>
      </c>
      <c r="G241" s="4" t="str">
        <f t="shared" si="35"/>
        <v/>
      </c>
      <c r="H241" s="4">
        <f t="shared" si="27"/>
        <v>2274271</v>
      </c>
      <c r="I241" s="4"/>
      <c r="J241" s="4">
        <f>MINA(ROUND(C241*1.025,0),'Levy Limit Base'!AB242)</f>
        <v>2005255</v>
      </c>
      <c r="K241" s="4">
        <f>IF(J241+'New Growth'!AM242&gt;'Levy Limit Base'!AB242,'Levy Limit Base'!AB242-J241,'New Growth'!AM242)</f>
        <v>14281</v>
      </c>
      <c r="L241" s="26">
        <f t="shared" si="28"/>
        <v>3.2300012369999989</v>
      </c>
      <c r="M241" s="4">
        <f>(GRS!J242)</f>
        <v>186218</v>
      </c>
      <c r="N241" s="26">
        <f t="shared" si="29"/>
        <v>2.1912470846480998</v>
      </c>
      <c r="O241" s="4">
        <f>('Local Receipts'!U242)</f>
        <v>140900</v>
      </c>
      <c r="P241" t="str">
        <f t="shared" si="30"/>
        <v/>
      </c>
      <c r="Q241" s="26">
        <f t="shared" si="31"/>
        <v>3.831982313927782</v>
      </c>
      <c r="R241" s="4">
        <f t="shared" si="32"/>
        <v>2346654</v>
      </c>
      <c r="T241" s="23">
        <f t="shared" si="33"/>
        <v>72383</v>
      </c>
      <c r="U241" s="26">
        <f t="shared" si="34"/>
        <v>3.18</v>
      </c>
    </row>
    <row r="242" spans="1:21">
      <c r="A242" t="s">
        <v>248</v>
      </c>
      <c r="B242">
        <v>234</v>
      </c>
      <c r="C242" s="4">
        <f>('Levy Limit Base'!AD243)</f>
        <v>2588773</v>
      </c>
      <c r="D242" s="4" t="str">
        <f>IF('Levy Limit Base'!U243&gt;0,"","*")</f>
        <v/>
      </c>
      <c r="E242" s="4">
        <f>(GRS!F243)</f>
        <v>178595</v>
      </c>
      <c r="F242" s="4">
        <f>('Local Receipts'!K243)</f>
        <v>680307.39</v>
      </c>
      <c r="G242" s="4" t="str">
        <f t="shared" si="35"/>
        <v/>
      </c>
      <c r="H242" s="4">
        <f t="shared" si="27"/>
        <v>3447675.39</v>
      </c>
      <c r="I242" s="4"/>
      <c r="J242" s="4">
        <f>MINA(ROUND(C242*1.025,0),'Levy Limit Base'!AB243)</f>
        <v>2653492</v>
      </c>
      <c r="K242" s="4">
        <f>IF(J242+'New Growth'!AM243&gt;'Levy Limit Base'!AB243,'Levy Limit Base'!AB243-J242,'New Growth'!AM243)</f>
        <v>16309</v>
      </c>
      <c r="L242" s="26">
        <f t="shared" si="28"/>
        <v>3.1299770200013675</v>
      </c>
      <c r="M242" s="4">
        <f>(GRS!J243)</f>
        <v>182603</v>
      </c>
      <c r="N242" s="26">
        <f t="shared" si="29"/>
        <v>2.2441837677426579</v>
      </c>
      <c r="O242" s="4">
        <f>('Local Receipts'!U243)</f>
        <v>703250</v>
      </c>
      <c r="P242" t="str">
        <f t="shared" si="30"/>
        <v/>
      </c>
      <c r="Q242" s="26">
        <f t="shared" si="31"/>
        <v>3.372388766789669</v>
      </c>
      <c r="R242" s="4">
        <f t="shared" si="32"/>
        <v>3555654</v>
      </c>
      <c r="T242" s="23">
        <f t="shared" si="33"/>
        <v>107978.60999999987</v>
      </c>
      <c r="U242" s="26">
        <f t="shared" si="34"/>
        <v>3.1300000000000003</v>
      </c>
    </row>
    <row r="243" spans="1:21">
      <c r="A243" t="s">
        <v>249</v>
      </c>
      <c r="B243">
        <v>235</v>
      </c>
      <c r="C243" s="4">
        <f>('Levy Limit Base'!AD244)</f>
        <v>2269998</v>
      </c>
      <c r="D243" s="4" t="str">
        <f>IF('Levy Limit Base'!U244&gt;0,"","*")</f>
        <v/>
      </c>
      <c r="E243" s="4">
        <f>(GRS!F244)</f>
        <v>234642</v>
      </c>
      <c r="F243" s="4">
        <f>('Local Receipts'!K244)</f>
        <v>297912</v>
      </c>
      <c r="G243" s="4" t="str">
        <f t="shared" si="35"/>
        <v/>
      </c>
      <c r="H243" s="4">
        <f t="shared" si="27"/>
        <v>2802552</v>
      </c>
      <c r="I243" s="4"/>
      <c r="J243" s="4">
        <f>MINA(ROUND(C243*1.025,0),'Levy Limit Base'!AB244)</f>
        <v>2326748</v>
      </c>
      <c r="K243" s="4">
        <f>IF(J243+'New Growth'!AM244&gt;'Levy Limit Base'!AB244,'Levy Limit Base'!AB244-J243,'New Growth'!AM244)</f>
        <v>24970</v>
      </c>
      <c r="L243" s="26">
        <f t="shared" si="28"/>
        <v>3.6000031718089618</v>
      </c>
      <c r="M243" s="4">
        <f>(GRS!J244)</f>
        <v>241092</v>
      </c>
      <c r="N243" s="26">
        <f t="shared" si="29"/>
        <v>2.7488684890173114</v>
      </c>
      <c r="O243" s="4">
        <f>('Local Receipts'!U244)</f>
        <v>296412</v>
      </c>
      <c r="P243" t="str">
        <f t="shared" si="30"/>
        <v/>
      </c>
      <c r="Q243" s="26">
        <f t="shared" si="31"/>
        <v>-0.50350439055828566</v>
      </c>
      <c r="R243" s="4">
        <f t="shared" si="32"/>
        <v>2889222</v>
      </c>
      <c r="T243" s="23">
        <f t="shared" si="33"/>
        <v>86670</v>
      </c>
      <c r="U243" s="26">
        <f t="shared" si="34"/>
        <v>3.09</v>
      </c>
    </row>
    <row r="244" spans="1:21">
      <c r="A244" t="s">
        <v>250</v>
      </c>
      <c r="B244">
        <v>236</v>
      </c>
      <c r="C244" s="4">
        <f>('Levy Limit Base'!AD245)</f>
        <v>86959318</v>
      </c>
      <c r="D244" s="4" t="str">
        <f>IF('Levy Limit Base'!U245&gt;0,"","*")</f>
        <v/>
      </c>
      <c r="E244" s="4">
        <f>(GRS!F245)</f>
        <v>8722058</v>
      </c>
      <c r="F244" s="4">
        <f>('Local Receipts'!K245)</f>
        <v>9109300</v>
      </c>
      <c r="G244" s="4" t="str">
        <f t="shared" si="35"/>
        <v/>
      </c>
      <c r="H244" s="4">
        <f t="shared" si="27"/>
        <v>104790676</v>
      </c>
      <c r="I244" s="4"/>
      <c r="J244" s="4">
        <f>MINA(ROUND(C244*1.025,0),'Levy Limit Base'!AB245)</f>
        <v>86959318</v>
      </c>
      <c r="K244" s="4">
        <f>IF(J244+'New Growth'!AM245&gt;'Levy Limit Base'!AB245,'Levy Limit Base'!AB245-J244,'New Growth'!AM245)</f>
        <v>0</v>
      </c>
      <c r="L244" s="26">
        <f t="shared" si="28"/>
        <v>0</v>
      </c>
      <c r="M244" s="4">
        <f>(GRS!J245)</f>
        <v>9023945</v>
      </c>
      <c r="N244" s="26">
        <f t="shared" si="29"/>
        <v>3.4611900081379878</v>
      </c>
      <c r="O244" s="4">
        <f>('Local Receipts'!U245)</f>
        <v>9158876</v>
      </c>
      <c r="P244" t="str">
        <f t="shared" si="30"/>
        <v/>
      </c>
      <c r="Q244" s="26">
        <f t="shared" si="31"/>
        <v>0.54423501256957174</v>
      </c>
      <c r="R244" s="4">
        <f t="shared" si="32"/>
        <v>105142139</v>
      </c>
      <c r="T244" s="23">
        <f t="shared" si="33"/>
        <v>351463</v>
      </c>
      <c r="U244" s="26">
        <f t="shared" si="34"/>
        <v>0.33999999999999997</v>
      </c>
    </row>
    <row r="245" spans="1:21">
      <c r="A245" t="s">
        <v>251</v>
      </c>
      <c r="B245">
        <v>237</v>
      </c>
      <c r="C245" s="4">
        <f>('Levy Limit Base'!AD246)</f>
        <v>1708281</v>
      </c>
      <c r="D245" s="4" t="str">
        <f>IF('Levy Limit Base'!U246&gt;0,"","*")</f>
        <v/>
      </c>
      <c r="E245" s="4">
        <f>(GRS!F246)</f>
        <v>76586</v>
      </c>
      <c r="F245" s="4">
        <f>('Local Receipts'!K246)</f>
        <v>80300</v>
      </c>
      <c r="G245" s="4" t="str">
        <f t="shared" si="35"/>
        <v/>
      </c>
      <c r="H245" s="4">
        <f t="shared" si="27"/>
        <v>1865167</v>
      </c>
      <c r="I245" s="4"/>
      <c r="J245" s="4">
        <f>MINA(ROUND(C245*1.025,0),'Levy Limit Base'!AB246)</f>
        <v>1750988</v>
      </c>
      <c r="K245" s="4">
        <f>IF(J245+'New Growth'!AM246&gt;'Levy Limit Base'!AB246,'Levy Limit Base'!AB246-J245,'New Growth'!AM246)</f>
        <v>44586</v>
      </c>
      <c r="L245" s="26">
        <f t="shared" si="28"/>
        <v>5.1099906865439584</v>
      </c>
      <c r="M245" s="4">
        <f>(GRS!J246)</f>
        <v>78340</v>
      </c>
      <c r="N245" s="26">
        <f t="shared" si="29"/>
        <v>2.2902358133340299</v>
      </c>
      <c r="O245" s="4">
        <f>('Local Receipts'!U246)</f>
        <v>82400</v>
      </c>
      <c r="P245" t="str">
        <f t="shared" si="30"/>
        <v/>
      </c>
      <c r="Q245" s="26">
        <f t="shared" si="31"/>
        <v>2.6151930261519301</v>
      </c>
      <c r="R245" s="4">
        <f t="shared" si="32"/>
        <v>1956314</v>
      </c>
      <c r="T245" s="23">
        <f t="shared" si="33"/>
        <v>91147</v>
      </c>
      <c r="U245" s="26">
        <f t="shared" si="34"/>
        <v>4.8899999999999997</v>
      </c>
    </row>
    <row r="246" spans="1:21">
      <c r="A246" t="s">
        <v>252</v>
      </c>
      <c r="B246">
        <v>238</v>
      </c>
      <c r="C246" s="4">
        <f>('Levy Limit Base'!AD247)</f>
        <v>19740039</v>
      </c>
      <c r="D246" s="4" t="str">
        <f>IF('Levy Limit Base'!U247&gt;0,"","*")</f>
        <v/>
      </c>
      <c r="E246" s="4">
        <f>(GRS!F247)</f>
        <v>781501</v>
      </c>
      <c r="F246" s="4">
        <f>('Local Receipts'!K247)</f>
        <v>1703000</v>
      </c>
      <c r="G246" s="4" t="str">
        <f t="shared" si="35"/>
        <v/>
      </c>
      <c r="H246" s="4">
        <f t="shared" si="27"/>
        <v>22224540</v>
      </c>
      <c r="I246" s="4"/>
      <c r="J246" s="4">
        <f>MINA(ROUND(C246*1.025,0),'Levy Limit Base'!AB247)</f>
        <v>20233540</v>
      </c>
      <c r="K246" s="4">
        <f>IF(J246+'New Growth'!AM247&gt;'Levy Limit Base'!AB247,'Levy Limit Base'!AB247-J246,'New Growth'!AM247)</f>
        <v>556669</v>
      </c>
      <c r="L246" s="26">
        <f t="shared" si="28"/>
        <v>5.31999962107471</v>
      </c>
      <c r="M246" s="4">
        <f>(GRS!J247)</f>
        <v>808027</v>
      </c>
      <c r="N246" s="26">
        <f t="shared" si="29"/>
        <v>3.3942374993762003</v>
      </c>
      <c r="O246" s="4">
        <f>('Local Receipts'!U247)</f>
        <v>1992300</v>
      </c>
      <c r="P246" t="str">
        <f t="shared" si="30"/>
        <v/>
      </c>
      <c r="Q246" s="26">
        <f t="shared" si="31"/>
        <v>16.987668819729887</v>
      </c>
      <c r="R246" s="4">
        <f t="shared" si="32"/>
        <v>23590536</v>
      </c>
      <c r="T246" s="23">
        <f t="shared" si="33"/>
        <v>1365996</v>
      </c>
      <c r="U246" s="26">
        <f t="shared" si="34"/>
        <v>6.15</v>
      </c>
    </row>
    <row r="247" spans="1:21">
      <c r="A247" t="s">
        <v>253</v>
      </c>
      <c r="B247">
        <v>239</v>
      </c>
      <c r="C247" s="4">
        <f>('Levy Limit Base'!AD248)</f>
        <v>162811487</v>
      </c>
      <c r="D247" s="4" t="str">
        <f>IF('Levy Limit Base'!U248&gt;0,"","*")</f>
        <v/>
      </c>
      <c r="E247" s="4">
        <f>(GRS!F248)</f>
        <v>4462192</v>
      </c>
      <c r="F247" s="4">
        <f>('Local Receipts'!K248)</f>
        <v>12278730</v>
      </c>
      <c r="G247" s="4" t="str">
        <f t="shared" si="35"/>
        <v/>
      </c>
      <c r="H247" s="4">
        <f t="shared" si="27"/>
        <v>179552409</v>
      </c>
      <c r="I247" s="4"/>
      <c r="J247" s="4">
        <f>MINA(ROUND(C247*1.025,0),'Levy Limit Base'!AB248)</f>
        <v>166881774</v>
      </c>
      <c r="K247" s="4">
        <f>IF(J247+'New Growth'!AM248&gt;'Levy Limit Base'!AB248,'Levy Limit Base'!AB248-J247,'New Growth'!AM248)</f>
        <v>3516728</v>
      </c>
      <c r="L247" s="26">
        <f t="shared" si="28"/>
        <v>4.6599998193002197</v>
      </c>
      <c r="M247" s="4">
        <f>(GRS!J248)</f>
        <v>4599200</v>
      </c>
      <c r="N247" s="26">
        <f t="shared" si="29"/>
        <v>3.0704192020424044</v>
      </c>
      <c r="O247" s="4">
        <f>('Local Receipts'!U248)</f>
        <v>12653080</v>
      </c>
      <c r="P247" t="str">
        <f t="shared" si="30"/>
        <v/>
      </c>
      <c r="Q247" s="26">
        <f t="shared" si="31"/>
        <v>3.0487680729195934</v>
      </c>
      <c r="R247" s="4">
        <f t="shared" si="32"/>
        <v>187650782</v>
      </c>
      <c r="T247" s="23">
        <f t="shared" si="33"/>
        <v>8098373</v>
      </c>
      <c r="U247" s="26">
        <f t="shared" si="34"/>
        <v>4.51</v>
      </c>
    </row>
    <row r="248" spans="1:21">
      <c r="A248" t="s">
        <v>254</v>
      </c>
      <c r="B248">
        <v>240</v>
      </c>
      <c r="C248" s="4">
        <f>('Levy Limit Base'!AD249)</f>
        <v>9404890</v>
      </c>
      <c r="D248" s="4" t="str">
        <f>IF('Levy Limit Base'!U249&gt;0,"","*")</f>
        <v/>
      </c>
      <c r="E248" s="4">
        <f>(GRS!F249)</f>
        <v>237003</v>
      </c>
      <c r="F248" s="4">
        <f>('Local Receipts'!K249)</f>
        <v>667501.16999999993</v>
      </c>
      <c r="G248" s="4" t="str">
        <f t="shared" si="35"/>
        <v/>
      </c>
      <c r="H248" s="4">
        <f t="shared" si="27"/>
        <v>10309394.17</v>
      </c>
      <c r="I248" s="4"/>
      <c r="J248" s="4">
        <f>MINA(ROUND(C248*1.025,0),'Levy Limit Base'!AB249)</f>
        <v>9640012</v>
      </c>
      <c r="K248" s="4">
        <f>IF(J248+'New Growth'!AM249&gt;'Levy Limit Base'!AB249,'Levy Limit Base'!AB249-J248,'New Growth'!AM249)</f>
        <v>136371</v>
      </c>
      <c r="L248" s="26">
        <f t="shared" si="28"/>
        <v>3.9499983519211814</v>
      </c>
      <c r="M248" s="4">
        <f>(GRS!J249)</f>
        <v>245298</v>
      </c>
      <c r="N248" s="26">
        <f t="shared" si="29"/>
        <v>3.4999556967633323</v>
      </c>
      <c r="O248" s="4">
        <f>('Local Receipts'!U249)</f>
        <v>578000</v>
      </c>
      <c r="P248" t="str">
        <f t="shared" si="30"/>
        <v/>
      </c>
      <c r="Q248" s="26">
        <f t="shared" si="31"/>
        <v>-13.408391478924289</v>
      </c>
      <c r="R248" s="4">
        <f t="shared" si="32"/>
        <v>10599681</v>
      </c>
      <c r="T248" s="23">
        <f t="shared" si="33"/>
        <v>290286.83000000007</v>
      </c>
      <c r="U248" s="26">
        <f t="shared" si="34"/>
        <v>2.82</v>
      </c>
    </row>
    <row r="249" spans="1:21">
      <c r="A249" t="s">
        <v>255</v>
      </c>
      <c r="B249">
        <v>241</v>
      </c>
      <c r="C249" s="4">
        <f>('Levy Limit Base'!AD250)</f>
        <v>8809942</v>
      </c>
      <c r="D249" s="4" t="str">
        <f>IF('Levy Limit Base'!U250&gt;0,"","*")</f>
        <v/>
      </c>
      <c r="E249" s="4">
        <f>(GRS!F250)</f>
        <v>457058</v>
      </c>
      <c r="F249" s="4">
        <f>('Local Receipts'!K250)</f>
        <v>925000</v>
      </c>
      <c r="G249" s="4" t="str">
        <f t="shared" si="35"/>
        <v/>
      </c>
      <c r="H249" s="4">
        <f t="shared" si="27"/>
        <v>10192000</v>
      </c>
      <c r="I249" s="4"/>
      <c r="J249" s="4">
        <f>MINA(ROUND(C249*1.025,0),'Levy Limit Base'!AB250)</f>
        <v>9030191</v>
      </c>
      <c r="K249" s="4">
        <f>IF(J249+'New Growth'!AM250&gt;'Levy Limit Base'!AB250,'Levy Limit Base'!AB250-J249,'New Growth'!AM250)</f>
        <v>51098</v>
      </c>
      <c r="L249" s="26">
        <f t="shared" si="28"/>
        <v>3.0800089262789698</v>
      </c>
      <c r="M249" s="4">
        <f>(GRS!J250)</f>
        <v>467410</v>
      </c>
      <c r="N249" s="26">
        <f t="shared" si="29"/>
        <v>2.264920425854049</v>
      </c>
      <c r="O249" s="4">
        <f>('Local Receipts'!U250)</f>
        <v>830303.82000000007</v>
      </c>
      <c r="P249" t="str">
        <f t="shared" si="30"/>
        <v/>
      </c>
      <c r="Q249" s="26">
        <f t="shared" si="31"/>
        <v>-10.237424864864856</v>
      </c>
      <c r="R249" s="4">
        <f t="shared" si="32"/>
        <v>10379002.82</v>
      </c>
      <c r="T249" s="23">
        <f t="shared" si="33"/>
        <v>187002.8200000003</v>
      </c>
      <c r="U249" s="26">
        <f t="shared" si="34"/>
        <v>1.83</v>
      </c>
    </row>
    <row r="250" spans="1:21">
      <c r="A250" t="s">
        <v>256</v>
      </c>
      <c r="B250">
        <v>242</v>
      </c>
      <c r="C250" s="4">
        <f>('Levy Limit Base'!AD251)</f>
        <v>18617293</v>
      </c>
      <c r="D250" s="4" t="str">
        <f>IF('Levy Limit Base'!U251&gt;0,"","*")</f>
        <v/>
      </c>
      <c r="E250" s="4">
        <f>(GRS!F251)</f>
        <v>204766</v>
      </c>
      <c r="F250" s="4">
        <f>('Local Receipts'!K251)</f>
        <v>2011100</v>
      </c>
      <c r="G250" s="4" t="str">
        <f t="shared" si="35"/>
        <v/>
      </c>
      <c r="H250" s="4">
        <f t="shared" si="27"/>
        <v>20833159</v>
      </c>
      <c r="I250" s="4"/>
      <c r="J250" s="4">
        <f>MINA(ROUND(C250*1.025,0),'Levy Limit Base'!AB251)</f>
        <v>19082725</v>
      </c>
      <c r="K250" s="4">
        <f>IF(J250+'New Growth'!AM251&gt;'Levy Limit Base'!AB251,'Levy Limit Base'!AB251-J250,'New Growth'!AM251)</f>
        <v>247610</v>
      </c>
      <c r="L250" s="26">
        <f t="shared" si="28"/>
        <v>3.829998270962379</v>
      </c>
      <c r="M250" s="4">
        <f>(GRS!J251)</f>
        <v>209602</v>
      </c>
      <c r="N250" s="26">
        <f t="shared" si="29"/>
        <v>2.3617202074563162</v>
      </c>
      <c r="O250" s="4">
        <f>('Local Receipts'!U251)</f>
        <v>2022913</v>
      </c>
      <c r="P250" t="str">
        <f t="shared" si="30"/>
        <v/>
      </c>
      <c r="Q250" s="26">
        <f t="shared" si="31"/>
        <v>0.58738998558003086</v>
      </c>
      <c r="R250" s="4">
        <f t="shared" si="32"/>
        <v>21562850</v>
      </c>
      <c r="T250" s="23">
        <f t="shared" si="33"/>
        <v>729691</v>
      </c>
      <c r="U250" s="26">
        <f t="shared" si="34"/>
        <v>3.5000000000000004</v>
      </c>
    </row>
    <row r="251" spans="1:21">
      <c r="A251" t="s">
        <v>257</v>
      </c>
      <c r="B251">
        <v>243</v>
      </c>
      <c r="C251" s="4">
        <f>('Levy Limit Base'!AD252)</f>
        <v>248073180</v>
      </c>
      <c r="D251" s="4" t="str">
        <f>IF('Levy Limit Base'!U252&gt;0,"","*")</f>
        <v/>
      </c>
      <c r="E251" s="4">
        <f>(GRS!F252)</f>
        <v>19343812</v>
      </c>
      <c r="F251" s="4">
        <f>('Local Receipts'!K252)</f>
        <v>22211000</v>
      </c>
      <c r="G251" s="4" t="str">
        <f t="shared" si="35"/>
        <v/>
      </c>
      <c r="H251" s="4">
        <f t="shared" si="27"/>
        <v>289627992</v>
      </c>
      <c r="I251" s="4"/>
      <c r="J251" s="4">
        <f>MINA(ROUND(C251*1.025,0),'Levy Limit Base'!AB252)</f>
        <v>254275010</v>
      </c>
      <c r="K251" s="4">
        <f>IF(J251+'New Growth'!AM252&gt;'Levy Limit Base'!AB252,'Levy Limit Base'!AB252-J251,'New Growth'!AM252)</f>
        <v>4887042</v>
      </c>
      <c r="L251" s="26">
        <f t="shared" si="28"/>
        <v>4.4700003442532559</v>
      </c>
      <c r="M251" s="4">
        <f>(GRS!J252)</f>
        <v>20011460</v>
      </c>
      <c r="N251" s="26">
        <f t="shared" si="29"/>
        <v>3.451481021424319</v>
      </c>
      <c r="O251" s="4">
        <f>('Local Receipts'!U252)</f>
        <v>21210210.91</v>
      </c>
      <c r="P251" t="str">
        <f t="shared" si="30"/>
        <v/>
      </c>
      <c r="Q251" s="26">
        <f t="shared" si="31"/>
        <v>-4.5058263473053888</v>
      </c>
      <c r="R251" s="4">
        <f t="shared" si="32"/>
        <v>300383722.91000003</v>
      </c>
      <c r="T251" s="23">
        <f t="shared" si="33"/>
        <v>10755730.910000026</v>
      </c>
      <c r="U251" s="26">
        <f t="shared" si="34"/>
        <v>3.71</v>
      </c>
    </row>
    <row r="252" spans="1:21">
      <c r="A252" t="s">
        <v>258</v>
      </c>
      <c r="B252">
        <v>244</v>
      </c>
      <c r="C252" s="4">
        <f>('Levy Limit Base'!AD253)</f>
        <v>52762092</v>
      </c>
      <c r="D252" s="4" t="str">
        <f>IF('Levy Limit Base'!U253&gt;0,"","*")</f>
        <v/>
      </c>
      <c r="E252" s="4">
        <f>(GRS!F253)</f>
        <v>5235314</v>
      </c>
      <c r="F252" s="4">
        <f>('Local Receipts'!K253)</f>
        <v>5516000</v>
      </c>
      <c r="G252" s="4" t="str">
        <f t="shared" si="35"/>
        <v/>
      </c>
      <c r="H252" s="4">
        <f t="shared" si="27"/>
        <v>63513406</v>
      </c>
      <c r="I252" s="4"/>
      <c r="J252" s="4">
        <f>MINA(ROUND(C252*1.025,0),'Levy Limit Base'!AB253)</f>
        <v>54081144</v>
      </c>
      <c r="K252" s="4">
        <f>IF(J252+'New Growth'!AM253&gt;'Levy Limit Base'!AB253,'Levy Limit Base'!AB253-J252,'New Growth'!AM253)</f>
        <v>538173</v>
      </c>
      <c r="L252" s="26">
        <f t="shared" si="28"/>
        <v>3.5199987900403951</v>
      </c>
      <c r="M252" s="4">
        <f>(GRS!J253)</f>
        <v>5417057</v>
      </c>
      <c r="N252" s="26">
        <f t="shared" si="29"/>
        <v>3.4714823217862385</v>
      </c>
      <c r="O252" s="4">
        <f>('Local Receipts'!U253)</f>
        <v>6092000</v>
      </c>
      <c r="P252" t="str">
        <f t="shared" si="30"/>
        <v/>
      </c>
      <c r="Q252" s="26">
        <f t="shared" si="31"/>
        <v>10.442349528643945</v>
      </c>
      <c r="R252" s="4">
        <f t="shared" si="32"/>
        <v>66128374</v>
      </c>
      <c r="T252" s="23">
        <f t="shared" si="33"/>
        <v>2614968</v>
      </c>
      <c r="U252" s="26">
        <f t="shared" si="34"/>
        <v>4.12</v>
      </c>
    </row>
    <row r="253" spans="1:21">
      <c r="A253" t="s">
        <v>259</v>
      </c>
      <c r="B253">
        <v>245</v>
      </c>
      <c r="C253" s="4">
        <f>('Levy Limit Base'!AD254)</f>
        <v>30118218</v>
      </c>
      <c r="D253" s="4" t="str">
        <f>IF('Levy Limit Base'!U254&gt;0,"","*")</f>
        <v/>
      </c>
      <c r="E253" s="4">
        <f>(GRS!F254)</f>
        <v>1151507</v>
      </c>
      <c r="F253" s="4">
        <f>('Local Receipts'!K254)</f>
        <v>3181500</v>
      </c>
      <c r="G253" s="4" t="str">
        <f t="shared" si="35"/>
        <v/>
      </c>
      <c r="H253" s="4">
        <f t="shared" si="27"/>
        <v>34451225</v>
      </c>
      <c r="I253" s="4"/>
      <c r="J253" s="4">
        <f>MINA(ROUND(C253*1.025,0),'Levy Limit Base'!AB254)</f>
        <v>30871173</v>
      </c>
      <c r="K253" s="4">
        <f>IF(J253+'New Growth'!AM254&gt;'Levy Limit Base'!AB254,'Levy Limit Base'!AB254-J253,'New Growth'!AM254)</f>
        <v>659589</v>
      </c>
      <c r="L253" s="26">
        <f t="shared" si="28"/>
        <v>4.6899985915501379</v>
      </c>
      <c r="M253" s="4">
        <f>(GRS!J254)</f>
        <v>1191267</v>
      </c>
      <c r="N253" s="26">
        <f t="shared" si="29"/>
        <v>3.4528665479237208</v>
      </c>
      <c r="O253" s="4">
        <f>('Local Receipts'!U254)</f>
        <v>3186500</v>
      </c>
      <c r="P253" t="str">
        <f t="shared" si="30"/>
        <v/>
      </c>
      <c r="Q253" s="26">
        <f t="shared" si="31"/>
        <v>0.15715857300015715</v>
      </c>
      <c r="R253" s="4">
        <f t="shared" si="32"/>
        <v>35908529</v>
      </c>
      <c r="T253" s="23">
        <f t="shared" si="33"/>
        <v>1457304</v>
      </c>
      <c r="U253" s="26">
        <f t="shared" si="34"/>
        <v>4.2299999999999995</v>
      </c>
    </row>
    <row r="254" spans="1:21">
      <c r="A254" t="s">
        <v>260</v>
      </c>
      <c r="B254">
        <v>246</v>
      </c>
      <c r="C254" s="4">
        <f>('Levy Limit Base'!AD255)</f>
        <v>53841449</v>
      </c>
      <c r="D254" s="4" t="str">
        <f>IF('Levy Limit Base'!U255&gt;0,"","*")</f>
        <v/>
      </c>
      <c r="E254" s="4">
        <f>(GRS!F255)</f>
        <v>3288550</v>
      </c>
      <c r="F254" s="4">
        <f>('Local Receipts'!K255)</f>
        <v>7228003</v>
      </c>
      <c r="G254" s="4" t="str">
        <f t="shared" si="35"/>
        <v/>
      </c>
      <c r="H254" s="4">
        <f t="shared" si="27"/>
        <v>64358002</v>
      </c>
      <c r="I254" s="4"/>
      <c r="J254" s="4">
        <f>MINA(ROUND(C254*1.025,0),'Levy Limit Base'!AB255)</f>
        <v>55187485</v>
      </c>
      <c r="K254" s="4">
        <f>IF(J254+'New Growth'!AM255&gt;'Levy Limit Base'!AB255,'Levy Limit Base'!AB255-J254,'New Growth'!AM255)</f>
        <v>893768</v>
      </c>
      <c r="L254" s="26">
        <f t="shared" si="28"/>
        <v>4.1599994829262492</v>
      </c>
      <c r="M254" s="4">
        <f>(GRS!J255)</f>
        <v>3401903</v>
      </c>
      <c r="N254" s="26">
        <f t="shared" si="29"/>
        <v>3.4468990892642655</v>
      </c>
      <c r="O254" s="4">
        <f>('Local Receipts'!U255)</f>
        <v>7503827</v>
      </c>
      <c r="P254" t="str">
        <f t="shared" si="30"/>
        <v/>
      </c>
      <c r="Q254" s="26">
        <f t="shared" si="31"/>
        <v>3.8160471156417617</v>
      </c>
      <c r="R254" s="4">
        <f t="shared" si="32"/>
        <v>66986983</v>
      </c>
      <c r="T254" s="23">
        <f t="shared" si="33"/>
        <v>2628981</v>
      </c>
      <c r="U254" s="26">
        <f t="shared" si="34"/>
        <v>4.08</v>
      </c>
    </row>
    <row r="255" spans="1:21">
      <c r="A255" t="s">
        <v>261</v>
      </c>
      <c r="B255">
        <v>247</v>
      </c>
      <c r="C255" s="4">
        <f>('Levy Limit Base'!AD256)</f>
        <v>21427940</v>
      </c>
      <c r="D255" s="4" t="str">
        <f>IF('Levy Limit Base'!U256&gt;0,"","*")</f>
        <v/>
      </c>
      <c r="E255" s="4">
        <f>(GRS!F256)</f>
        <v>1064855</v>
      </c>
      <c r="F255" s="4">
        <f>('Local Receipts'!K256)</f>
        <v>1924228</v>
      </c>
      <c r="G255" s="4" t="str">
        <f t="shared" si="35"/>
        <v/>
      </c>
      <c r="H255" s="4">
        <f t="shared" si="27"/>
        <v>24417023</v>
      </c>
      <c r="I255" s="4"/>
      <c r="J255" s="4">
        <f>MINA(ROUND(C255*1.025,0),'Levy Limit Base'!AB256)</f>
        <v>21963639</v>
      </c>
      <c r="K255" s="4">
        <f>IF(J255+'New Growth'!AM256&gt;'Levy Limit Base'!AB256,'Levy Limit Base'!AB256-J255,'New Growth'!AM256)</f>
        <v>269992</v>
      </c>
      <c r="L255" s="26">
        <f t="shared" si="28"/>
        <v>3.7600021280627067</v>
      </c>
      <c r="M255" s="4">
        <f>(GRS!J256)</f>
        <v>1101303</v>
      </c>
      <c r="N255" s="26">
        <f t="shared" si="29"/>
        <v>3.4228134346929862</v>
      </c>
      <c r="O255" s="4">
        <f>('Local Receipts'!U256)</f>
        <v>2198009</v>
      </c>
      <c r="P255" t="str">
        <f t="shared" si="30"/>
        <v/>
      </c>
      <c r="Q255" s="26">
        <f t="shared" si="31"/>
        <v>14.228095631079061</v>
      </c>
      <c r="R255" s="4">
        <f t="shared" si="32"/>
        <v>25532943</v>
      </c>
      <c r="T255" s="23">
        <f t="shared" si="33"/>
        <v>1115920</v>
      </c>
      <c r="U255" s="26">
        <f t="shared" si="34"/>
        <v>4.5699999999999994</v>
      </c>
    </row>
    <row r="256" spans="1:21">
      <c r="A256" t="s">
        <v>262</v>
      </c>
      <c r="B256">
        <v>248</v>
      </c>
      <c r="C256" s="4">
        <f>('Levy Limit Base'!AD257)</f>
        <v>82685765</v>
      </c>
      <c r="D256" s="4" t="str">
        <f>IF('Levy Limit Base'!U257&gt;0,"","*")</f>
        <v/>
      </c>
      <c r="E256" s="4">
        <f>(GRS!F257)</f>
        <v>10276785</v>
      </c>
      <c r="F256" s="4">
        <f>('Local Receipts'!K257)</f>
        <v>9827065</v>
      </c>
      <c r="G256" s="4" t="str">
        <f t="shared" si="35"/>
        <v/>
      </c>
      <c r="H256" s="4">
        <f t="shared" si="27"/>
        <v>102789615</v>
      </c>
      <c r="I256" s="4"/>
      <c r="J256" s="4">
        <f>MINA(ROUND(C256*1.025,0),'Levy Limit Base'!AB257)</f>
        <v>84752909</v>
      </c>
      <c r="K256" s="4">
        <f>IF(J256+'New Growth'!AM257&gt;'Levy Limit Base'!AB257,'Levy Limit Base'!AB257-J256,'New Growth'!AM257)</f>
        <v>1637178</v>
      </c>
      <c r="L256" s="26">
        <f t="shared" si="28"/>
        <v>4.47999967104374</v>
      </c>
      <c r="M256" s="4">
        <f>(GRS!J257)</f>
        <v>10636462</v>
      </c>
      <c r="N256" s="26">
        <f t="shared" si="29"/>
        <v>3.4998980712353132</v>
      </c>
      <c r="O256" s="4">
        <f>('Local Receipts'!U257)</f>
        <v>10226000</v>
      </c>
      <c r="P256" t="str">
        <f t="shared" si="30"/>
        <v/>
      </c>
      <c r="Q256" s="26">
        <f t="shared" si="31"/>
        <v>4.0595538952881656</v>
      </c>
      <c r="R256" s="4">
        <f t="shared" si="32"/>
        <v>107252549</v>
      </c>
      <c r="T256" s="23">
        <f t="shared" si="33"/>
        <v>4462934</v>
      </c>
      <c r="U256" s="26">
        <f t="shared" si="34"/>
        <v>4.34</v>
      </c>
    </row>
    <row r="257" spans="1:21">
      <c r="A257" t="s">
        <v>263</v>
      </c>
      <c r="B257">
        <v>249</v>
      </c>
      <c r="C257" s="4">
        <f>('Levy Limit Base'!AD258)</f>
        <v>4961053</v>
      </c>
      <c r="D257" s="4" t="str">
        <f>IF('Levy Limit Base'!U258&gt;0,"","*")</f>
        <v/>
      </c>
      <c r="E257" s="4">
        <f>(GRS!F258)</f>
        <v>124314</v>
      </c>
      <c r="F257" s="4">
        <f>('Local Receipts'!K258)</f>
        <v>268000</v>
      </c>
      <c r="G257" s="4" t="str">
        <f t="shared" si="35"/>
        <v/>
      </c>
      <c r="H257" s="4">
        <f t="shared" si="27"/>
        <v>5353367</v>
      </c>
      <c r="I257" s="4"/>
      <c r="J257" s="4">
        <f>MINA(ROUND(C257*1.025,0),'Levy Limit Base'!AB258)</f>
        <v>5085079</v>
      </c>
      <c r="K257" s="4">
        <f>IF(J257+'New Growth'!AM258&gt;'Levy Limit Base'!AB258,'Levy Limit Base'!AB258-J257,'New Growth'!AM258)</f>
        <v>44153</v>
      </c>
      <c r="L257" s="26">
        <f t="shared" si="28"/>
        <v>3.3899859566104213</v>
      </c>
      <c r="M257" s="4">
        <f>(GRS!J258)</f>
        <v>128097</v>
      </c>
      <c r="N257" s="26">
        <f t="shared" si="29"/>
        <v>3.0431005357401419</v>
      </c>
      <c r="O257" s="4">
        <f>('Local Receipts'!U258)</f>
        <v>279130.91000000003</v>
      </c>
      <c r="P257" t="str">
        <f t="shared" si="30"/>
        <v/>
      </c>
      <c r="Q257" s="26">
        <f t="shared" si="31"/>
        <v>4.1533246268656834</v>
      </c>
      <c r="R257" s="4">
        <f t="shared" si="32"/>
        <v>5536459.9100000001</v>
      </c>
      <c r="T257" s="23">
        <f t="shared" si="33"/>
        <v>183092.91000000015</v>
      </c>
      <c r="U257" s="26">
        <f t="shared" si="34"/>
        <v>3.42</v>
      </c>
    </row>
    <row r="258" spans="1:21">
      <c r="A258" t="s">
        <v>264</v>
      </c>
      <c r="B258">
        <v>250</v>
      </c>
      <c r="C258" s="4">
        <f>('Levy Limit Base'!AD259)</f>
        <v>11192983</v>
      </c>
      <c r="D258" s="4" t="str">
        <f>IF('Levy Limit Base'!U259&gt;0,"","*")</f>
        <v/>
      </c>
      <c r="E258" s="4">
        <f>(GRS!F259)</f>
        <v>457557</v>
      </c>
      <c r="F258" s="4">
        <f>('Local Receipts'!K259)</f>
        <v>4660670</v>
      </c>
      <c r="G258" s="4" t="str">
        <f t="shared" si="35"/>
        <v/>
      </c>
      <c r="H258" s="4">
        <f t="shared" si="27"/>
        <v>16311210</v>
      </c>
      <c r="I258" s="4"/>
      <c r="J258" s="4">
        <f>MINA(ROUND(C258*1.025,0),'Levy Limit Base'!AB259)</f>
        <v>11472808</v>
      </c>
      <c r="K258" s="4">
        <f>IF(J258+'New Growth'!AM259&gt;'Levy Limit Base'!AB259,'Levy Limit Base'!AB259-J258,'New Growth'!AM259)</f>
        <v>248484</v>
      </c>
      <c r="L258" s="26">
        <f t="shared" si="28"/>
        <v>4.7200018082757742</v>
      </c>
      <c r="M258" s="4">
        <f>(GRS!J259)</f>
        <v>472408</v>
      </c>
      <c r="N258" s="26">
        <f t="shared" si="29"/>
        <v>3.2457158343113535</v>
      </c>
      <c r="O258" s="4">
        <f>('Local Receipts'!U259)</f>
        <v>4746937</v>
      </c>
      <c r="P258" t="str">
        <f t="shared" si="30"/>
        <v/>
      </c>
      <c r="Q258" s="26">
        <f t="shared" si="31"/>
        <v>1.850957051239414</v>
      </c>
      <c r="R258" s="4">
        <f t="shared" si="32"/>
        <v>16940637</v>
      </c>
      <c r="T258" s="23">
        <f t="shared" si="33"/>
        <v>629427</v>
      </c>
      <c r="U258" s="26">
        <f t="shared" si="34"/>
        <v>3.8600000000000003</v>
      </c>
    </row>
    <row r="259" spans="1:21">
      <c r="A259" t="s">
        <v>265</v>
      </c>
      <c r="B259">
        <v>251</v>
      </c>
      <c r="C259" s="4">
        <f>('Levy Limit Base'!AD260)</f>
        <v>28784836</v>
      </c>
      <c r="D259" s="4" t="str">
        <f>IF('Levy Limit Base'!U260&gt;0,"","*")</f>
        <v/>
      </c>
      <c r="E259" s="4">
        <f>(GRS!F260)</f>
        <v>2640947</v>
      </c>
      <c r="F259" s="4">
        <f>('Local Receipts'!K260)</f>
        <v>2997819</v>
      </c>
      <c r="G259" s="4" t="str">
        <f t="shared" si="35"/>
        <v/>
      </c>
      <c r="H259" s="4">
        <f t="shared" si="27"/>
        <v>34423602</v>
      </c>
      <c r="I259" s="4"/>
      <c r="J259" s="4">
        <f>MINA(ROUND(C259*1.025,0),'Levy Limit Base'!AB260)</f>
        <v>29504457</v>
      </c>
      <c r="K259" s="4">
        <f>IF(J259+'New Growth'!AM260&gt;'Levy Limit Base'!AB260,'Levy Limit Base'!AB260-J259,'New Growth'!AM260)</f>
        <v>512370</v>
      </c>
      <c r="L259" s="26">
        <f t="shared" si="28"/>
        <v>4.2800000667017875</v>
      </c>
      <c r="M259" s="4">
        <f>(GRS!J260)</f>
        <v>2733380</v>
      </c>
      <c r="N259" s="26">
        <f t="shared" si="29"/>
        <v>3.49999450954525</v>
      </c>
      <c r="O259" s="4">
        <f>('Local Receipts'!U260)</f>
        <v>3591082</v>
      </c>
      <c r="P259" t="str">
        <f t="shared" si="30"/>
        <v/>
      </c>
      <c r="Q259" s="26">
        <f t="shared" si="31"/>
        <v>19.789820532860723</v>
      </c>
      <c r="R259" s="4">
        <f t="shared" si="32"/>
        <v>36341289</v>
      </c>
      <c r="T259" s="23">
        <f t="shared" si="33"/>
        <v>1917687</v>
      </c>
      <c r="U259" s="26">
        <f t="shared" si="34"/>
        <v>5.57</v>
      </c>
    </row>
    <row r="260" spans="1:21">
      <c r="A260" t="s">
        <v>266</v>
      </c>
      <c r="B260">
        <v>252</v>
      </c>
      <c r="C260" s="4">
        <f>('Levy Limit Base'!AD261)</f>
        <v>18370320</v>
      </c>
      <c r="D260" s="4" t="str">
        <f>IF('Levy Limit Base'!U261&gt;0,"","*")</f>
        <v/>
      </c>
      <c r="E260" s="4">
        <f>(GRS!F261)</f>
        <v>452121</v>
      </c>
      <c r="F260" s="4">
        <f>('Local Receipts'!K261)</f>
        <v>1657670</v>
      </c>
      <c r="G260" s="4" t="str">
        <f t="shared" si="35"/>
        <v/>
      </c>
      <c r="H260" s="4">
        <f t="shared" si="27"/>
        <v>20480111</v>
      </c>
      <c r="I260" s="4"/>
      <c r="J260" s="4">
        <f>MINA(ROUND(C260*1.025,0),'Levy Limit Base'!AB261)</f>
        <v>18829578</v>
      </c>
      <c r="K260" s="4">
        <f>IF(J260+'New Growth'!AM261&gt;'Levy Limit Base'!AB261,'Levy Limit Base'!AB261-J260,'New Growth'!AM261)</f>
        <v>213096</v>
      </c>
      <c r="L260" s="26">
        <f t="shared" si="28"/>
        <v>3.6600015677462343</v>
      </c>
      <c r="M260" s="4">
        <f>(GRS!J261)</f>
        <v>467421</v>
      </c>
      <c r="N260" s="26">
        <f t="shared" si="29"/>
        <v>3.3840498450636001</v>
      </c>
      <c r="O260" s="4">
        <f>('Local Receipts'!U261)</f>
        <v>1652525</v>
      </c>
      <c r="P260" t="str">
        <f t="shared" si="30"/>
        <v/>
      </c>
      <c r="Q260" s="26">
        <f t="shared" si="31"/>
        <v>-0.31037540644398465</v>
      </c>
      <c r="R260" s="4">
        <f t="shared" si="32"/>
        <v>21162620</v>
      </c>
      <c r="T260" s="23">
        <f t="shared" si="33"/>
        <v>682509</v>
      </c>
      <c r="U260" s="26">
        <f t="shared" si="34"/>
        <v>3.3300000000000005</v>
      </c>
    </row>
    <row r="261" spans="1:21">
      <c r="A261" t="s">
        <v>267</v>
      </c>
      <c r="B261">
        <v>253</v>
      </c>
      <c r="C261" s="4">
        <f>('Levy Limit Base'!AD262)</f>
        <v>3574066</v>
      </c>
      <c r="D261" s="4" t="str">
        <f>IF('Levy Limit Base'!U262&gt;0,"","*")</f>
        <v/>
      </c>
      <c r="E261" s="4">
        <f>(GRS!F262)</f>
        <v>10343</v>
      </c>
      <c r="F261" s="4">
        <f>('Local Receipts'!K262)</f>
        <v>45275</v>
      </c>
      <c r="G261" s="4" t="str">
        <f t="shared" si="35"/>
        <v/>
      </c>
      <c r="H261" s="4">
        <f t="shared" si="27"/>
        <v>3629684</v>
      </c>
      <c r="I261" s="4"/>
      <c r="J261" s="4">
        <f>MINA(ROUND(C261*1.025,0),'Levy Limit Base'!AB262)</f>
        <v>3663418</v>
      </c>
      <c r="K261" s="4">
        <f>IF(J261+'New Growth'!AM262&gt;'Levy Limit Base'!AB262,'Levy Limit Base'!AB262-J261,'New Growth'!AM262)</f>
        <v>28235</v>
      </c>
      <c r="L261" s="26">
        <f t="shared" si="28"/>
        <v>3.2900063960766253</v>
      </c>
      <c r="M261" s="4">
        <f>(GRS!J262)</f>
        <v>10481</v>
      </c>
      <c r="N261" s="26">
        <f t="shared" si="29"/>
        <v>1.3342357149763124</v>
      </c>
      <c r="O261" s="4">
        <f>('Local Receipts'!U262)</f>
        <v>45925</v>
      </c>
      <c r="P261" t="str">
        <f t="shared" si="30"/>
        <v/>
      </c>
      <c r="Q261" s="26">
        <f t="shared" si="31"/>
        <v>1.4356709000552181</v>
      </c>
      <c r="R261" s="4">
        <f t="shared" si="32"/>
        <v>3748059</v>
      </c>
      <c r="T261" s="23">
        <f t="shared" si="33"/>
        <v>118375</v>
      </c>
      <c r="U261" s="26">
        <f t="shared" si="34"/>
        <v>3.26</v>
      </c>
    </row>
    <row r="262" spans="1:21">
      <c r="A262" t="s">
        <v>268</v>
      </c>
      <c r="B262">
        <v>254</v>
      </c>
      <c r="C262" s="4">
        <f>('Levy Limit Base'!AD263)</f>
        <v>12774587</v>
      </c>
      <c r="D262" s="4" t="str">
        <f>IF('Levy Limit Base'!U263&gt;0,"","*")</f>
        <v/>
      </c>
      <c r="E262" s="4">
        <f>(GRS!F263)</f>
        <v>618774</v>
      </c>
      <c r="F262" s="4">
        <f>('Local Receipts'!K263)</f>
        <v>987880.88</v>
      </c>
      <c r="G262" s="4" t="str">
        <f t="shared" si="35"/>
        <v/>
      </c>
      <c r="H262" s="4">
        <f t="shared" si="27"/>
        <v>14381241.880000001</v>
      </c>
      <c r="I262" s="4"/>
      <c r="J262" s="4">
        <f>MINA(ROUND(C262*1.025,0),'Levy Limit Base'!AB263)</f>
        <v>13093952</v>
      </c>
      <c r="K262" s="4">
        <f>IF(J262+'New Growth'!AM263&gt;'Levy Limit Base'!AB263,'Levy Limit Base'!AB263-J262,'New Growth'!AM263)</f>
        <v>163515</v>
      </c>
      <c r="L262" s="26">
        <f t="shared" si="28"/>
        <v>3.7800047860647079</v>
      </c>
      <c r="M262" s="4">
        <f>(GRS!J263)</f>
        <v>637656</v>
      </c>
      <c r="N262" s="26">
        <f t="shared" si="29"/>
        <v>3.0515180017259937</v>
      </c>
      <c r="O262" s="4">
        <f>('Local Receipts'!U263)</f>
        <v>1022928.08</v>
      </c>
      <c r="P262" t="str">
        <f t="shared" si="30"/>
        <v/>
      </c>
      <c r="Q262" s="26">
        <f t="shared" si="31"/>
        <v>3.5477151860657483</v>
      </c>
      <c r="R262" s="4">
        <f t="shared" si="32"/>
        <v>14918051.08</v>
      </c>
      <c r="T262" s="23">
        <f t="shared" si="33"/>
        <v>536809.19999999925</v>
      </c>
      <c r="U262" s="26">
        <f t="shared" si="34"/>
        <v>3.73</v>
      </c>
    </row>
    <row r="263" spans="1:21">
      <c r="A263" t="s">
        <v>269</v>
      </c>
      <c r="B263">
        <v>255</v>
      </c>
      <c r="C263" s="4">
        <f>('Levy Limit Base'!AD264)</f>
        <v>1439339</v>
      </c>
      <c r="D263" s="4" t="str">
        <f>IF('Levy Limit Base'!U264&gt;0,"","*")</f>
        <v/>
      </c>
      <c r="E263" s="4">
        <f>(GRS!F264)</f>
        <v>262432</v>
      </c>
      <c r="F263" s="4">
        <f>('Local Receipts'!K264)</f>
        <v>226531</v>
      </c>
      <c r="G263" s="4" t="str">
        <f t="shared" si="35"/>
        <v/>
      </c>
      <c r="H263" s="4">
        <f t="shared" si="27"/>
        <v>1928302</v>
      </c>
      <c r="I263" s="4"/>
      <c r="J263" s="4">
        <f>MINA(ROUND(C263*1.025,0),'Levy Limit Base'!AB264)</f>
        <v>1475322</v>
      </c>
      <c r="K263" s="4">
        <f>IF(J263+'New Growth'!AM264&gt;'Levy Limit Base'!AB264,'Levy Limit Base'!AB264-J263,'New Growth'!AM264)</f>
        <v>18567</v>
      </c>
      <c r="L263" s="26">
        <f t="shared" si="28"/>
        <v>3.7899341294858266</v>
      </c>
      <c r="M263" s="4">
        <f>(GRS!J264)</f>
        <v>268718</v>
      </c>
      <c r="N263" s="26">
        <f t="shared" si="29"/>
        <v>2.3952871601024266</v>
      </c>
      <c r="O263" s="4">
        <f>('Local Receipts'!U264)</f>
        <v>218000</v>
      </c>
      <c r="P263" t="str">
        <f t="shared" si="30"/>
        <v/>
      </c>
      <c r="Q263" s="26">
        <f t="shared" si="31"/>
        <v>-3.7659304907496103</v>
      </c>
      <c r="R263" s="4">
        <f t="shared" si="32"/>
        <v>1980607</v>
      </c>
      <c r="T263" s="23">
        <f t="shared" si="33"/>
        <v>52305</v>
      </c>
      <c r="U263" s="26">
        <f t="shared" si="34"/>
        <v>2.71</v>
      </c>
    </row>
    <row r="264" spans="1:21">
      <c r="A264" t="s">
        <v>270</v>
      </c>
      <c r="B264">
        <v>256</v>
      </c>
      <c r="C264" s="4">
        <f>('Levy Limit Base'!AD265)</f>
        <v>3319384</v>
      </c>
      <c r="D264" s="4" t="str">
        <f>IF('Levy Limit Base'!U265&gt;0,"","*")</f>
        <v/>
      </c>
      <c r="E264" s="4">
        <f>(GRS!F265)</f>
        <v>250211</v>
      </c>
      <c r="F264" s="4">
        <f>('Local Receipts'!K265)</f>
        <v>170700</v>
      </c>
      <c r="G264" s="4" t="str">
        <f t="shared" si="35"/>
        <v/>
      </c>
      <c r="H264" s="4">
        <f t="shared" si="27"/>
        <v>3740295</v>
      </c>
      <c r="I264" s="4"/>
      <c r="J264" s="4">
        <f>MINA(ROUND(C264*1.025,0),'Levy Limit Base'!AB265)</f>
        <v>3402369</v>
      </c>
      <c r="K264" s="4">
        <f>IF(J264+'New Growth'!AM265&gt;'Levy Limit Base'!AB265,'Levy Limit Base'!AB265-J264,'New Growth'!AM265)</f>
        <v>2396</v>
      </c>
      <c r="L264" s="26">
        <f t="shared" si="28"/>
        <v>2.5721941179447754</v>
      </c>
      <c r="M264" s="4">
        <f>(GRS!J265)</f>
        <v>258847</v>
      </c>
      <c r="N264" s="26">
        <f t="shared" si="29"/>
        <v>3.4514869450184045</v>
      </c>
      <c r="O264" s="4">
        <f>('Local Receipts'!U265)</f>
        <v>185700</v>
      </c>
      <c r="P264" t="str">
        <f t="shared" si="30"/>
        <v/>
      </c>
      <c r="Q264" s="26">
        <f t="shared" si="31"/>
        <v>8.7873462214411244</v>
      </c>
      <c r="R264" s="4">
        <f t="shared" si="32"/>
        <v>3849312</v>
      </c>
      <c r="T264" s="23">
        <f t="shared" si="33"/>
        <v>109017</v>
      </c>
      <c r="U264" s="26">
        <f t="shared" si="34"/>
        <v>2.91</v>
      </c>
    </row>
    <row r="265" spans="1:21">
      <c r="A265" t="s">
        <v>271</v>
      </c>
      <c r="B265">
        <v>257</v>
      </c>
      <c r="C265" s="4">
        <f>('Levy Limit Base'!AD266)</f>
        <v>13441049</v>
      </c>
      <c r="D265" s="4" t="str">
        <f>IF('Levy Limit Base'!U266&gt;0,"","*")</f>
        <v/>
      </c>
      <c r="E265" s="4">
        <f>(GRS!F266)</f>
        <v>1005538</v>
      </c>
      <c r="F265" s="4">
        <f>('Local Receipts'!K266)</f>
        <v>1940453</v>
      </c>
      <c r="G265" s="4" t="str">
        <f t="shared" si="35"/>
        <v/>
      </c>
      <c r="H265" s="4">
        <f t="shared" ref="H265:H328" si="36">(C265+E265+F265)</f>
        <v>16387040</v>
      </c>
      <c r="I265" s="4"/>
      <c r="J265" s="4">
        <f>MINA(ROUND(C265*1.025,0),'Levy Limit Base'!AB266)</f>
        <v>13777075</v>
      </c>
      <c r="K265" s="4">
        <f>IF(J265+'New Growth'!AM266&gt;'Levy Limit Base'!AB266,'Levy Limit Base'!AB266-J265,'New Growth'!AM266)</f>
        <v>326617</v>
      </c>
      <c r="L265" s="26">
        <f t="shared" ref="L265:L328" si="37">((J265+K265)-C265)*100/C265</f>
        <v>4.9299946752667889</v>
      </c>
      <c r="M265" s="4">
        <f>(GRS!J266)</f>
        <v>1037883</v>
      </c>
      <c r="N265" s="26">
        <f t="shared" ref="N265:N328" si="38">(M265-E265)*100/E265</f>
        <v>3.2166859929709268</v>
      </c>
      <c r="O265" s="4">
        <f>('Local Receipts'!U266)</f>
        <v>1845223</v>
      </c>
      <c r="P265" t="str">
        <f t="shared" ref="P265:P328" si="39">(G265)</f>
        <v/>
      </c>
      <c r="Q265" s="26">
        <f t="shared" ref="Q265:Q328" si="40">(O265-F265)*100/F265</f>
        <v>-4.9076169327471471</v>
      </c>
      <c r="R265" s="4">
        <f t="shared" ref="R265:R328" si="41">SUM(J265+K265+M265+O265)</f>
        <v>16986798</v>
      </c>
      <c r="T265" s="23">
        <f t="shared" ref="T265:T328" si="42">(R265-H265)</f>
        <v>599758</v>
      </c>
      <c r="U265" s="26">
        <f t="shared" ref="U265:U328" si="43">ROUND(T265/H265,4)*100</f>
        <v>3.66</v>
      </c>
    </row>
    <row r="266" spans="1:21">
      <c r="A266" t="s">
        <v>272</v>
      </c>
      <c r="B266">
        <v>258</v>
      </c>
      <c r="C266" s="4">
        <f>('Levy Limit Base'!AD267)</f>
        <v>95321556</v>
      </c>
      <c r="D266" s="4" t="str">
        <f>IF('Levy Limit Base'!U267&gt;0,"","*")</f>
        <v/>
      </c>
      <c r="E266" s="4">
        <f>(GRS!F267)</f>
        <v>6944039</v>
      </c>
      <c r="F266" s="4">
        <f>('Local Receipts'!K267)</f>
        <v>8604500</v>
      </c>
      <c r="G266" s="4" t="str">
        <f t="shared" ref="G266:G329" si="44">D266</f>
        <v/>
      </c>
      <c r="H266" s="4">
        <f t="shared" si="36"/>
        <v>110870095</v>
      </c>
      <c r="I266" s="4"/>
      <c r="J266" s="4">
        <f>MINA(ROUND(C266*1.025,0),'Levy Limit Base'!AB267)</f>
        <v>97704595</v>
      </c>
      <c r="K266" s="4">
        <f>IF(J266+'New Growth'!AM267&gt;'Levy Limit Base'!AB267,'Levy Limit Base'!AB267-J266,'New Growth'!AM267)</f>
        <v>2011285</v>
      </c>
      <c r="L266" s="26">
        <f t="shared" si="37"/>
        <v>4.6100002815732468</v>
      </c>
      <c r="M266" s="4">
        <f>(GRS!J267)</f>
        <v>7185239</v>
      </c>
      <c r="N266" s="26">
        <f t="shared" si="38"/>
        <v>3.4734827958195513</v>
      </c>
      <c r="O266" s="4">
        <f>('Local Receipts'!U267)</f>
        <v>9078000</v>
      </c>
      <c r="P266" t="str">
        <f t="shared" si="39"/>
        <v/>
      </c>
      <c r="Q266" s="26">
        <f t="shared" si="40"/>
        <v>5.5029345110116799</v>
      </c>
      <c r="R266" s="4">
        <f t="shared" si="41"/>
        <v>115979119</v>
      </c>
      <c r="T266" s="23">
        <f t="shared" si="42"/>
        <v>5109024</v>
      </c>
      <c r="U266" s="26">
        <f t="shared" si="43"/>
        <v>4.6100000000000003</v>
      </c>
    </row>
    <row r="267" spans="1:21">
      <c r="A267" t="s">
        <v>273</v>
      </c>
      <c r="B267">
        <v>259</v>
      </c>
      <c r="C267" s="4">
        <f>('Levy Limit Base'!AD268)</f>
        <v>19427399</v>
      </c>
      <c r="D267" s="4" t="str">
        <f>IF('Levy Limit Base'!U268&gt;0,"","*")</f>
        <v/>
      </c>
      <c r="E267" s="4">
        <f>(GRS!F268)</f>
        <v>898175</v>
      </c>
      <c r="F267" s="4">
        <f>('Local Receipts'!K268)</f>
        <v>1844300</v>
      </c>
      <c r="G267" s="4" t="str">
        <f t="shared" si="44"/>
        <v/>
      </c>
      <c r="H267" s="4">
        <f t="shared" si="36"/>
        <v>22169874</v>
      </c>
      <c r="I267" s="4"/>
      <c r="J267" s="4">
        <f>MINA(ROUND(C267*1.025,0),'Levy Limit Base'!AB268)</f>
        <v>19913084</v>
      </c>
      <c r="K267" s="4">
        <f>IF(J267+'New Growth'!AM268&gt;'Levy Limit Base'!AB268,'Levy Limit Base'!AB268-J267,'New Growth'!AM268)</f>
        <v>417689</v>
      </c>
      <c r="L267" s="26">
        <f t="shared" si="37"/>
        <v>4.6499997246157347</v>
      </c>
      <c r="M267" s="4">
        <f>(GRS!J268)</f>
        <v>920268</v>
      </c>
      <c r="N267" s="26">
        <f t="shared" si="38"/>
        <v>2.459765635872742</v>
      </c>
      <c r="O267" s="4">
        <f>('Local Receipts'!U268)</f>
        <v>1968800</v>
      </c>
      <c r="P267" t="str">
        <f t="shared" si="39"/>
        <v/>
      </c>
      <c r="Q267" s="26">
        <f t="shared" si="40"/>
        <v>6.7505286558585915</v>
      </c>
      <c r="R267" s="4">
        <f t="shared" si="41"/>
        <v>23219841</v>
      </c>
      <c r="T267" s="23">
        <f t="shared" si="42"/>
        <v>1049967</v>
      </c>
      <c r="U267" s="26">
        <f t="shared" si="43"/>
        <v>4.74</v>
      </c>
    </row>
    <row r="268" spans="1:21">
      <c r="A268" t="s">
        <v>274</v>
      </c>
      <c r="B268">
        <v>260</v>
      </c>
      <c r="C268" s="4">
        <f>('Levy Limit Base'!AD269)</f>
        <v>3018886</v>
      </c>
      <c r="D268" s="4" t="str">
        <f>IF('Levy Limit Base'!U269&gt;0,"","*")</f>
        <v/>
      </c>
      <c r="E268" s="4">
        <f>(GRS!F269)</f>
        <v>121075</v>
      </c>
      <c r="F268" s="4">
        <f>('Local Receipts'!K269)</f>
        <v>95500</v>
      </c>
      <c r="G268" s="4" t="str">
        <f t="shared" si="44"/>
        <v/>
      </c>
      <c r="H268" s="4">
        <f t="shared" si="36"/>
        <v>3235461</v>
      </c>
      <c r="I268" s="4"/>
      <c r="J268" s="4">
        <f>MINA(ROUND(C268*1.025,0),'Levy Limit Base'!AB269)</f>
        <v>3094358</v>
      </c>
      <c r="K268" s="4">
        <f>IF(J268+'New Growth'!AM269&gt;'Levy Limit Base'!AB269,'Levy Limit Base'!AB269-J268,'New Growth'!AM269)</f>
        <v>13283</v>
      </c>
      <c r="L268" s="26">
        <f t="shared" si="37"/>
        <v>2.9399917717992663</v>
      </c>
      <c r="M268" s="4">
        <f>(GRS!J269)</f>
        <v>122287</v>
      </c>
      <c r="N268" s="26">
        <f t="shared" si="38"/>
        <v>1.0010324179227752</v>
      </c>
      <c r="O268" s="4">
        <f>('Local Receipts'!U269)</f>
        <v>90000</v>
      </c>
      <c r="P268" t="str">
        <f t="shared" si="39"/>
        <v/>
      </c>
      <c r="Q268" s="26">
        <f t="shared" si="40"/>
        <v>-5.7591623036649215</v>
      </c>
      <c r="R268" s="4">
        <f t="shared" si="41"/>
        <v>3319928</v>
      </c>
      <c r="T268" s="23">
        <f t="shared" si="42"/>
        <v>84467</v>
      </c>
      <c r="U268" s="26">
        <f t="shared" si="43"/>
        <v>2.6100000000000003</v>
      </c>
    </row>
    <row r="269" spans="1:21">
      <c r="A269" t="s">
        <v>275</v>
      </c>
      <c r="B269">
        <v>261</v>
      </c>
      <c r="C269" s="4">
        <f>('Levy Limit Base'!AD270)</f>
        <v>50644088</v>
      </c>
      <c r="D269" s="4" t="str">
        <f>IF('Levy Limit Base'!U270&gt;0,"","*")</f>
        <v/>
      </c>
      <c r="E269" s="4">
        <f>(GRS!F270)</f>
        <v>1641371</v>
      </c>
      <c r="F269" s="4">
        <f>('Local Receipts'!K270)</f>
        <v>3980000</v>
      </c>
      <c r="G269" s="4" t="str">
        <f t="shared" si="44"/>
        <v/>
      </c>
      <c r="H269" s="4">
        <f t="shared" si="36"/>
        <v>56265459</v>
      </c>
      <c r="I269" s="4"/>
      <c r="J269" s="4">
        <f>MINA(ROUND(C269*1.025,0),'Levy Limit Base'!AB270)</f>
        <v>51910190</v>
      </c>
      <c r="K269" s="4">
        <f>IF(J269+'New Growth'!AM270&gt;'Levy Limit Base'!AB270,'Levy Limit Base'!AB270-J269,'New Growth'!AM270)</f>
        <v>805241</v>
      </c>
      <c r="L269" s="26">
        <f t="shared" si="37"/>
        <v>4.0899996066668232</v>
      </c>
      <c r="M269" s="4">
        <f>(GRS!J270)</f>
        <v>1680781</v>
      </c>
      <c r="N269" s="26">
        <f t="shared" si="38"/>
        <v>2.4010415682986967</v>
      </c>
      <c r="O269" s="4">
        <f>('Local Receipts'!U270)</f>
        <v>3915000</v>
      </c>
      <c r="P269" t="str">
        <f t="shared" si="39"/>
        <v/>
      </c>
      <c r="Q269" s="26">
        <f t="shared" si="40"/>
        <v>-1.6331658291457287</v>
      </c>
      <c r="R269" s="4">
        <f t="shared" si="41"/>
        <v>58311212</v>
      </c>
      <c r="T269" s="23">
        <f t="shared" si="42"/>
        <v>2045753</v>
      </c>
      <c r="U269" s="26">
        <f t="shared" si="43"/>
        <v>3.64</v>
      </c>
    </row>
    <row r="270" spans="1:21">
      <c r="A270" t="s">
        <v>276</v>
      </c>
      <c r="B270">
        <v>262</v>
      </c>
      <c r="C270" s="4">
        <f>('Levy Limit Base'!AD271)</f>
        <v>62519141</v>
      </c>
      <c r="D270" s="4" t="str">
        <f>IF('Levy Limit Base'!U271&gt;0,"","*")</f>
        <v/>
      </c>
      <c r="E270" s="4">
        <f>(GRS!F271)</f>
        <v>3668002</v>
      </c>
      <c r="F270" s="4">
        <f>('Local Receipts'!K271)</f>
        <v>6703845</v>
      </c>
      <c r="G270" s="4" t="str">
        <f t="shared" si="44"/>
        <v/>
      </c>
      <c r="H270" s="4">
        <f t="shared" si="36"/>
        <v>72890988</v>
      </c>
      <c r="I270" s="4"/>
      <c r="J270" s="4">
        <f>MINA(ROUND(C270*1.025,0),'Levy Limit Base'!AB271)</f>
        <v>64082120</v>
      </c>
      <c r="K270" s="4">
        <f>IF(J270+'New Growth'!AM271&gt;'Levy Limit Base'!AB271,'Levy Limit Base'!AB271-J270,'New Growth'!AM271)</f>
        <v>718970</v>
      </c>
      <c r="L270" s="26">
        <f t="shared" si="37"/>
        <v>3.6500005654268346</v>
      </c>
      <c r="M270" s="4">
        <f>(GRS!J271)</f>
        <v>3796280</v>
      </c>
      <c r="N270" s="26">
        <f t="shared" si="38"/>
        <v>3.4972172861410655</v>
      </c>
      <c r="O270" s="4">
        <f>('Local Receipts'!U271)</f>
        <v>7199063</v>
      </c>
      <c r="P270" t="str">
        <f t="shared" si="39"/>
        <v/>
      </c>
      <c r="Q270" s="26">
        <f t="shared" si="40"/>
        <v>7.3870741343214226</v>
      </c>
      <c r="R270" s="4">
        <f t="shared" si="41"/>
        <v>75796433</v>
      </c>
      <c r="T270" s="23">
        <f t="shared" si="42"/>
        <v>2905445</v>
      </c>
      <c r="U270" s="26">
        <f t="shared" si="43"/>
        <v>3.9899999999999998</v>
      </c>
    </row>
    <row r="271" spans="1:21">
      <c r="A271" t="s">
        <v>277</v>
      </c>
      <c r="B271">
        <v>263</v>
      </c>
      <c r="C271" s="4">
        <f>('Levy Limit Base'!AD272)</f>
        <v>1157519</v>
      </c>
      <c r="D271" s="4" t="str">
        <f>IF('Levy Limit Base'!U272&gt;0,"","*")</f>
        <v/>
      </c>
      <c r="E271" s="4">
        <f>(GRS!F272)</f>
        <v>196946</v>
      </c>
      <c r="F271" s="4">
        <f>('Local Receipts'!K272)</f>
        <v>103550</v>
      </c>
      <c r="G271" s="4" t="str">
        <f t="shared" si="44"/>
        <v/>
      </c>
      <c r="H271" s="4">
        <f t="shared" si="36"/>
        <v>1458015</v>
      </c>
      <c r="I271" s="4"/>
      <c r="J271" s="4">
        <f>MINA(ROUND(C271*1.025,0),'Levy Limit Base'!AB272)</f>
        <v>1186457</v>
      </c>
      <c r="K271" s="4">
        <f>IF(J271+'New Growth'!AM272&gt;'Levy Limit Base'!AB272,'Levy Limit Base'!AB272-J271,'New Growth'!AM272)</f>
        <v>20720</v>
      </c>
      <c r="L271" s="26">
        <f t="shared" si="37"/>
        <v>4.290037571737483</v>
      </c>
      <c r="M271" s="4">
        <f>(GRS!J272)</f>
        <v>200997</v>
      </c>
      <c r="N271" s="26">
        <f t="shared" si="38"/>
        <v>2.0569090004366681</v>
      </c>
      <c r="O271" s="4">
        <f>('Local Receipts'!U272)</f>
        <v>100550</v>
      </c>
      <c r="P271" t="str">
        <f t="shared" si="39"/>
        <v/>
      </c>
      <c r="Q271" s="26">
        <f t="shared" si="40"/>
        <v>-2.8971511347175278</v>
      </c>
      <c r="R271" s="4">
        <f t="shared" si="41"/>
        <v>1508724</v>
      </c>
      <c r="T271" s="23">
        <f t="shared" si="42"/>
        <v>50709</v>
      </c>
      <c r="U271" s="26">
        <f t="shared" si="43"/>
        <v>3.4799999999999995</v>
      </c>
    </row>
    <row r="272" spans="1:21">
      <c r="A272" t="s">
        <v>278</v>
      </c>
      <c r="B272">
        <v>264</v>
      </c>
      <c r="C272" s="4">
        <f>('Levy Limit Base'!AD273)</f>
        <v>48369781</v>
      </c>
      <c r="D272" s="4" t="str">
        <f>IF('Levy Limit Base'!U273&gt;0,"","*")</f>
        <v/>
      </c>
      <c r="E272" s="4">
        <f>(GRS!F273)</f>
        <v>2009749</v>
      </c>
      <c r="F272" s="4">
        <f>('Local Receipts'!K273)</f>
        <v>3692768</v>
      </c>
      <c r="G272" s="4" t="str">
        <f t="shared" si="44"/>
        <v/>
      </c>
      <c r="H272" s="4">
        <f t="shared" si="36"/>
        <v>54072298</v>
      </c>
      <c r="I272" s="4"/>
      <c r="J272" s="4">
        <f>MINA(ROUND(C272*1.025,0),'Levy Limit Base'!AB273)</f>
        <v>49579026</v>
      </c>
      <c r="K272" s="4">
        <f>IF(J272+'New Growth'!AM273&gt;'Levy Limit Base'!AB273,'Levy Limit Base'!AB273-J272,'New Growth'!AM273)</f>
        <v>580437</v>
      </c>
      <c r="L272" s="26">
        <f t="shared" si="37"/>
        <v>3.7000002129428702</v>
      </c>
      <c r="M272" s="4">
        <f>(GRS!J273)</f>
        <v>2080088</v>
      </c>
      <c r="N272" s="26">
        <f t="shared" si="38"/>
        <v>3.4998897872321368</v>
      </c>
      <c r="O272" s="4">
        <f>('Local Receipts'!U273)</f>
        <v>3905800</v>
      </c>
      <c r="P272" t="str">
        <f t="shared" si="39"/>
        <v/>
      </c>
      <c r="Q272" s="26">
        <f t="shared" si="40"/>
        <v>5.7688974774478119</v>
      </c>
      <c r="R272" s="4">
        <f t="shared" si="41"/>
        <v>56145351</v>
      </c>
      <c r="T272" s="23">
        <f t="shared" si="42"/>
        <v>2073053</v>
      </c>
      <c r="U272" s="26">
        <f t="shared" si="43"/>
        <v>3.83</v>
      </c>
    </row>
    <row r="273" spans="1:21">
      <c r="A273" t="s">
        <v>279</v>
      </c>
      <c r="B273">
        <v>265</v>
      </c>
      <c r="C273" s="4">
        <f>('Levy Limit Base'!AD274)</f>
        <v>38770631</v>
      </c>
      <c r="D273" s="4" t="str">
        <f>IF('Levy Limit Base'!U274&gt;0,"","*")</f>
        <v/>
      </c>
      <c r="E273" s="4">
        <f>(GRS!F274)</f>
        <v>1229326</v>
      </c>
      <c r="F273" s="4">
        <f>('Local Receipts'!K274)</f>
        <v>3927000</v>
      </c>
      <c r="G273" s="4" t="str">
        <f t="shared" si="44"/>
        <v/>
      </c>
      <c r="H273" s="4">
        <f t="shared" si="36"/>
        <v>43926957</v>
      </c>
      <c r="I273" s="4"/>
      <c r="J273" s="4">
        <f>MINA(ROUND(C273*1.025,0),'Levy Limit Base'!AB274)</f>
        <v>39739897</v>
      </c>
      <c r="K273" s="4">
        <f>IF(J273+'New Growth'!AM274&gt;'Levy Limit Base'!AB274,'Levy Limit Base'!AB274-J273,'New Growth'!AM274)</f>
        <v>860708</v>
      </c>
      <c r="L273" s="26">
        <f t="shared" si="37"/>
        <v>4.7200005591861531</v>
      </c>
      <c r="M273" s="4">
        <f>(GRS!J274)</f>
        <v>1272352</v>
      </c>
      <c r="N273" s="26">
        <f t="shared" si="38"/>
        <v>3.4999666483910694</v>
      </c>
      <c r="O273" s="4">
        <f>('Local Receipts'!U274)</f>
        <v>4041837.43</v>
      </c>
      <c r="P273" t="str">
        <f t="shared" si="39"/>
        <v/>
      </c>
      <c r="Q273" s="26">
        <f t="shared" si="40"/>
        <v>2.9243043035396021</v>
      </c>
      <c r="R273" s="4">
        <f t="shared" si="41"/>
        <v>45914794.43</v>
      </c>
      <c r="T273" s="23">
        <f t="shared" si="42"/>
        <v>1987837.4299999997</v>
      </c>
      <c r="U273" s="26">
        <f t="shared" si="43"/>
        <v>4.53</v>
      </c>
    </row>
    <row r="274" spans="1:21">
      <c r="A274" t="s">
        <v>280</v>
      </c>
      <c r="B274">
        <v>266</v>
      </c>
      <c r="C274" s="4">
        <f>('Levy Limit Base'!AD275)</f>
        <v>52194884</v>
      </c>
      <c r="D274" s="4" t="str">
        <f>IF('Levy Limit Base'!U275&gt;0,"","*")</f>
        <v/>
      </c>
      <c r="E274" s="4">
        <f>(GRS!F275)</f>
        <v>1539993</v>
      </c>
      <c r="F274" s="4">
        <f>('Local Receipts'!K275)</f>
        <v>3515760</v>
      </c>
      <c r="G274" s="4" t="str">
        <f t="shared" si="44"/>
        <v/>
      </c>
      <c r="H274" s="4">
        <f t="shared" si="36"/>
        <v>57250637</v>
      </c>
      <c r="I274" s="4"/>
      <c r="J274" s="4">
        <f>MINA(ROUND(C274*1.025,0),'Levy Limit Base'!AB275)</f>
        <v>53499756</v>
      </c>
      <c r="K274" s="4">
        <f>IF(J274+'New Growth'!AM275&gt;'Levy Limit Base'!AB275,'Levy Limit Base'!AB275-J274,'New Growth'!AM275)</f>
        <v>574144</v>
      </c>
      <c r="L274" s="26">
        <f t="shared" si="37"/>
        <v>3.6000003371977991</v>
      </c>
      <c r="M274" s="4">
        <f>(GRS!J275)</f>
        <v>1588939</v>
      </c>
      <c r="N274" s="26">
        <f t="shared" si="38"/>
        <v>3.1783261352486667</v>
      </c>
      <c r="O274" s="4">
        <f>('Local Receipts'!U275)</f>
        <v>3875000</v>
      </c>
      <c r="P274" t="str">
        <f t="shared" si="39"/>
        <v/>
      </c>
      <c r="Q274" s="26">
        <f t="shared" si="40"/>
        <v>10.217989851411929</v>
      </c>
      <c r="R274" s="4">
        <f t="shared" si="41"/>
        <v>59537839</v>
      </c>
      <c r="T274" s="23">
        <f t="shared" si="42"/>
        <v>2287202</v>
      </c>
      <c r="U274" s="26">
        <f t="shared" si="43"/>
        <v>4</v>
      </c>
    </row>
    <row r="275" spans="1:21">
      <c r="A275" t="s">
        <v>281</v>
      </c>
      <c r="B275">
        <v>267</v>
      </c>
      <c r="C275" s="4">
        <f>('Levy Limit Base'!AD276)</f>
        <v>9683750</v>
      </c>
      <c r="D275" s="4" t="str">
        <f>IF('Levy Limit Base'!U276&gt;0,"","*")</f>
        <v/>
      </c>
      <c r="E275" s="4">
        <f>(GRS!F276)</f>
        <v>341535</v>
      </c>
      <c r="F275" s="4">
        <f>('Local Receipts'!K276)</f>
        <v>596000</v>
      </c>
      <c r="G275" s="4" t="str">
        <f t="shared" si="44"/>
        <v/>
      </c>
      <c r="H275" s="4">
        <f t="shared" si="36"/>
        <v>10621285</v>
      </c>
      <c r="I275" s="4"/>
      <c r="J275" s="4">
        <f>MINA(ROUND(C275*1.025,0),'Levy Limit Base'!AB276)</f>
        <v>9925844</v>
      </c>
      <c r="K275" s="4">
        <f>IF(J275+'New Growth'!AM276&gt;'Levy Limit Base'!AB276,'Levy Limit Base'!AB276-J275,'New Growth'!AM276)</f>
        <v>126857</v>
      </c>
      <c r="L275" s="26">
        <f t="shared" si="37"/>
        <v>3.8100012908222536</v>
      </c>
      <c r="M275" s="4">
        <f>(GRS!J276)</f>
        <v>350053</v>
      </c>
      <c r="N275" s="26">
        <f t="shared" si="38"/>
        <v>2.494034286383533</v>
      </c>
      <c r="O275" s="4">
        <f>('Local Receipts'!U276)</f>
        <v>676900</v>
      </c>
      <c r="P275" t="str">
        <f t="shared" si="39"/>
        <v/>
      </c>
      <c r="Q275" s="26">
        <f t="shared" si="40"/>
        <v>13.573825503355705</v>
      </c>
      <c r="R275" s="4">
        <f t="shared" si="41"/>
        <v>11079654</v>
      </c>
      <c r="T275" s="23">
        <f t="shared" si="42"/>
        <v>458369</v>
      </c>
      <c r="U275" s="26">
        <f t="shared" si="43"/>
        <v>4.32</v>
      </c>
    </row>
    <row r="276" spans="1:21">
      <c r="A276" t="s">
        <v>282</v>
      </c>
      <c r="B276">
        <v>268</v>
      </c>
      <c r="C276" s="4">
        <f>('Levy Limit Base'!AD277)</f>
        <v>3648850</v>
      </c>
      <c r="D276" s="4" t="str">
        <f>IF('Levy Limit Base'!U277&gt;0,"","*")</f>
        <v/>
      </c>
      <c r="E276" s="4">
        <f>(GRS!F277)</f>
        <v>263453</v>
      </c>
      <c r="F276" s="4">
        <f>('Local Receipts'!K277)</f>
        <v>208000</v>
      </c>
      <c r="G276" s="4" t="str">
        <f t="shared" si="44"/>
        <v/>
      </c>
      <c r="H276" s="4">
        <f t="shared" si="36"/>
        <v>4120303</v>
      </c>
      <c r="I276" s="4"/>
      <c r="J276" s="4">
        <f>MINA(ROUND(C276*1.025,0),'Levy Limit Base'!AB277)</f>
        <v>3740071</v>
      </c>
      <c r="K276" s="4">
        <f>IF(J276+'New Growth'!AM277&gt;'Levy Limit Base'!AB277,'Levy Limit Base'!AB277-J276,'New Growth'!AM277)</f>
        <v>71153</v>
      </c>
      <c r="L276" s="26">
        <f t="shared" si="37"/>
        <v>4.4500047960316262</v>
      </c>
      <c r="M276" s="4">
        <f>(GRS!J277)</f>
        <v>272597</v>
      </c>
      <c r="N276" s="26">
        <f t="shared" si="38"/>
        <v>3.4708278136897284</v>
      </c>
      <c r="O276" s="4">
        <f>('Local Receipts'!U277)</f>
        <v>202500</v>
      </c>
      <c r="P276" t="str">
        <f t="shared" si="39"/>
        <v/>
      </c>
      <c r="Q276" s="26">
        <f t="shared" si="40"/>
        <v>-2.6442307692307692</v>
      </c>
      <c r="R276" s="4">
        <f t="shared" si="41"/>
        <v>4286321</v>
      </c>
      <c r="T276" s="23">
        <f t="shared" si="42"/>
        <v>166018</v>
      </c>
      <c r="U276" s="26">
        <f t="shared" si="43"/>
        <v>4.03</v>
      </c>
    </row>
    <row r="277" spans="1:21">
      <c r="A277" t="s">
        <v>283</v>
      </c>
      <c r="B277">
        <v>269</v>
      </c>
      <c r="C277" s="4">
        <f>('Levy Limit Base'!AD278)</f>
        <v>18938857</v>
      </c>
      <c r="D277" s="4" t="str">
        <f>IF('Levy Limit Base'!U278&gt;0,"","*")</f>
        <v/>
      </c>
      <c r="E277" s="4">
        <f>(GRS!F278)</f>
        <v>228489</v>
      </c>
      <c r="F277" s="4">
        <f>('Local Receipts'!K278)</f>
        <v>939500</v>
      </c>
      <c r="G277" s="4" t="str">
        <f t="shared" si="44"/>
        <v/>
      </c>
      <c r="H277" s="4">
        <f t="shared" si="36"/>
        <v>20106846</v>
      </c>
      <c r="I277" s="4"/>
      <c r="J277" s="4">
        <f>MINA(ROUND(C277*1.025,0),'Levy Limit Base'!AB278)</f>
        <v>19412328</v>
      </c>
      <c r="K277" s="4">
        <f>IF(J277+'New Growth'!AM278&gt;'Levy Limit Base'!AB278,'Levy Limit Base'!AB278-J277,'New Growth'!AM278)</f>
        <v>210221</v>
      </c>
      <c r="L277" s="26">
        <f t="shared" si="37"/>
        <v>3.6099961048335705</v>
      </c>
      <c r="M277" s="4">
        <f>(GRS!J278)</f>
        <v>236063</v>
      </c>
      <c r="N277" s="26">
        <f t="shared" si="38"/>
        <v>3.3148204071093139</v>
      </c>
      <c r="O277" s="4">
        <f>('Local Receipts'!U278)</f>
        <v>848808</v>
      </c>
      <c r="P277" t="str">
        <f t="shared" si="39"/>
        <v/>
      </c>
      <c r="Q277" s="26">
        <f t="shared" si="40"/>
        <v>-9.653219797764768</v>
      </c>
      <c r="R277" s="4">
        <f t="shared" si="41"/>
        <v>20707420</v>
      </c>
      <c r="T277" s="23">
        <f t="shared" si="42"/>
        <v>600574</v>
      </c>
      <c r="U277" s="26">
        <f t="shared" si="43"/>
        <v>2.9899999999999998</v>
      </c>
    </row>
    <row r="278" spans="1:21">
      <c r="A278" t="s">
        <v>284</v>
      </c>
      <c r="B278">
        <v>270</v>
      </c>
      <c r="C278" s="4">
        <f>('Levy Limit Base'!AD279)</f>
        <v>9391341</v>
      </c>
      <c r="D278" s="4" t="str">
        <f>IF('Levy Limit Base'!U279&gt;0,"","*")</f>
        <v/>
      </c>
      <c r="E278" s="4">
        <f>(GRS!F279)</f>
        <v>1390104</v>
      </c>
      <c r="F278" s="4">
        <f>('Local Receipts'!K279)</f>
        <v>833049</v>
      </c>
      <c r="G278" s="4" t="str">
        <f t="shared" si="44"/>
        <v/>
      </c>
      <c r="H278" s="4">
        <f t="shared" si="36"/>
        <v>11614494</v>
      </c>
      <c r="I278" s="4"/>
      <c r="J278" s="4">
        <f>MINA(ROUND(C278*1.025,0),'Levy Limit Base'!AB279)</f>
        <v>9626125</v>
      </c>
      <c r="K278" s="4">
        <f>IF(J278+'New Growth'!AM279&gt;'Levy Limit Base'!AB279,'Levy Limit Base'!AB279-J278,'New Growth'!AM279)</f>
        <v>169983</v>
      </c>
      <c r="L278" s="26">
        <f t="shared" si="37"/>
        <v>4.3100021605008276</v>
      </c>
      <c r="M278" s="4">
        <f>(GRS!J279)</f>
        <v>1435979</v>
      </c>
      <c r="N278" s="26">
        <f t="shared" si="38"/>
        <v>3.3001127973158844</v>
      </c>
      <c r="O278" s="4">
        <f>('Local Receipts'!U279)</f>
        <v>938397.68</v>
      </c>
      <c r="P278" t="str">
        <f t="shared" si="39"/>
        <v/>
      </c>
      <c r="Q278" s="26">
        <f t="shared" si="40"/>
        <v>12.646156468587089</v>
      </c>
      <c r="R278" s="4">
        <f t="shared" si="41"/>
        <v>12170484.68</v>
      </c>
      <c r="T278" s="23">
        <f t="shared" si="42"/>
        <v>555990.6799999997</v>
      </c>
      <c r="U278" s="26">
        <f t="shared" si="43"/>
        <v>4.79</v>
      </c>
    </row>
    <row r="279" spans="1:21">
      <c r="A279" t="s">
        <v>285</v>
      </c>
      <c r="B279">
        <v>271</v>
      </c>
      <c r="C279" s="4">
        <f>('Levy Limit Base'!AD280)</f>
        <v>62792735</v>
      </c>
      <c r="D279" s="4" t="str">
        <f>IF('Levy Limit Base'!U280&gt;0,"","*")</f>
        <v/>
      </c>
      <c r="E279" s="4">
        <f>(GRS!F280)</f>
        <v>2904312</v>
      </c>
      <c r="F279" s="4">
        <f>('Local Receipts'!K280)</f>
        <v>7089000</v>
      </c>
      <c r="G279" s="4" t="str">
        <f t="shared" si="44"/>
        <v/>
      </c>
      <c r="H279" s="4">
        <f t="shared" si="36"/>
        <v>72786047</v>
      </c>
      <c r="I279" s="4"/>
      <c r="J279" s="4">
        <f>MINA(ROUND(C279*1.025,0),'Levy Limit Base'!AB280)</f>
        <v>64362553</v>
      </c>
      <c r="K279" s="4">
        <f>IF(J279+'New Growth'!AM280&gt;'Levy Limit Base'!AB280,'Levy Limit Base'!AB280-J279,'New Growth'!AM280)</f>
        <v>1167945</v>
      </c>
      <c r="L279" s="26">
        <f t="shared" si="37"/>
        <v>4.3599996082349337</v>
      </c>
      <c r="M279" s="4">
        <f>(GRS!J280)</f>
        <v>3001713</v>
      </c>
      <c r="N279" s="26">
        <f t="shared" si="38"/>
        <v>3.3536686141158389</v>
      </c>
      <c r="O279" s="4">
        <f>('Local Receipts'!U280)</f>
        <v>7572200</v>
      </c>
      <c r="P279" t="str">
        <f t="shared" si="39"/>
        <v/>
      </c>
      <c r="Q279" s="26">
        <f t="shared" si="40"/>
        <v>6.8161941035406972</v>
      </c>
      <c r="R279" s="4">
        <f t="shared" si="41"/>
        <v>76104411</v>
      </c>
      <c r="T279" s="23">
        <f t="shared" si="42"/>
        <v>3318364</v>
      </c>
      <c r="U279" s="26">
        <f t="shared" si="43"/>
        <v>4.5600000000000005</v>
      </c>
    </row>
    <row r="280" spans="1:21">
      <c r="A280" t="s">
        <v>286</v>
      </c>
      <c r="B280">
        <v>272</v>
      </c>
      <c r="C280" s="4">
        <f>('Levy Limit Base'!AD281)</f>
        <v>4312691</v>
      </c>
      <c r="D280" s="4" t="str">
        <f>IF('Levy Limit Base'!U281&gt;0,"","*")</f>
        <v/>
      </c>
      <c r="E280" s="4">
        <f>(GRS!F281)</f>
        <v>186746</v>
      </c>
      <c r="F280" s="4">
        <f>('Local Receipts'!K281)</f>
        <v>540047</v>
      </c>
      <c r="G280" s="4" t="str">
        <f t="shared" si="44"/>
        <v/>
      </c>
      <c r="H280" s="4">
        <f t="shared" si="36"/>
        <v>5039484</v>
      </c>
      <c r="I280" s="4"/>
      <c r="J280" s="4">
        <f>MINA(ROUND(C280*1.025,0),'Levy Limit Base'!AB281)</f>
        <v>4420508</v>
      </c>
      <c r="K280" s="4">
        <f>IF(J280+'New Growth'!AM281&gt;'Levy Limit Base'!AB281,'Levy Limit Base'!AB281-J280,'New Growth'!AM281)</f>
        <v>32345</v>
      </c>
      <c r="L280" s="26">
        <f t="shared" si="37"/>
        <v>3.2499893917741844</v>
      </c>
      <c r="M280" s="4">
        <f>(GRS!J281)</f>
        <v>192675</v>
      </c>
      <c r="N280" s="26">
        <f t="shared" si="38"/>
        <v>3.1749006672164328</v>
      </c>
      <c r="O280" s="4">
        <f>('Local Receipts'!U281)</f>
        <v>584000</v>
      </c>
      <c r="P280" t="str">
        <f t="shared" si="39"/>
        <v/>
      </c>
      <c r="Q280" s="26">
        <f t="shared" si="40"/>
        <v>8.138736072971426</v>
      </c>
      <c r="R280" s="4">
        <f t="shared" si="41"/>
        <v>5229528</v>
      </c>
      <c r="T280" s="23">
        <f t="shared" si="42"/>
        <v>190044</v>
      </c>
      <c r="U280" s="26">
        <f t="shared" si="43"/>
        <v>3.7699999999999996</v>
      </c>
    </row>
    <row r="281" spans="1:21">
      <c r="A281" t="s">
        <v>287</v>
      </c>
      <c r="B281">
        <v>273</v>
      </c>
      <c r="C281" s="4">
        <f>('Levy Limit Base'!AD282)</f>
        <v>53534572</v>
      </c>
      <c r="D281" s="4" t="str">
        <f>IF('Levy Limit Base'!U282&gt;0,"","*")</f>
        <v/>
      </c>
      <c r="E281" s="4">
        <f>(GRS!F282)</f>
        <v>1532330</v>
      </c>
      <c r="F281" s="4">
        <f>('Local Receipts'!K282)</f>
        <v>2692700</v>
      </c>
      <c r="G281" s="4" t="str">
        <f t="shared" si="44"/>
        <v/>
      </c>
      <c r="H281" s="4">
        <f t="shared" si="36"/>
        <v>57759602</v>
      </c>
      <c r="I281" s="4"/>
      <c r="J281" s="4">
        <f>MINA(ROUND(C281*1.025,0),'Levy Limit Base'!AB282)</f>
        <v>53800810</v>
      </c>
      <c r="K281" s="4">
        <f>IF(J281+'New Growth'!AM282&gt;'Levy Limit Base'!AB282,'Levy Limit Base'!AB282-J281,'New Growth'!AM282)</f>
        <v>0</v>
      </c>
      <c r="L281" s="26">
        <f t="shared" si="37"/>
        <v>0.49731975068372641</v>
      </c>
      <c r="M281" s="4">
        <f>(GRS!J282)</f>
        <v>1585958</v>
      </c>
      <c r="N281" s="26">
        <f t="shared" si="38"/>
        <v>3.4997683266659272</v>
      </c>
      <c r="O281" s="4">
        <f>('Local Receipts'!U282)</f>
        <v>2903300</v>
      </c>
      <c r="P281" t="str">
        <f t="shared" si="39"/>
        <v/>
      </c>
      <c r="Q281" s="26">
        <f t="shared" si="40"/>
        <v>7.8211460615738853</v>
      </c>
      <c r="R281" s="4">
        <f t="shared" si="41"/>
        <v>58290068</v>
      </c>
      <c r="T281" s="23">
        <f t="shared" si="42"/>
        <v>530466</v>
      </c>
      <c r="U281" s="26">
        <f t="shared" si="43"/>
        <v>0.91999999999999993</v>
      </c>
    </row>
    <row r="282" spans="1:21">
      <c r="A282" t="s">
        <v>288</v>
      </c>
      <c r="B282">
        <v>274</v>
      </c>
      <c r="C282" s="4">
        <f>('Levy Limit Base'!AD283)</f>
        <v>145062349</v>
      </c>
      <c r="D282" s="4" t="str">
        <f>IF('Levy Limit Base'!U283&gt;0,"","*")</f>
        <v/>
      </c>
      <c r="E282" s="4">
        <f>(GRS!F283)</f>
        <v>25171000</v>
      </c>
      <c r="F282" s="4">
        <f>('Local Receipts'!K283)</f>
        <v>18824270</v>
      </c>
      <c r="G282" s="4" t="str">
        <f t="shared" si="44"/>
        <v/>
      </c>
      <c r="H282" s="4">
        <f t="shared" si="36"/>
        <v>189057619</v>
      </c>
      <c r="I282" s="4"/>
      <c r="J282" s="4">
        <f>MINA(ROUND(C282*1.025,0),'Levy Limit Base'!AB283)</f>
        <v>148688908</v>
      </c>
      <c r="K282" s="4">
        <f>IF(J282+'New Growth'!AM283&gt;'Levy Limit Base'!AB283,'Levy Limit Base'!AB283-J282,'New Growth'!AM283)</f>
        <v>4482427</v>
      </c>
      <c r="L282" s="26">
        <f t="shared" si="37"/>
        <v>5.5900004762779627</v>
      </c>
      <c r="M282" s="4">
        <f>(GRS!J283)</f>
        <v>26051985</v>
      </c>
      <c r="N282" s="26">
        <f t="shared" si="38"/>
        <v>3.5</v>
      </c>
      <c r="O282" s="4">
        <f>('Local Receipts'!U283)</f>
        <v>19515392</v>
      </c>
      <c r="P282" t="str">
        <f t="shared" si="39"/>
        <v/>
      </c>
      <c r="Q282" s="26">
        <f t="shared" si="40"/>
        <v>3.6714411767362027</v>
      </c>
      <c r="R282" s="4">
        <f t="shared" si="41"/>
        <v>198738712</v>
      </c>
      <c r="T282" s="23">
        <f t="shared" si="42"/>
        <v>9681093</v>
      </c>
      <c r="U282" s="26">
        <f t="shared" si="43"/>
        <v>5.12</v>
      </c>
    </row>
    <row r="283" spans="1:21">
      <c r="A283" t="s">
        <v>289</v>
      </c>
      <c r="B283">
        <v>275</v>
      </c>
      <c r="C283" s="4">
        <f>('Levy Limit Base'!AD284)</f>
        <v>26151095</v>
      </c>
      <c r="D283" s="4" t="str">
        <f>IF('Levy Limit Base'!U284&gt;0,"","*")</f>
        <v/>
      </c>
      <c r="E283" s="4">
        <f>(GRS!F284)</f>
        <v>2637437</v>
      </c>
      <c r="F283" s="4">
        <f>('Local Receipts'!K284)</f>
        <v>2073698</v>
      </c>
      <c r="G283" s="4" t="str">
        <f t="shared" si="44"/>
        <v/>
      </c>
      <c r="H283" s="4">
        <f t="shared" si="36"/>
        <v>30862230</v>
      </c>
      <c r="I283" s="4"/>
      <c r="J283" s="4">
        <f>MINA(ROUND(C283*1.025,0),'Levy Limit Base'!AB284)</f>
        <v>26804872</v>
      </c>
      <c r="K283" s="4">
        <f>IF(J283+'New Growth'!AM284&gt;'Levy Limit Base'!AB284,'Levy Limit Base'!AB284-J283,'New Growth'!AM284)</f>
        <v>334734</v>
      </c>
      <c r="L283" s="26">
        <f t="shared" si="37"/>
        <v>3.7799985048427227</v>
      </c>
      <c r="M283" s="4">
        <f>(GRS!J284)</f>
        <v>2728756</v>
      </c>
      <c r="N283" s="26">
        <f t="shared" si="38"/>
        <v>3.4624144576723537</v>
      </c>
      <c r="O283" s="4">
        <f>('Local Receipts'!U284)</f>
        <v>2145000</v>
      </c>
      <c r="P283" t="str">
        <f t="shared" si="39"/>
        <v/>
      </c>
      <c r="Q283" s="26">
        <f t="shared" si="40"/>
        <v>3.4383984553199163</v>
      </c>
      <c r="R283" s="4">
        <f t="shared" si="41"/>
        <v>32013362</v>
      </c>
      <c r="T283" s="23">
        <f t="shared" si="42"/>
        <v>1151132</v>
      </c>
      <c r="U283" s="26">
        <f t="shared" si="43"/>
        <v>3.73</v>
      </c>
    </row>
    <row r="284" spans="1:21">
      <c r="A284" t="s">
        <v>290</v>
      </c>
      <c r="B284">
        <v>276</v>
      </c>
      <c r="C284" s="4">
        <f>('Levy Limit Base'!AD285)</f>
        <v>10913245</v>
      </c>
      <c r="D284" s="4" t="str">
        <f>IF('Levy Limit Base'!U285&gt;0,"","*")</f>
        <v/>
      </c>
      <c r="E284" s="4">
        <f>(GRS!F285)</f>
        <v>652216</v>
      </c>
      <c r="F284" s="4">
        <f>('Local Receipts'!K285)</f>
        <v>1075242</v>
      </c>
      <c r="G284" s="4" t="str">
        <f t="shared" si="44"/>
        <v/>
      </c>
      <c r="H284" s="4">
        <f t="shared" si="36"/>
        <v>12640703</v>
      </c>
      <c r="I284" s="4"/>
      <c r="J284" s="4">
        <f>MINA(ROUND(C284*1.025,0),'Levy Limit Base'!AB285)</f>
        <v>11186076</v>
      </c>
      <c r="K284" s="4">
        <f>IF(J284+'New Growth'!AM285&gt;'Levy Limit Base'!AB285,'Levy Limit Base'!AB285-J284,'New Growth'!AM285)</f>
        <v>180069</v>
      </c>
      <c r="L284" s="26">
        <f t="shared" si="37"/>
        <v>4.1500030467564875</v>
      </c>
      <c r="M284" s="4">
        <f>(GRS!J285)</f>
        <v>674495</v>
      </c>
      <c r="N284" s="26">
        <f t="shared" si="38"/>
        <v>3.4158928943785494</v>
      </c>
      <c r="O284" s="4">
        <f>('Local Receipts'!U285)</f>
        <v>1153500</v>
      </c>
      <c r="P284" t="str">
        <f t="shared" si="39"/>
        <v/>
      </c>
      <c r="Q284" s="26">
        <f t="shared" si="40"/>
        <v>7.2781755176974112</v>
      </c>
      <c r="R284" s="4">
        <f t="shared" si="41"/>
        <v>13194140</v>
      </c>
      <c r="T284" s="23">
        <f t="shared" si="42"/>
        <v>553437</v>
      </c>
      <c r="U284" s="26">
        <f t="shared" si="43"/>
        <v>4.38</v>
      </c>
    </row>
    <row r="285" spans="1:21">
      <c r="A285" t="s">
        <v>291</v>
      </c>
      <c r="B285">
        <v>277</v>
      </c>
      <c r="C285" s="4">
        <f>('Levy Limit Base'!AD286)</f>
        <v>38549091</v>
      </c>
      <c r="D285" s="4" t="str">
        <f>IF('Levy Limit Base'!U286&gt;0,"","*")</f>
        <v/>
      </c>
      <c r="E285" s="4">
        <f>(GRS!F286)</f>
        <v>439898</v>
      </c>
      <c r="F285" s="4">
        <f>('Local Receipts'!K286)</f>
        <v>2554500</v>
      </c>
      <c r="G285" s="4" t="str">
        <f t="shared" si="44"/>
        <v/>
      </c>
      <c r="H285" s="4">
        <f t="shared" si="36"/>
        <v>41543489</v>
      </c>
      <c r="I285" s="4"/>
      <c r="J285" s="4">
        <f>MINA(ROUND(C285*1.025,0),'Levy Limit Base'!AB286)</f>
        <v>39512818</v>
      </c>
      <c r="K285" s="4">
        <f>IF(J285+'New Growth'!AM286&gt;'Levy Limit Base'!AB286,'Levy Limit Base'!AB286-J285,'New Growth'!AM286)</f>
        <v>678464</v>
      </c>
      <c r="L285" s="26">
        <f t="shared" si="37"/>
        <v>4.2599992824733537</v>
      </c>
      <c r="M285" s="4">
        <f>(GRS!J286)</f>
        <v>455191</v>
      </c>
      <c r="N285" s="26">
        <f t="shared" si="38"/>
        <v>3.476487731246789</v>
      </c>
      <c r="O285" s="4">
        <f>('Local Receipts'!U286)</f>
        <v>2554500</v>
      </c>
      <c r="P285" t="str">
        <f t="shared" si="39"/>
        <v/>
      </c>
      <c r="Q285" s="26">
        <f t="shared" si="40"/>
        <v>0</v>
      </c>
      <c r="R285" s="4">
        <f t="shared" si="41"/>
        <v>43200973</v>
      </c>
      <c r="T285" s="23">
        <f t="shared" si="42"/>
        <v>1657484</v>
      </c>
      <c r="U285" s="26">
        <f t="shared" si="43"/>
        <v>3.9899999999999998</v>
      </c>
    </row>
    <row r="286" spans="1:21">
      <c r="A286" t="s">
        <v>292</v>
      </c>
      <c r="B286">
        <v>278</v>
      </c>
      <c r="C286" s="4">
        <f>('Levy Limit Base'!AD287)</f>
        <v>20829980</v>
      </c>
      <c r="D286" s="4" t="str">
        <f>IF('Levy Limit Base'!U287&gt;0,"","*")</f>
        <v/>
      </c>
      <c r="E286" s="4">
        <f>(GRS!F287)</f>
        <v>3517865</v>
      </c>
      <c r="F286" s="4">
        <f>('Local Receipts'!K287)</f>
        <v>2422786.5700000003</v>
      </c>
      <c r="G286" s="4" t="str">
        <f t="shared" si="44"/>
        <v/>
      </c>
      <c r="H286" s="4">
        <f t="shared" si="36"/>
        <v>26770631.57</v>
      </c>
      <c r="I286" s="4"/>
      <c r="J286" s="4">
        <f>MINA(ROUND(C286*1.025,0),'Levy Limit Base'!AB287)</f>
        <v>21350730</v>
      </c>
      <c r="K286" s="4">
        <f>IF(J286+'New Growth'!AM287&gt;'Levy Limit Base'!AB287,'Levy Limit Base'!AB287-J286,'New Growth'!AM287)</f>
        <v>337446</v>
      </c>
      <c r="L286" s="26">
        <f t="shared" si="37"/>
        <v>4.1200039558367312</v>
      </c>
      <c r="M286" s="4">
        <f>(GRS!J287)</f>
        <v>3640875</v>
      </c>
      <c r="N286" s="26">
        <f t="shared" si="38"/>
        <v>3.4967231545269644</v>
      </c>
      <c r="O286" s="4">
        <f>('Local Receipts'!U287)</f>
        <v>2746331.3600000003</v>
      </c>
      <c r="P286" t="str">
        <f t="shared" si="39"/>
        <v/>
      </c>
      <c r="Q286" s="26">
        <f t="shared" si="40"/>
        <v>13.354242342527101</v>
      </c>
      <c r="R286" s="4">
        <f t="shared" si="41"/>
        <v>28075382.359999999</v>
      </c>
      <c r="T286" s="23">
        <f t="shared" si="42"/>
        <v>1304750.7899999991</v>
      </c>
      <c r="U286" s="26">
        <f t="shared" si="43"/>
        <v>4.87</v>
      </c>
    </row>
    <row r="287" spans="1:21">
      <c r="A287" t="s">
        <v>293</v>
      </c>
      <c r="B287">
        <v>279</v>
      </c>
      <c r="C287" s="4">
        <f>('Levy Limit Base'!AD288)</f>
        <v>18404978</v>
      </c>
      <c r="D287" s="4" t="str">
        <f>IF('Levy Limit Base'!U288&gt;0,"","*")</f>
        <v/>
      </c>
      <c r="E287" s="4">
        <f>(GRS!F288)</f>
        <v>1286492</v>
      </c>
      <c r="F287" s="4">
        <f>('Local Receipts'!K288)</f>
        <v>1150000</v>
      </c>
      <c r="G287" s="4" t="str">
        <f t="shared" si="44"/>
        <v/>
      </c>
      <c r="H287" s="4">
        <f t="shared" si="36"/>
        <v>20841470</v>
      </c>
      <c r="I287" s="4"/>
      <c r="J287" s="4">
        <f>MINA(ROUND(C287*1.025,0),'Levy Limit Base'!AB288)</f>
        <v>18865102</v>
      </c>
      <c r="K287" s="4">
        <f>IF(J287+'New Growth'!AM288&gt;'Levy Limit Base'!AB288,'Levy Limit Base'!AB288-J287,'New Growth'!AM288)</f>
        <v>259510</v>
      </c>
      <c r="L287" s="26">
        <f t="shared" si="37"/>
        <v>3.909996523766559</v>
      </c>
      <c r="M287" s="4">
        <f>(GRS!J288)</f>
        <v>1330597</v>
      </c>
      <c r="N287" s="26">
        <f t="shared" si="38"/>
        <v>3.4283151391536055</v>
      </c>
      <c r="O287" s="4">
        <f>('Local Receipts'!U288)</f>
        <v>1138000</v>
      </c>
      <c r="P287" t="str">
        <f t="shared" si="39"/>
        <v/>
      </c>
      <c r="Q287" s="26">
        <f t="shared" si="40"/>
        <v>-1.0434782608695652</v>
      </c>
      <c r="R287" s="4">
        <f t="shared" si="41"/>
        <v>21593209</v>
      </c>
      <c r="T287" s="23">
        <f t="shared" si="42"/>
        <v>751739</v>
      </c>
      <c r="U287" s="26">
        <f t="shared" si="43"/>
        <v>3.61</v>
      </c>
    </row>
    <row r="288" spans="1:21">
      <c r="A288" t="s">
        <v>294</v>
      </c>
      <c r="B288">
        <v>280</v>
      </c>
      <c r="C288" s="4">
        <f>('Levy Limit Base'!AD289)</f>
        <v>12249994</v>
      </c>
      <c r="D288" s="4" t="str">
        <f>IF('Levy Limit Base'!U289&gt;0,"","*")</f>
        <v/>
      </c>
      <c r="E288" s="4">
        <f>(GRS!F289)</f>
        <v>2331318</v>
      </c>
      <c r="F288" s="4">
        <f>('Local Receipts'!K289)</f>
        <v>1580967</v>
      </c>
      <c r="G288" s="4" t="str">
        <f t="shared" si="44"/>
        <v/>
      </c>
      <c r="H288" s="4">
        <f t="shared" si="36"/>
        <v>16162279</v>
      </c>
      <c r="I288" s="4"/>
      <c r="J288" s="4">
        <f>MINA(ROUND(C288*1.025,0),'Levy Limit Base'!AB289)</f>
        <v>12556244</v>
      </c>
      <c r="K288" s="4">
        <f>IF(J288+'New Growth'!AM289&gt;'Levy Limit Base'!AB289,'Levy Limit Base'!AB289-J288,'New Growth'!AM289)</f>
        <v>164150</v>
      </c>
      <c r="L288" s="26">
        <f t="shared" si="37"/>
        <v>3.8400018808172476</v>
      </c>
      <c r="M288" s="4">
        <f>(GRS!J289)</f>
        <v>2410403</v>
      </c>
      <c r="N288" s="26">
        <f t="shared" si="38"/>
        <v>3.3922871096950309</v>
      </c>
      <c r="O288" s="4">
        <f>('Local Receipts'!U289)</f>
        <v>1578500</v>
      </c>
      <c r="P288" t="str">
        <f t="shared" si="39"/>
        <v/>
      </c>
      <c r="Q288" s="26">
        <f t="shared" si="40"/>
        <v>-0.15604373778832828</v>
      </c>
      <c r="R288" s="4">
        <f t="shared" si="41"/>
        <v>16709297</v>
      </c>
      <c r="T288" s="23">
        <f t="shared" si="42"/>
        <v>547018</v>
      </c>
      <c r="U288" s="26">
        <f t="shared" si="43"/>
        <v>3.38</v>
      </c>
    </row>
    <row r="289" spans="1:21">
      <c r="A289" t="s">
        <v>295</v>
      </c>
      <c r="B289">
        <v>281</v>
      </c>
      <c r="C289" s="4">
        <f>('Levy Limit Base'!AD290)</f>
        <v>198331396</v>
      </c>
      <c r="D289" s="4" t="str">
        <f>IF('Levy Limit Base'!U290&gt;0,"","*")</f>
        <v/>
      </c>
      <c r="E289" s="4">
        <f>(GRS!F290)</f>
        <v>37837519</v>
      </c>
      <c r="F289" s="4">
        <f>('Local Receipts'!K290)</f>
        <v>32339453</v>
      </c>
      <c r="G289" s="4" t="str">
        <f t="shared" si="44"/>
        <v/>
      </c>
      <c r="H289" s="4">
        <f t="shared" si="36"/>
        <v>268508368</v>
      </c>
      <c r="I289" s="4"/>
      <c r="J289" s="4">
        <f>MINA(ROUND(C289*1.025,0),'Levy Limit Base'!AB290)</f>
        <v>198331396</v>
      </c>
      <c r="K289" s="4">
        <f>IF(J289+'New Growth'!AM290&gt;'Levy Limit Base'!AB290,'Levy Limit Base'!AB290-J289,'New Growth'!AM290)</f>
        <v>0</v>
      </c>
      <c r="L289" s="26">
        <f t="shared" si="37"/>
        <v>0</v>
      </c>
      <c r="M289" s="4">
        <f>(GRS!J290)</f>
        <v>39161192</v>
      </c>
      <c r="N289" s="26">
        <f t="shared" si="38"/>
        <v>3.4983081211006462</v>
      </c>
      <c r="O289" s="4">
        <f>('Local Receipts'!U290)</f>
        <v>34729975</v>
      </c>
      <c r="P289" t="str">
        <f t="shared" si="39"/>
        <v/>
      </c>
      <c r="Q289" s="26">
        <f t="shared" si="40"/>
        <v>7.3919679470150594</v>
      </c>
      <c r="R289" s="4">
        <f t="shared" si="41"/>
        <v>272222563</v>
      </c>
      <c r="T289" s="23">
        <f t="shared" si="42"/>
        <v>3714195</v>
      </c>
      <c r="U289" s="26">
        <f t="shared" si="43"/>
        <v>1.38</v>
      </c>
    </row>
    <row r="290" spans="1:21">
      <c r="A290" t="s">
        <v>296</v>
      </c>
      <c r="B290">
        <v>282</v>
      </c>
      <c r="C290" s="4">
        <f>('Levy Limit Base'!AD291)</f>
        <v>17440737</v>
      </c>
      <c r="D290" s="4" t="str">
        <f>IF('Levy Limit Base'!U291&gt;0,"","*")</f>
        <v/>
      </c>
      <c r="E290" s="4">
        <f>(GRS!F291)</f>
        <v>713793</v>
      </c>
      <c r="F290" s="4">
        <f>('Local Receipts'!K291)</f>
        <v>2067000</v>
      </c>
      <c r="G290" s="4" t="str">
        <f t="shared" si="44"/>
        <v/>
      </c>
      <c r="H290" s="4">
        <f t="shared" si="36"/>
        <v>20221530</v>
      </c>
      <c r="I290" s="4"/>
      <c r="J290" s="4">
        <f>MINA(ROUND(C290*1.025,0),'Levy Limit Base'!AB291)</f>
        <v>17876755</v>
      </c>
      <c r="K290" s="4">
        <f>IF(J290+'New Growth'!AM291&gt;'Levy Limit Base'!AB291,'Levy Limit Base'!AB291-J290,'New Growth'!AM291)</f>
        <v>263355</v>
      </c>
      <c r="L290" s="26">
        <f t="shared" si="37"/>
        <v>4.0099968252488409</v>
      </c>
      <c r="M290" s="4">
        <f>(GRS!J291)</f>
        <v>738034</v>
      </c>
      <c r="N290" s="26">
        <f t="shared" si="38"/>
        <v>3.3960826177897512</v>
      </c>
      <c r="O290" s="4">
        <f>('Local Receipts'!U291)</f>
        <v>2137001</v>
      </c>
      <c r="P290" t="str">
        <f t="shared" si="39"/>
        <v/>
      </c>
      <c r="Q290" s="26">
        <f t="shared" si="40"/>
        <v>3.3865989356555395</v>
      </c>
      <c r="R290" s="4">
        <f t="shared" si="41"/>
        <v>21015145</v>
      </c>
      <c r="T290" s="23">
        <f t="shared" si="42"/>
        <v>793615</v>
      </c>
      <c r="U290" s="26">
        <f t="shared" si="43"/>
        <v>3.92</v>
      </c>
    </row>
    <row r="291" spans="1:21">
      <c r="A291" t="s">
        <v>297</v>
      </c>
      <c r="B291">
        <v>283</v>
      </c>
      <c r="C291" s="4">
        <f>('Levy Limit Base'!AD292)</f>
        <v>8201797</v>
      </c>
      <c r="D291" s="4" t="str">
        <f>IF('Levy Limit Base'!U292&gt;0,"","*")</f>
        <v/>
      </c>
      <c r="E291" s="4">
        <f>(GRS!F292)</f>
        <v>135915</v>
      </c>
      <c r="F291" s="4">
        <f>('Local Receipts'!K292)</f>
        <v>795028</v>
      </c>
      <c r="G291" s="4" t="str">
        <f t="shared" si="44"/>
        <v/>
      </c>
      <c r="H291" s="4">
        <f t="shared" si="36"/>
        <v>9132740</v>
      </c>
      <c r="I291" s="4"/>
      <c r="J291" s="4">
        <f>MINA(ROUND(C291*1.025,0),'Levy Limit Base'!AB292)</f>
        <v>8406842</v>
      </c>
      <c r="K291" s="4">
        <f>IF(J291+'New Growth'!AM292&gt;'Levy Limit Base'!AB292,'Levy Limit Base'!AB292-J291,'New Growth'!AM292)</f>
        <v>54952</v>
      </c>
      <c r="L291" s="26">
        <f t="shared" si="37"/>
        <v>3.1700004279549958</v>
      </c>
      <c r="M291" s="4">
        <f>(GRS!J292)</f>
        <v>139400</v>
      </c>
      <c r="N291" s="26">
        <f t="shared" si="38"/>
        <v>2.5641025641025643</v>
      </c>
      <c r="O291" s="4">
        <f>('Local Receipts'!U292)</f>
        <v>797683</v>
      </c>
      <c r="P291" t="str">
        <f t="shared" si="39"/>
        <v/>
      </c>
      <c r="Q291" s="26">
        <f t="shared" si="40"/>
        <v>0.3339505023722435</v>
      </c>
      <c r="R291" s="4">
        <f t="shared" si="41"/>
        <v>9398877</v>
      </c>
      <c r="T291" s="23">
        <f t="shared" si="42"/>
        <v>266137</v>
      </c>
      <c r="U291" s="26">
        <f t="shared" si="43"/>
        <v>2.91</v>
      </c>
    </row>
    <row r="292" spans="1:21">
      <c r="A292" t="s">
        <v>298</v>
      </c>
      <c r="B292">
        <v>284</v>
      </c>
      <c r="C292" s="4">
        <f>('Levy Limit Base'!AD293)</f>
        <v>46848986</v>
      </c>
      <c r="D292" s="4" t="str">
        <f>IF('Levy Limit Base'!U293&gt;0,"","*")</f>
        <v/>
      </c>
      <c r="E292" s="4">
        <f>(GRS!F293)</f>
        <v>3714782</v>
      </c>
      <c r="F292" s="4">
        <f>('Local Receipts'!K293)</f>
        <v>3728071</v>
      </c>
      <c r="G292" s="4" t="str">
        <f t="shared" si="44"/>
        <v/>
      </c>
      <c r="H292" s="4">
        <f t="shared" si="36"/>
        <v>54291839</v>
      </c>
      <c r="I292" s="4"/>
      <c r="J292" s="4">
        <f>MINA(ROUND(C292*1.025,0),'Levy Limit Base'!AB293)</f>
        <v>48020211</v>
      </c>
      <c r="K292" s="4">
        <f>IF(J292+'New Growth'!AM293&gt;'Levy Limit Base'!AB293,'Levy Limit Base'!AB293-J292,'New Growth'!AM293)</f>
        <v>505969</v>
      </c>
      <c r="L292" s="26">
        <f t="shared" si="37"/>
        <v>3.5800006429167963</v>
      </c>
      <c r="M292" s="4">
        <f>(GRS!J293)</f>
        <v>3844730</v>
      </c>
      <c r="N292" s="26">
        <f t="shared" si="38"/>
        <v>3.4981325956677942</v>
      </c>
      <c r="O292" s="4">
        <f>('Local Receipts'!U293)</f>
        <v>4144522</v>
      </c>
      <c r="P292" t="str">
        <f t="shared" si="39"/>
        <v/>
      </c>
      <c r="Q292" s="26">
        <f t="shared" si="40"/>
        <v>11.170683176366545</v>
      </c>
      <c r="R292" s="4">
        <f t="shared" si="41"/>
        <v>56515432</v>
      </c>
      <c r="T292" s="23">
        <f t="shared" si="42"/>
        <v>2223593</v>
      </c>
      <c r="U292" s="26">
        <f t="shared" si="43"/>
        <v>4.1000000000000005</v>
      </c>
    </row>
    <row r="293" spans="1:21">
      <c r="A293" t="s">
        <v>299</v>
      </c>
      <c r="B293">
        <v>285</v>
      </c>
      <c r="C293" s="4">
        <f>('Levy Limit Base'!AD294)</f>
        <v>63668616</v>
      </c>
      <c r="D293" s="4" t="str">
        <f>IF('Levy Limit Base'!U294&gt;0,"","*")</f>
        <v/>
      </c>
      <c r="E293" s="4">
        <f>(GRS!F294)</f>
        <v>3199090</v>
      </c>
      <c r="F293" s="4">
        <f>('Local Receipts'!K294)</f>
        <v>5236695</v>
      </c>
      <c r="G293" s="4" t="str">
        <f t="shared" si="44"/>
        <v/>
      </c>
      <c r="H293" s="4">
        <f t="shared" si="36"/>
        <v>72104401</v>
      </c>
      <c r="I293" s="4"/>
      <c r="J293" s="4">
        <f>MINA(ROUND(C293*1.025,0),'Levy Limit Base'!AB294)</f>
        <v>65260331</v>
      </c>
      <c r="K293" s="4">
        <f>IF(J293+'New Growth'!AM294&gt;'Levy Limit Base'!AB294,'Levy Limit Base'!AB294-J293,'New Growth'!AM294)</f>
        <v>795858</v>
      </c>
      <c r="L293" s="26">
        <f t="shared" si="37"/>
        <v>3.749999842936746</v>
      </c>
      <c r="M293" s="4">
        <f>(GRS!J294)</f>
        <v>3311058</v>
      </c>
      <c r="N293" s="26">
        <f t="shared" si="38"/>
        <v>3.4999953111666131</v>
      </c>
      <c r="O293" s="4">
        <f>('Local Receipts'!U294)</f>
        <v>5520500</v>
      </c>
      <c r="P293" t="str">
        <f t="shared" si="39"/>
        <v/>
      </c>
      <c r="Q293" s="26">
        <f t="shared" si="40"/>
        <v>5.4195441972465455</v>
      </c>
      <c r="R293" s="4">
        <f t="shared" si="41"/>
        <v>74887747</v>
      </c>
      <c r="T293" s="23">
        <f t="shared" si="42"/>
        <v>2783346</v>
      </c>
      <c r="U293" s="26">
        <f t="shared" si="43"/>
        <v>3.8600000000000003</v>
      </c>
    </row>
    <row r="294" spans="1:21">
      <c r="A294" t="s">
        <v>300</v>
      </c>
      <c r="B294">
        <v>286</v>
      </c>
      <c r="C294" s="4">
        <f>('Levy Limit Base'!AD295)</f>
        <v>23862585</v>
      </c>
      <c r="D294" s="4" t="str">
        <f>IF('Levy Limit Base'!U295&gt;0,"","*")</f>
        <v/>
      </c>
      <c r="E294" s="4">
        <f>(GRS!F295)</f>
        <v>420553</v>
      </c>
      <c r="F294" s="4">
        <f>('Local Receipts'!K295)</f>
        <v>1189000</v>
      </c>
      <c r="G294" s="4" t="str">
        <f t="shared" si="44"/>
        <v/>
      </c>
      <c r="H294" s="4">
        <f t="shared" si="36"/>
        <v>25472138</v>
      </c>
      <c r="I294" s="4"/>
      <c r="J294" s="4">
        <f>MINA(ROUND(C294*1.025,0),'Levy Limit Base'!AB295)</f>
        <v>24459150</v>
      </c>
      <c r="K294" s="4">
        <f>IF(J294+'New Growth'!AM295&gt;'Levy Limit Base'!AB295,'Levy Limit Base'!AB295-J294,'New Growth'!AM295)</f>
        <v>319759</v>
      </c>
      <c r="L294" s="26">
        <f t="shared" si="37"/>
        <v>3.8400030843263626</v>
      </c>
      <c r="M294" s="4">
        <f>(GRS!J295)</f>
        <v>435272</v>
      </c>
      <c r="N294" s="26">
        <f t="shared" si="38"/>
        <v>3.4999155873338199</v>
      </c>
      <c r="O294" s="4">
        <f>('Local Receipts'!U295)</f>
        <v>1186500</v>
      </c>
      <c r="P294" t="str">
        <f t="shared" si="39"/>
        <v/>
      </c>
      <c r="Q294" s="26">
        <f t="shared" si="40"/>
        <v>-0.21026072329688814</v>
      </c>
      <c r="R294" s="4">
        <f t="shared" si="41"/>
        <v>26400681</v>
      </c>
      <c r="T294" s="23">
        <f t="shared" si="42"/>
        <v>928543</v>
      </c>
      <c r="U294" s="26">
        <f t="shared" si="43"/>
        <v>3.65</v>
      </c>
    </row>
    <row r="295" spans="1:21">
      <c r="A295" t="s">
        <v>301</v>
      </c>
      <c r="B295">
        <v>287</v>
      </c>
      <c r="C295" s="4">
        <f>('Levy Limit Base'!AD296)</f>
        <v>23216055</v>
      </c>
      <c r="D295" s="4" t="str">
        <f>IF('Levy Limit Base'!U296&gt;0,"","*")</f>
        <v/>
      </c>
      <c r="E295" s="4">
        <f>(GRS!F296)</f>
        <v>907805</v>
      </c>
      <c r="F295" s="4">
        <f>('Local Receipts'!K296)</f>
        <v>2969609</v>
      </c>
      <c r="G295" s="4" t="str">
        <f t="shared" si="44"/>
        <v/>
      </c>
      <c r="H295" s="4">
        <f t="shared" si="36"/>
        <v>27093469</v>
      </c>
      <c r="I295" s="4"/>
      <c r="J295" s="4">
        <f>MINA(ROUND(C295*1.025,0),'Levy Limit Base'!AB296)</f>
        <v>23796456</v>
      </c>
      <c r="K295" s="4">
        <f>IF(J295+'New Growth'!AM296&gt;'Levy Limit Base'!AB296,'Levy Limit Base'!AB296-J295,'New Growth'!AM296)</f>
        <v>318060</v>
      </c>
      <c r="L295" s="26">
        <f t="shared" si="37"/>
        <v>3.8699985850309195</v>
      </c>
      <c r="M295" s="4">
        <f>(GRS!J296)</f>
        <v>934894</v>
      </c>
      <c r="N295" s="26">
        <f t="shared" si="38"/>
        <v>2.9840108833945616</v>
      </c>
      <c r="O295" s="4">
        <f>('Local Receipts'!U296)</f>
        <v>3035009</v>
      </c>
      <c r="P295" t="str">
        <f t="shared" si="39"/>
        <v/>
      </c>
      <c r="Q295" s="26">
        <f t="shared" si="40"/>
        <v>2.2023101357788182</v>
      </c>
      <c r="R295" s="4">
        <f t="shared" si="41"/>
        <v>28084419</v>
      </c>
      <c r="T295" s="23">
        <f t="shared" si="42"/>
        <v>990950</v>
      </c>
      <c r="U295" s="26">
        <f t="shared" si="43"/>
        <v>3.66</v>
      </c>
    </row>
    <row r="296" spans="1:21">
      <c r="A296" t="s">
        <v>302</v>
      </c>
      <c r="B296">
        <v>288</v>
      </c>
      <c r="C296" s="4">
        <f>('Levy Limit Base'!AD297)</f>
        <v>63828502</v>
      </c>
      <c r="D296" s="4" t="str">
        <f>IF('Levy Limit Base'!U297&gt;0,"","*")</f>
        <v/>
      </c>
      <c r="E296" s="4">
        <f>(GRS!F297)</f>
        <v>1430737</v>
      </c>
      <c r="F296" s="4">
        <f>('Local Receipts'!K297)</f>
        <v>3695000</v>
      </c>
      <c r="G296" s="4" t="str">
        <f t="shared" si="44"/>
        <v/>
      </c>
      <c r="H296" s="4">
        <f t="shared" si="36"/>
        <v>68954239</v>
      </c>
      <c r="I296" s="4"/>
      <c r="J296" s="4">
        <f>MINA(ROUND(C296*1.025,0),'Levy Limit Base'!AB297)</f>
        <v>65424215</v>
      </c>
      <c r="K296" s="4">
        <f>IF(J296+'New Growth'!AM297&gt;'Levy Limit Base'!AB297,'Levy Limit Base'!AB297-J296,'New Growth'!AM297)</f>
        <v>1021256</v>
      </c>
      <c r="L296" s="26">
        <f t="shared" si="37"/>
        <v>4.1000006548798531</v>
      </c>
      <c r="M296" s="4">
        <f>(GRS!J297)</f>
        <v>1479682</v>
      </c>
      <c r="N296" s="26">
        <f t="shared" si="38"/>
        <v>3.4209641604292051</v>
      </c>
      <c r="O296" s="4">
        <f>('Local Receipts'!U297)</f>
        <v>3725001</v>
      </c>
      <c r="P296" t="str">
        <f t="shared" si="39"/>
        <v/>
      </c>
      <c r="Q296" s="26">
        <f t="shared" si="40"/>
        <v>0.81193504736129907</v>
      </c>
      <c r="R296" s="4">
        <f t="shared" si="41"/>
        <v>71650154</v>
      </c>
      <c r="T296" s="23">
        <f t="shared" si="42"/>
        <v>2695915</v>
      </c>
      <c r="U296" s="26">
        <f t="shared" si="43"/>
        <v>3.91</v>
      </c>
    </row>
    <row r="297" spans="1:21">
      <c r="A297" t="s">
        <v>303</v>
      </c>
      <c r="B297">
        <v>289</v>
      </c>
      <c r="C297" s="4">
        <f>('Levy Limit Base'!AD298)</f>
        <v>4104218</v>
      </c>
      <c r="D297" s="4" t="str">
        <f>IF('Levy Limit Base'!U298&gt;0,"","*")</f>
        <v/>
      </c>
      <c r="E297" s="4">
        <f>(GRS!F298)</f>
        <v>636506</v>
      </c>
      <c r="F297" s="4">
        <f>('Local Receipts'!K298)</f>
        <v>443778.96</v>
      </c>
      <c r="G297" s="4" t="str">
        <f t="shared" si="44"/>
        <v/>
      </c>
      <c r="H297" s="4">
        <f t="shared" si="36"/>
        <v>5184502.96</v>
      </c>
      <c r="I297" s="4"/>
      <c r="J297" s="4">
        <f>MINA(ROUND(C297*1.025,0),'Levy Limit Base'!AB298)</f>
        <v>4206823</v>
      </c>
      <c r="K297" s="4">
        <f>IF(J297+'New Growth'!AM298&gt;'Levy Limit Base'!AB298,'Levy Limit Base'!AB298-J297,'New Growth'!AM298)</f>
        <v>39811</v>
      </c>
      <c r="L297" s="26">
        <f t="shared" si="37"/>
        <v>3.4699911164562898</v>
      </c>
      <c r="M297" s="4">
        <f>(GRS!J298)</f>
        <v>654179</v>
      </c>
      <c r="N297" s="26">
        <f t="shared" si="38"/>
        <v>2.7765645571290767</v>
      </c>
      <c r="O297" s="4">
        <f>('Local Receipts'!U298)</f>
        <v>507881.91999999993</v>
      </c>
      <c r="P297" t="str">
        <f t="shared" si="39"/>
        <v/>
      </c>
      <c r="Q297" s="26">
        <f t="shared" si="40"/>
        <v>14.444794768999392</v>
      </c>
      <c r="R297" s="4">
        <f t="shared" si="41"/>
        <v>5408694.9199999999</v>
      </c>
      <c r="T297" s="23">
        <f t="shared" si="42"/>
        <v>224191.95999999996</v>
      </c>
      <c r="U297" s="26">
        <f t="shared" si="43"/>
        <v>4.32</v>
      </c>
    </row>
    <row r="298" spans="1:21">
      <c r="A298" t="s">
        <v>304</v>
      </c>
      <c r="B298">
        <v>290</v>
      </c>
      <c r="C298" s="4">
        <f>('Levy Limit Base'!AD299)</f>
        <v>18523637</v>
      </c>
      <c r="D298" s="4" t="str">
        <f>IF('Levy Limit Base'!U299&gt;0,"","*")</f>
        <v/>
      </c>
      <c r="E298" s="4">
        <f>(GRS!F299)</f>
        <v>905319</v>
      </c>
      <c r="F298" s="4">
        <f>('Local Receipts'!K299)</f>
        <v>1673500</v>
      </c>
      <c r="G298" s="4" t="str">
        <f t="shared" si="44"/>
        <v/>
      </c>
      <c r="H298" s="4">
        <f t="shared" si="36"/>
        <v>21102456</v>
      </c>
      <c r="I298" s="4"/>
      <c r="J298" s="4">
        <f>MINA(ROUND(C298*1.025,0),'Levy Limit Base'!AB299)</f>
        <v>18986728</v>
      </c>
      <c r="K298" s="4">
        <f>IF(J298+'New Growth'!AM299&gt;'Levy Limit Base'!AB299,'Levy Limit Base'!AB299-J298,'New Growth'!AM299)</f>
        <v>355654</v>
      </c>
      <c r="L298" s="26">
        <f t="shared" si="37"/>
        <v>4.4200013204750235</v>
      </c>
      <c r="M298" s="4">
        <f>(GRS!J299)</f>
        <v>932613</v>
      </c>
      <c r="N298" s="26">
        <f t="shared" si="38"/>
        <v>3.0148489096108664</v>
      </c>
      <c r="O298" s="4">
        <f>('Local Receipts'!U299)</f>
        <v>1673500</v>
      </c>
      <c r="P298" t="str">
        <f t="shared" si="39"/>
        <v/>
      </c>
      <c r="Q298" s="26">
        <f t="shared" si="40"/>
        <v>0</v>
      </c>
      <c r="R298" s="4">
        <f t="shared" si="41"/>
        <v>21948495</v>
      </c>
      <c r="T298" s="23">
        <f t="shared" si="42"/>
        <v>846039</v>
      </c>
      <c r="U298" s="26">
        <f t="shared" si="43"/>
        <v>4.01</v>
      </c>
    </row>
    <row r="299" spans="1:21">
      <c r="A299" t="s">
        <v>305</v>
      </c>
      <c r="B299">
        <v>291</v>
      </c>
      <c r="C299" s="4">
        <f>('Levy Limit Base'!AD300)</f>
        <v>41882189</v>
      </c>
      <c r="D299" s="4" t="str">
        <f>IF('Levy Limit Base'!U300&gt;0,"","*")</f>
        <v/>
      </c>
      <c r="E299" s="4">
        <f>(GRS!F300)</f>
        <v>1294382</v>
      </c>
      <c r="F299" s="4">
        <f>('Local Receipts'!K300)</f>
        <v>2825000</v>
      </c>
      <c r="G299" s="4" t="str">
        <f t="shared" si="44"/>
        <v/>
      </c>
      <c r="H299" s="4">
        <f t="shared" si="36"/>
        <v>46001571</v>
      </c>
      <c r="I299" s="4"/>
      <c r="J299" s="4">
        <f>MINA(ROUND(C299*1.025,0),'Levy Limit Base'!AB300)</f>
        <v>42929244</v>
      </c>
      <c r="K299" s="4">
        <f>IF(J299+'New Growth'!AM300&gt;'Levy Limit Base'!AB300,'Levy Limit Base'!AB300-J299,'New Growth'!AM300)</f>
        <v>711997</v>
      </c>
      <c r="L299" s="26">
        <f t="shared" si="37"/>
        <v>4.2000001480342872</v>
      </c>
      <c r="M299" s="4">
        <f>(GRS!J300)</f>
        <v>1339641</v>
      </c>
      <c r="N299" s="26">
        <f t="shared" si="38"/>
        <v>3.4965721093154882</v>
      </c>
      <c r="O299" s="4">
        <f>('Local Receipts'!U300)</f>
        <v>2679500</v>
      </c>
      <c r="P299" t="str">
        <f t="shared" si="39"/>
        <v/>
      </c>
      <c r="Q299" s="26">
        <f t="shared" si="40"/>
        <v>-5.1504424778761058</v>
      </c>
      <c r="R299" s="4">
        <f t="shared" si="41"/>
        <v>47660382</v>
      </c>
      <c r="T299" s="23">
        <f t="shared" si="42"/>
        <v>1658811</v>
      </c>
      <c r="U299" s="26">
        <f t="shared" si="43"/>
        <v>3.61</v>
      </c>
    </row>
    <row r="300" spans="1:21">
      <c r="A300" t="s">
        <v>306</v>
      </c>
      <c r="B300">
        <v>292</v>
      </c>
      <c r="C300" s="4">
        <f>('Levy Limit Base'!AD301)</f>
        <v>32161401</v>
      </c>
      <c r="D300" s="4" t="str">
        <f>IF('Levy Limit Base'!U301&gt;0,"","*")</f>
        <v/>
      </c>
      <c r="E300" s="4">
        <f>(GRS!F301)</f>
        <v>1876329</v>
      </c>
      <c r="F300" s="4">
        <f>('Local Receipts'!K301)</f>
        <v>1758000</v>
      </c>
      <c r="G300" s="4" t="str">
        <f t="shared" si="44"/>
        <v/>
      </c>
      <c r="H300" s="4">
        <f t="shared" si="36"/>
        <v>35795730</v>
      </c>
      <c r="I300" s="4"/>
      <c r="J300" s="4">
        <f>MINA(ROUND(C300*1.025,0),'Levy Limit Base'!AB301)</f>
        <v>32965436</v>
      </c>
      <c r="K300" s="4">
        <f>IF(J300+'New Growth'!AM301&gt;'Levy Limit Base'!AB301,'Levy Limit Base'!AB301-J300,'New Growth'!AM301)</f>
        <v>549960</v>
      </c>
      <c r="L300" s="26">
        <f t="shared" si="37"/>
        <v>4.2100000556567796</v>
      </c>
      <c r="M300" s="4">
        <f>(GRS!J301)</f>
        <v>1942001</v>
      </c>
      <c r="N300" s="26">
        <f t="shared" si="38"/>
        <v>3.5000258483453597</v>
      </c>
      <c r="O300" s="4">
        <f>('Local Receipts'!U301)</f>
        <v>1800500</v>
      </c>
      <c r="P300" t="str">
        <f t="shared" si="39"/>
        <v/>
      </c>
      <c r="Q300" s="26">
        <f t="shared" si="40"/>
        <v>2.4175199089874857</v>
      </c>
      <c r="R300" s="4">
        <f t="shared" si="41"/>
        <v>37257897</v>
      </c>
      <c r="T300" s="23">
        <f t="shared" si="42"/>
        <v>1462167</v>
      </c>
      <c r="U300" s="26">
        <f t="shared" si="43"/>
        <v>4.08</v>
      </c>
    </row>
    <row r="301" spans="1:21">
      <c r="A301" t="s">
        <v>307</v>
      </c>
      <c r="B301">
        <v>293</v>
      </c>
      <c r="C301" s="4">
        <f>('Levy Limit Base'!AD302)</f>
        <v>96427124</v>
      </c>
      <c r="D301" s="4" t="str">
        <f>IF('Levy Limit Base'!U302&gt;0,"","*")</f>
        <v/>
      </c>
      <c r="E301" s="4">
        <f>(GRS!F302)</f>
        <v>8527375</v>
      </c>
      <c r="F301" s="4">
        <f>('Local Receipts'!K302)</f>
        <v>8645857.0300000012</v>
      </c>
      <c r="G301" s="4" t="str">
        <f t="shared" si="44"/>
        <v/>
      </c>
      <c r="H301" s="4">
        <f t="shared" si="36"/>
        <v>113600356.03</v>
      </c>
      <c r="I301" s="4"/>
      <c r="J301" s="4">
        <f>MINA(ROUND(C301*1.025,0),'Levy Limit Base'!AB302)</f>
        <v>98837802</v>
      </c>
      <c r="K301" s="4">
        <f>IF(J301+'New Growth'!AM302&gt;'Levy Limit Base'!AB302,'Levy Limit Base'!AB302-J301,'New Growth'!AM302)</f>
        <v>2458892</v>
      </c>
      <c r="L301" s="26">
        <f t="shared" si="37"/>
        <v>5.0500002468185192</v>
      </c>
      <c r="M301" s="4">
        <f>(GRS!J302)</f>
        <v>8821462</v>
      </c>
      <c r="N301" s="26">
        <f t="shared" si="38"/>
        <v>3.4487400870725167</v>
      </c>
      <c r="O301" s="4">
        <f>('Local Receipts'!U302)</f>
        <v>9883600</v>
      </c>
      <c r="P301" t="str">
        <f t="shared" si="39"/>
        <v/>
      </c>
      <c r="Q301" s="26">
        <f t="shared" si="40"/>
        <v>14.316024029835232</v>
      </c>
      <c r="R301" s="4">
        <f t="shared" si="41"/>
        <v>120001756</v>
      </c>
      <c r="T301" s="23">
        <f t="shared" si="42"/>
        <v>6401399.9699999988</v>
      </c>
      <c r="U301" s="26">
        <f t="shared" si="43"/>
        <v>5.64</v>
      </c>
    </row>
    <row r="302" spans="1:21">
      <c r="A302" t="s">
        <v>308</v>
      </c>
      <c r="B302">
        <v>294</v>
      </c>
      <c r="C302" s="4">
        <f>('Levy Limit Base'!AD303)</f>
        <v>6584941</v>
      </c>
      <c r="D302" s="4" t="str">
        <f>IF('Levy Limit Base'!U303&gt;0,"","*")</f>
        <v/>
      </c>
      <c r="E302" s="4">
        <f>(GRS!F303)</f>
        <v>1503762</v>
      </c>
      <c r="F302" s="4">
        <f>('Local Receipts'!K303)</f>
        <v>2299443</v>
      </c>
      <c r="G302" s="4" t="str">
        <f t="shared" si="44"/>
        <v/>
      </c>
      <c r="H302" s="4">
        <f t="shared" si="36"/>
        <v>10388146</v>
      </c>
      <c r="I302" s="4"/>
      <c r="J302" s="4">
        <f>MINA(ROUND(C302*1.025,0),'Levy Limit Base'!AB303)</f>
        <v>6749565</v>
      </c>
      <c r="K302" s="4">
        <f>IF(J302+'New Growth'!AM303&gt;'Levy Limit Base'!AB303,'Levy Limit Base'!AB303-J302,'New Growth'!AM303)</f>
        <v>81653</v>
      </c>
      <c r="L302" s="26">
        <f t="shared" si="37"/>
        <v>3.740003137461672</v>
      </c>
      <c r="M302" s="4">
        <f>(GRS!J303)</f>
        <v>1552520</v>
      </c>
      <c r="N302" s="26">
        <f t="shared" si="38"/>
        <v>3.2424013906455942</v>
      </c>
      <c r="O302" s="4">
        <f>('Local Receipts'!U303)</f>
        <v>2715128</v>
      </c>
      <c r="P302" t="str">
        <f t="shared" si="39"/>
        <v/>
      </c>
      <c r="Q302" s="26">
        <f t="shared" si="40"/>
        <v>18.077638802092508</v>
      </c>
      <c r="R302" s="4">
        <f t="shared" si="41"/>
        <v>11098866</v>
      </c>
      <c r="T302" s="23">
        <f t="shared" si="42"/>
        <v>710720</v>
      </c>
      <c r="U302" s="26">
        <f t="shared" si="43"/>
        <v>6.84</v>
      </c>
    </row>
    <row r="303" spans="1:21">
      <c r="A303" t="s">
        <v>309</v>
      </c>
      <c r="B303">
        <v>295</v>
      </c>
      <c r="C303" s="4">
        <f>('Levy Limit Base'!AD304)</f>
        <v>74376362</v>
      </c>
      <c r="D303" s="4" t="str">
        <f>IF('Levy Limit Base'!U304&gt;0,"","*")</f>
        <v/>
      </c>
      <c r="E303" s="4">
        <f>(GRS!F304)</f>
        <v>2962688</v>
      </c>
      <c r="F303" s="4">
        <f>('Local Receipts'!K304)</f>
        <v>6112277</v>
      </c>
      <c r="G303" s="4" t="str">
        <f t="shared" si="44"/>
        <v/>
      </c>
      <c r="H303" s="4">
        <f t="shared" si="36"/>
        <v>83451327</v>
      </c>
      <c r="I303" s="4"/>
      <c r="J303" s="4">
        <f>MINA(ROUND(C303*1.025,0),'Levy Limit Base'!AB304)</f>
        <v>76235771</v>
      </c>
      <c r="K303" s="4">
        <f>IF(J303+'New Growth'!AM304&gt;'Levy Limit Base'!AB304,'Levy Limit Base'!AB304-J303,'New Growth'!AM304)</f>
        <v>2134602</v>
      </c>
      <c r="L303" s="26">
        <f t="shared" si="37"/>
        <v>5.3700004848314578</v>
      </c>
      <c r="M303" s="4">
        <f>(GRS!J304)</f>
        <v>3060005</v>
      </c>
      <c r="N303" s="26">
        <f t="shared" si="38"/>
        <v>3.2847535751317722</v>
      </c>
      <c r="O303" s="4">
        <f>('Local Receipts'!U304)</f>
        <v>6064404</v>
      </c>
      <c r="P303" t="str">
        <f t="shared" si="39"/>
        <v/>
      </c>
      <c r="Q303" s="26">
        <f t="shared" si="40"/>
        <v>-0.78322693817704925</v>
      </c>
      <c r="R303" s="4">
        <f t="shared" si="41"/>
        <v>87494782</v>
      </c>
      <c r="T303" s="23">
        <f t="shared" si="42"/>
        <v>4043455</v>
      </c>
      <c r="U303" s="26">
        <f t="shared" si="43"/>
        <v>4.8500000000000005</v>
      </c>
    </row>
    <row r="304" spans="1:21">
      <c r="A304" t="s">
        <v>310</v>
      </c>
      <c r="B304">
        <v>296</v>
      </c>
      <c r="C304" s="4">
        <f>('Levy Limit Base'!AD305)</f>
        <v>21778784</v>
      </c>
      <c r="D304" s="4" t="str">
        <f>IF('Levy Limit Base'!U305&gt;0,"","*")</f>
        <v/>
      </c>
      <c r="E304" s="4">
        <f>(GRS!F305)</f>
        <v>108655</v>
      </c>
      <c r="F304" s="4">
        <f>('Local Receipts'!K305)</f>
        <v>1465000</v>
      </c>
      <c r="G304" s="4" t="str">
        <f t="shared" si="44"/>
        <v/>
      </c>
      <c r="H304" s="4">
        <f t="shared" si="36"/>
        <v>23352439</v>
      </c>
      <c r="I304" s="4"/>
      <c r="J304" s="4">
        <f>MINA(ROUND(C304*1.025,0),'Levy Limit Base'!AB305)</f>
        <v>22323254</v>
      </c>
      <c r="K304" s="4">
        <f>IF(J304+'New Growth'!AM305&gt;'Levy Limit Base'!AB305,'Levy Limit Base'!AB305-J304,'New Growth'!AM305)</f>
        <v>298369</v>
      </c>
      <c r="L304" s="26">
        <f t="shared" si="37"/>
        <v>3.8700002718241753</v>
      </c>
      <c r="M304" s="4">
        <f>(GRS!J305)</f>
        <v>112084</v>
      </c>
      <c r="N304" s="26">
        <f t="shared" si="38"/>
        <v>3.1558602917491143</v>
      </c>
      <c r="O304" s="4">
        <f>('Local Receipts'!U305)</f>
        <v>1705000</v>
      </c>
      <c r="P304" t="str">
        <f t="shared" si="39"/>
        <v/>
      </c>
      <c r="Q304" s="26">
        <f t="shared" si="40"/>
        <v>16.382252559726961</v>
      </c>
      <c r="R304" s="4">
        <f t="shared" si="41"/>
        <v>24438707</v>
      </c>
      <c r="T304" s="23">
        <f t="shared" si="42"/>
        <v>1086268</v>
      </c>
      <c r="U304" s="26">
        <f t="shared" si="43"/>
        <v>4.6500000000000004</v>
      </c>
    </row>
    <row r="305" spans="1:21">
      <c r="A305" t="s">
        <v>311</v>
      </c>
      <c r="B305">
        <v>297</v>
      </c>
      <c r="C305" s="4">
        <f>('Levy Limit Base'!AD306)</f>
        <v>984904</v>
      </c>
      <c r="D305" s="4" t="str">
        <f>IF('Levy Limit Base'!U306&gt;0,"","*")</f>
        <v/>
      </c>
      <c r="E305" s="4">
        <f>(GRS!F306)</f>
        <v>81925</v>
      </c>
      <c r="F305" s="4">
        <f>('Local Receipts'!K306)</f>
        <v>98800</v>
      </c>
      <c r="G305" s="4" t="str">
        <f t="shared" si="44"/>
        <v/>
      </c>
      <c r="H305" s="4">
        <f t="shared" si="36"/>
        <v>1165629</v>
      </c>
      <c r="I305" s="4"/>
      <c r="J305" s="4">
        <f>MINA(ROUND(C305*1.025,0),'Levy Limit Base'!AB306)</f>
        <v>1009527</v>
      </c>
      <c r="K305" s="4">
        <f>IF(J305+'New Growth'!AM306&gt;'Levy Limit Base'!AB306,'Levy Limit Base'!AB306-J305,'New Growth'!AM306)</f>
        <v>13001</v>
      </c>
      <c r="L305" s="26">
        <f t="shared" si="37"/>
        <v>3.8200677426429377</v>
      </c>
      <c r="M305" s="4">
        <f>(GRS!J306)</f>
        <v>82571</v>
      </c>
      <c r="N305" s="26">
        <f t="shared" si="38"/>
        <v>0.78852609093683246</v>
      </c>
      <c r="O305" s="4">
        <f>('Local Receipts'!U306)</f>
        <v>101200</v>
      </c>
      <c r="P305" t="str">
        <f t="shared" si="39"/>
        <v/>
      </c>
      <c r="Q305" s="26">
        <f t="shared" si="40"/>
        <v>2.42914979757085</v>
      </c>
      <c r="R305" s="4">
        <f t="shared" si="41"/>
        <v>1206299</v>
      </c>
      <c r="T305" s="23">
        <f t="shared" si="42"/>
        <v>40670</v>
      </c>
      <c r="U305" s="26">
        <f t="shared" si="43"/>
        <v>3.49</v>
      </c>
    </row>
    <row r="306" spans="1:21">
      <c r="A306" t="s">
        <v>312</v>
      </c>
      <c r="B306">
        <v>298</v>
      </c>
      <c r="C306" s="4">
        <f>('Levy Limit Base'!AD307)</f>
        <v>17938622</v>
      </c>
      <c r="D306" s="4" t="str">
        <f>IF('Levy Limit Base'!U307&gt;0,"","*")</f>
        <v/>
      </c>
      <c r="E306" s="4">
        <f>(GRS!F307)</f>
        <v>736836</v>
      </c>
      <c r="F306" s="4">
        <f>('Local Receipts'!K307)</f>
        <v>1060000</v>
      </c>
      <c r="G306" s="4" t="str">
        <f t="shared" si="44"/>
        <v/>
      </c>
      <c r="H306" s="4">
        <f t="shared" si="36"/>
        <v>19735458</v>
      </c>
      <c r="I306" s="4"/>
      <c r="J306" s="4">
        <f>MINA(ROUND(C306*1.025,0),'Levy Limit Base'!AB307)</f>
        <v>18387088</v>
      </c>
      <c r="K306" s="4">
        <f>IF(J306+'New Growth'!AM307&gt;'Levy Limit Base'!AB307,'Levy Limit Base'!AB307-J306,'New Growth'!AM307)</f>
        <v>184768</v>
      </c>
      <c r="L306" s="26">
        <f t="shared" si="37"/>
        <v>3.5300035866746065</v>
      </c>
      <c r="M306" s="4">
        <f>(GRS!J307)</f>
        <v>758283</v>
      </c>
      <c r="N306" s="26">
        <f t="shared" si="38"/>
        <v>2.9106884028467666</v>
      </c>
      <c r="O306" s="4">
        <f>('Local Receipts'!U307)</f>
        <v>1226000</v>
      </c>
      <c r="P306" t="str">
        <f t="shared" si="39"/>
        <v/>
      </c>
      <c r="Q306" s="26">
        <f t="shared" si="40"/>
        <v>15.660377358490566</v>
      </c>
      <c r="R306" s="4">
        <f t="shared" si="41"/>
        <v>20556139</v>
      </c>
      <c r="T306" s="23">
        <f t="shared" si="42"/>
        <v>820681</v>
      </c>
      <c r="U306" s="26">
        <f t="shared" si="43"/>
        <v>4.16</v>
      </c>
    </row>
    <row r="307" spans="1:21">
      <c r="A307" t="s">
        <v>313</v>
      </c>
      <c r="B307">
        <v>299</v>
      </c>
      <c r="C307" s="4">
        <f>('Levy Limit Base'!AD308)</f>
        <v>14226488</v>
      </c>
      <c r="D307" s="4" t="str">
        <f>IF('Levy Limit Base'!U308&gt;0,"","*")</f>
        <v/>
      </c>
      <c r="E307" s="4">
        <f>(GRS!F308)</f>
        <v>1497036</v>
      </c>
      <c r="F307" s="4">
        <f>('Local Receipts'!K308)</f>
        <v>1363663.48</v>
      </c>
      <c r="G307" s="4" t="str">
        <f t="shared" si="44"/>
        <v/>
      </c>
      <c r="H307" s="4">
        <f t="shared" si="36"/>
        <v>17087187.48</v>
      </c>
      <c r="I307" s="4"/>
      <c r="J307" s="4">
        <f>MINA(ROUND(C307*1.025,0),'Levy Limit Base'!AB308)</f>
        <v>14582150</v>
      </c>
      <c r="K307" s="4">
        <f>IF(J307+'New Growth'!AM308&gt;'Levy Limit Base'!AB308,'Levy Limit Base'!AB308-J307,'New Growth'!AM308)</f>
        <v>153646</v>
      </c>
      <c r="L307" s="26">
        <f t="shared" si="37"/>
        <v>3.5799980993200853</v>
      </c>
      <c r="M307" s="4">
        <f>(GRS!J308)</f>
        <v>1542989</v>
      </c>
      <c r="N307" s="26">
        <f t="shared" si="38"/>
        <v>3.0695988606820412</v>
      </c>
      <c r="O307" s="4">
        <f>('Local Receipts'!U308)</f>
        <v>1479092.56</v>
      </c>
      <c r="P307" t="str">
        <f t="shared" si="39"/>
        <v/>
      </c>
      <c r="Q307" s="26">
        <f t="shared" si="40"/>
        <v>8.4646308779934536</v>
      </c>
      <c r="R307" s="4">
        <f t="shared" si="41"/>
        <v>17757877.559999999</v>
      </c>
      <c r="T307" s="23">
        <f t="shared" si="42"/>
        <v>670690.07999999821</v>
      </c>
      <c r="U307" s="26">
        <f t="shared" si="43"/>
        <v>3.93</v>
      </c>
    </row>
    <row r="308" spans="1:21">
      <c r="A308" t="s">
        <v>314</v>
      </c>
      <c r="B308">
        <v>300</v>
      </c>
      <c r="C308" s="4">
        <f>('Levy Limit Base'!AD309)</f>
        <v>9884433</v>
      </c>
      <c r="D308" s="4" t="str">
        <f>IF('Levy Limit Base'!U309&gt;0,"","*")</f>
        <v/>
      </c>
      <c r="E308" s="4">
        <f>(GRS!F309)</f>
        <v>30291</v>
      </c>
      <c r="F308" s="4">
        <f>('Local Receipts'!K309)</f>
        <v>1305905</v>
      </c>
      <c r="G308" s="4" t="str">
        <f t="shared" si="44"/>
        <v/>
      </c>
      <c r="H308" s="4">
        <f t="shared" si="36"/>
        <v>11220629</v>
      </c>
      <c r="I308" s="4"/>
      <c r="J308" s="4">
        <f>MINA(ROUND(C308*1.025,0),'Levy Limit Base'!AB309)</f>
        <v>10131544</v>
      </c>
      <c r="K308" s="4">
        <f>IF(J308+'New Growth'!AM309&gt;'Levy Limit Base'!AB309,'Levy Limit Base'!AB309-J308,'New Growth'!AM309)</f>
        <v>139371</v>
      </c>
      <c r="L308" s="26">
        <f t="shared" si="37"/>
        <v>3.9100067753001109</v>
      </c>
      <c r="M308" s="4">
        <f>(GRS!J309)</f>
        <v>31343</v>
      </c>
      <c r="N308" s="26">
        <f t="shared" si="38"/>
        <v>3.4729787725727115</v>
      </c>
      <c r="O308" s="4">
        <f>('Local Receipts'!U309)</f>
        <v>1289750</v>
      </c>
      <c r="P308" t="str">
        <f t="shared" si="39"/>
        <v/>
      </c>
      <c r="Q308" s="26">
        <f t="shared" si="40"/>
        <v>-1.2370731408486835</v>
      </c>
      <c r="R308" s="4">
        <f t="shared" si="41"/>
        <v>11592008</v>
      </c>
      <c r="T308" s="23">
        <f t="shared" si="42"/>
        <v>371379</v>
      </c>
      <c r="U308" s="26">
        <f t="shared" si="43"/>
        <v>3.3099999999999996</v>
      </c>
    </row>
    <row r="309" spans="1:21">
      <c r="A309" t="s">
        <v>315</v>
      </c>
      <c r="B309">
        <v>301</v>
      </c>
      <c r="C309" s="4">
        <f>('Levy Limit Base'!AD310)</f>
        <v>26010114</v>
      </c>
      <c r="D309" s="4" t="str">
        <f>IF('Levy Limit Base'!U310&gt;0,"","*")</f>
        <v/>
      </c>
      <c r="E309" s="4">
        <f>(GRS!F310)</f>
        <v>989163</v>
      </c>
      <c r="F309" s="4">
        <f>('Local Receipts'!K310)</f>
        <v>2412665</v>
      </c>
      <c r="G309" s="4" t="str">
        <f t="shared" si="44"/>
        <v/>
      </c>
      <c r="H309" s="4">
        <f t="shared" si="36"/>
        <v>29411942</v>
      </c>
      <c r="I309" s="4"/>
      <c r="J309" s="4">
        <f>MINA(ROUND(C309*1.025,0),'Levy Limit Base'!AB310)</f>
        <v>26660367</v>
      </c>
      <c r="K309" s="4">
        <f>IF(J309+'New Growth'!AM310&gt;'Levy Limit Base'!AB310,'Levy Limit Base'!AB310-J309,'New Growth'!AM310)</f>
        <v>392753</v>
      </c>
      <c r="L309" s="26">
        <f t="shared" si="37"/>
        <v>4.0100016478205367</v>
      </c>
      <c r="M309" s="4">
        <f>(GRS!J310)</f>
        <v>1022954</v>
      </c>
      <c r="N309" s="26">
        <f t="shared" si="38"/>
        <v>3.4161204978350383</v>
      </c>
      <c r="O309" s="4">
        <f>('Local Receipts'!U310)</f>
        <v>2511302.35</v>
      </c>
      <c r="P309" t="str">
        <f t="shared" si="39"/>
        <v/>
      </c>
      <c r="Q309" s="26">
        <f t="shared" si="40"/>
        <v>4.0883152033125238</v>
      </c>
      <c r="R309" s="4">
        <f t="shared" si="41"/>
        <v>30587376.350000001</v>
      </c>
      <c r="T309" s="23">
        <f t="shared" si="42"/>
        <v>1175434.3500000015</v>
      </c>
      <c r="U309" s="26">
        <f t="shared" si="43"/>
        <v>4</v>
      </c>
    </row>
    <row r="310" spans="1:21">
      <c r="A310" t="s">
        <v>316</v>
      </c>
      <c r="B310">
        <v>302</v>
      </c>
      <c r="C310" s="4">
        <f>('Levy Limit Base'!AD311)</f>
        <v>1441623</v>
      </c>
      <c r="D310" s="4" t="str">
        <f>IF('Levy Limit Base'!U311&gt;0,"","*")</f>
        <v/>
      </c>
      <c r="E310" s="4">
        <f>(GRS!F311)</f>
        <v>25468</v>
      </c>
      <c r="F310" s="4">
        <f>('Local Receipts'!K311)</f>
        <v>56000</v>
      </c>
      <c r="G310" s="4" t="str">
        <f t="shared" si="44"/>
        <v/>
      </c>
      <c r="H310" s="4">
        <f t="shared" si="36"/>
        <v>1523091</v>
      </c>
      <c r="I310" s="4"/>
      <c r="J310" s="4">
        <f>MINA(ROUND(C310*1.025,0),'Levy Limit Base'!AB311)</f>
        <v>1477664</v>
      </c>
      <c r="K310" s="4">
        <f>IF(J310+'New Growth'!AM311&gt;'Levy Limit Base'!AB311,'Levy Limit Base'!AB311-J310,'New Growth'!AM311)</f>
        <v>8506</v>
      </c>
      <c r="L310" s="26">
        <f t="shared" si="37"/>
        <v>3.0900589127670686</v>
      </c>
      <c r="M310" s="4">
        <f>(GRS!J311)</f>
        <v>25912</v>
      </c>
      <c r="N310" s="26">
        <f t="shared" si="38"/>
        <v>1.7433642217684937</v>
      </c>
      <c r="O310" s="4">
        <f>('Local Receipts'!U311)</f>
        <v>58950</v>
      </c>
      <c r="P310" t="str">
        <f t="shared" si="39"/>
        <v/>
      </c>
      <c r="Q310" s="26">
        <f t="shared" si="40"/>
        <v>5.2678571428571432</v>
      </c>
      <c r="R310" s="4">
        <f t="shared" si="41"/>
        <v>1571032</v>
      </c>
      <c r="T310" s="23">
        <f t="shared" si="42"/>
        <v>47941</v>
      </c>
      <c r="U310" s="26">
        <f t="shared" si="43"/>
        <v>3.15</v>
      </c>
    </row>
    <row r="311" spans="1:21">
      <c r="A311" t="s">
        <v>317</v>
      </c>
      <c r="B311">
        <v>303</v>
      </c>
      <c r="C311" s="4">
        <f>('Levy Limit Base'!AD312)</f>
        <v>12953959</v>
      </c>
      <c r="D311" s="4" t="str">
        <f>IF('Levy Limit Base'!U312&gt;0,"","*")</f>
        <v/>
      </c>
      <c r="E311" s="4">
        <f>(GRS!F312)</f>
        <v>706552</v>
      </c>
      <c r="F311" s="4">
        <f>('Local Receipts'!K312)</f>
        <v>1217936</v>
      </c>
      <c r="G311" s="4" t="str">
        <f t="shared" si="44"/>
        <v/>
      </c>
      <c r="H311" s="4">
        <f t="shared" si="36"/>
        <v>14878447</v>
      </c>
      <c r="I311" s="4"/>
      <c r="J311" s="4">
        <f>MINA(ROUND(C311*1.025,0),'Levy Limit Base'!AB312)</f>
        <v>13277808</v>
      </c>
      <c r="K311" s="4">
        <f>IF(J311+'New Growth'!AM312&gt;'Levy Limit Base'!AB312,'Levy Limit Base'!AB312-J311,'New Growth'!AM312)</f>
        <v>341985</v>
      </c>
      <c r="L311" s="26">
        <f t="shared" si="37"/>
        <v>5.1400039169492509</v>
      </c>
      <c r="M311" s="4">
        <f>(GRS!J312)</f>
        <v>725168</v>
      </c>
      <c r="N311" s="26">
        <f t="shared" si="38"/>
        <v>2.6347671508961832</v>
      </c>
      <c r="O311" s="4">
        <f>('Local Receipts'!U312)</f>
        <v>1177186</v>
      </c>
      <c r="P311" t="str">
        <f t="shared" si="39"/>
        <v/>
      </c>
      <c r="Q311" s="26">
        <f t="shared" si="40"/>
        <v>-3.3458244111349038</v>
      </c>
      <c r="R311" s="4">
        <f t="shared" si="41"/>
        <v>15522147</v>
      </c>
      <c r="T311" s="23">
        <f t="shared" si="42"/>
        <v>643700</v>
      </c>
      <c r="U311" s="26">
        <f t="shared" si="43"/>
        <v>4.33</v>
      </c>
    </row>
    <row r="312" spans="1:21">
      <c r="A312" t="s">
        <v>318</v>
      </c>
      <c r="B312">
        <v>304</v>
      </c>
      <c r="C312" s="4">
        <f>('Levy Limit Base'!AD313)</f>
        <v>25241202</v>
      </c>
      <c r="D312" s="4" t="str">
        <f>IF('Levy Limit Base'!U313&gt;0,"","*")</f>
        <v/>
      </c>
      <c r="E312" s="4">
        <f>(GRS!F313)</f>
        <v>1400705</v>
      </c>
      <c r="F312" s="4">
        <f>('Local Receipts'!K313)</f>
        <v>2366938</v>
      </c>
      <c r="G312" s="4" t="str">
        <f t="shared" si="44"/>
        <v/>
      </c>
      <c r="H312" s="4">
        <f t="shared" si="36"/>
        <v>29008845</v>
      </c>
      <c r="I312" s="4"/>
      <c r="J312" s="4">
        <f>MINA(ROUND(C312*1.025,0),'Levy Limit Base'!AB313)</f>
        <v>25872232</v>
      </c>
      <c r="K312" s="4">
        <f>IF(J312+'New Growth'!AM313&gt;'Levy Limit Base'!AB313,'Levy Limit Base'!AB313-J312,'New Growth'!AM313)</f>
        <v>484631</v>
      </c>
      <c r="L312" s="26">
        <f t="shared" si="37"/>
        <v>4.4199994913079017</v>
      </c>
      <c r="M312" s="4">
        <f>(GRS!J313)</f>
        <v>1448816</v>
      </c>
      <c r="N312" s="26">
        <f t="shared" si="38"/>
        <v>3.4347703477891489</v>
      </c>
      <c r="O312" s="4">
        <f>('Local Receipts'!U313)</f>
        <v>2316428</v>
      </c>
      <c r="P312" t="str">
        <f t="shared" si="39"/>
        <v/>
      </c>
      <c r="Q312" s="26">
        <f t="shared" si="40"/>
        <v>-2.1339806957343201</v>
      </c>
      <c r="R312" s="4">
        <f t="shared" si="41"/>
        <v>30122107</v>
      </c>
      <c r="T312" s="23">
        <f t="shared" si="42"/>
        <v>1113262</v>
      </c>
      <c r="U312" s="26">
        <f t="shared" si="43"/>
        <v>3.84</v>
      </c>
    </row>
    <row r="313" spans="1:21">
      <c r="A313" t="s">
        <v>319</v>
      </c>
      <c r="B313">
        <v>305</v>
      </c>
      <c r="C313" s="4">
        <f>('Levy Limit Base'!AD314)</f>
        <v>68260862</v>
      </c>
      <c r="D313" s="4" t="str">
        <f>IF('Levy Limit Base'!U314&gt;0,"","*")</f>
        <v/>
      </c>
      <c r="E313" s="4">
        <f>(GRS!F314)</f>
        <v>3392065</v>
      </c>
      <c r="F313" s="4">
        <f>('Local Receipts'!K314)</f>
        <v>6757614</v>
      </c>
      <c r="G313" s="4" t="str">
        <f t="shared" si="44"/>
        <v/>
      </c>
      <c r="H313" s="4">
        <f t="shared" si="36"/>
        <v>78410541</v>
      </c>
      <c r="I313" s="4"/>
      <c r="J313" s="4">
        <f>MINA(ROUND(C313*1.025,0),'Levy Limit Base'!AB314)</f>
        <v>69967384</v>
      </c>
      <c r="K313" s="4">
        <f>IF(J313+'New Growth'!AM314&gt;'Levy Limit Base'!AB314,'Levy Limit Base'!AB314-J313,'New Growth'!AM314)</f>
        <v>1153609</v>
      </c>
      <c r="L313" s="26">
        <f t="shared" si="37"/>
        <v>4.1900012923950474</v>
      </c>
      <c r="M313" s="4">
        <f>(GRS!J314)</f>
        <v>3509859</v>
      </c>
      <c r="N313" s="26">
        <f t="shared" si="38"/>
        <v>3.4726339265314787</v>
      </c>
      <c r="O313" s="4">
        <f>('Local Receipts'!U314)</f>
        <v>6937467</v>
      </c>
      <c r="P313" t="str">
        <f t="shared" si="39"/>
        <v/>
      </c>
      <c r="Q313" s="26">
        <f t="shared" si="40"/>
        <v>2.6614867318553559</v>
      </c>
      <c r="R313" s="4">
        <f t="shared" si="41"/>
        <v>81568319</v>
      </c>
      <c r="T313" s="23">
        <f t="shared" si="42"/>
        <v>3157778</v>
      </c>
      <c r="U313" s="26">
        <f t="shared" si="43"/>
        <v>4.03</v>
      </c>
    </row>
    <row r="314" spans="1:21">
      <c r="A314" t="s">
        <v>320</v>
      </c>
      <c r="B314">
        <v>306</v>
      </c>
      <c r="C314" s="4">
        <f>('Levy Limit Base'!AD315)</f>
        <v>3175954</v>
      </c>
      <c r="D314" s="4" t="str">
        <f>IF('Levy Limit Base'!U315&gt;0,"","*")</f>
        <v/>
      </c>
      <c r="E314" s="4">
        <f>(GRS!F315)</f>
        <v>276269</v>
      </c>
      <c r="F314" s="4">
        <f>('Local Receipts'!K315)</f>
        <v>196400</v>
      </c>
      <c r="G314" s="4" t="str">
        <f t="shared" si="44"/>
        <v/>
      </c>
      <c r="H314" s="4">
        <f t="shared" si="36"/>
        <v>3648623</v>
      </c>
      <c r="I314" s="4"/>
      <c r="J314" s="4">
        <f>MINA(ROUND(C314*1.025,0),'Levy Limit Base'!AB315)</f>
        <v>3255353</v>
      </c>
      <c r="K314" s="4">
        <f>IF(J314+'New Growth'!AM315&gt;'Levy Limit Base'!AB315,'Levy Limit Base'!AB315-J314,'New Growth'!AM315)</f>
        <v>19691</v>
      </c>
      <c r="L314" s="26">
        <f t="shared" si="37"/>
        <v>3.1200074056488223</v>
      </c>
      <c r="M314" s="4">
        <f>(GRS!J315)</f>
        <v>284528</v>
      </c>
      <c r="N314" s="26">
        <f t="shared" si="38"/>
        <v>2.9894776467862845</v>
      </c>
      <c r="O314" s="4">
        <f>('Local Receipts'!U315)</f>
        <v>208400</v>
      </c>
      <c r="P314" t="str">
        <f t="shared" si="39"/>
        <v/>
      </c>
      <c r="Q314" s="26">
        <f t="shared" si="40"/>
        <v>6.1099796334012222</v>
      </c>
      <c r="R314" s="4">
        <f t="shared" si="41"/>
        <v>3767972</v>
      </c>
      <c r="T314" s="23">
        <f t="shared" si="42"/>
        <v>119349</v>
      </c>
      <c r="U314" s="26">
        <f t="shared" si="43"/>
        <v>3.27</v>
      </c>
    </row>
    <row r="315" spans="1:21">
      <c r="A315" t="s">
        <v>321</v>
      </c>
      <c r="B315">
        <v>307</v>
      </c>
      <c r="C315" s="4">
        <f>('Levy Limit Base'!AD316)</f>
        <v>62828403</v>
      </c>
      <c r="D315" s="4" t="str">
        <f>IF('Levy Limit Base'!U316&gt;0,"","*")</f>
        <v/>
      </c>
      <c r="E315" s="4">
        <f>(GRS!F316)</f>
        <v>2611172</v>
      </c>
      <c r="F315" s="4">
        <f>('Local Receipts'!K316)</f>
        <v>4434000</v>
      </c>
      <c r="G315" s="4" t="str">
        <f t="shared" si="44"/>
        <v/>
      </c>
      <c r="H315" s="4">
        <f t="shared" si="36"/>
        <v>69873575</v>
      </c>
      <c r="I315" s="4"/>
      <c r="J315" s="4">
        <f>MINA(ROUND(C315*1.025,0),'Levy Limit Base'!AB316)</f>
        <v>64399113</v>
      </c>
      <c r="K315" s="4">
        <f>IF(J315+'New Growth'!AM316&gt;'Levy Limit Base'!AB316,'Levy Limit Base'!AB316-J315,'New Growth'!AM316)</f>
        <v>1105780</v>
      </c>
      <c r="L315" s="26">
        <f t="shared" si="37"/>
        <v>4.2600000512507057</v>
      </c>
      <c r="M315" s="4">
        <f>(GRS!J316)</f>
        <v>2700285</v>
      </c>
      <c r="N315" s="26">
        <f t="shared" si="38"/>
        <v>3.4127587152435765</v>
      </c>
      <c r="O315" s="4">
        <f>('Local Receipts'!U316)</f>
        <v>4644000</v>
      </c>
      <c r="P315" t="str">
        <f t="shared" si="39"/>
        <v/>
      </c>
      <c r="Q315" s="26">
        <f t="shared" si="40"/>
        <v>4.7361299052774015</v>
      </c>
      <c r="R315" s="4">
        <f t="shared" si="41"/>
        <v>72849178</v>
      </c>
      <c r="T315" s="23">
        <f t="shared" si="42"/>
        <v>2975603</v>
      </c>
      <c r="U315" s="26">
        <f t="shared" si="43"/>
        <v>4.26</v>
      </c>
    </row>
    <row r="316" spans="1:21">
      <c r="A316" t="s">
        <v>322</v>
      </c>
      <c r="B316">
        <v>308</v>
      </c>
      <c r="C316" s="4">
        <f>('Levy Limit Base'!AD317)</f>
        <v>209933737</v>
      </c>
      <c r="D316" s="4" t="str">
        <f>IF('Levy Limit Base'!U317&gt;0,"","*")</f>
        <v/>
      </c>
      <c r="E316" s="4">
        <f>(GRS!F317)</f>
        <v>9599424</v>
      </c>
      <c r="F316" s="4">
        <f>('Local Receipts'!K317)</f>
        <v>16400000</v>
      </c>
      <c r="G316" s="4" t="str">
        <f t="shared" si="44"/>
        <v/>
      </c>
      <c r="H316" s="4">
        <f t="shared" si="36"/>
        <v>235933161</v>
      </c>
      <c r="I316" s="4"/>
      <c r="J316" s="4">
        <f>MINA(ROUND(C316*1.025,0),'Levy Limit Base'!AB317)</f>
        <v>215182080</v>
      </c>
      <c r="K316" s="4">
        <f>IF(J316+'New Growth'!AM317&gt;'Levy Limit Base'!AB317,'Levy Limit Base'!AB317-J316,'New Growth'!AM317)</f>
        <v>6507946</v>
      </c>
      <c r="L316" s="26">
        <f t="shared" si="37"/>
        <v>5.5999998704353082</v>
      </c>
      <c r="M316" s="4">
        <f>(GRS!J317)</f>
        <v>9935190</v>
      </c>
      <c r="N316" s="26">
        <f t="shared" si="38"/>
        <v>3.4977723663419806</v>
      </c>
      <c r="O316" s="4">
        <f>('Local Receipts'!U317)</f>
        <v>17450996.59</v>
      </c>
      <c r="P316" t="str">
        <f t="shared" si="39"/>
        <v/>
      </c>
      <c r="Q316" s="26">
        <f t="shared" si="40"/>
        <v>6.4085157926829259</v>
      </c>
      <c r="R316" s="4">
        <f t="shared" si="41"/>
        <v>249076212.59</v>
      </c>
      <c r="T316" s="23">
        <f t="shared" si="42"/>
        <v>13143051.590000004</v>
      </c>
      <c r="U316" s="26">
        <f t="shared" si="43"/>
        <v>5.57</v>
      </c>
    </row>
    <row r="317" spans="1:21">
      <c r="A317" t="s">
        <v>323</v>
      </c>
      <c r="B317">
        <v>309</v>
      </c>
      <c r="C317" s="4">
        <f>('Levy Limit Base'!AD318)</f>
        <v>14537902</v>
      </c>
      <c r="D317" s="4" t="str">
        <f>IF('Levy Limit Base'!U318&gt;0,"","*")</f>
        <v/>
      </c>
      <c r="E317" s="4">
        <f>(GRS!F318)</f>
        <v>1752642</v>
      </c>
      <c r="F317" s="4">
        <f>('Local Receipts'!K318)</f>
        <v>1402000</v>
      </c>
      <c r="G317" s="4" t="str">
        <f t="shared" si="44"/>
        <v/>
      </c>
      <c r="H317" s="4">
        <f t="shared" si="36"/>
        <v>17692544</v>
      </c>
      <c r="I317" s="4"/>
      <c r="J317" s="4">
        <f>MINA(ROUND(C317*1.025,0),'Levy Limit Base'!AB318)</f>
        <v>14901350</v>
      </c>
      <c r="K317" s="4">
        <f>IF(J317+'New Growth'!AM318&gt;'Levy Limit Base'!AB318,'Levy Limit Base'!AB318-J317,'New Growth'!AM318)</f>
        <v>180270</v>
      </c>
      <c r="L317" s="26">
        <f t="shared" si="37"/>
        <v>3.7400031999115142</v>
      </c>
      <c r="M317" s="4">
        <f>(GRS!J318)</f>
        <v>1813008</v>
      </c>
      <c r="N317" s="26">
        <f t="shared" si="38"/>
        <v>3.444285826768958</v>
      </c>
      <c r="O317" s="4">
        <f>('Local Receipts'!U318)</f>
        <v>1408200</v>
      </c>
      <c r="P317" t="str">
        <f t="shared" si="39"/>
        <v/>
      </c>
      <c r="Q317" s="26">
        <f t="shared" si="40"/>
        <v>0.44222539229671898</v>
      </c>
      <c r="R317" s="4">
        <f t="shared" si="41"/>
        <v>18302828</v>
      </c>
      <c r="T317" s="23">
        <f t="shared" si="42"/>
        <v>610284</v>
      </c>
      <c r="U317" s="26">
        <f t="shared" si="43"/>
        <v>3.45</v>
      </c>
    </row>
    <row r="318" spans="1:21">
      <c r="A318" t="s">
        <v>324</v>
      </c>
      <c r="B318">
        <v>310</v>
      </c>
      <c r="C318" s="4">
        <f>('Levy Limit Base'!AD319)</f>
        <v>38990064</v>
      </c>
      <c r="D318" s="4" t="str">
        <f>IF('Levy Limit Base'!U319&gt;0,"","*")</f>
        <v/>
      </c>
      <c r="E318" s="4">
        <f>(GRS!F319)</f>
        <v>2055360</v>
      </c>
      <c r="F318" s="4">
        <f>('Local Receipts'!K319)</f>
        <v>4035000</v>
      </c>
      <c r="G318" s="4" t="str">
        <f t="shared" si="44"/>
        <v/>
      </c>
      <c r="H318" s="4">
        <f t="shared" si="36"/>
        <v>45080424</v>
      </c>
      <c r="I318" s="4"/>
      <c r="J318" s="4">
        <f>MINA(ROUND(C318*1.025,0),'Levy Limit Base'!AB319)</f>
        <v>39964816</v>
      </c>
      <c r="K318" s="4">
        <f>IF(J318+'New Growth'!AM319&gt;'Levy Limit Base'!AB319,'Levy Limit Base'!AB319-J318,'New Growth'!AM319)</f>
        <v>460083</v>
      </c>
      <c r="L318" s="26">
        <f t="shared" si="37"/>
        <v>3.6800016537546592</v>
      </c>
      <c r="M318" s="4">
        <f>(GRS!J319)</f>
        <v>2124540</v>
      </c>
      <c r="N318" s="26">
        <f t="shared" si="38"/>
        <v>3.3658337225595516</v>
      </c>
      <c r="O318" s="4">
        <f>('Local Receipts'!U319)</f>
        <v>4419649.9800000004</v>
      </c>
      <c r="P318" t="str">
        <f t="shared" si="39"/>
        <v/>
      </c>
      <c r="Q318" s="26">
        <f t="shared" si="40"/>
        <v>9.5328371747212</v>
      </c>
      <c r="R318" s="4">
        <f t="shared" si="41"/>
        <v>46969088.980000004</v>
      </c>
      <c r="T318" s="23">
        <f t="shared" si="42"/>
        <v>1888664.9800000042</v>
      </c>
      <c r="U318" s="26">
        <f t="shared" si="43"/>
        <v>4.1900000000000004</v>
      </c>
    </row>
    <row r="319" spans="1:21">
      <c r="A319" t="s">
        <v>325</v>
      </c>
      <c r="B319">
        <v>311</v>
      </c>
      <c r="C319" s="4">
        <f>('Levy Limit Base'!AD320)</f>
        <v>7717299</v>
      </c>
      <c r="D319" s="4" t="str">
        <f>IF('Levy Limit Base'!U320&gt;0,"","*")</f>
        <v/>
      </c>
      <c r="E319" s="4">
        <f>(GRS!F320)</f>
        <v>907531</v>
      </c>
      <c r="F319" s="4">
        <f>('Local Receipts'!K320)</f>
        <v>634700</v>
      </c>
      <c r="G319" s="4" t="str">
        <f t="shared" si="44"/>
        <v/>
      </c>
      <c r="H319" s="4">
        <f t="shared" si="36"/>
        <v>9259530</v>
      </c>
      <c r="I319" s="4"/>
      <c r="J319" s="4">
        <f>MINA(ROUND(C319*1.025,0),'Levy Limit Base'!AB320)</f>
        <v>7910231</v>
      </c>
      <c r="K319" s="4">
        <f>IF(J319+'New Growth'!AM320&gt;'Levy Limit Base'!AB320,'Levy Limit Base'!AB320-J319,'New Growth'!AM320)</f>
        <v>129651</v>
      </c>
      <c r="L319" s="26">
        <f t="shared" si="37"/>
        <v>4.179998727534076</v>
      </c>
      <c r="M319" s="4">
        <f>(GRS!J320)</f>
        <v>939166</v>
      </c>
      <c r="N319" s="26">
        <f t="shared" si="38"/>
        <v>3.4858313379928618</v>
      </c>
      <c r="O319" s="4">
        <f>('Local Receipts'!U320)</f>
        <v>649700</v>
      </c>
      <c r="P319" t="str">
        <f t="shared" si="39"/>
        <v/>
      </c>
      <c r="Q319" s="26">
        <f t="shared" si="40"/>
        <v>2.3633212541358124</v>
      </c>
      <c r="R319" s="4">
        <f t="shared" si="41"/>
        <v>9628748</v>
      </c>
      <c r="T319" s="23">
        <f t="shared" si="42"/>
        <v>369218</v>
      </c>
      <c r="U319" s="26">
        <f t="shared" si="43"/>
        <v>3.9899999999999998</v>
      </c>
    </row>
    <row r="320" spans="1:21">
      <c r="A320" t="s">
        <v>326</v>
      </c>
      <c r="B320">
        <v>312</v>
      </c>
      <c r="C320" s="4">
        <f>('Levy Limit Base'!AD321)</f>
        <v>1694498</v>
      </c>
      <c r="D320" s="4" t="str">
        <f>IF('Levy Limit Base'!U321&gt;0,"","*")</f>
        <v/>
      </c>
      <c r="E320" s="4">
        <f>(GRS!F321)</f>
        <v>238271</v>
      </c>
      <c r="F320" s="4">
        <f>('Local Receipts'!K321)</f>
        <v>89500</v>
      </c>
      <c r="G320" s="4" t="str">
        <f t="shared" si="44"/>
        <v/>
      </c>
      <c r="H320" s="4">
        <f t="shared" si="36"/>
        <v>2022269</v>
      </c>
      <c r="I320" s="4"/>
      <c r="J320" s="4">
        <f>MINA(ROUND(C320*1.025,0),'Levy Limit Base'!AB321)</f>
        <v>1736860</v>
      </c>
      <c r="K320" s="4">
        <f>IF(J320+'New Growth'!AM321&gt;'Levy Limit Base'!AB321,'Levy Limit Base'!AB321-J320,'New Growth'!AM321)</f>
        <v>18301</v>
      </c>
      <c r="L320" s="26">
        <f t="shared" si="37"/>
        <v>3.5799983239873994</v>
      </c>
      <c r="M320" s="4">
        <f>(GRS!J321)</f>
        <v>242718</v>
      </c>
      <c r="N320" s="26">
        <f t="shared" si="38"/>
        <v>1.8663622513860267</v>
      </c>
      <c r="O320" s="4">
        <f>('Local Receipts'!U321)</f>
        <v>91500</v>
      </c>
      <c r="P320" t="str">
        <f t="shared" si="39"/>
        <v/>
      </c>
      <c r="Q320" s="26">
        <f t="shared" si="40"/>
        <v>2.2346368715083798</v>
      </c>
      <c r="R320" s="4">
        <f t="shared" si="41"/>
        <v>2089379</v>
      </c>
      <c r="T320" s="23">
        <f t="shared" si="42"/>
        <v>67110</v>
      </c>
      <c r="U320" s="26">
        <f t="shared" si="43"/>
        <v>3.32</v>
      </c>
    </row>
    <row r="321" spans="1:21">
      <c r="A321" t="s">
        <v>327</v>
      </c>
      <c r="B321">
        <v>313</v>
      </c>
      <c r="C321" s="4">
        <f>('Levy Limit Base'!AD322)</f>
        <v>1046143</v>
      </c>
      <c r="D321" s="4" t="str">
        <f>IF('Levy Limit Base'!U322&gt;0,"","*")</f>
        <v/>
      </c>
      <c r="E321" s="4">
        <f>(GRS!F322)</f>
        <v>196650</v>
      </c>
      <c r="F321" s="4">
        <f>('Local Receipts'!K322)</f>
        <v>199808</v>
      </c>
      <c r="G321" s="4" t="str">
        <f t="shared" si="44"/>
        <v/>
      </c>
      <c r="H321" s="4">
        <f t="shared" si="36"/>
        <v>1442601</v>
      </c>
      <c r="I321" s="4"/>
      <c r="J321" s="4">
        <f>MINA(ROUND(C321*1.025,0),'Levy Limit Base'!AB322)</f>
        <v>1072297</v>
      </c>
      <c r="K321" s="4">
        <f>IF(J321+'New Growth'!AM322&gt;'Levy Limit Base'!AB322,'Levy Limit Base'!AB322-J321,'New Growth'!AM322)</f>
        <v>20818</v>
      </c>
      <c r="L321" s="26">
        <f t="shared" si="37"/>
        <v>4.4900171391482813</v>
      </c>
      <c r="M321" s="4">
        <f>(GRS!J322)</f>
        <v>199953</v>
      </c>
      <c r="N321" s="26">
        <f t="shared" si="38"/>
        <v>1.6796338672768878</v>
      </c>
      <c r="O321" s="4">
        <f>('Local Receipts'!U322)</f>
        <v>203700</v>
      </c>
      <c r="P321" t="str">
        <f t="shared" si="39"/>
        <v/>
      </c>
      <c r="Q321" s="26">
        <f t="shared" si="40"/>
        <v>1.9478699551569507</v>
      </c>
      <c r="R321" s="4">
        <f t="shared" si="41"/>
        <v>1496768</v>
      </c>
      <c r="T321" s="23">
        <f t="shared" si="42"/>
        <v>54167</v>
      </c>
      <c r="U321" s="26">
        <f t="shared" si="43"/>
        <v>3.75</v>
      </c>
    </row>
    <row r="322" spans="1:21">
      <c r="A322" t="s">
        <v>328</v>
      </c>
      <c r="B322">
        <v>314</v>
      </c>
      <c r="C322" s="4">
        <f>('Levy Limit Base'!AD323)</f>
        <v>101193510</v>
      </c>
      <c r="D322" s="4" t="str">
        <f>IF('Levy Limit Base'!U323&gt;0,"","*")</f>
        <v/>
      </c>
      <c r="E322" s="4">
        <f>(GRS!F323)</f>
        <v>6663615</v>
      </c>
      <c r="F322" s="4">
        <f>('Local Receipts'!K323)</f>
        <v>7568976</v>
      </c>
      <c r="G322" s="4" t="str">
        <f t="shared" si="44"/>
        <v/>
      </c>
      <c r="H322" s="4">
        <f t="shared" si="36"/>
        <v>115426101</v>
      </c>
      <c r="I322" s="4"/>
      <c r="J322" s="4">
        <f>MINA(ROUND(C322*1.025,0),'Levy Limit Base'!AB323)</f>
        <v>103723348</v>
      </c>
      <c r="K322" s="4">
        <f>IF(J322+'New Growth'!AM323&gt;'Levy Limit Base'!AB323,'Levy Limit Base'!AB323-J322,'New Growth'!AM323)</f>
        <v>2904254</v>
      </c>
      <c r="L322" s="26">
        <f t="shared" si="37"/>
        <v>5.3700005069495074</v>
      </c>
      <c r="M322" s="4">
        <f>(GRS!J323)</f>
        <v>6896842</v>
      </c>
      <c r="N322" s="26">
        <f t="shared" si="38"/>
        <v>3.5000071282629626</v>
      </c>
      <c r="O322" s="4">
        <f>('Local Receipts'!U323)</f>
        <v>7899405</v>
      </c>
      <c r="P322" t="str">
        <f t="shared" si="39"/>
        <v/>
      </c>
      <c r="Q322" s="26">
        <f t="shared" si="40"/>
        <v>4.3655707192095736</v>
      </c>
      <c r="R322" s="4">
        <f t="shared" si="41"/>
        <v>121423849</v>
      </c>
      <c r="T322" s="23">
        <f t="shared" si="42"/>
        <v>5997748</v>
      </c>
      <c r="U322" s="26">
        <f t="shared" si="43"/>
        <v>5.2</v>
      </c>
    </row>
    <row r="323" spans="1:21">
      <c r="A323" t="s">
        <v>329</v>
      </c>
      <c r="B323">
        <v>315</v>
      </c>
      <c r="C323" s="4">
        <f>('Levy Limit Base'!AD324)</f>
        <v>54681311</v>
      </c>
      <c r="D323" s="4" t="str">
        <f>IF('Levy Limit Base'!U324&gt;0,"","*")</f>
        <v/>
      </c>
      <c r="E323" s="4">
        <f>(GRS!F324)</f>
        <v>964000</v>
      </c>
      <c r="F323" s="4">
        <f>('Local Receipts'!K324)</f>
        <v>2865000</v>
      </c>
      <c r="G323" s="4" t="str">
        <f t="shared" si="44"/>
        <v/>
      </c>
      <c r="H323" s="4">
        <f t="shared" si="36"/>
        <v>58510311</v>
      </c>
      <c r="I323" s="4"/>
      <c r="J323" s="4">
        <f>MINA(ROUND(C323*1.025,0),'Levy Limit Base'!AB324)</f>
        <v>56048344</v>
      </c>
      <c r="K323" s="4">
        <f>IF(J323+'New Growth'!AM324&gt;'Levy Limit Base'!AB324,'Levy Limit Base'!AB324-J323,'New Growth'!AM324)</f>
        <v>896774</v>
      </c>
      <c r="L323" s="26">
        <f t="shared" si="37"/>
        <v>4.1400013251328227</v>
      </c>
      <c r="M323" s="4">
        <f>(GRS!J324)</f>
        <v>995606</v>
      </c>
      <c r="N323" s="26">
        <f t="shared" si="38"/>
        <v>3.2786307053941908</v>
      </c>
      <c r="O323" s="4">
        <f>('Local Receipts'!U324)</f>
        <v>3258000</v>
      </c>
      <c r="P323" t="str">
        <f t="shared" si="39"/>
        <v/>
      </c>
      <c r="Q323" s="26">
        <f t="shared" si="40"/>
        <v>13.717277486910994</v>
      </c>
      <c r="R323" s="4">
        <f t="shared" si="41"/>
        <v>61198724</v>
      </c>
      <c r="T323" s="23">
        <f t="shared" si="42"/>
        <v>2688413</v>
      </c>
      <c r="U323" s="26">
        <f t="shared" si="43"/>
        <v>4.5900000000000007</v>
      </c>
    </row>
    <row r="324" spans="1:21">
      <c r="A324" t="s">
        <v>330</v>
      </c>
      <c r="B324">
        <v>316</v>
      </c>
      <c r="C324" s="4">
        <f>('Levy Limit Base'!AD325)</f>
        <v>21524002</v>
      </c>
      <c r="D324" s="4" t="str">
        <f>IF('Levy Limit Base'!U325&gt;0,"","*")</f>
        <v/>
      </c>
      <c r="E324" s="4">
        <f>(GRS!F325)</f>
        <v>2494651</v>
      </c>
      <c r="F324" s="4">
        <f>('Local Receipts'!K325)</f>
        <v>2587683</v>
      </c>
      <c r="G324" s="4" t="str">
        <f t="shared" si="44"/>
        <v/>
      </c>
      <c r="H324" s="4">
        <f t="shared" si="36"/>
        <v>26606336</v>
      </c>
      <c r="I324" s="4"/>
      <c r="J324" s="4">
        <f>MINA(ROUND(C324*1.025,0),'Levy Limit Base'!AB325)</f>
        <v>22062102</v>
      </c>
      <c r="K324" s="4">
        <f>IF(J324+'New Growth'!AM325&gt;'Levy Limit Base'!AB325,'Levy Limit Base'!AB325-J324,'New Growth'!AM325)</f>
        <v>316403</v>
      </c>
      <c r="L324" s="26">
        <f t="shared" si="37"/>
        <v>3.9700005603047241</v>
      </c>
      <c r="M324" s="4">
        <f>(GRS!J325)</f>
        <v>2581223</v>
      </c>
      <c r="N324" s="26">
        <f t="shared" si="38"/>
        <v>3.4703050647164675</v>
      </c>
      <c r="O324" s="4">
        <f>('Local Receipts'!U325)</f>
        <v>3077769</v>
      </c>
      <c r="P324" t="str">
        <f t="shared" si="39"/>
        <v/>
      </c>
      <c r="Q324" s="26">
        <f t="shared" si="40"/>
        <v>18.939182272326246</v>
      </c>
      <c r="R324" s="4">
        <f t="shared" si="41"/>
        <v>28037497</v>
      </c>
      <c r="T324" s="23">
        <f t="shared" si="42"/>
        <v>1431161</v>
      </c>
      <c r="U324" s="26">
        <f t="shared" si="43"/>
        <v>5.38</v>
      </c>
    </row>
    <row r="325" spans="1:21">
      <c r="A325" t="s">
        <v>331</v>
      </c>
      <c r="B325">
        <v>317</v>
      </c>
      <c r="C325" s="4">
        <f>('Levy Limit Base'!AD326)</f>
        <v>101191524</v>
      </c>
      <c r="D325" s="4" t="str">
        <f>IF('Levy Limit Base'!U326&gt;0,"","*")</f>
        <v/>
      </c>
      <c r="E325" s="4">
        <f>(GRS!F326)</f>
        <v>1294148</v>
      </c>
      <c r="F325" s="4">
        <f>('Local Receipts'!K326)</f>
        <v>6332296</v>
      </c>
      <c r="G325" s="4" t="str">
        <f t="shared" si="44"/>
        <v/>
      </c>
      <c r="H325" s="4">
        <f t="shared" si="36"/>
        <v>108817968</v>
      </c>
      <c r="I325" s="4"/>
      <c r="J325" s="4">
        <f>MINA(ROUND(C325*1.025,0),'Levy Limit Base'!AB326)</f>
        <v>103721312</v>
      </c>
      <c r="K325" s="4">
        <f>IF(J325+'New Growth'!AM326&gt;'Levy Limit Base'!AB326,'Levy Limit Base'!AB326-J325,'New Growth'!AM326)</f>
        <v>2226214</v>
      </c>
      <c r="L325" s="26">
        <f t="shared" si="37"/>
        <v>4.7000003676197224</v>
      </c>
      <c r="M325" s="4">
        <f>(GRS!J326)</f>
        <v>1339443</v>
      </c>
      <c r="N325" s="26">
        <f t="shared" si="38"/>
        <v>3.4999860912353147</v>
      </c>
      <c r="O325" s="4">
        <f>('Local Receipts'!U326)</f>
        <v>6946000</v>
      </c>
      <c r="P325" t="str">
        <f t="shared" si="39"/>
        <v/>
      </c>
      <c r="Q325" s="26">
        <f t="shared" si="40"/>
        <v>9.6916505482371633</v>
      </c>
      <c r="R325" s="4">
        <f t="shared" si="41"/>
        <v>114232969</v>
      </c>
      <c r="T325" s="23">
        <f t="shared" si="42"/>
        <v>5415001</v>
      </c>
      <c r="U325" s="26">
        <f t="shared" si="43"/>
        <v>4.9799999999999995</v>
      </c>
    </row>
    <row r="326" spans="1:21">
      <c r="A326" t="s">
        <v>332</v>
      </c>
      <c r="B326">
        <v>318</v>
      </c>
      <c r="C326" s="4">
        <f>('Levy Limit Base'!AD327)</f>
        <v>12086315</v>
      </c>
      <c r="D326" s="4" t="str">
        <f>IF('Levy Limit Base'!U327&gt;0,"","*")</f>
        <v/>
      </c>
      <c r="E326" s="4">
        <f>(GRS!F327)</f>
        <v>67467</v>
      </c>
      <c r="F326" s="4">
        <f>('Local Receipts'!K327)</f>
        <v>1165000</v>
      </c>
      <c r="G326" s="4" t="str">
        <f t="shared" si="44"/>
        <v/>
      </c>
      <c r="H326" s="4">
        <f t="shared" si="36"/>
        <v>13318782</v>
      </c>
      <c r="I326" s="4"/>
      <c r="J326" s="4">
        <f>MINA(ROUND(C326*1.025,0),'Levy Limit Base'!AB327)</f>
        <v>12388473</v>
      </c>
      <c r="K326" s="4">
        <f>IF(J326+'New Growth'!AM327&gt;'Levy Limit Base'!AB327,'Levy Limit Base'!AB327-J326,'New Growth'!AM327)</f>
        <v>131741</v>
      </c>
      <c r="L326" s="26">
        <f t="shared" si="37"/>
        <v>3.5900024118186562</v>
      </c>
      <c r="M326" s="4">
        <f>(GRS!J327)</f>
        <v>69511</v>
      </c>
      <c r="N326" s="26">
        <f t="shared" si="38"/>
        <v>3.0296293002504928</v>
      </c>
      <c r="O326" s="4">
        <f>('Local Receipts'!U327)</f>
        <v>1094000</v>
      </c>
      <c r="P326" t="str">
        <f t="shared" si="39"/>
        <v/>
      </c>
      <c r="Q326" s="26">
        <f t="shared" si="40"/>
        <v>-6.0944206008583688</v>
      </c>
      <c r="R326" s="4">
        <f t="shared" si="41"/>
        <v>13683725</v>
      </c>
      <c r="T326" s="23">
        <f t="shared" si="42"/>
        <v>364943</v>
      </c>
      <c r="U326" s="26">
        <f t="shared" si="43"/>
        <v>2.74</v>
      </c>
    </row>
    <row r="327" spans="1:21">
      <c r="A327" t="s">
        <v>333</v>
      </c>
      <c r="B327">
        <v>319</v>
      </c>
      <c r="C327" s="4">
        <f>('Levy Limit Base'!AD328)</f>
        <v>2319906</v>
      </c>
      <c r="D327" s="4" t="str">
        <f>IF('Levy Limit Base'!U328&gt;0,"","*")</f>
        <v>*</v>
      </c>
      <c r="E327" s="4">
        <f>(GRS!F328)</f>
        <v>287387</v>
      </c>
      <c r="F327" s="4">
        <f>('Local Receipts'!K328)</f>
        <v>112735.49</v>
      </c>
      <c r="G327" s="4" t="str">
        <f t="shared" si="44"/>
        <v>*</v>
      </c>
      <c r="H327" s="4">
        <f t="shared" si="36"/>
        <v>2720028.49</v>
      </c>
      <c r="I327" s="4"/>
      <c r="J327" s="4">
        <f>MINA(ROUND(C327*1.025,0),'Levy Limit Base'!AB328)</f>
        <v>2319906</v>
      </c>
      <c r="K327" s="4">
        <f>IF(J327+'New Growth'!AM328&gt;'Levy Limit Base'!AB328,'Levy Limit Base'!AB328-J327,'New Growth'!AM328)</f>
        <v>0</v>
      </c>
      <c r="L327" s="26">
        <f t="shared" si="37"/>
        <v>0</v>
      </c>
      <c r="M327" s="4">
        <f>(GRS!J328)</f>
        <v>293481</v>
      </c>
      <c r="N327" s="26">
        <f t="shared" si="38"/>
        <v>2.1204856169555337</v>
      </c>
      <c r="O327" s="4">
        <f>('Local Receipts'!U328)</f>
        <v>114285.75999999999</v>
      </c>
      <c r="P327" t="str">
        <f t="shared" si="39"/>
        <v>*</v>
      </c>
      <c r="Q327" s="26">
        <f t="shared" si="40"/>
        <v>1.3751392751297657</v>
      </c>
      <c r="R327" s="4">
        <f t="shared" si="41"/>
        <v>2727672.76</v>
      </c>
      <c r="T327" s="23">
        <f t="shared" si="42"/>
        <v>7644.269999999553</v>
      </c>
      <c r="U327" s="26">
        <f t="shared" si="43"/>
        <v>0.27999999999999997</v>
      </c>
    </row>
    <row r="328" spans="1:21">
      <c r="A328" t="s">
        <v>334</v>
      </c>
      <c r="B328">
        <v>320</v>
      </c>
      <c r="C328" s="4">
        <f>('Levy Limit Base'!AD329)</f>
        <v>11230678</v>
      </c>
      <c r="D328" s="4" t="str">
        <f>IF('Levy Limit Base'!U329&gt;0,"","*")</f>
        <v/>
      </c>
      <c r="E328" s="4">
        <f>(GRS!F329)</f>
        <v>430502</v>
      </c>
      <c r="F328" s="4">
        <f>('Local Receipts'!K329)</f>
        <v>714086</v>
      </c>
      <c r="G328" s="4" t="str">
        <f t="shared" si="44"/>
        <v/>
      </c>
      <c r="H328" s="4">
        <f t="shared" si="36"/>
        <v>12375266</v>
      </c>
      <c r="I328" s="4"/>
      <c r="J328" s="4">
        <f>MINA(ROUND(C328*1.025,0),'Levy Limit Base'!AB329)</f>
        <v>11511445</v>
      </c>
      <c r="K328" s="4">
        <f>IF(J328+'New Growth'!AM329&gt;'Levy Limit Base'!AB329,'Levy Limit Base'!AB329-J328,'New Growth'!AM329)</f>
        <v>121291</v>
      </c>
      <c r="L328" s="26">
        <f t="shared" si="37"/>
        <v>3.5799975745008448</v>
      </c>
      <c r="M328" s="4">
        <f>(GRS!J329)</f>
        <v>445479</v>
      </c>
      <c r="N328" s="26">
        <f t="shared" si="38"/>
        <v>3.4789617702124498</v>
      </c>
      <c r="O328" s="4">
        <f>('Local Receipts'!U329)</f>
        <v>615929</v>
      </c>
      <c r="P328" t="str">
        <f t="shared" si="39"/>
        <v/>
      </c>
      <c r="Q328" s="26">
        <f t="shared" si="40"/>
        <v>-13.745823332203685</v>
      </c>
      <c r="R328" s="4">
        <f t="shared" si="41"/>
        <v>12694144</v>
      </c>
      <c r="T328" s="23">
        <f t="shared" si="42"/>
        <v>318878</v>
      </c>
      <c r="U328" s="26">
        <f t="shared" si="43"/>
        <v>2.58</v>
      </c>
    </row>
    <row r="329" spans="1:21">
      <c r="A329" t="s">
        <v>335</v>
      </c>
      <c r="B329">
        <v>321</v>
      </c>
      <c r="C329" s="4">
        <f>('Levy Limit Base'!AD330)</f>
        <v>16621968</v>
      </c>
      <c r="D329" s="4" t="str">
        <f>IF('Levy Limit Base'!U330&gt;0,"","*")</f>
        <v/>
      </c>
      <c r="E329" s="4">
        <f>(GRS!F330)</f>
        <v>795966</v>
      </c>
      <c r="F329" s="4">
        <f>('Local Receipts'!K330)</f>
        <v>2122000</v>
      </c>
      <c r="G329" s="4" t="str">
        <f t="shared" si="44"/>
        <v/>
      </c>
      <c r="H329" s="4">
        <f t="shared" ref="H329:H359" si="45">(C329+E329+F329)</f>
        <v>19539934</v>
      </c>
      <c r="I329" s="4"/>
      <c r="J329" s="4">
        <f>MINA(ROUND(C329*1.025,0),'Levy Limit Base'!AB330)</f>
        <v>17037517</v>
      </c>
      <c r="K329" s="4">
        <f>IF(J329+'New Growth'!AM330&gt;'Levy Limit Base'!AB330,'Levy Limit Base'!AB330-J329,'New Growth'!AM330)</f>
        <v>214423</v>
      </c>
      <c r="L329" s="26">
        <f t="shared" ref="L329:L359" si="46">((J329+K329)-C329)*100/C329</f>
        <v>3.7899964673256501</v>
      </c>
      <c r="M329" s="4">
        <f>(GRS!J330)</f>
        <v>823825</v>
      </c>
      <c r="N329" s="26">
        <f t="shared" ref="N329:N358" si="47">(M329-E329)*100/E329</f>
        <v>3.5000238703663222</v>
      </c>
      <c r="O329" s="4">
        <f>('Local Receipts'!U330)</f>
        <v>2122000</v>
      </c>
      <c r="P329" t="str">
        <f t="shared" ref="P329:P359" si="48">(G329)</f>
        <v/>
      </c>
      <c r="Q329" s="26">
        <f t="shared" ref="Q329:Q359" si="49">(O329-F329)*100/F329</f>
        <v>0</v>
      </c>
      <c r="R329" s="4">
        <f t="shared" ref="R329:R359" si="50">SUM(J329+K329+M329+O329)</f>
        <v>20197765</v>
      </c>
      <c r="T329" s="23">
        <f t="shared" ref="T329:T359" si="51">(R329-H329)</f>
        <v>657831</v>
      </c>
      <c r="U329" s="26">
        <f t="shared" ref="U329:U359" si="52">ROUND(T329/H329,4)*100</f>
        <v>3.37</v>
      </c>
    </row>
    <row r="330" spans="1:21">
      <c r="A330" t="s">
        <v>382</v>
      </c>
      <c r="B330">
        <v>322</v>
      </c>
      <c r="C330" s="4">
        <f>('Levy Limit Base'!AD331)</f>
        <v>23171922</v>
      </c>
      <c r="D330" s="4" t="str">
        <f>IF('Levy Limit Base'!U331&gt;0,"","*")</f>
        <v/>
      </c>
      <c r="E330" s="4">
        <f>(GRS!F331)</f>
        <v>684093</v>
      </c>
      <c r="F330" s="4">
        <f>('Local Receipts'!K331)</f>
        <v>1279500</v>
      </c>
      <c r="G330" s="4" t="str">
        <f t="shared" ref="G330:G359" si="53">D330</f>
        <v/>
      </c>
      <c r="H330" s="4">
        <f t="shared" si="45"/>
        <v>25135515</v>
      </c>
      <c r="I330" s="4"/>
      <c r="J330" s="4">
        <f>MINA(ROUND(C330*1.025,0),'Levy Limit Base'!AB331)</f>
        <v>23751220</v>
      </c>
      <c r="K330" s="4">
        <f>IF(J330+'New Growth'!AM331&gt;'Levy Limit Base'!AB331,'Levy Limit Base'!AB331-J330,'New Growth'!AM331)</f>
        <v>646497</v>
      </c>
      <c r="L330" s="26">
        <f t="shared" si="46"/>
        <v>5.2900014077382105</v>
      </c>
      <c r="M330" s="4">
        <f>(GRS!J331)</f>
        <v>706958</v>
      </c>
      <c r="N330" s="26">
        <f t="shared" si="47"/>
        <v>3.3423818106602465</v>
      </c>
      <c r="O330" s="4">
        <f>('Local Receipts'!U331)</f>
        <v>1920435</v>
      </c>
      <c r="P330" t="str">
        <f t="shared" si="48"/>
        <v/>
      </c>
      <c r="Q330" s="26">
        <f t="shared" si="49"/>
        <v>50.092614302461897</v>
      </c>
      <c r="R330" s="4">
        <f t="shared" si="50"/>
        <v>27025110</v>
      </c>
      <c r="T330" s="23">
        <f t="shared" si="51"/>
        <v>1889595</v>
      </c>
      <c r="U330" s="26">
        <f t="shared" si="52"/>
        <v>7.5200000000000005</v>
      </c>
    </row>
    <row r="331" spans="1:21">
      <c r="A331" t="s">
        <v>383</v>
      </c>
      <c r="B331">
        <v>323</v>
      </c>
      <c r="C331" s="4">
        <f>('Levy Limit Base'!AD332)</f>
        <v>5688495</v>
      </c>
      <c r="D331" s="4" t="str">
        <f>IF('Levy Limit Base'!U332&gt;0,"","*")</f>
        <v/>
      </c>
      <c r="E331" s="4">
        <f>(GRS!F332)</f>
        <v>528841</v>
      </c>
      <c r="F331" s="4">
        <f>('Local Receipts'!K332)</f>
        <v>328400</v>
      </c>
      <c r="G331" s="4" t="str">
        <f t="shared" si="53"/>
        <v/>
      </c>
      <c r="H331" s="4">
        <f t="shared" si="45"/>
        <v>6545736</v>
      </c>
      <c r="I331" s="4"/>
      <c r="J331" s="4">
        <f>MINA(ROUND(C331*1.025,0),'Levy Limit Base'!AB332)</f>
        <v>5830707</v>
      </c>
      <c r="K331" s="4">
        <f>IF(J331+'New Growth'!AM332&gt;'Levy Limit Base'!AB332,'Levy Limit Base'!AB332-J331,'New Growth'!AM332)</f>
        <v>152452</v>
      </c>
      <c r="L331" s="26">
        <f t="shared" si="46"/>
        <v>5.1799992792469709</v>
      </c>
      <c r="M331" s="4">
        <f>(GRS!J332)</f>
        <v>545871</v>
      </c>
      <c r="N331" s="26">
        <f t="shared" si="47"/>
        <v>3.2202495646139386</v>
      </c>
      <c r="O331" s="4">
        <f>('Local Receipts'!U332)</f>
        <v>446600</v>
      </c>
      <c r="P331" t="str">
        <f t="shared" si="48"/>
        <v/>
      </c>
      <c r="Q331" s="26">
        <f t="shared" si="49"/>
        <v>35.992691839220463</v>
      </c>
      <c r="R331" s="4">
        <f t="shared" si="50"/>
        <v>6975630</v>
      </c>
      <c r="T331" s="23">
        <f t="shared" si="51"/>
        <v>429894</v>
      </c>
      <c r="U331" s="26">
        <f t="shared" si="52"/>
        <v>6.5699999999999994</v>
      </c>
    </row>
    <row r="332" spans="1:21">
      <c r="A332" t="s">
        <v>336</v>
      </c>
      <c r="B332">
        <v>324</v>
      </c>
      <c r="C332" s="4">
        <f>('Levy Limit Base'!AD333)</f>
        <v>10921695</v>
      </c>
      <c r="D332" s="4" t="str">
        <f>IF('Levy Limit Base'!U333&gt;0,"","*")</f>
        <v/>
      </c>
      <c r="E332" s="4">
        <f>(GRS!F333)</f>
        <v>342913</v>
      </c>
      <c r="F332" s="4">
        <f>('Local Receipts'!K333)</f>
        <v>649537.94999999995</v>
      </c>
      <c r="G332" s="4" t="str">
        <f t="shared" si="53"/>
        <v/>
      </c>
      <c r="H332" s="4">
        <f t="shared" si="45"/>
        <v>11914145.949999999</v>
      </c>
      <c r="I332" s="4"/>
      <c r="J332" s="4">
        <f>MINA(ROUND(C332*1.025,0),'Levy Limit Base'!AB333)</f>
        <v>11194737</v>
      </c>
      <c r="K332" s="4">
        <f>IF(J332+'New Growth'!AM333&gt;'Levy Limit Base'!AB333,'Levy Limit Base'!AB333-J332,'New Growth'!AM333)</f>
        <v>212973</v>
      </c>
      <c r="L332" s="26">
        <f t="shared" si="46"/>
        <v>4.4499960857724004</v>
      </c>
      <c r="M332" s="4">
        <f>(GRS!J333)</f>
        <v>353273</v>
      </c>
      <c r="N332" s="26">
        <f t="shared" si="47"/>
        <v>3.0211744669930858</v>
      </c>
      <c r="O332" s="4">
        <f>('Local Receipts'!U333)</f>
        <v>802100.2</v>
      </c>
      <c r="P332" t="str">
        <f t="shared" si="48"/>
        <v/>
      </c>
      <c r="Q332" s="26">
        <f t="shared" si="49"/>
        <v>23.487811605157177</v>
      </c>
      <c r="R332" s="4">
        <f t="shared" si="50"/>
        <v>12563083.199999999</v>
      </c>
      <c r="T332" s="23">
        <f t="shared" si="51"/>
        <v>648937.25</v>
      </c>
      <c r="U332" s="26">
        <f t="shared" si="52"/>
        <v>5.45</v>
      </c>
    </row>
    <row r="333" spans="1:21">
      <c r="A333" t="s">
        <v>384</v>
      </c>
      <c r="B333">
        <v>325</v>
      </c>
      <c r="C333" s="4">
        <f>('Levy Limit Base'!AD334)</f>
        <v>70020189</v>
      </c>
      <c r="D333" s="4" t="str">
        <f>IF('Levy Limit Base'!U334&gt;0,"","*")</f>
        <v/>
      </c>
      <c r="E333" s="4">
        <f>(GRS!F334)</f>
        <v>3581008</v>
      </c>
      <c r="F333" s="4">
        <f>('Local Receipts'!K334)</f>
        <v>4815000</v>
      </c>
      <c r="G333" s="4" t="str">
        <f t="shared" si="53"/>
        <v/>
      </c>
      <c r="H333" s="4">
        <f t="shared" si="45"/>
        <v>78416197</v>
      </c>
      <c r="I333" s="4"/>
      <c r="J333" s="4">
        <f>MINA(ROUND(C333*1.025,0),'Levy Limit Base'!AB334)</f>
        <v>70020189</v>
      </c>
      <c r="K333" s="4">
        <f>IF(J333+'New Growth'!AM334&gt;'Levy Limit Base'!AB334,'Levy Limit Base'!AB334-J333,'New Growth'!AM334)</f>
        <v>0</v>
      </c>
      <c r="L333" s="26">
        <f t="shared" si="46"/>
        <v>0</v>
      </c>
      <c r="M333" s="4">
        <f>(GRS!J334)</f>
        <v>3706322</v>
      </c>
      <c r="N333" s="26">
        <f t="shared" si="47"/>
        <v>3.4994057539106307</v>
      </c>
      <c r="O333" s="4">
        <f>('Local Receipts'!U334)</f>
        <v>4821000</v>
      </c>
      <c r="P333" t="str">
        <f t="shared" si="48"/>
        <v/>
      </c>
      <c r="Q333" s="26">
        <f t="shared" si="49"/>
        <v>0.12461059190031153</v>
      </c>
      <c r="R333" s="4">
        <f t="shared" si="50"/>
        <v>78547511</v>
      </c>
      <c r="T333" s="23">
        <f t="shared" si="51"/>
        <v>131314</v>
      </c>
      <c r="U333" s="26">
        <f t="shared" si="52"/>
        <v>0.16999999999999998</v>
      </c>
    </row>
    <row r="334" spans="1:21">
      <c r="A334" t="s">
        <v>385</v>
      </c>
      <c r="B334">
        <v>326</v>
      </c>
      <c r="C334" s="4">
        <f>('Levy Limit Base'!AD335)</f>
        <v>5716812</v>
      </c>
      <c r="D334" s="4" t="str">
        <f>IF('Levy Limit Base'!U335&gt;0,"","*")</f>
        <v/>
      </c>
      <c r="E334" s="4">
        <f>(GRS!F335)</f>
        <v>121269</v>
      </c>
      <c r="F334" s="4">
        <f>('Local Receipts'!K335)</f>
        <v>292500</v>
      </c>
      <c r="G334" s="4" t="str">
        <f t="shared" si="53"/>
        <v/>
      </c>
      <c r="H334" s="4">
        <f t="shared" si="45"/>
        <v>6130581</v>
      </c>
      <c r="I334" s="4"/>
      <c r="J334" s="4">
        <f>MINA(ROUND(C334*1.025,0),'Levy Limit Base'!AB335)</f>
        <v>5859732</v>
      </c>
      <c r="K334" s="4">
        <f>IF(J334+'New Growth'!AM335&gt;'Levy Limit Base'!AB335,'Levy Limit Base'!AB335-J334,'New Growth'!AM335)</f>
        <v>40018</v>
      </c>
      <c r="L334" s="26">
        <f t="shared" si="46"/>
        <v>3.2000002798762668</v>
      </c>
      <c r="M334" s="4">
        <f>(GRS!J335)</f>
        <v>124669</v>
      </c>
      <c r="N334" s="26">
        <f t="shared" si="47"/>
        <v>2.803684371108857</v>
      </c>
      <c r="O334" s="4">
        <f>('Local Receipts'!U335)</f>
        <v>297500</v>
      </c>
      <c r="P334" t="str">
        <f t="shared" si="48"/>
        <v/>
      </c>
      <c r="Q334" s="26">
        <f t="shared" si="49"/>
        <v>1.7094017094017093</v>
      </c>
      <c r="R334" s="4">
        <f t="shared" si="50"/>
        <v>6321919</v>
      </c>
      <c r="T334" s="23">
        <f t="shared" si="51"/>
        <v>191338</v>
      </c>
      <c r="U334" s="26">
        <f t="shared" si="52"/>
        <v>3.1199999999999997</v>
      </c>
    </row>
    <row r="335" spans="1:21">
      <c r="A335" t="s">
        <v>337</v>
      </c>
      <c r="B335">
        <v>327</v>
      </c>
      <c r="C335" s="4">
        <f>('Levy Limit Base'!AD336)</f>
        <v>10905907</v>
      </c>
      <c r="D335" s="4" t="str">
        <f>IF('Levy Limit Base'!U336&gt;0,"","*")</f>
        <v/>
      </c>
      <c r="E335" s="4">
        <f>(GRS!F336)</f>
        <v>933498</v>
      </c>
      <c r="F335" s="4">
        <f>('Local Receipts'!K336)</f>
        <v>784800</v>
      </c>
      <c r="G335" s="4" t="str">
        <f t="shared" si="53"/>
        <v/>
      </c>
      <c r="H335" s="4">
        <f t="shared" si="45"/>
        <v>12624205</v>
      </c>
      <c r="I335" s="4"/>
      <c r="J335" s="4">
        <f>MINA(ROUND(C335*1.025,0),'Levy Limit Base'!AB336)</f>
        <v>11178555</v>
      </c>
      <c r="K335" s="4">
        <f>IF(J335+'New Growth'!AM336&gt;'Levy Limit Base'!AB336,'Levy Limit Base'!AB336-J335,'New Growth'!AM336)</f>
        <v>179947</v>
      </c>
      <c r="L335" s="26">
        <f t="shared" si="46"/>
        <v>4.149998711707334</v>
      </c>
      <c r="M335" s="4">
        <f>(GRS!J336)</f>
        <v>939993</v>
      </c>
      <c r="N335" s="26">
        <f t="shared" si="47"/>
        <v>0.69577010341746848</v>
      </c>
      <c r="O335" s="4">
        <f>('Local Receipts'!U336)</f>
        <v>849137</v>
      </c>
      <c r="P335" t="str">
        <f t="shared" si="48"/>
        <v/>
      </c>
      <c r="Q335" s="26">
        <f t="shared" si="49"/>
        <v>8.1978848114169214</v>
      </c>
      <c r="R335" s="4">
        <f t="shared" si="50"/>
        <v>13147632</v>
      </c>
      <c r="T335" s="23">
        <f t="shared" si="51"/>
        <v>523427</v>
      </c>
      <c r="U335" s="26">
        <f t="shared" si="52"/>
        <v>4.1500000000000004</v>
      </c>
    </row>
    <row r="336" spans="1:21">
      <c r="A336" t="s">
        <v>338</v>
      </c>
      <c r="B336">
        <v>328</v>
      </c>
      <c r="C336" s="4">
        <f>('Levy Limit Base'!AD337)</f>
        <v>81268153</v>
      </c>
      <c r="D336" s="4" t="str">
        <f>IF('Levy Limit Base'!U337&gt;0,"","*")</f>
        <v/>
      </c>
      <c r="E336" s="4">
        <f>(GRS!F337)</f>
        <v>1257251</v>
      </c>
      <c r="F336" s="4">
        <f>('Local Receipts'!K337)</f>
        <v>5757969.3399999999</v>
      </c>
      <c r="G336" s="4" t="str">
        <f t="shared" si="53"/>
        <v/>
      </c>
      <c r="H336" s="4">
        <f t="shared" si="45"/>
        <v>88283373.340000004</v>
      </c>
      <c r="I336" s="4"/>
      <c r="J336" s="4">
        <f>MINA(ROUND(C336*1.025,0),'Levy Limit Base'!AB337)</f>
        <v>83299857</v>
      </c>
      <c r="K336" s="4">
        <f>IF(J336+'New Growth'!AM337&gt;'Levy Limit Base'!AB337,'Levy Limit Base'!AB337-J336,'New Growth'!AM337)</f>
        <v>2202367</v>
      </c>
      <c r="L336" s="26">
        <f t="shared" si="46"/>
        <v>5.2100002814140494</v>
      </c>
      <c r="M336" s="4">
        <f>(GRS!J337)</f>
        <v>1297769</v>
      </c>
      <c r="N336" s="26">
        <f t="shared" si="47"/>
        <v>3.2227454979156906</v>
      </c>
      <c r="O336" s="4">
        <f>('Local Receipts'!U337)</f>
        <v>5775625.2599999998</v>
      </c>
      <c r="P336" t="str">
        <f t="shared" si="48"/>
        <v/>
      </c>
      <c r="Q336" s="26">
        <f t="shared" si="49"/>
        <v>0.30663449138824217</v>
      </c>
      <c r="R336" s="4">
        <f t="shared" si="50"/>
        <v>92575618.260000005</v>
      </c>
      <c r="T336" s="23">
        <f t="shared" si="51"/>
        <v>4292244.9200000018</v>
      </c>
      <c r="U336" s="26">
        <f t="shared" si="52"/>
        <v>4.8599999999999994</v>
      </c>
    </row>
    <row r="337" spans="1:21">
      <c r="A337" t="s">
        <v>339</v>
      </c>
      <c r="B337">
        <v>329</v>
      </c>
      <c r="C337" s="4">
        <f>('Levy Limit Base'!AD338)</f>
        <v>74937129</v>
      </c>
      <c r="D337" s="4" t="str">
        <f>IF('Levy Limit Base'!U338&gt;0,"","*")</f>
        <v/>
      </c>
      <c r="E337" s="4">
        <f>(GRS!F338)</f>
        <v>6400737</v>
      </c>
      <c r="F337" s="4">
        <f>('Local Receipts'!K338)</f>
        <v>10753953.129999999</v>
      </c>
      <c r="G337" s="4" t="str">
        <f t="shared" si="53"/>
        <v/>
      </c>
      <c r="H337" s="4">
        <f t="shared" si="45"/>
        <v>92091819.129999995</v>
      </c>
      <c r="I337" s="4"/>
      <c r="J337" s="4">
        <f>MINA(ROUND(C337*1.025,0),'Levy Limit Base'!AB338)</f>
        <v>76810557</v>
      </c>
      <c r="K337" s="4">
        <f>IF(J337+'New Growth'!AM338&gt;'Levy Limit Base'!AB338,'Levy Limit Base'!AB338-J337,'New Growth'!AM338)</f>
        <v>1296412</v>
      </c>
      <c r="L337" s="26">
        <f t="shared" si="46"/>
        <v>4.2299992571105838</v>
      </c>
      <c r="M337" s="4">
        <f>(GRS!J338)</f>
        <v>6620853</v>
      </c>
      <c r="N337" s="26">
        <f t="shared" si="47"/>
        <v>3.4389164872732625</v>
      </c>
      <c r="O337" s="4">
        <f>('Local Receipts'!U338)</f>
        <v>11152102</v>
      </c>
      <c r="P337" t="str">
        <f t="shared" si="48"/>
        <v/>
      </c>
      <c r="Q337" s="26">
        <f t="shared" si="49"/>
        <v>3.7023489426348379</v>
      </c>
      <c r="R337" s="4">
        <f t="shared" si="50"/>
        <v>95879924</v>
      </c>
      <c r="T337" s="23">
        <f t="shared" si="51"/>
        <v>3788104.8700000048</v>
      </c>
      <c r="U337" s="26">
        <f t="shared" si="52"/>
        <v>4.1099999999999994</v>
      </c>
    </row>
    <row r="338" spans="1:21">
      <c r="A338" t="s">
        <v>340</v>
      </c>
      <c r="B338">
        <v>330</v>
      </c>
      <c r="C338" s="4">
        <f>('Levy Limit Base'!AD339)</f>
        <v>66965306</v>
      </c>
      <c r="D338" s="4" t="str">
        <f>IF('Levy Limit Base'!U339&gt;0,"","*")</f>
        <v/>
      </c>
      <c r="E338" s="4">
        <f>(GRS!F339)</f>
        <v>2123301</v>
      </c>
      <c r="F338" s="4">
        <f>('Local Receipts'!K339)</f>
        <v>6739095.54</v>
      </c>
      <c r="G338" s="4" t="str">
        <f t="shared" si="53"/>
        <v/>
      </c>
      <c r="H338" s="4">
        <f t="shared" si="45"/>
        <v>75827702.540000007</v>
      </c>
      <c r="I338" s="4"/>
      <c r="J338" s="4">
        <f>MINA(ROUND(C338*1.025,0),'Levy Limit Base'!AB339)</f>
        <v>68639439</v>
      </c>
      <c r="K338" s="4">
        <f>IF(J338+'New Growth'!AM339&gt;'Levy Limit Base'!AB339,'Levy Limit Base'!AB339-J338,'New Growth'!AM339)</f>
        <v>729922</v>
      </c>
      <c r="L338" s="26">
        <f t="shared" si="46"/>
        <v>3.5900007684576249</v>
      </c>
      <c r="M338" s="4">
        <f>(GRS!J339)</f>
        <v>2197609</v>
      </c>
      <c r="N338" s="26">
        <f t="shared" si="47"/>
        <v>3.4996451280341319</v>
      </c>
      <c r="O338" s="4">
        <f>('Local Receipts'!U339)</f>
        <v>6894731.4300000006</v>
      </c>
      <c r="P338" t="str">
        <f t="shared" si="48"/>
        <v/>
      </c>
      <c r="Q338" s="26">
        <f t="shared" si="49"/>
        <v>2.3094477452682116</v>
      </c>
      <c r="R338" s="4">
        <f t="shared" si="50"/>
        <v>78461701.430000007</v>
      </c>
      <c r="T338" s="23">
        <f t="shared" si="51"/>
        <v>2633998.8900000006</v>
      </c>
      <c r="U338" s="26">
        <f t="shared" si="52"/>
        <v>3.47</v>
      </c>
    </row>
    <row r="339" spans="1:21">
      <c r="A339" t="s">
        <v>341</v>
      </c>
      <c r="B339">
        <v>331</v>
      </c>
      <c r="C339" s="4">
        <f>('Levy Limit Base'!AD340)</f>
        <v>3731141</v>
      </c>
      <c r="D339" s="4" t="str">
        <f>IF('Levy Limit Base'!U340&gt;0,"","*")</f>
        <v/>
      </c>
      <c r="E339" s="4">
        <f>(GRS!F340)</f>
        <v>145766</v>
      </c>
      <c r="F339" s="4">
        <f>('Local Receipts'!K340)</f>
        <v>258800</v>
      </c>
      <c r="G339" s="4" t="str">
        <f t="shared" si="53"/>
        <v/>
      </c>
      <c r="H339" s="4">
        <f t="shared" si="45"/>
        <v>4135707</v>
      </c>
      <c r="I339" s="4"/>
      <c r="J339" s="4">
        <f>MINA(ROUND(C339*1.025,0),'Levy Limit Base'!AB340)</f>
        <v>3824420</v>
      </c>
      <c r="K339" s="4">
        <f>IF(J339+'New Growth'!AM340&gt;'Levy Limit Base'!AB340,'Levy Limit Base'!AB340-J339,'New Growth'!AM340)</f>
        <v>53355</v>
      </c>
      <c r="L339" s="26">
        <f t="shared" si="46"/>
        <v>3.9300042533905848</v>
      </c>
      <c r="M339" s="4">
        <f>(GRS!J340)</f>
        <v>150833</v>
      </c>
      <c r="N339" s="26">
        <f t="shared" si="47"/>
        <v>3.4761192596353059</v>
      </c>
      <c r="O339" s="4">
        <f>('Local Receipts'!U340)</f>
        <v>310800</v>
      </c>
      <c r="P339" t="str">
        <f t="shared" si="48"/>
        <v/>
      </c>
      <c r="Q339" s="26">
        <f t="shared" si="49"/>
        <v>20.092735703245751</v>
      </c>
      <c r="R339" s="4">
        <f t="shared" si="50"/>
        <v>4339408</v>
      </c>
      <c r="T339" s="23">
        <f t="shared" si="51"/>
        <v>203701</v>
      </c>
      <c r="U339" s="26">
        <f t="shared" si="52"/>
        <v>4.93</v>
      </c>
    </row>
    <row r="340" spans="1:21">
      <c r="A340" t="s">
        <v>342</v>
      </c>
      <c r="B340">
        <v>332</v>
      </c>
      <c r="C340" s="4">
        <f>('Levy Limit Base'!AD341)</f>
        <v>15466219</v>
      </c>
      <c r="D340" s="4" t="str">
        <f>IF('Levy Limit Base'!U341&gt;0,"","*")</f>
        <v/>
      </c>
      <c r="E340" s="4">
        <f>(GRS!F341)</f>
        <v>779718</v>
      </c>
      <c r="F340" s="4">
        <f>('Local Receipts'!K341)</f>
        <v>1280000</v>
      </c>
      <c r="G340" s="4" t="str">
        <f t="shared" si="53"/>
        <v/>
      </c>
      <c r="H340" s="4">
        <f t="shared" si="45"/>
        <v>17525937</v>
      </c>
      <c r="I340" s="4"/>
      <c r="J340" s="4">
        <f>MINA(ROUND(C340*1.025,0),'Levy Limit Base'!AB341)</f>
        <v>15852874</v>
      </c>
      <c r="K340" s="4">
        <f>IF(J340+'New Growth'!AM341&gt;'Levy Limit Base'!AB341,'Levy Limit Base'!AB341-J340,'New Growth'!AM341)</f>
        <v>377376</v>
      </c>
      <c r="L340" s="26">
        <f t="shared" si="46"/>
        <v>4.9399985865970217</v>
      </c>
      <c r="M340" s="4">
        <f>(GRS!J341)</f>
        <v>802607</v>
      </c>
      <c r="N340" s="26">
        <f t="shared" si="47"/>
        <v>2.9355484931731728</v>
      </c>
      <c r="O340" s="4">
        <f>('Local Receipts'!U341)</f>
        <v>1462134.41</v>
      </c>
      <c r="P340" t="str">
        <f t="shared" si="48"/>
        <v/>
      </c>
      <c r="Q340" s="26">
        <f t="shared" si="49"/>
        <v>14.229250781249995</v>
      </c>
      <c r="R340" s="4">
        <f t="shared" si="50"/>
        <v>18494991.41</v>
      </c>
      <c r="T340" s="23">
        <f t="shared" si="51"/>
        <v>969054.41000000015</v>
      </c>
      <c r="U340" s="26">
        <f t="shared" si="52"/>
        <v>5.53</v>
      </c>
    </row>
    <row r="341" spans="1:21">
      <c r="A341" t="s">
        <v>343</v>
      </c>
      <c r="B341">
        <v>333</v>
      </c>
      <c r="C341" s="4">
        <f>('Levy Limit Base'!AD342)</f>
        <v>69146363</v>
      </c>
      <c r="D341" s="4" t="str">
        <f>IF('Levy Limit Base'!U342&gt;0,"","*")</f>
        <v/>
      </c>
      <c r="E341" s="4">
        <f>(GRS!F342)</f>
        <v>373690</v>
      </c>
      <c r="F341" s="4">
        <f>('Local Receipts'!K342)</f>
        <v>2880794</v>
      </c>
      <c r="G341" s="4" t="str">
        <f t="shared" si="53"/>
        <v/>
      </c>
      <c r="H341" s="4">
        <f t="shared" si="45"/>
        <v>72400847</v>
      </c>
      <c r="I341" s="4"/>
      <c r="J341" s="4">
        <f>MINA(ROUND(C341*1.025,0),'Levy Limit Base'!AB342)</f>
        <v>70875022</v>
      </c>
      <c r="K341" s="4">
        <f>IF(J341+'New Growth'!AM342&gt;'Levy Limit Base'!AB342,'Levy Limit Base'!AB342-J341,'New Growth'!AM342)</f>
        <v>1216976</v>
      </c>
      <c r="L341" s="26">
        <f t="shared" si="46"/>
        <v>4.2599999077319515</v>
      </c>
      <c r="M341" s="4">
        <f>(GRS!J342)</f>
        <v>386769</v>
      </c>
      <c r="N341" s="26">
        <f t="shared" si="47"/>
        <v>3.4999598597768204</v>
      </c>
      <c r="O341" s="4">
        <f>('Local Receipts'!U342)</f>
        <v>2916714</v>
      </c>
      <c r="P341" t="str">
        <f t="shared" si="48"/>
        <v/>
      </c>
      <c r="Q341" s="26">
        <f t="shared" si="49"/>
        <v>1.2468784647565914</v>
      </c>
      <c r="R341" s="4">
        <f t="shared" si="50"/>
        <v>75395481</v>
      </c>
      <c r="T341" s="23">
        <f t="shared" si="51"/>
        <v>2994634</v>
      </c>
      <c r="U341" s="26">
        <f t="shared" si="52"/>
        <v>4.1399999999999997</v>
      </c>
    </row>
    <row r="342" spans="1:21">
      <c r="A342" t="s">
        <v>344</v>
      </c>
      <c r="B342">
        <v>334</v>
      </c>
      <c r="C342" s="4">
        <f>('Levy Limit Base'!AD343)</f>
        <v>25391825</v>
      </c>
      <c r="D342" s="4" t="str">
        <f>IF('Levy Limit Base'!U343&gt;0,"","*")</f>
        <v/>
      </c>
      <c r="E342" s="4">
        <f>(GRS!F343)</f>
        <v>2053472</v>
      </c>
      <c r="F342" s="4">
        <f>('Local Receipts'!K343)</f>
        <v>3164436</v>
      </c>
      <c r="G342" s="4" t="str">
        <f t="shared" si="53"/>
        <v/>
      </c>
      <c r="H342" s="4">
        <f t="shared" si="45"/>
        <v>30609733</v>
      </c>
      <c r="I342" s="4"/>
      <c r="J342" s="4">
        <f>MINA(ROUND(C342*1.025,0),'Levy Limit Base'!AB343)</f>
        <v>26026621</v>
      </c>
      <c r="K342" s="4">
        <f>IF(J342+'New Growth'!AM343&gt;'Levy Limit Base'!AB343,'Levy Limit Base'!AB343-J342,'New Growth'!AM343)</f>
        <v>431661</v>
      </c>
      <c r="L342" s="26">
        <f t="shared" si="46"/>
        <v>4.2000013783963936</v>
      </c>
      <c r="M342" s="4">
        <f>(GRS!J343)</f>
        <v>2096012</v>
      </c>
      <c r="N342" s="26">
        <f t="shared" si="47"/>
        <v>2.0716133455922456</v>
      </c>
      <c r="O342" s="4">
        <f>('Local Receipts'!U343)</f>
        <v>3491612</v>
      </c>
      <c r="P342" t="str">
        <f t="shared" si="48"/>
        <v/>
      </c>
      <c r="Q342" s="26">
        <f t="shared" si="49"/>
        <v>10.339156803929674</v>
      </c>
      <c r="R342" s="4">
        <f t="shared" si="50"/>
        <v>32045906</v>
      </c>
      <c r="T342" s="23">
        <f t="shared" si="51"/>
        <v>1436173</v>
      </c>
      <c r="U342" s="26">
        <f t="shared" si="52"/>
        <v>4.6899999999999995</v>
      </c>
    </row>
    <row r="343" spans="1:21">
      <c r="A343" t="s">
        <v>345</v>
      </c>
      <c r="B343">
        <v>335</v>
      </c>
      <c r="C343" s="4">
        <f>('Levy Limit Base'!AD344)</f>
        <v>65340733</v>
      </c>
      <c r="D343" s="4" t="str">
        <f>IF('Levy Limit Base'!U344&gt;0,"","*")</f>
        <v/>
      </c>
      <c r="E343" s="4">
        <f>(GRS!F344)</f>
        <v>728832</v>
      </c>
      <c r="F343" s="4">
        <f>('Local Receipts'!K344)</f>
        <v>2442000</v>
      </c>
      <c r="G343" s="4" t="str">
        <f t="shared" si="53"/>
        <v/>
      </c>
      <c r="H343" s="4">
        <f t="shared" si="45"/>
        <v>68511565</v>
      </c>
      <c r="I343" s="4"/>
      <c r="J343" s="4">
        <f>MINA(ROUND(C343*1.025,0),'Levy Limit Base'!AB344)</f>
        <v>66974251</v>
      </c>
      <c r="K343" s="4">
        <f>IF(J343+'New Growth'!AM344&gt;'Levy Limit Base'!AB344,'Levy Limit Base'!AB344-J343,'New Growth'!AM344)</f>
        <v>2005961</v>
      </c>
      <c r="L343" s="26">
        <f t="shared" si="46"/>
        <v>5.5700002630824486</v>
      </c>
      <c r="M343" s="4">
        <f>(GRS!J344)</f>
        <v>754341</v>
      </c>
      <c r="N343" s="26">
        <f t="shared" si="47"/>
        <v>3.4999835353003159</v>
      </c>
      <c r="O343" s="4">
        <f>('Local Receipts'!U344)</f>
        <v>2973415</v>
      </c>
      <c r="P343" t="str">
        <f t="shared" si="48"/>
        <v/>
      </c>
      <c r="Q343" s="26">
        <f t="shared" si="49"/>
        <v>21.761466011466013</v>
      </c>
      <c r="R343" s="4">
        <f t="shared" si="50"/>
        <v>72707968</v>
      </c>
      <c r="T343" s="23">
        <f t="shared" si="51"/>
        <v>4196403</v>
      </c>
      <c r="U343" s="26">
        <f t="shared" si="52"/>
        <v>6.13</v>
      </c>
    </row>
    <row r="344" spans="1:21">
      <c r="A344" t="s">
        <v>346</v>
      </c>
      <c r="B344">
        <v>336</v>
      </c>
      <c r="C344" s="4">
        <f>('Levy Limit Base'!AD345)</f>
        <v>102157306</v>
      </c>
      <c r="D344" s="4" t="str">
        <f>IF('Levy Limit Base'!U345&gt;0,"","*")</f>
        <v/>
      </c>
      <c r="E344" s="4">
        <f>(GRS!F345)</f>
        <v>8726222</v>
      </c>
      <c r="F344" s="4">
        <f>('Local Receipts'!K345)</f>
        <v>8765000</v>
      </c>
      <c r="G344" s="4" t="str">
        <f t="shared" si="53"/>
        <v/>
      </c>
      <c r="H344" s="4">
        <f t="shared" si="45"/>
        <v>119648528</v>
      </c>
      <c r="I344" s="4"/>
      <c r="J344" s="4">
        <f>MINA(ROUND(C344*1.025,0),'Levy Limit Base'!AB345)</f>
        <v>104711239</v>
      </c>
      <c r="K344" s="4">
        <f>IF(J344+'New Growth'!AM345&gt;'Levy Limit Base'!AB345,'Levy Limit Base'!AB345-J344,'New Growth'!AM345)</f>
        <v>2227029</v>
      </c>
      <c r="L344" s="26">
        <f t="shared" si="46"/>
        <v>4.6800000775274944</v>
      </c>
      <c r="M344" s="4">
        <f>(GRS!J345)</f>
        <v>9031105</v>
      </c>
      <c r="N344" s="26">
        <f t="shared" si="47"/>
        <v>3.493871689260255</v>
      </c>
      <c r="O344" s="4">
        <f>('Local Receipts'!U345)</f>
        <v>8847100</v>
      </c>
      <c r="P344" t="str">
        <f t="shared" si="48"/>
        <v/>
      </c>
      <c r="Q344" s="26">
        <f t="shared" si="49"/>
        <v>0.93667997718197371</v>
      </c>
      <c r="R344" s="4">
        <f t="shared" si="50"/>
        <v>124816473</v>
      </c>
      <c r="T344" s="23">
        <f t="shared" si="51"/>
        <v>5167945</v>
      </c>
      <c r="U344" s="26">
        <f t="shared" si="52"/>
        <v>4.32</v>
      </c>
    </row>
    <row r="345" spans="1:21">
      <c r="A345" t="s">
        <v>347</v>
      </c>
      <c r="B345">
        <v>337</v>
      </c>
      <c r="C345" s="4">
        <f>('Levy Limit Base'!AD346)</f>
        <v>4530850</v>
      </c>
      <c r="D345" s="4" t="str">
        <f>IF('Levy Limit Base'!U346&gt;0,"","*")</f>
        <v/>
      </c>
      <c r="E345" s="4">
        <f>(GRS!F346)</f>
        <v>162120</v>
      </c>
      <c r="F345" s="4">
        <f>('Local Receipts'!K346)</f>
        <v>329000</v>
      </c>
      <c r="G345" s="4" t="str">
        <f t="shared" si="53"/>
        <v/>
      </c>
      <c r="H345" s="4">
        <f t="shared" si="45"/>
        <v>5021970</v>
      </c>
      <c r="I345" s="4"/>
      <c r="J345" s="4">
        <f>MINA(ROUND(C345*1.025,0),'Levy Limit Base'!AB346)</f>
        <v>4644121</v>
      </c>
      <c r="K345" s="4">
        <f>IF(J345+'New Growth'!AM346&gt;'Levy Limit Base'!AB346,'Levy Limit Base'!AB346-J345,'New Growth'!AM346)</f>
        <v>130942</v>
      </c>
      <c r="L345" s="26">
        <f t="shared" si="46"/>
        <v>5.3900040831190612</v>
      </c>
      <c r="M345" s="4">
        <f>(GRS!J346)</f>
        <v>166812</v>
      </c>
      <c r="N345" s="26">
        <f t="shared" si="47"/>
        <v>2.8941524796447076</v>
      </c>
      <c r="O345" s="4">
        <f>('Local Receipts'!U346)</f>
        <v>311000</v>
      </c>
      <c r="P345" t="str">
        <f t="shared" si="48"/>
        <v/>
      </c>
      <c r="Q345" s="26">
        <f t="shared" si="49"/>
        <v>-5.4711246200607899</v>
      </c>
      <c r="R345" s="4">
        <f t="shared" si="50"/>
        <v>5252875</v>
      </c>
      <c r="T345" s="23">
        <f t="shared" si="51"/>
        <v>230905</v>
      </c>
      <c r="U345" s="26">
        <f t="shared" si="52"/>
        <v>4.5999999999999996</v>
      </c>
    </row>
    <row r="346" spans="1:21">
      <c r="A346" t="s">
        <v>348</v>
      </c>
      <c r="B346">
        <v>338</v>
      </c>
      <c r="C346" s="4">
        <f>('Levy Limit Base'!AD347)</f>
        <v>23971008</v>
      </c>
      <c r="D346" s="4" t="str">
        <f>IF('Levy Limit Base'!U347&gt;0,"","*")</f>
        <v/>
      </c>
      <c r="E346" s="4">
        <f>(GRS!F347)</f>
        <v>2419075</v>
      </c>
      <c r="F346" s="4">
        <f>('Local Receipts'!K347)</f>
        <v>2187700</v>
      </c>
      <c r="G346" s="4" t="str">
        <f t="shared" si="53"/>
        <v/>
      </c>
      <c r="H346" s="4">
        <f t="shared" si="45"/>
        <v>28577783</v>
      </c>
      <c r="I346" s="4"/>
      <c r="J346" s="4">
        <f>MINA(ROUND(C346*1.025,0),'Levy Limit Base'!AB347)</f>
        <v>24570283</v>
      </c>
      <c r="K346" s="4">
        <f>IF(J346+'New Growth'!AM347&gt;'Levy Limit Base'!AB347,'Levy Limit Base'!AB347-J346,'New Growth'!AM347)</f>
        <v>302035</v>
      </c>
      <c r="L346" s="26">
        <f t="shared" si="46"/>
        <v>3.7600004138332439</v>
      </c>
      <c r="M346" s="4">
        <f>(GRS!J347)</f>
        <v>2503743</v>
      </c>
      <c r="N346" s="26">
        <f t="shared" si="47"/>
        <v>3.5000155017930408</v>
      </c>
      <c r="O346" s="4">
        <f>('Local Receipts'!U347)</f>
        <v>2223500</v>
      </c>
      <c r="P346" t="str">
        <f t="shared" si="48"/>
        <v/>
      </c>
      <c r="Q346" s="26">
        <f t="shared" si="49"/>
        <v>1.6364218128628241</v>
      </c>
      <c r="R346" s="4">
        <f t="shared" si="50"/>
        <v>29599561</v>
      </c>
      <c r="T346" s="23">
        <f t="shared" si="51"/>
        <v>1021778</v>
      </c>
      <c r="U346" s="26">
        <f t="shared" si="52"/>
        <v>3.58</v>
      </c>
    </row>
    <row r="347" spans="1:21">
      <c r="A347" t="s">
        <v>349</v>
      </c>
      <c r="B347">
        <v>339</v>
      </c>
      <c r="C347" s="4">
        <f>('Levy Limit Base'!AD348)</f>
        <v>32919921</v>
      </c>
      <c r="D347" s="4" t="str">
        <f>IF('Levy Limit Base'!U348&gt;0,"","*")</f>
        <v/>
      </c>
      <c r="E347" s="4">
        <f>(GRS!F348)</f>
        <v>1464796</v>
      </c>
      <c r="F347" s="4">
        <f>('Local Receipts'!K348)</f>
        <v>2377800</v>
      </c>
      <c r="G347" s="4" t="str">
        <f t="shared" si="53"/>
        <v/>
      </c>
      <c r="H347" s="4">
        <f t="shared" si="45"/>
        <v>36762517</v>
      </c>
      <c r="I347" s="4"/>
      <c r="J347" s="4">
        <f>MINA(ROUND(C347*1.025,0),'Levy Limit Base'!AB348)</f>
        <v>33742919</v>
      </c>
      <c r="K347" s="4">
        <f>IF(J347+'New Growth'!AM348&gt;'Levy Limit Base'!AB348,'Levy Limit Base'!AB348-J347,'New Growth'!AM348)</f>
        <v>391747</v>
      </c>
      <c r="L347" s="26">
        <f t="shared" si="46"/>
        <v>3.6899997421014468</v>
      </c>
      <c r="M347" s="4">
        <f>(GRS!J348)</f>
        <v>1515969</v>
      </c>
      <c r="N347" s="26">
        <f t="shared" si="47"/>
        <v>3.4935240129000897</v>
      </c>
      <c r="O347" s="4">
        <f>('Local Receipts'!U348)</f>
        <v>2449591.4</v>
      </c>
      <c r="P347" t="str">
        <f t="shared" si="48"/>
        <v/>
      </c>
      <c r="Q347" s="26">
        <f t="shared" si="49"/>
        <v>3.0192362688199137</v>
      </c>
      <c r="R347" s="4">
        <f t="shared" si="50"/>
        <v>38100226.399999999</v>
      </c>
      <c r="T347" s="23">
        <f t="shared" si="51"/>
        <v>1337709.3999999985</v>
      </c>
      <c r="U347" s="26">
        <f t="shared" si="52"/>
        <v>3.64</v>
      </c>
    </row>
    <row r="348" spans="1:21">
      <c r="A348" t="s">
        <v>350</v>
      </c>
      <c r="B348">
        <v>340</v>
      </c>
      <c r="C348" s="4">
        <f>('Levy Limit Base'!AD349)</f>
        <v>4948580</v>
      </c>
      <c r="D348" s="4" t="str">
        <f>IF('Levy Limit Base'!U349&gt;0,"","*")</f>
        <v/>
      </c>
      <c r="E348" s="4">
        <f>(GRS!F349)</f>
        <v>309918</v>
      </c>
      <c r="F348" s="4">
        <f>('Local Receipts'!K349)</f>
        <v>337000</v>
      </c>
      <c r="G348" s="4" t="str">
        <f t="shared" si="53"/>
        <v/>
      </c>
      <c r="H348" s="4">
        <f t="shared" si="45"/>
        <v>5595498</v>
      </c>
      <c r="I348" s="4"/>
      <c r="J348" s="4">
        <f>MINA(ROUND(C348*1.025,0),'Levy Limit Base'!AB349)</f>
        <v>5072295</v>
      </c>
      <c r="K348" s="4">
        <f>IF(J348+'New Growth'!AM349&gt;'Levy Limit Base'!AB349,'Levy Limit Base'!AB349-J348,'New Growth'!AM349)</f>
        <v>64332</v>
      </c>
      <c r="L348" s="26">
        <f t="shared" si="46"/>
        <v>3.8000193995045044</v>
      </c>
      <c r="M348" s="4">
        <f>(GRS!J349)</f>
        <v>320504</v>
      </c>
      <c r="N348" s="26">
        <f t="shared" si="47"/>
        <v>3.4157422285894978</v>
      </c>
      <c r="O348" s="4">
        <f>('Local Receipts'!U349)</f>
        <v>355000</v>
      </c>
      <c r="P348" t="str">
        <f t="shared" si="48"/>
        <v/>
      </c>
      <c r="Q348" s="26">
        <f t="shared" si="49"/>
        <v>5.3412462908011866</v>
      </c>
      <c r="R348" s="4">
        <f t="shared" si="50"/>
        <v>5812131</v>
      </c>
      <c r="T348" s="23">
        <f t="shared" si="51"/>
        <v>216633</v>
      </c>
      <c r="U348" s="26">
        <f t="shared" si="52"/>
        <v>3.8699999999999997</v>
      </c>
    </row>
    <row r="349" spans="1:21">
      <c r="A349" t="s">
        <v>351</v>
      </c>
      <c r="B349">
        <v>341</v>
      </c>
      <c r="C349" s="4">
        <f>('Levy Limit Base'!AD350)</f>
        <v>15252778</v>
      </c>
      <c r="D349" s="4" t="str">
        <f>IF('Levy Limit Base'!U350&gt;0,"","*")</f>
        <v/>
      </c>
      <c r="E349" s="4">
        <f>(GRS!F350)</f>
        <v>1127047</v>
      </c>
      <c r="F349" s="4">
        <f>('Local Receipts'!K350)</f>
        <v>1372150</v>
      </c>
      <c r="G349" s="4" t="str">
        <f t="shared" si="53"/>
        <v/>
      </c>
      <c r="H349" s="4">
        <f t="shared" si="45"/>
        <v>17751975</v>
      </c>
      <c r="I349" s="4"/>
      <c r="J349" s="4">
        <f>MINA(ROUND(C349*1.025,0),'Levy Limit Base'!AB350)</f>
        <v>15634097</v>
      </c>
      <c r="K349" s="4">
        <f>IF(J349+'New Growth'!AM350&gt;'Levy Limit Base'!AB350,'Levy Limit Base'!AB350-J349,'New Growth'!AM350)</f>
        <v>158629</v>
      </c>
      <c r="L349" s="26">
        <f t="shared" si="46"/>
        <v>3.539997763030446</v>
      </c>
      <c r="M349" s="4">
        <f>(GRS!J350)</f>
        <v>1160430</v>
      </c>
      <c r="N349" s="26">
        <f t="shared" si="47"/>
        <v>2.9619882755555005</v>
      </c>
      <c r="O349" s="4">
        <f>('Local Receipts'!U350)</f>
        <v>1399700</v>
      </c>
      <c r="P349" t="str">
        <f t="shared" si="48"/>
        <v/>
      </c>
      <c r="Q349" s="26">
        <f t="shared" si="49"/>
        <v>2.0077979812702691</v>
      </c>
      <c r="R349" s="4">
        <f t="shared" si="50"/>
        <v>18352856</v>
      </c>
      <c r="T349" s="23">
        <f t="shared" si="51"/>
        <v>600881</v>
      </c>
      <c r="U349" s="26">
        <f t="shared" si="52"/>
        <v>3.38</v>
      </c>
    </row>
    <row r="350" spans="1:21">
      <c r="A350" t="s">
        <v>352</v>
      </c>
      <c r="B350">
        <v>342</v>
      </c>
      <c r="C350" s="4">
        <f>('Levy Limit Base'!AD351)</f>
        <v>76668444</v>
      </c>
      <c r="D350" s="4" t="str">
        <f>IF('Levy Limit Base'!U351&gt;0,"","*")</f>
        <v/>
      </c>
      <c r="E350" s="4">
        <f>(GRS!F351)</f>
        <v>2484126</v>
      </c>
      <c r="F350" s="4">
        <f>('Local Receipts'!K351)</f>
        <v>5070000</v>
      </c>
      <c r="G350" s="4" t="str">
        <f t="shared" si="53"/>
        <v/>
      </c>
      <c r="H350" s="4">
        <f t="shared" si="45"/>
        <v>84222570</v>
      </c>
      <c r="I350" s="4"/>
      <c r="J350" s="4">
        <f>MINA(ROUND(C350*1.025,0),'Levy Limit Base'!AB351)</f>
        <v>78585155</v>
      </c>
      <c r="K350" s="4">
        <f>IF(J350+'New Growth'!AM351&gt;'Levy Limit Base'!AB351,'Levy Limit Base'!AB351-J350,'New Growth'!AM351)</f>
        <v>1985713</v>
      </c>
      <c r="L350" s="26">
        <f t="shared" si="46"/>
        <v>5.0900002613852449</v>
      </c>
      <c r="M350" s="4">
        <f>(GRS!J351)</f>
        <v>2571070</v>
      </c>
      <c r="N350" s="26">
        <f t="shared" si="47"/>
        <v>3.4999834952011293</v>
      </c>
      <c r="O350" s="4">
        <f>('Local Receipts'!U351)</f>
        <v>6124915</v>
      </c>
      <c r="P350" t="str">
        <f t="shared" si="48"/>
        <v/>
      </c>
      <c r="Q350" s="26">
        <f t="shared" si="49"/>
        <v>20.807001972386587</v>
      </c>
      <c r="R350" s="4">
        <f t="shared" si="50"/>
        <v>89266853</v>
      </c>
      <c r="T350" s="23">
        <f t="shared" si="51"/>
        <v>5044283</v>
      </c>
      <c r="U350" s="26">
        <f t="shared" si="52"/>
        <v>5.99</v>
      </c>
    </row>
    <row r="351" spans="1:21">
      <c r="A351" t="s">
        <v>353</v>
      </c>
      <c r="B351">
        <v>343</v>
      </c>
      <c r="C351" s="4">
        <f>('Levy Limit Base'!AD352)</f>
        <v>10951910</v>
      </c>
      <c r="D351" s="4" t="str">
        <f>IF('Levy Limit Base'!U352&gt;0,"","*")</f>
        <v/>
      </c>
      <c r="E351" s="4">
        <f>(GRS!F352)</f>
        <v>1757661</v>
      </c>
      <c r="F351" s="4">
        <f>('Local Receipts'!K352)</f>
        <v>1791178</v>
      </c>
      <c r="G351" s="4" t="str">
        <f t="shared" si="53"/>
        <v/>
      </c>
      <c r="H351" s="4">
        <f t="shared" si="45"/>
        <v>14500749</v>
      </c>
      <c r="I351" s="4"/>
      <c r="J351" s="4">
        <f>MINA(ROUND(C351*1.025,0),'Levy Limit Base'!AB352)</f>
        <v>11225708</v>
      </c>
      <c r="K351" s="4">
        <f>IF(J351+'New Growth'!AM352&gt;'Levy Limit Base'!AB352,'Levy Limit Base'!AB352-J351,'New Growth'!AM352)</f>
        <v>89806</v>
      </c>
      <c r="L351" s="26">
        <f t="shared" si="46"/>
        <v>3.3200053689265161</v>
      </c>
      <c r="M351" s="4">
        <f>(GRS!J352)</f>
        <v>1816485</v>
      </c>
      <c r="N351" s="26">
        <f t="shared" si="47"/>
        <v>3.3467204426792199</v>
      </c>
      <c r="O351" s="4">
        <f>('Local Receipts'!U352)</f>
        <v>1906695</v>
      </c>
      <c r="P351" t="str">
        <f t="shared" si="48"/>
        <v/>
      </c>
      <c r="Q351" s="26">
        <f t="shared" si="49"/>
        <v>6.4492194522264121</v>
      </c>
      <c r="R351" s="4">
        <f t="shared" si="50"/>
        <v>15038694</v>
      </c>
      <c r="T351" s="23">
        <f t="shared" si="51"/>
        <v>537945</v>
      </c>
      <c r="U351" s="26">
        <f t="shared" si="52"/>
        <v>3.71</v>
      </c>
    </row>
    <row r="352" spans="1:21">
      <c r="A352" t="s">
        <v>354</v>
      </c>
      <c r="B352">
        <v>344</v>
      </c>
      <c r="C352" s="4">
        <f>('Levy Limit Base'!AD353)</f>
        <v>67623009</v>
      </c>
      <c r="D352" s="4" t="str">
        <f>IF('Levy Limit Base'!U353&gt;0,"","*")</f>
        <v/>
      </c>
      <c r="E352" s="4">
        <f>(GRS!F353)</f>
        <v>1494255</v>
      </c>
      <c r="F352" s="4">
        <f>('Local Receipts'!K353)</f>
        <v>4263000</v>
      </c>
      <c r="G352" s="4" t="str">
        <f t="shared" si="53"/>
        <v/>
      </c>
      <c r="H352" s="4">
        <f t="shared" si="45"/>
        <v>73380264</v>
      </c>
      <c r="I352" s="4"/>
      <c r="J352" s="4">
        <f>MINA(ROUND(C352*1.025,0),'Levy Limit Base'!AB353)</f>
        <v>69313584</v>
      </c>
      <c r="K352" s="4">
        <f>IF(J352+'New Growth'!AM353&gt;'Levy Limit Base'!AB353,'Levy Limit Base'!AB353-J352,'New Growth'!AM353)</f>
        <v>926435</v>
      </c>
      <c r="L352" s="26">
        <f t="shared" si="46"/>
        <v>3.8699993370599644</v>
      </c>
      <c r="M352" s="4">
        <f>(GRS!J353)</f>
        <v>1545989</v>
      </c>
      <c r="N352" s="26">
        <f t="shared" si="47"/>
        <v>3.4621935345707393</v>
      </c>
      <c r="O352" s="4">
        <f>('Local Receipts'!U353)</f>
        <v>4227000</v>
      </c>
      <c r="P352" t="str">
        <f t="shared" si="48"/>
        <v/>
      </c>
      <c r="Q352" s="26">
        <f t="shared" si="49"/>
        <v>-0.84447572132301196</v>
      </c>
      <c r="R352" s="4">
        <f t="shared" si="50"/>
        <v>76013008</v>
      </c>
      <c r="T352" s="23">
        <f t="shared" si="51"/>
        <v>2632744</v>
      </c>
      <c r="U352" s="26">
        <f t="shared" si="52"/>
        <v>3.5900000000000003</v>
      </c>
    </row>
    <row r="353" spans="1:21">
      <c r="A353" t="s">
        <v>355</v>
      </c>
      <c r="B353">
        <v>345</v>
      </c>
      <c r="C353" s="4">
        <f>('Levy Limit Base'!AD354)</f>
        <v>1663243</v>
      </c>
      <c r="D353" s="4" t="str">
        <f>IF('Levy Limit Base'!U354&gt;0,"","*")</f>
        <v/>
      </c>
      <c r="E353" s="4">
        <f>(GRS!F354)</f>
        <v>201506</v>
      </c>
      <c r="F353" s="4">
        <f>('Local Receipts'!K354)</f>
        <v>146250</v>
      </c>
      <c r="G353" s="4" t="str">
        <f t="shared" si="53"/>
        <v/>
      </c>
      <c r="H353" s="4">
        <f t="shared" si="45"/>
        <v>2010999</v>
      </c>
      <c r="I353" s="4"/>
      <c r="J353" s="4">
        <f>MINA(ROUND(C353*1.025,0),'Levy Limit Base'!AB354)</f>
        <v>1704824</v>
      </c>
      <c r="K353" s="4">
        <f>IF(J353+'New Growth'!AM354&gt;'Levy Limit Base'!AB354,'Levy Limit Base'!AB354-J353,'New Growth'!AM354)</f>
        <v>27111</v>
      </c>
      <c r="L353" s="26">
        <f t="shared" si="46"/>
        <v>4.1300038539167154</v>
      </c>
      <c r="M353" s="4">
        <f>(GRS!J354)</f>
        <v>205137</v>
      </c>
      <c r="N353" s="26">
        <f t="shared" si="47"/>
        <v>1.8019314561353013</v>
      </c>
      <c r="O353" s="4">
        <f>('Local Receipts'!U354)</f>
        <v>157735.65</v>
      </c>
      <c r="P353" t="str">
        <f t="shared" si="48"/>
        <v/>
      </c>
      <c r="Q353" s="26">
        <f t="shared" si="49"/>
        <v>7.8534358974358947</v>
      </c>
      <c r="R353" s="4">
        <f t="shared" si="50"/>
        <v>2094807.65</v>
      </c>
      <c r="T353" s="23">
        <f t="shared" si="51"/>
        <v>83808.649999999907</v>
      </c>
      <c r="U353" s="26">
        <f t="shared" si="52"/>
        <v>4.17</v>
      </c>
    </row>
    <row r="354" spans="1:21">
      <c r="A354" t="s">
        <v>356</v>
      </c>
      <c r="B354">
        <v>346</v>
      </c>
      <c r="C354" s="4">
        <f>('Levy Limit Base'!AD355)</f>
        <v>21550994</v>
      </c>
      <c r="D354" s="4" t="str">
        <f>IF('Levy Limit Base'!U355&gt;0,"","*")</f>
        <v/>
      </c>
      <c r="E354" s="4">
        <f>(GRS!F355)</f>
        <v>4211539</v>
      </c>
      <c r="F354" s="4">
        <f>('Local Receipts'!K355)</f>
        <v>2797138.19</v>
      </c>
      <c r="G354" s="4" t="str">
        <f t="shared" si="53"/>
        <v/>
      </c>
      <c r="H354" s="4">
        <f t="shared" si="45"/>
        <v>28559671.190000001</v>
      </c>
      <c r="I354" s="4"/>
      <c r="J354" s="4">
        <f>MINA(ROUND(C354*1.025,0),'Levy Limit Base'!AB355)</f>
        <v>22089769</v>
      </c>
      <c r="K354" s="4">
        <f>IF(J354+'New Growth'!AM355&gt;'Levy Limit Base'!AB355,'Levy Limit Base'!AB355-J354,'New Growth'!AM355)</f>
        <v>213355</v>
      </c>
      <c r="L354" s="26">
        <f t="shared" si="46"/>
        <v>3.4900014356646381</v>
      </c>
      <c r="M354" s="4">
        <f>(GRS!J355)</f>
        <v>4358943</v>
      </c>
      <c r="N354" s="26">
        <f t="shared" si="47"/>
        <v>3.5000032054790422</v>
      </c>
      <c r="O354" s="4">
        <f>('Local Receipts'!U355)</f>
        <v>2931806</v>
      </c>
      <c r="P354" t="str">
        <f t="shared" si="48"/>
        <v/>
      </c>
      <c r="Q354" s="26">
        <f t="shared" si="49"/>
        <v>4.8144854080305581</v>
      </c>
      <c r="R354" s="4">
        <f t="shared" si="50"/>
        <v>29593873</v>
      </c>
      <c r="T354" s="23">
        <f t="shared" si="51"/>
        <v>1034201.8099999987</v>
      </c>
      <c r="U354" s="26">
        <f t="shared" si="52"/>
        <v>3.62</v>
      </c>
    </row>
    <row r="355" spans="1:21">
      <c r="A355" t="s">
        <v>357</v>
      </c>
      <c r="B355">
        <v>347</v>
      </c>
      <c r="C355" s="4">
        <f>('Levy Limit Base'!AD356)</f>
        <v>120318593</v>
      </c>
      <c r="D355" s="4" t="str">
        <f>IF('Levy Limit Base'!U356&gt;0,"","*")</f>
        <v/>
      </c>
      <c r="E355" s="4">
        <f>(GRS!F356)</f>
        <v>5982434</v>
      </c>
      <c r="F355" s="4">
        <f>('Local Receipts'!K356)</f>
        <v>11553200</v>
      </c>
      <c r="G355" s="4" t="str">
        <f t="shared" si="53"/>
        <v/>
      </c>
      <c r="H355" s="4">
        <f t="shared" si="45"/>
        <v>137854227</v>
      </c>
      <c r="I355" s="4"/>
      <c r="J355" s="4">
        <f>MINA(ROUND(C355*1.025,0),'Levy Limit Base'!AB356)</f>
        <v>123326558</v>
      </c>
      <c r="K355" s="4">
        <f>IF(J355+'New Growth'!AM356&gt;'Levy Limit Base'!AB356,'Levy Limit Base'!AB356-J355,'New Growth'!AM356)</f>
        <v>2791391</v>
      </c>
      <c r="L355" s="26">
        <f t="shared" si="46"/>
        <v>4.8199998482362574</v>
      </c>
      <c r="M355" s="4">
        <f>(GRS!J356)</f>
        <v>6191763</v>
      </c>
      <c r="N355" s="26">
        <f t="shared" si="47"/>
        <v>3.4990607501896385</v>
      </c>
      <c r="O355" s="4">
        <f>('Local Receipts'!U356)</f>
        <v>11700000</v>
      </c>
      <c r="P355" t="str">
        <f t="shared" si="48"/>
        <v/>
      </c>
      <c r="Q355" s="26">
        <f t="shared" si="49"/>
        <v>1.2706436312017451</v>
      </c>
      <c r="R355" s="4">
        <f t="shared" si="50"/>
        <v>144009712</v>
      </c>
      <c r="T355" s="23">
        <f t="shared" si="51"/>
        <v>6155485</v>
      </c>
      <c r="U355" s="26">
        <f t="shared" si="52"/>
        <v>4.47</v>
      </c>
    </row>
    <row r="356" spans="1:21">
      <c r="A356" t="s">
        <v>358</v>
      </c>
      <c r="B356">
        <v>348</v>
      </c>
      <c r="C356" s="4">
        <f>('Levy Limit Base'!AD357)</f>
        <v>307195432</v>
      </c>
      <c r="D356" s="4" t="str">
        <f>IF('Levy Limit Base'!U357&gt;0,"","*")</f>
        <v/>
      </c>
      <c r="E356" s="4">
        <f>(GRS!F357)</f>
        <v>41725222</v>
      </c>
      <c r="F356" s="4">
        <f>('Local Receipts'!K357)</f>
        <v>28378300</v>
      </c>
      <c r="G356" s="4" t="str">
        <f t="shared" si="53"/>
        <v/>
      </c>
      <c r="H356" s="4">
        <f t="shared" si="45"/>
        <v>377298954</v>
      </c>
      <c r="I356" s="4"/>
      <c r="J356" s="4">
        <f>MINA(ROUND(C356*1.025,0),'Levy Limit Base'!AB357)</f>
        <v>314875318</v>
      </c>
      <c r="K356" s="4">
        <f>IF(J356+'New Growth'!AM357&gt;'Levy Limit Base'!AB357,'Levy Limit Base'!AB357-J356,'New Growth'!AM357)</f>
        <v>4240907</v>
      </c>
      <c r="L356" s="26">
        <f t="shared" si="46"/>
        <v>3.8805241739401906</v>
      </c>
      <c r="M356" s="4">
        <f>(GRS!J357)</f>
        <v>43178268</v>
      </c>
      <c r="N356" s="26">
        <f t="shared" si="47"/>
        <v>3.4824164626373948</v>
      </c>
      <c r="O356" s="4">
        <f>('Local Receipts'!U357)</f>
        <v>31735407</v>
      </c>
      <c r="P356" t="str">
        <f t="shared" si="48"/>
        <v/>
      </c>
      <c r="Q356" s="26">
        <f t="shared" si="49"/>
        <v>11.82983829193433</v>
      </c>
      <c r="R356" s="4">
        <f t="shared" si="50"/>
        <v>394029900</v>
      </c>
      <c r="T356" s="23">
        <f t="shared" si="51"/>
        <v>16730946</v>
      </c>
      <c r="U356" s="26">
        <f t="shared" si="52"/>
        <v>4.43</v>
      </c>
    </row>
    <row r="357" spans="1:21">
      <c r="A357" t="s">
        <v>359</v>
      </c>
      <c r="B357">
        <v>349</v>
      </c>
      <c r="C357" s="4">
        <f>('Levy Limit Base'!AD358)</f>
        <v>2570390</v>
      </c>
      <c r="D357" s="4" t="str">
        <f>IF('Levy Limit Base'!U358&gt;0,"","*")</f>
        <v/>
      </c>
      <c r="E357" s="4">
        <f>(GRS!F358)</f>
        <v>184455</v>
      </c>
      <c r="F357" s="4">
        <f>('Local Receipts'!K358)</f>
        <v>164800</v>
      </c>
      <c r="G357" s="4" t="str">
        <f t="shared" si="53"/>
        <v/>
      </c>
      <c r="H357" s="4">
        <f t="shared" si="45"/>
        <v>2919645</v>
      </c>
      <c r="I357" s="4"/>
      <c r="J357" s="4">
        <f>MINA(ROUND(C357*1.025,0),'Levy Limit Base'!AB358)</f>
        <v>2634650</v>
      </c>
      <c r="K357" s="4">
        <f>IF(J357+'New Growth'!AM358&gt;'Levy Limit Base'!AB358,'Levy Limit Base'!AB358-J357,'New Growth'!AM358)</f>
        <v>14394</v>
      </c>
      <c r="L357" s="26">
        <f t="shared" si="46"/>
        <v>3.0600025677037337</v>
      </c>
      <c r="M357" s="4">
        <f>(GRS!J358)</f>
        <v>188847</v>
      </c>
      <c r="N357" s="26">
        <f t="shared" si="47"/>
        <v>2.3810685533056843</v>
      </c>
      <c r="O357" s="4">
        <f>('Local Receipts'!U358)</f>
        <v>109525</v>
      </c>
      <c r="P357" t="str">
        <f t="shared" si="48"/>
        <v/>
      </c>
      <c r="Q357" s="26">
        <f t="shared" si="49"/>
        <v>-33.540655339805824</v>
      </c>
      <c r="R357" s="4">
        <f t="shared" si="50"/>
        <v>2947416</v>
      </c>
      <c r="T357" s="23">
        <f t="shared" si="51"/>
        <v>27771</v>
      </c>
      <c r="U357" s="26">
        <f t="shared" si="52"/>
        <v>0.95</v>
      </c>
    </row>
    <row r="358" spans="1:21">
      <c r="A358" t="s">
        <v>360</v>
      </c>
      <c r="B358">
        <v>350</v>
      </c>
      <c r="C358" s="4">
        <f>('Levy Limit Base'!AD359)</f>
        <v>31144397</v>
      </c>
      <c r="D358" s="4" t="str">
        <f>IF('Levy Limit Base'!U359&gt;0,"","*")</f>
        <v/>
      </c>
      <c r="E358" s="4">
        <f>(GRS!F359)</f>
        <v>978238</v>
      </c>
      <c r="F358" s="4">
        <f>('Local Receipts'!K359)</f>
        <v>2102750</v>
      </c>
      <c r="G358" s="4" t="str">
        <f t="shared" si="53"/>
        <v/>
      </c>
      <c r="H358" s="4">
        <f t="shared" si="45"/>
        <v>34225385</v>
      </c>
      <c r="I358" s="4"/>
      <c r="J358" s="4">
        <f>MINA(ROUND(C358*1.025,0),'Levy Limit Base'!AB359)</f>
        <v>31923007</v>
      </c>
      <c r="K358" s="4">
        <f>IF(J358+'New Growth'!AM359&gt;'Levy Limit Base'!AB359,'Levy Limit Base'!AB359-J358,'New Growth'!AM359)</f>
        <v>498310</v>
      </c>
      <c r="L358" s="26">
        <f t="shared" si="46"/>
        <v>4.0999991105944353</v>
      </c>
      <c r="M358" s="4">
        <f>(GRS!J359)</f>
        <v>1010837</v>
      </c>
      <c r="N358" s="26">
        <f t="shared" si="47"/>
        <v>3.3324201267994087</v>
      </c>
      <c r="O358" s="4">
        <f>('Local Receipts'!U359)</f>
        <v>2156320.46</v>
      </c>
      <c r="P358" t="str">
        <f t="shared" si="48"/>
        <v/>
      </c>
      <c r="Q358" s="26">
        <f t="shared" si="49"/>
        <v>2.5476380929734854</v>
      </c>
      <c r="R358" s="4">
        <f t="shared" si="50"/>
        <v>35588474.460000001</v>
      </c>
      <c r="T358" s="23">
        <f t="shared" si="51"/>
        <v>1363089.4600000009</v>
      </c>
      <c r="U358" s="26">
        <f t="shared" si="52"/>
        <v>3.9800000000000004</v>
      </c>
    </row>
    <row r="359" spans="1:21">
      <c r="A359" t="s">
        <v>361</v>
      </c>
      <c r="B359">
        <v>351</v>
      </c>
      <c r="C359" s="4">
        <f>('Levy Limit Base'!AD360)</f>
        <v>48947364</v>
      </c>
      <c r="D359" s="4" t="str">
        <f>IF('Levy Limit Base'!U360&gt;0,"","*")</f>
        <v/>
      </c>
      <c r="E359" s="4">
        <f>(GRS!F360)</f>
        <v>1262374</v>
      </c>
      <c r="F359" s="4">
        <f>('Local Receipts'!K360)</f>
        <v>7224000</v>
      </c>
      <c r="G359" s="4" t="str">
        <f t="shared" si="53"/>
        <v/>
      </c>
      <c r="H359" s="4">
        <f t="shared" si="45"/>
        <v>57433738</v>
      </c>
      <c r="I359" s="4"/>
      <c r="J359" s="4">
        <f>MINA(ROUND(C359*1.025,0),'Levy Limit Base'!AB360)</f>
        <v>50171048</v>
      </c>
      <c r="K359" s="4">
        <f>IF(J359+'New Growth'!AM360&gt;'Levy Limit Base'!AB360,'Levy Limit Base'!AB360-J359,'New Growth'!AM360)</f>
        <v>362210</v>
      </c>
      <c r="L359" s="26">
        <f t="shared" si="46"/>
        <v>3.2399987872687075</v>
      </c>
      <c r="M359" s="4">
        <f>(GRS!J360)</f>
        <v>1306521</v>
      </c>
      <c r="N359" s="26">
        <f>(M359-E359)*100/E359</f>
        <v>3.4971411008148139</v>
      </c>
      <c r="O359" s="4">
        <f>('Local Receipts'!U360)</f>
        <v>7234000</v>
      </c>
      <c r="P359" t="str">
        <f t="shared" si="48"/>
        <v/>
      </c>
      <c r="Q359" s="26">
        <f t="shared" si="49"/>
        <v>0.13842746400885936</v>
      </c>
      <c r="R359" s="4">
        <f t="shared" si="50"/>
        <v>59073779</v>
      </c>
      <c r="T359" s="23">
        <f t="shared" si="51"/>
        <v>1640041</v>
      </c>
      <c r="U359" s="26">
        <f t="shared" si="52"/>
        <v>2.86</v>
      </c>
    </row>
    <row r="361" spans="1:21">
      <c r="A361" t="s">
        <v>372</v>
      </c>
      <c r="C361" s="4">
        <f>SUM(C9:C359)</f>
        <v>15998560332</v>
      </c>
      <c r="D361" s="4"/>
      <c r="E361" s="4">
        <f>SUM(E9:E359)</f>
        <v>1088553475</v>
      </c>
      <c r="F361" s="4">
        <f>SUM(F9:F359)</f>
        <v>1562813796.6100006</v>
      </c>
      <c r="G361" s="4"/>
      <c r="H361" s="4">
        <f>SUM(H9:H359)</f>
        <v>18649927603.609997</v>
      </c>
      <c r="I361" s="4"/>
      <c r="J361" s="4">
        <f>SUM(J9:J359)</f>
        <v>16387203206</v>
      </c>
      <c r="K361" s="4">
        <f>SUM(K9:K359)</f>
        <v>322643409</v>
      </c>
      <c r="L361" s="26">
        <f>((J361+K361)-C361)*100/C361</f>
        <v>4.4459393110347527</v>
      </c>
      <c r="M361" s="4">
        <f>SUM(M9:M359)</f>
        <v>1125715897</v>
      </c>
      <c r="N361" s="26">
        <f>(M361-E361)*100/E361</f>
        <v>3.4139270925573961</v>
      </c>
      <c r="O361" s="4">
        <f>SUM(O9:O359)</f>
        <v>1636898312.8600004</v>
      </c>
      <c r="Q361" s="26">
        <f>(O361-F361)*100/F361</f>
        <v>4.7404570148216774</v>
      </c>
      <c r="R361" s="4">
        <f>SUM(R9:R359)</f>
        <v>19472460824.860001</v>
      </c>
      <c r="T361" s="23">
        <f>SUM(T9:T359)</f>
        <v>822533221.25</v>
      </c>
      <c r="U361" s="26">
        <f>ROUND(T361/H361,4)*100</f>
        <v>4.41</v>
      </c>
    </row>
    <row r="363" spans="1:21">
      <c r="U363" s="26">
        <f>MAX(U9:U359)</f>
        <v>7.89</v>
      </c>
    </row>
    <row r="364" spans="1:21">
      <c r="U364" s="26">
        <f>MIN(U9:U359)</f>
        <v>-0.64</v>
      </c>
    </row>
  </sheetData>
  <autoFilter ref="A8:U359" xr:uid="{00000000-0009-0000-0000-000006000000}"/>
  <phoneticPr fontId="0" type="noConversion"/>
  <printOptions horizontalCentered="1"/>
  <pageMargins left="0.5" right="0.5" top="0.5" bottom="0.5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Introduction</vt:lpstr>
      <vt:lpstr>Overrides</vt:lpstr>
      <vt:lpstr>New Growth</vt:lpstr>
      <vt:lpstr>Levy Limit Base</vt:lpstr>
      <vt:lpstr>GRS</vt:lpstr>
      <vt:lpstr>Local Receipts</vt:lpstr>
      <vt:lpstr>MRGF Calculation</vt:lpstr>
      <vt:lpstr>GRS!Print_Area</vt:lpstr>
      <vt:lpstr>'Local Receipts'!Print_Area</vt:lpstr>
      <vt:lpstr>'MRGF Calculation'!Print_Area</vt:lpstr>
      <vt:lpstr>'MRGF Calculation'!Print_Titles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Juszkiewicz</dc:creator>
  <cp:lastModifiedBy>Callahan, Tracy (DOR)</cp:lastModifiedBy>
  <cp:lastPrinted>2017-12-21T15:57:10Z</cp:lastPrinted>
  <dcterms:created xsi:type="dcterms:W3CDTF">2002-01-06T20:14:15Z</dcterms:created>
  <dcterms:modified xsi:type="dcterms:W3CDTF">2024-06-18T18:54:57Z</dcterms:modified>
</cp:coreProperties>
</file>