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255" windowWidth="15480" windowHeight="6075" tabRatio="881" firstSheet="2" activeTab="4"/>
  </bookViews>
  <sheets>
    <sheet name="select" sheetId="1" state="hidden" r:id="rId1"/>
    <sheet name="selections" sheetId="2" state="hidden" r:id="rId2"/>
    <sheet name="LOGO" sheetId="3" r:id="rId3"/>
    <sheet name="JURCODES" sheetId="4" state="hidden" r:id="rId4"/>
    <sheet name="Community Summary" sheetId="5" r:id="rId5"/>
    <sheet name="New growth" sheetId="6" state="hidden" r:id="rId6"/>
    <sheet name="levy limit base" sheetId="7" state="hidden" r:id="rId7"/>
    <sheet name="GRS" sheetId="8" state="hidden" r:id="rId8"/>
    <sheet name="Local Receipts" sheetId="9" state="hidden" r:id="rId9"/>
    <sheet name="MRGF Calculation" sheetId="10" state="hidden" r:id="rId10"/>
  </sheets>
  <definedNames>
    <definedName name="_">'Community Summary'!$A$1:$O$49</definedName>
    <definedName name="__123Graph_B" hidden="1">'MRGF Calculation'!$U$10:$U$360</definedName>
    <definedName name="_Dist_Values" hidden="1">'MRGF Calculation'!$U$10:$U$360</definedName>
    <definedName name="_Order1" hidden="1">255</definedName>
    <definedName name="GRS">'GRS'!$B$10:$K$361</definedName>
    <definedName name="jurcodes">'JURCODES'!$A$1:$B$353</definedName>
    <definedName name="levybase">'levy limit base'!$B$10:$T$362</definedName>
    <definedName name="levygrowth">'New growth'!$A$10:$AJ$360</definedName>
    <definedName name="LOCR">'Local Receipts'!$B$10:$U$360</definedName>
    <definedName name="MRGF">'MRGF Calculation'!$B$10:$Z$360</definedName>
    <definedName name="PRange">'Community Summary'!$A$1:$O$56</definedName>
    <definedName name="_xlnm.Print_Area" localSheetId="4">'Community Summary'!$A$1:$O$56</definedName>
    <definedName name="_xlnm.Print_Area" localSheetId="2">'LOGO'!$A$1:$A$15</definedName>
    <definedName name="_xlnm.Print_Area" localSheetId="9">'MRGF Calculation'!$U$10:$U$360</definedName>
    <definedName name="_xlnm.Print_Titles" localSheetId="7">'GRS'!$1:$9</definedName>
    <definedName name="_xlnm.Print_Titles" localSheetId="6">'levy limit base'!$1:$9</definedName>
    <definedName name="_xlnm.Print_Titles" localSheetId="8">'Local Receipts'!$1:$9</definedName>
    <definedName name="_xlnm.Print_Titles" localSheetId="9">'MRGF Calculation'!$1:$9</definedName>
    <definedName name="_xlnm.Print_Titles" localSheetId="5">'New growth'!$1:$9</definedName>
    <definedName name="Print_Titles_MI" localSheetId="7">'GRS'!$1:$9</definedName>
    <definedName name="Print_Titles_MI" localSheetId="6">'levy limit base'!$1:$9</definedName>
    <definedName name="Print_Titles_MI" localSheetId="8">'Local Receipts'!$1:$9</definedName>
    <definedName name="Print_Titles_MI" localSheetId="9">'MRGF Calculation'!$1:$9</definedName>
    <definedName name="Print_Titles_MI" localSheetId="5">'New growth'!$1:$9</definedName>
    <definedName name="SELECT">'JURCODES'!$D$2</definedName>
  </definedNames>
  <calcPr fullCalcOnLoad="1"/>
</workbook>
</file>

<file path=xl/sharedStrings.xml><?xml version="1.0" encoding="utf-8"?>
<sst xmlns="http://schemas.openxmlformats.org/spreadsheetml/2006/main" count="3552" uniqueCount="910">
  <si>
    <t>COD</t>
  </si>
  <si>
    <t>JURNAME</t>
  </si>
  <si>
    <t>JUR</t>
  </si>
  <si>
    <t>SELECT</t>
  </si>
  <si>
    <t xml:space="preserve">ABINGTON            </t>
  </si>
  <si>
    <t xml:space="preserve">ACTON               </t>
  </si>
  <si>
    <t xml:space="preserve">ACUSHNET            </t>
  </si>
  <si>
    <t xml:space="preserve">ADAMS               </t>
  </si>
  <si>
    <t xml:space="preserve">AGAWAM              </t>
  </si>
  <si>
    <t xml:space="preserve">ALFORD              </t>
  </si>
  <si>
    <t xml:space="preserve">AMESBURY            </t>
  </si>
  <si>
    <t xml:space="preserve">AMHERST             </t>
  </si>
  <si>
    <t xml:space="preserve">ANDOVER             </t>
  </si>
  <si>
    <t xml:space="preserve">ARLINGTON           </t>
  </si>
  <si>
    <t xml:space="preserve">ASHBURNHAM          </t>
  </si>
  <si>
    <t xml:space="preserve">ASHBY               </t>
  </si>
  <si>
    <t xml:space="preserve">ASHFIELD            </t>
  </si>
  <si>
    <t xml:space="preserve">ASHLAND             </t>
  </si>
  <si>
    <t xml:space="preserve">ATHOL               </t>
  </si>
  <si>
    <t xml:space="preserve">ATTLEBORO           </t>
  </si>
  <si>
    <t xml:space="preserve">AUBURN              </t>
  </si>
  <si>
    <t xml:space="preserve">AVON                </t>
  </si>
  <si>
    <t xml:space="preserve">AYER                </t>
  </si>
  <si>
    <t xml:space="preserve">BARNSTABLE          </t>
  </si>
  <si>
    <t xml:space="preserve">BARRE               </t>
  </si>
  <si>
    <t xml:space="preserve">BECKET              </t>
  </si>
  <si>
    <t xml:space="preserve">BEDFORD             </t>
  </si>
  <si>
    <t xml:space="preserve">BELCHERTOWN         </t>
  </si>
  <si>
    <t xml:space="preserve">BELLINGHAM          </t>
  </si>
  <si>
    <t xml:space="preserve">BELMONT             </t>
  </si>
  <si>
    <t xml:space="preserve">BERKLEY             </t>
  </si>
  <si>
    <t xml:space="preserve">BERLIN              </t>
  </si>
  <si>
    <t xml:space="preserve">BERNARDSTON         </t>
  </si>
  <si>
    <t xml:space="preserve">BEVERLY             </t>
  </si>
  <si>
    <t xml:space="preserve">BILLERICA           </t>
  </si>
  <si>
    <t xml:space="preserve">BLACKSTONE          </t>
  </si>
  <si>
    <t xml:space="preserve">BLANDFORD           </t>
  </si>
  <si>
    <t xml:space="preserve">BOLTON              </t>
  </si>
  <si>
    <t xml:space="preserve">BOSTON              </t>
  </si>
  <si>
    <t xml:space="preserve">BOURNE              </t>
  </si>
  <si>
    <t xml:space="preserve">BOXBOROUGH          </t>
  </si>
  <si>
    <t xml:space="preserve">BOXFORD             </t>
  </si>
  <si>
    <t xml:space="preserve">BOYLSTON            </t>
  </si>
  <si>
    <t xml:space="preserve">BRAINTREE           </t>
  </si>
  <si>
    <t xml:space="preserve">BREWSTER            </t>
  </si>
  <si>
    <t xml:space="preserve">BRIDGEWATER         </t>
  </si>
  <si>
    <t xml:space="preserve">BRIMFIELD           </t>
  </si>
  <si>
    <t xml:space="preserve">BROCKTON            </t>
  </si>
  <si>
    <t xml:space="preserve">BROOKFIELD          </t>
  </si>
  <si>
    <t xml:space="preserve">BROOKLINE           </t>
  </si>
  <si>
    <t xml:space="preserve">BUCKLAND            </t>
  </si>
  <si>
    <t xml:space="preserve">BURLINGTON          </t>
  </si>
  <si>
    <t xml:space="preserve">CAMBRIDGE           </t>
  </si>
  <si>
    <t xml:space="preserve">CANTON              </t>
  </si>
  <si>
    <t xml:space="preserve">CARLISLE            </t>
  </si>
  <si>
    <t xml:space="preserve">CARVER              </t>
  </si>
  <si>
    <t xml:space="preserve">CHARLEMONT          </t>
  </si>
  <si>
    <t xml:space="preserve">CHARLTON            </t>
  </si>
  <si>
    <t xml:space="preserve">CHATHAM             </t>
  </si>
  <si>
    <t xml:space="preserve">CHELMSFORD          </t>
  </si>
  <si>
    <t xml:space="preserve">CHELSEA             </t>
  </si>
  <si>
    <t xml:space="preserve">CHESHIRE            </t>
  </si>
  <si>
    <t xml:space="preserve">CHESTER             </t>
  </si>
  <si>
    <t xml:space="preserve">CHESTERFIELD        </t>
  </si>
  <si>
    <t xml:space="preserve">CHICOPEE            </t>
  </si>
  <si>
    <t xml:space="preserve">CHILMARK            </t>
  </si>
  <si>
    <t xml:space="preserve">CLARKSBURG          </t>
  </si>
  <si>
    <t xml:space="preserve">CLINTON             </t>
  </si>
  <si>
    <t xml:space="preserve">COHASSET            </t>
  </si>
  <si>
    <t xml:space="preserve">COLRAIN             </t>
  </si>
  <si>
    <t xml:space="preserve">CONCORD             </t>
  </si>
  <si>
    <t xml:space="preserve">CONWAY              </t>
  </si>
  <si>
    <t xml:space="preserve">CUMMINGTON          </t>
  </si>
  <si>
    <t xml:space="preserve">DALTON              </t>
  </si>
  <si>
    <t xml:space="preserve">DANVERS             </t>
  </si>
  <si>
    <t xml:space="preserve">DARTMOUTH           </t>
  </si>
  <si>
    <t xml:space="preserve">DEDHAM              </t>
  </si>
  <si>
    <t xml:space="preserve">DEERFIELD           </t>
  </si>
  <si>
    <t xml:space="preserve">DENNIS              </t>
  </si>
  <si>
    <t xml:space="preserve">DIGHTON             </t>
  </si>
  <si>
    <t xml:space="preserve">DOUGLAS             </t>
  </si>
  <si>
    <t xml:space="preserve">DOVER               </t>
  </si>
  <si>
    <t xml:space="preserve">DRACUT              </t>
  </si>
  <si>
    <t xml:space="preserve">DUDLEY              </t>
  </si>
  <si>
    <t xml:space="preserve">DUNSTABLE           </t>
  </si>
  <si>
    <t xml:space="preserve">DUXBURY             </t>
  </si>
  <si>
    <t xml:space="preserve">EAST BRIDGEWATER    </t>
  </si>
  <si>
    <t xml:space="preserve">EAST BROOKFIELD     </t>
  </si>
  <si>
    <t xml:space="preserve">EAST LONGMEADOW     </t>
  </si>
  <si>
    <t xml:space="preserve">EASTHAM             </t>
  </si>
  <si>
    <t xml:space="preserve">EASTHAMPTON         </t>
  </si>
  <si>
    <t xml:space="preserve">EASTON              </t>
  </si>
  <si>
    <t xml:space="preserve">EDGARTOWN           </t>
  </si>
  <si>
    <t xml:space="preserve">EGREMONT            </t>
  </si>
  <si>
    <t xml:space="preserve">ERVING              </t>
  </si>
  <si>
    <t xml:space="preserve">ESSEX               </t>
  </si>
  <si>
    <t xml:space="preserve">EVERETT             </t>
  </si>
  <si>
    <t xml:space="preserve">FAIRHAVEN           </t>
  </si>
  <si>
    <t xml:space="preserve">FALL RIVER          </t>
  </si>
  <si>
    <t xml:space="preserve">FALMOUTH            </t>
  </si>
  <si>
    <t xml:space="preserve">FITCHBURG           </t>
  </si>
  <si>
    <t xml:space="preserve">FLORIDA             </t>
  </si>
  <si>
    <t xml:space="preserve">FOXBOROUGH          </t>
  </si>
  <si>
    <t xml:space="preserve">FRAMINGHAM          </t>
  </si>
  <si>
    <t xml:space="preserve">FRANKLIN            </t>
  </si>
  <si>
    <t xml:space="preserve">FREETOWN            </t>
  </si>
  <si>
    <t xml:space="preserve">GARDNER             </t>
  </si>
  <si>
    <t xml:space="preserve">GAY HEAD            </t>
  </si>
  <si>
    <t xml:space="preserve">GEORGETOWN          </t>
  </si>
  <si>
    <t xml:space="preserve">GILL                </t>
  </si>
  <si>
    <t xml:space="preserve">GLOUCESTER          </t>
  </si>
  <si>
    <t xml:space="preserve">GOSHEN              </t>
  </si>
  <si>
    <t xml:space="preserve">GOSNOLD             </t>
  </si>
  <si>
    <t xml:space="preserve">GRAFTON             </t>
  </si>
  <si>
    <t xml:space="preserve">GRANBY              </t>
  </si>
  <si>
    <t xml:space="preserve">GRANVILLE           </t>
  </si>
  <si>
    <t xml:space="preserve">GREAT BARRINGTON    </t>
  </si>
  <si>
    <t xml:space="preserve">GREENFIELD          </t>
  </si>
  <si>
    <t xml:space="preserve">GROTON              </t>
  </si>
  <si>
    <t xml:space="preserve">GROVELAND           </t>
  </si>
  <si>
    <t xml:space="preserve">HADLEY              </t>
  </si>
  <si>
    <t xml:space="preserve">HALIFAX             </t>
  </si>
  <si>
    <t xml:space="preserve">HAMILTON            </t>
  </si>
  <si>
    <t xml:space="preserve">HAMPDEN             </t>
  </si>
  <si>
    <t xml:space="preserve">HANCOCK             </t>
  </si>
  <si>
    <t xml:space="preserve">HANOVER             </t>
  </si>
  <si>
    <t xml:space="preserve">HANSON              </t>
  </si>
  <si>
    <t xml:space="preserve">HARDWICK            </t>
  </si>
  <si>
    <t xml:space="preserve">HARVARD             </t>
  </si>
  <si>
    <t xml:space="preserve">HARWICH             </t>
  </si>
  <si>
    <t xml:space="preserve">HATFIELD            </t>
  </si>
  <si>
    <t xml:space="preserve">HAVERHILL           </t>
  </si>
  <si>
    <t xml:space="preserve">HAWLEY              </t>
  </si>
  <si>
    <t xml:space="preserve">HEATH               </t>
  </si>
  <si>
    <t xml:space="preserve">HINGHAM             </t>
  </si>
  <si>
    <t xml:space="preserve">HINSDALE            </t>
  </si>
  <si>
    <t xml:space="preserve">HOLBROOK            </t>
  </si>
  <si>
    <t xml:space="preserve">HOLDEN              </t>
  </si>
  <si>
    <t xml:space="preserve">HOLLAND             </t>
  </si>
  <si>
    <t xml:space="preserve">HOLLISTON           </t>
  </si>
  <si>
    <t xml:space="preserve">HOLYOKE             </t>
  </si>
  <si>
    <t xml:space="preserve">HOPEDALE            </t>
  </si>
  <si>
    <t xml:space="preserve">HOPKINTON           </t>
  </si>
  <si>
    <t xml:space="preserve">HUBBARDSTON         </t>
  </si>
  <si>
    <t xml:space="preserve">HUDSON              </t>
  </si>
  <si>
    <t xml:space="preserve">HULL                </t>
  </si>
  <si>
    <t xml:space="preserve">HUNTINGTON          </t>
  </si>
  <si>
    <t xml:space="preserve">IPSWICH             </t>
  </si>
  <si>
    <t xml:space="preserve">KINGSTON            </t>
  </si>
  <si>
    <t xml:space="preserve">LAKEVILLE           </t>
  </si>
  <si>
    <t xml:space="preserve">LANCASTER           </t>
  </si>
  <si>
    <t xml:space="preserve">LANESBOROUGH        </t>
  </si>
  <si>
    <t xml:space="preserve">LAWRENCE            </t>
  </si>
  <si>
    <t xml:space="preserve">LEE                 </t>
  </si>
  <si>
    <t xml:space="preserve">LEICESTER           </t>
  </si>
  <si>
    <t xml:space="preserve">LENOX               </t>
  </si>
  <si>
    <t xml:space="preserve">LEOMINSTER          </t>
  </si>
  <si>
    <t xml:space="preserve">LEVERETT            </t>
  </si>
  <si>
    <t xml:space="preserve">LEXINGTON           </t>
  </si>
  <si>
    <t xml:space="preserve">LEYDEN              </t>
  </si>
  <si>
    <t xml:space="preserve">LINCOLN             </t>
  </si>
  <si>
    <t xml:space="preserve">LITTLETON           </t>
  </si>
  <si>
    <t xml:space="preserve">LONGMEADOW          </t>
  </si>
  <si>
    <t xml:space="preserve">LOWELL              </t>
  </si>
  <si>
    <t xml:space="preserve">LUDLOW              </t>
  </si>
  <si>
    <t xml:space="preserve">LUNENBURG           </t>
  </si>
  <si>
    <t xml:space="preserve">LYNN                </t>
  </si>
  <si>
    <t xml:space="preserve">LYNNFIELD           </t>
  </si>
  <si>
    <t xml:space="preserve">MALDEN              </t>
  </si>
  <si>
    <t xml:space="preserve">MANCHESTER          </t>
  </si>
  <si>
    <t xml:space="preserve">MANSFIELD           </t>
  </si>
  <si>
    <t xml:space="preserve">MARBLEHEAD          </t>
  </si>
  <si>
    <t xml:space="preserve">MARION              </t>
  </si>
  <si>
    <t xml:space="preserve">MARLBOROUGH         </t>
  </si>
  <si>
    <t xml:space="preserve">MARSHFIELD          </t>
  </si>
  <si>
    <t xml:space="preserve">MASHPEE             </t>
  </si>
  <si>
    <t xml:space="preserve">MATTAPOISETT        </t>
  </si>
  <si>
    <t xml:space="preserve">MAYNARD             </t>
  </si>
  <si>
    <t xml:space="preserve">MEDFIELD            </t>
  </si>
  <si>
    <t xml:space="preserve">MEDFORD             </t>
  </si>
  <si>
    <t xml:space="preserve">MEDWAY              </t>
  </si>
  <si>
    <t xml:space="preserve">MELROSE             </t>
  </si>
  <si>
    <t xml:space="preserve">MENDON              </t>
  </si>
  <si>
    <t xml:space="preserve">MERRIMAC            </t>
  </si>
  <si>
    <t xml:space="preserve">METHUEN             </t>
  </si>
  <si>
    <t xml:space="preserve">MIDDLEBOROUGH       </t>
  </si>
  <si>
    <t xml:space="preserve">MIDDLEFIELD         </t>
  </si>
  <si>
    <t xml:space="preserve">MIDDLETON           </t>
  </si>
  <si>
    <t xml:space="preserve">MILFORD             </t>
  </si>
  <si>
    <t xml:space="preserve">MILLBURY            </t>
  </si>
  <si>
    <t xml:space="preserve">MILLIS              </t>
  </si>
  <si>
    <t xml:space="preserve">MILLVILLE           </t>
  </si>
  <si>
    <t xml:space="preserve">MILTON              </t>
  </si>
  <si>
    <t xml:space="preserve">MONROE              </t>
  </si>
  <si>
    <t xml:space="preserve">MONSON              </t>
  </si>
  <si>
    <t xml:space="preserve">MONTAGUE            </t>
  </si>
  <si>
    <t xml:space="preserve">MONTEREY            </t>
  </si>
  <si>
    <t xml:space="preserve">MONTGOMERY          </t>
  </si>
  <si>
    <t xml:space="preserve">MOUNT WASHINGTON    </t>
  </si>
  <si>
    <t xml:space="preserve">NAHANT              </t>
  </si>
  <si>
    <t xml:space="preserve">NANTUCKET           </t>
  </si>
  <si>
    <t xml:space="preserve">NATICK              </t>
  </si>
  <si>
    <t xml:space="preserve">NEEDHAM             </t>
  </si>
  <si>
    <t xml:space="preserve">NEW ASHFORD         </t>
  </si>
  <si>
    <t xml:space="preserve">NEW BEDFORD         </t>
  </si>
  <si>
    <t xml:space="preserve">NEW BRAINTREE       </t>
  </si>
  <si>
    <t xml:space="preserve">NEW MARLBOROUGH     </t>
  </si>
  <si>
    <t xml:space="preserve">NEW SALEM           </t>
  </si>
  <si>
    <t xml:space="preserve">NEWBURY             </t>
  </si>
  <si>
    <t xml:space="preserve">NEWBURYPORT         </t>
  </si>
  <si>
    <t xml:space="preserve">NEWTON              </t>
  </si>
  <si>
    <t xml:space="preserve">NORFOLK             </t>
  </si>
  <si>
    <t xml:space="preserve">NORTH ADAMS         </t>
  </si>
  <si>
    <t xml:space="preserve">NORTH ANDOVER       </t>
  </si>
  <si>
    <t xml:space="preserve">NORTH ATTLEBOROUGH  </t>
  </si>
  <si>
    <t xml:space="preserve">NORTH BROOKFIELD    </t>
  </si>
  <si>
    <t xml:space="preserve">NORTH READING       </t>
  </si>
  <si>
    <t xml:space="preserve">NORTHAMPTON         </t>
  </si>
  <si>
    <t xml:space="preserve">NORTHBOROUGH        </t>
  </si>
  <si>
    <t xml:space="preserve">NORTHBRIDGE         </t>
  </si>
  <si>
    <t xml:space="preserve">NORTHFIELD          </t>
  </si>
  <si>
    <t xml:space="preserve">NORTON              </t>
  </si>
  <si>
    <t xml:space="preserve">NORWELL             </t>
  </si>
  <si>
    <t xml:space="preserve">NORWOOD             </t>
  </si>
  <si>
    <t xml:space="preserve">OAK BLUFFS          </t>
  </si>
  <si>
    <t xml:space="preserve">OAKHAM              </t>
  </si>
  <si>
    <t xml:space="preserve">ORANGE              </t>
  </si>
  <si>
    <t xml:space="preserve">ORLEANS             </t>
  </si>
  <si>
    <t xml:space="preserve">OTIS                </t>
  </si>
  <si>
    <t xml:space="preserve">OXFORD              </t>
  </si>
  <si>
    <t xml:space="preserve">PALMER              </t>
  </si>
  <si>
    <t xml:space="preserve">PAXTON              </t>
  </si>
  <si>
    <t xml:space="preserve">PEABODY             </t>
  </si>
  <si>
    <t xml:space="preserve">PELHAM              </t>
  </si>
  <si>
    <t xml:space="preserve">PEMBROKE            </t>
  </si>
  <si>
    <t xml:space="preserve">PEPPERELL           </t>
  </si>
  <si>
    <t xml:space="preserve">PERU                </t>
  </si>
  <si>
    <t xml:space="preserve">PETERSHAM           </t>
  </si>
  <si>
    <t xml:space="preserve">PHILLIPSTON         </t>
  </si>
  <si>
    <t xml:space="preserve">PITTSFIELD          </t>
  </si>
  <si>
    <t xml:space="preserve">PLAINFIELD          </t>
  </si>
  <si>
    <t xml:space="preserve">PLAINVILLE          </t>
  </si>
  <si>
    <t xml:space="preserve">PLYMOUTH            </t>
  </si>
  <si>
    <t xml:space="preserve">PLYMPTON            </t>
  </si>
  <si>
    <t xml:space="preserve">PRINCETON           </t>
  </si>
  <si>
    <t xml:space="preserve">PROVINCETOWN        </t>
  </si>
  <si>
    <t xml:space="preserve">QUINCY              </t>
  </si>
  <si>
    <t xml:space="preserve">RANDOLPH            </t>
  </si>
  <si>
    <t xml:space="preserve">RAYNHAM             </t>
  </si>
  <si>
    <t xml:space="preserve">READING             </t>
  </si>
  <si>
    <t xml:space="preserve">REHOBOTH            </t>
  </si>
  <si>
    <t xml:space="preserve">REVERE              </t>
  </si>
  <si>
    <t xml:space="preserve">RICHMOND            </t>
  </si>
  <si>
    <t xml:space="preserve">ROCHESTER           </t>
  </si>
  <si>
    <t xml:space="preserve">ROCKLAND            </t>
  </si>
  <si>
    <t xml:space="preserve">ROCKPORT            </t>
  </si>
  <si>
    <t xml:space="preserve">ROWE                </t>
  </si>
  <si>
    <t xml:space="preserve">ROWLEY              </t>
  </si>
  <si>
    <t xml:space="preserve">ROYALSTON           </t>
  </si>
  <si>
    <t xml:space="preserve">RUSSELL             </t>
  </si>
  <si>
    <t xml:space="preserve">RUTLAND             </t>
  </si>
  <si>
    <t xml:space="preserve">SALEM               </t>
  </si>
  <si>
    <t xml:space="preserve">SALISBURY           </t>
  </si>
  <si>
    <t xml:space="preserve">SANDISFIELD         </t>
  </si>
  <si>
    <t xml:space="preserve">SANDWICH            </t>
  </si>
  <si>
    <t xml:space="preserve">SAUGUS              </t>
  </si>
  <si>
    <t xml:space="preserve">SAVOY               </t>
  </si>
  <si>
    <t xml:space="preserve">SCITUATE            </t>
  </si>
  <si>
    <t xml:space="preserve">SEEKONK             </t>
  </si>
  <si>
    <t xml:space="preserve">SHARON              </t>
  </si>
  <si>
    <t xml:space="preserve">SHEFFIELD           </t>
  </si>
  <si>
    <t xml:space="preserve">SHELBURNE           </t>
  </si>
  <si>
    <t xml:space="preserve">SHERBORN            </t>
  </si>
  <si>
    <t xml:space="preserve">SHIRLEY             </t>
  </si>
  <si>
    <t xml:space="preserve">SHREWSBURY          </t>
  </si>
  <si>
    <t xml:space="preserve">SHUTESBURY          </t>
  </si>
  <si>
    <t xml:space="preserve">SOMERSET            </t>
  </si>
  <si>
    <t xml:space="preserve">SOMERVILLE          </t>
  </si>
  <si>
    <t xml:space="preserve">SOUTH HADLEY        </t>
  </si>
  <si>
    <t xml:space="preserve">SOUTHAMPTON         </t>
  </si>
  <si>
    <t xml:space="preserve">SOUTHBOROUGH        </t>
  </si>
  <si>
    <t xml:space="preserve">SOUTHBRIDGE         </t>
  </si>
  <si>
    <t xml:space="preserve">SOUTHWICK           </t>
  </si>
  <si>
    <t xml:space="preserve">SPENCER             </t>
  </si>
  <si>
    <t xml:space="preserve">SPRINGFIELD         </t>
  </si>
  <si>
    <t xml:space="preserve">STERLING            </t>
  </si>
  <si>
    <t xml:space="preserve">STOCKBRIDGE         </t>
  </si>
  <si>
    <t xml:space="preserve">STONEHAM            </t>
  </si>
  <si>
    <t xml:space="preserve">STOUGHTON           </t>
  </si>
  <si>
    <t xml:space="preserve">STOW                </t>
  </si>
  <si>
    <t xml:space="preserve">STURBRIDGE          </t>
  </si>
  <si>
    <t xml:space="preserve">SUDBURY             </t>
  </si>
  <si>
    <t xml:space="preserve">SUNDERLAND          </t>
  </si>
  <si>
    <t xml:space="preserve">SUTTON              </t>
  </si>
  <si>
    <t xml:space="preserve">SWAMPSCOTT          </t>
  </si>
  <si>
    <t xml:space="preserve">SWANSEA             </t>
  </si>
  <si>
    <t xml:space="preserve">TAUNTON             </t>
  </si>
  <si>
    <t xml:space="preserve">TEMPLETON           </t>
  </si>
  <si>
    <t xml:space="preserve">TEWKSBURY           </t>
  </si>
  <si>
    <t xml:space="preserve">TISBURY             </t>
  </si>
  <si>
    <t xml:space="preserve">TOLLAND             </t>
  </si>
  <si>
    <t xml:space="preserve">TOPSFIELD           </t>
  </si>
  <si>
    <t xml:space="preserve">TOWNSEND            </t>
  </si>
  <si>
    <t xml:space="preserve">TRURO               </t>
  </si>
  <si>
    <t xml:space="preserve">TYNGSBOROUGH        </t>
  </si>
  <si>
    <t xml:space="preserve">TYRINGHAM           </t>
  </si>
  <si>
    <t xml:space="preserve">UPTON               </t>
  </si>
  <si>
    <t xml:space="preserve">UXBRIDGE            </t>
  </si>
  <si>
    <t xml:space="preserve">WAKEFIELD           </t>
  </si>
  <si>
    <t xml:space="preserve">WALES               </t>
  </si>
  <si>
    <t xml:space="preserve">WALPOLE             </t>
  </si>
  <si>
    <t xml:space="preserve">WALTHAM             </t>
  </si>
  <si>
    <t xml:space="preserve">WARE                </t>
  </si>
  <si>
    <t xml:space="preserve">WAREHAM             </t>
  </si>
  <si>
    <t xml:space="preserve">WARREN              </t>
  </si>
  <si>
    <t xml:space="preserve">WARWICK             </t>
  </si>
  <si>
    <t xml:space="preserve">WASHINGTON          </t>
  </si>
  <si>
    <t xml:space="preserve">WATERTOWN           </t>
  </si>
  <si>
    <t xml:space="preserve">WAYLAND             </t>
  </si>
  <si>
    <t xml:space="preserve">WEBSTER             </t>
  </si>
  <si>
    <t xml:space="preserve">WELLESLEY           </t>
  </si>
  <si>
    <t xml:space="preserve">WELLFLEET           </t>
  </si>
  <si>
    <t xml:space="preserve">WENDELL             </t>
  </si>
  <si>
    <t xml:space="preserve">WENHAM              </t>
  </si>
  <si>
    <t xml:space="preserve">WEST BOYLSTON       </t>
  </si>
  <si>
    <t xml:space="preserve">WEST BRIDGEWATER    </t>
  </si>
  <si>
    <t xml:space="preserve">WEST BROOKFIELD     </t>
  </si>
  <si>
    <t xml:space="preserve">WEST NEWBURY        </t>
  </si>
  <si>
    <t xml:space="preserve">WEST SPRINGFIELD    </t>
  </si>
  <si>
    <t xml:space="preserve">WEST STOCKBRIDGE    </t>
  </si>
  <si>
    <t xml:space="preserve">WEST TISBURY        </t>
  </si>
  <si>
    <t xml:space="preserve">WESTBOROUGH         </t>
  </si>
  <si>
    <t xml:space="preserve">WESTFIELD           </t>
  </si>
  <si>
    <t xml:space="preserve">WESTFORD            </t>
  </si>
  <si>
    <t xml:space="preserve">WESTHAMPTON         </t>
  </si>
  <si>
    <t xml:space="preserve">WESTMINSTER         </t>
  </si>
  <si>
    <t xml:space="preserve">WESTON              </t>
  </si>
  <si>
    <t xml:space="preserve">WESTPORT            </t>
  </si>
  <si>
    <t xml:space="preserve">WESTWOOD            </t>
  </si>
  <si>
    <t xml:space="preserve">WEYMOUTH            </t>
  </si>
  <si>
    <t xml:space="preserve">WHATELY             </t>
  </si>
  <si>
    <t xml:space="preserve">WHITMAN             </t>
  </si>
  <si>
    <t xml:space="preserve">WILBRAHAM           </t>
  </si>
  <si>
    <t xml:space="preserve">WILLIAMSBURG        </t>
  </si>
  <si>
    <t xml:space="preserve">WILLIAMSTOWN        </t>
  </si>
  <si>
    <t xml:space="preserve">WILMINGTON          </t>
  </si>
  <si>
    <t xml:space="preserve">WINCHENDON          </t>
  </si>
  <si>
    <t xml:space="preserve">WINCHESTER          </t>
  </si>
  <si>
    <t xml:space="preserve">WINDSOR             </t>
  </si>
  <si>
    <t xml:space="preserve">WINTHROP            </t>
  </si>
  <si>
    <t xml:space="preserve">WOBURN              </t>
  </si>
  <si>
    <t xml:space="preserve">WORCESTER           </t>
  </si>
  <si>
    <t xml:space="preserve">WORTHINGTON         </t>
  </si>
  <si>
    <t xml:space="preserve">WRENTHAM            </t>
  </si>
  <si>
    <t>YARMOUTH</t>
  </si>
  <si>
    <t xml:space="preserve"> </t>
  </si>
  <si>
    <t>Massachusetts Department of Revenue</t>
  </si>
  <si>
    <t>Division of Local Services</t>
  </si>
  <si>
    <t>Fiscal Year</t>
  </si>
  <si>
    <t>1.</t>
  </si>
  <si>
    <t>LEVY LIMIT BASE</t>
  </si>
  <si>
    <t>AMOUNT</t>
  </si>
  <si>
    <t>3.</t>
  </si>
  <si>
    <t>CHANGE IN REVENUE SHARING</t>
  </si>
  <si>
    <t>Cherry Sheet</t>
  </si>
  <si>
    <t>Estimates</t>
  </si>
  <si>
    <t>State Owned Land</t>
  </si>
  <si>
    <t>TOTAL</t>
  </si>
  <si>
    <t>2.</t>
  </si>
  <si>
    <t>INCREASE IN LEVY LIMIT GROWTH DUE TO NEW GROWTH</t>
  </si>
  <si>
    <t>4.</t>
  </si>
  <si>
    <t>RECURRING LOCAL RECEIPTS</t>
  </si>
  <si>
    <t>Budget</t>
  </si>
  <si>
    <t>Levy Limit</t>
  </si>
  <si>
    <t xml:space="preserve">New </t>
  </si>
  <si>
    <t>Percentage</t>
  </si>
  <si>
    <t>Without</t>
  </si>
  <si>
    <t>Certified</t>
  </si>
  <si>
    <t>Growth</t>
  </si>
  <si>
    <t xml:space="preserve">of Previous </t>
  </si>
  <si>
    <t>Motor Vehicle Excise</t>
  </si>
  <si>
    <t>Fiscal</t>
  </si>
  <si>
    <t>Exclusions,</t>
  </si>
  <si>
    <t>CH</t>
  </si>
  <si>
    <t>New</t>
  </si>
  <si>
    <t>Adjusted</t>
  </si>
  <si>
    <t>Year's</t>
  </si>
  <si>
    <t>Other Excise</t>
  </si>
  <si>
    <t>Year</t>
  </si>
  <si>
    <t>Overides</t>
  </si>
  <si>
    <t>for 653</t>
  </si>
  <si>
    <t>Limit</t>
  </si>
  <si>
    <t>Penalties and Interest</t>
  </si>
  <si>
    <t>Payments in Lieu</t>
  </si>
  <si>
    <t>Fines and Forfeits</t>
  </si>
  <si>
    <t>Investment Income</t>
  </si>
  <si>
    <t>5.</t>
  </si>
  <si>
    <t>SUMMARY</t>
  </si>
  <si>
    <t>Amount</t>
  </si>
  <si>
    <t>Pct Chg</t>
  </si>
  <si>
    <t>Average of Last Three Years</t>
  </si>
  <si>
    <t>Lowest Three of Last Four Years</t>
  </si>
  <si>
    <t>Maximum, Last Three Years</t>
  </si>
  <si>
    <t>Average of Two Smaller Years</t>
  </si>
  <si>
    <t>Difference, Maximum Minus 2 Yr Average</t>
  </si>
  <si>
    <t>Total Base Municipal Revenues</t>
  </si>
  <si>
    <t>Percent Increase in New Growth for MRGF</t>
  </si>
  <si>
    <t>Total Estimated Current Municipal Revenues</t>
  </si>
  <si>
    <t>Change, Base to Current Revenues</t>
  </si>
  <si>
    <t>Calculation of Increment in Levy Limit Due to New Growth</t>
  </si>
  <si>
    <t>Limit Prior</t>
  </si>
  <si>
    <t>Average,</t>
  </si>
  <si>
    <t>Lowest</t>
  </si>
  <si>
    <t>Maximum</t>
  </si>
  <si>
    <t>Avg of</t>
  </si>
  <si>
    <t>Difference,</t>
  </si>
  <si>
    <t>Avg Pct</t>
  </si>
  <si>
    <t>Estimated</t>
  </si>
  <si>
    <t>to Exclusion</t>
  </si>
  <si>
    <t>Ch 653</t>
  </si>
  <si>
    <t xml:space="preserve">Last </t>
  </si>
  <si>
    <t>Three of</t>
  </si>
  <si>
    <t>Percentage,</t>
  </si>
  <si>
    <t>Two</t>
  </si>
  <si>
    <t>Increase</t>
  </si>
  <si>
    <t>New Growth</t>
  </si>
  <si>
    <t>DOR</t>
  </si>
  <si>
    <t>Unadjusted</t>
  </si>
  <si>
    <t>Growth %</t>
  </si>
  <si>
    <t>Three</t>
  </si>
  <si>
    <t>Last Four</t>
  </si>
  <si>
    <t>Last 3</t>
  </si>
  <si>
    <t>Smaller</t>
  </si>
  <si>
    <t>Minus</t>
  </si>
  <si>
    <t>In Limit</t>
  </si>
  <si>
    <t>CDE</t>
  </si>
  <si>
    <t xml:space="preserve">MUNICIPALITY  </t>
  </si>
  <si>
    <t>for Overrides</t>
  </si>
  <si>
    <t>Begun</t>
  </si>
  <si>
    <t>Ended</t>
  </si>
  <si>
    <t>for Ch 653</t>
  </si>
  <si>
    <t>Of PY Limit</t>
  </si>
  <si>
    <t>Years</t>
  </si>
  <si>
    <t>2 Yr Avg</t>
  </si>
  <si>
    <t>From Growth</t>
  </si>
  <si>
    <t>Ceiling Check</t>
  </si>
  <si>
    <t xml:space="preserve">ABINGTON      </t>
  </si>
  <si>
    <t xml:space="preserve">ACTON         </t>
  </si>
  <si>
    <t xml:space="preserve">ACUSHNET      </t>
  </si>
  <si>
    <t xml:space="preserve">ADAMS         </t>
  </si>
  <si>
    <t xml:space="preserve">AGAWAM        </t>
  </si>
  <si>
    <t xml:space="preserve">ALFORD        </t>
  </si>
  <si>
    <t xml:space="preserve">AMESBURY      </t>
  </si>
  <si>
    <t xml:space="preserve">AMHERST       </t>
  </si>
  <si>
    <t xml:space="preserve">ANDOVER       </t>
  </si>
  <si>
    <t xml:space="preserve">ARLINGTON     </t>
  </si>
  <si>
    <t xml:space="preserve">ASHBURNHAM    </t>
  </si>
  <si>
    <t xml:space="preserve">ASHBY         </t>
  </si>
  <si>
    <t xml:space="preserve">ASHFIELD      </t>
  </si>
  <si>
    <t xml:space="preserve">ASHLAND       </t>
  </si>
  <si>
    <t xml:space="preserve">ATHOL         </t>
  </si>
  <si>
    <t xml:space="preserve">ATTLEBORO     </t>
  </si>
  <si>
    <t xml:space="preserve">AUBURN        </t>
  </si>
  <si>
    <t xml:space="preserve">AVON          </t>
  </si>
  <si>
    <t xml:space="preserve">AYER          </t>
  </si>
  <si>
    <t xml:space="preserve">BARNSTABLE    </t>
  </si>
  <si>
    <t xml:space="preserve">BARRE         </t>
  </si>
  <si>
    <t xml:space="preserve">BECKET        </t>
  </si>
  <si>
    <t xml:space="preserve">BEDFORD       </t>
  </si>
  <si>
    <t xml:space="preserve">BELCHERTOWN   </t>
  </si>
  <si>
    <t xml:space="preserve">BELLINGHAM    </t>
  </si>
  <si>
    <t xml:space="preserve">BELMONT       </t>
  </si>
  <si>
    <t xml:space="preserve">BERKLEY       </t>
  </si>
  <si>
    <t xml:space="preserve">BERLIN        </t>
  </si>
  <si>
    <t xml:space="preserve">BERNARDSTON   </t>
  </si>
  <si>
    <t xml:space="preserve">BEVERLY       </t>
  </si>
  <si>
    <t xml:space="preserve">BILLERICA     </t>
  </si>
  <si>
    <t xml:space="preserve">BLACKSTONE    </t>
  </si>
  <si>
    <t xml:space="preserve">BLANDFORD     </t>
  </si>
  <si>
    <t xml:space="preserve">BOLTON        </t>
  </si>
  <si>
    <t xml:space="preserve">BOSTON        </t>
  </si>
  <si>
    <t xml:space="preserve">BOURNE        </t>
  </si>
  <si>
    <t xml:space="preserve">BOXBOROUGH    </t>
  </si>
  <si>
    <t xml:space="preserve">BOXFORD       </t>
  </si>
  <si>
    <t xml:space="preserve">BOYLSTON      </t>
  </si>
  <si>
    <t xml:space="preserve">BRAINTREE     </t>
  </si>
  <si>
    <t xml:space="preserve">BREWSTER      </t>
  </si>
  <si>
    <t xml:space="preserve">BRIDGEWATER   </t>
  </si>
  <si>
    <t xml:space="preserve">BRIMFIELD     </t>
  </si>
  <si>
    <t xml:space="preserve">BROCKTON      </t>
  </si>
  <si>
    <t xml:space="preserve">BROOKFIELD    </t>
  </si>
  <si>
    <t xml:space="preserve">BROOKLINE     </t>
  </si>
  <si>
    <t xml:space="preserve">BUCKLAND      </t>
  </si>
  <si>
    <t xml:space="preserve">BURLINGTON    </t>
  </si>
  <si>
    <t xml:space="preserve">CAMBRIDGE     </t>
  </si>
  <si>
    <t xml:space="preserve">CANTON        </t>
  </si>
  <si>
    <t xml:space="preserve">CARLISLE      </t>
  </si>
  <si>
    <t xml:space="preserve">CARVER        </t>
  </si>
  <si>
    <t xml:space="preserve">CHARLEMONT    </t>
  </si>
  <si>
    <t xml:space="preserve">CHARLTON      </t>
  </si>
  <si>
    <t xml:space="preserve">CHATHAM       </t>
  </si>
  <si>
    <t xml:space="preserve">CHELMSFORD    </t>
  </si>
  <si>
    <t xml:space="preserve">CHELSEA       </t>
  </si>
  <si>
    <t xml:space="preserve">CHESHIRE      </t>
  </si>
  <si>
    <t xml:space="preserve">CHESTER       </t>
  </si>
  <si>
    <t xml:space="preserve">CHESTERFIELD  </t>
  </si>
  <si>
    <t xml:space="preserve">CHICOPEE      </t>
  </si>
  <si>
    <t xml:space="preserve">CHILMARK      </t>
  </si>
  <si>
    <t xml:space="preserve">CLARKSBURG    </t>
  </si>
  <si>
    <t xml:space="preserve">CLINTON       </t>
  </si>
  <si>
    <t xml:space="preserve">COHASSET      </t>
  </si>
  <si>
    <t xml:space="preserve">COLRAIN       </t>
  </si>
  <si>
    <t xml:space="preserve">CONCORD       </t>
  </si>
  <si>
    <t xml:space="preserve">CONWAY        </t>
  </si>
  <si>
    <t xml:space="preserve">CUMMINGTON    </t>
  </si>
  <si>
    <t xml:space="preserve">DALTON        </t>
  </si>
  <si>
    <t xml:space="preserve">DANVERS       </t>
  </si>
  <si>
    <t xml:space="preserve">DARTMOUTH     </t>
  </si>
  <si>
    <t xml:space="preserve">DEDHAM        </t>
  </si>
  <si>
    <t xml:space="preserve">DEERFIELD     </t>
  </si>
  <si>
    <t xml:space="preserve">DENNIS        </t>
  </si>
  <si>
    <t xml:space="preserve">DIGHTON       </t>
  </si>
  <si>
    <t xml:space="preserve">DOUGLAS       </t>
  </si>
  <si>
    <t xml:space="preserve">DOVER         </t>
  </si>
  <si>
    <t xml:space="preserve">DRACUT        </t>
  </si>
  <si>
    <t xml:space="preserve">DUDLEY        </t>
  </si>
  <si>
    <t xml:space="preserve">DUNSTABLE     </t>
  </si>
  <si>
    <t xml:space="preserve">DUXBURY       </t>
  </si>
  <si>
    <t>EAST BRIDGEWAT</t>
  </si>
  <si>
    <t>EAST BROOKFIEL</t>
  </si>
  <si>
    <t>EAST LONGMEADO</t>
  </si>
  <si>
    <t xml:space="preserve">EASTHAM       </t>
  </si>
  <si>
    <t xml:space="preserve">EASTHAMPTON   </t>
  </si>
  <si>
    <t xml:space="preserve">EASTON        </t>
  </si>
  <si>
    <t xml:space="preserve">EDGARTOWN     </t>
  </si>
  <si>
    <t xml:space="preserve">EGREMONT      </t>
  </si>
  <si>
    <t xml:space="preserve">ERVING        </t>
  </si>
  <si>
    <t xml:space="preserve">ESSEX         </t>
  </si>
  <si>
    <t xml:space="preserve">EVERETT       </t>
  </si>
  <si>
    <t xml:space="preserve">FAIRHAVEN     </t>
  </si>
  <si>
    <t xml:space="preserve">FALL RIVER    </t>
  </si>
  <si>
    <t xml:space="preserve">FALMOUTH      </t>
  </si>
  <si>
    <t xml:space="preserve">FITCHBURG     </t>
  </si>
  <si>
    <t xml:space="preserve">FLORIDA       </t>
  </si>
  <si>
    <t xml:space="preserve">FOXBOROUGH    </t>
  </si>
  <si>
    <t xml:space="preserve">FRAMINGHAM    </t>
  </si>
  <si>
    <t xml:space="preserve">FRANKLIN      </t>
  </si>
  <si>
    <t xml:space="preserve">FREETOWN      </t>
  </si>
  <si>
    <t xml:space="preserve">GARDNER       </t>
  </si>
  <si>
    <t xml:space="preserve">GAY HEAD      </t>
  </si>
  <si>
    <t xml:space="preserve">GEORGETOWN    </t>
  </si>
  <si>
    <t xml:space="preserve">GILL          </t>
  </si>
  <si>
    <t xml:space="preserve">GLOUCESTER    </t>
  </si>
  <si>
    <t xml:space="preserve">GOSHEN        </t>
  </si>
  <si>
    <t xml:space="preserve">GOSNOLD       </t>
  </si>
  <si>
    <t xml:space="preserve">GRAFTON       </t>
  </si>
  <si>
    <t xml:space="preserve">GRANBY        </t>
  </si>
  <si>
    <t xml:space="preserve">GRANVILLE     </t>
  </si>
  <si>
    <t>GREAT BARRINGT</t>
  </si>
  <si>
    <t xml:space="preserve">GREENFIELD    </t>
  </si>
  <si>
    <t xml:space="preserve">GROTON        </t>
  </si>
  <si>
    <t xml:space="preserve">GROVELAND     </t>
  </si>
  <si>
    <t xml:space="preserve">HADLEY        </t>
  </si>
  <si>
    <t xml:space="preserve">HALIFAX       </t>
  </si>
  <si>
    <t xml:space="preserve">HAMILTON      </t>
  </si>
  <si>
    <t xml:space="preserve">HAMPDEN       </t>
  </si>
  <si>
    <t xml:space="preserve">HANCOCK       </t>
  </si>
  <si>
    <t xml:space="preserve">HANOVER       </t>
  </si>
  <si>
    <t xml:space="preserve">HANSON        </t>
  </si>
  <si>
    <t xml:space="preserve">HARDWICK      </t>
  </si>
  <si>
    <t xml:space="preserve">HARVARD       </t>
  </si>
  <si>
    <t xml:space="preserve">HARWICH       </t>
  </si>
  <si>
    <t xml:space="preserve">HATFIELD      </t>
  </si>
  <si>
    <t xml:space="preserve">HAVERHILL     </t>
  </si>
  <si>
    <t xml:space="preserve">HAWLEY        </t>
  </si>
  <si>
    <t xml:space="preserve">HEATH         </t>
  </si>
  <si>
    <t xml:space="preserve">HINGHAM       </t>
  </si>
  <si>
    <t xml:space="preserve">HINSDALE      </t>
  </si>
  <si>
    <t xml:space="preserve">HOLBROOK      </t>
  </si>
  <si>
    <t xml:space="preserve">HOLDEN        </t>
  </si>
  <si>
    <t xml:space="preserve">HOLLAND       </t>
  </si>
  <si>
    <t xml:space="preserve">HOLLISTON     </t>
  </si>
  <si>
    <t xml:space="preserve">HOLYOKE       </t>
  </si>
  <si>
    <t xml:space="preserve">HOPEDALE      </t>
  </si>
  <si>
    <t xml:space="preserve">HOPKINTON     </t>
  </si>
  <si>
    <t xml:space="preserve">HUBBARDSTON   </t>
  </si>
  <si>
    <t xml:space="preserve">HUDSON        </t>
  </si>
  <si>
    <t xml:space="preserve">HULL          </t>
  </si>
  <si>
    <t xml:space="preserve">HUNTINGTON    </t>
  </si>
  <si>
    <t xml:space="preserve">IPSWICH       </t>
  </si>
  <si>
    <t xml:space="preserve">KINGSTON      </t>
  </si>
  <si>
    <t xml:space="preserve">LAKEVILLE     </t>
  </si>
  <si>
    <t xml:space="preserve">LANCASTER     </t>
  </si>
  <si>
    <t xml:space="preserve">LANESBOROUGH  </t>
  </si>
  <si>
    <t xml:space="preserve">LAWRENCE      </t>
  </si>
  <si>
    <t xml:space="preserve">LEE           </t>
  </si>
  <si>
    <t xml:space="preserve">LEICESTER     </t>
  </si>
  <si>
    <t xml:space="preserve">LENOX         </t>
  </si>
  <si>
    <t xml:space="preserve">LEOMINSTER    </t>
  </si>
  <si>
    <t xml:space="preserve">LEVERETT      </t>
  </si>
  <si>
    <t xml:space="preserve">LEXINGTON     </t>
  </si>
  <si>
    <t xml:space="preserve">LEYDEN        </t>
  </si>
  <si>
    <t xml:space="preserve">LINCOLN       </t>
  </si>
  <si>
    <t xml:space="preserve">LITTLETON     </t>
  </si>
  <si>
    <t xml:space="preserve">LONGMEADOW    </t>
  </si>
  <si>
    <t xml:space="preserve">LOWELL        </t>
  </si>
  <si>
    <t xml:space="preserve">LUDLOW        </t>
  </si>
  <si>
    <t xml:space="preserve">LUNENBURG     </t>
  </si>
  <si>
    <t xml:space="preserve">LYNN          </t>
  </si>
  <si>
    <t xml:space="preserve">LYNNFIELD     </t>
  </si>
  <si>
    <t xml:space="preserve">MALDEN        </t>
  </si>
  <si>
    <t xml:space="preserve">MANCHESTER    </t>
  </si>
  <si>
    <t xml:space="preserve">MANSFIELD     </t>
  </si>
  <si>
    <t xml:space="preserve">MARBLEHEAD    </t>
  </si>
  <si>
    <t xml:space="preserve">MARION        </t>
  </si>
  <si>
    <t xml:space="preserve">MARLBOROUGH   </t>
  </si>
  <si>
    <t xml:space="preserve">MARSHFIELD    </t>
  </si>
  <si>
    <t xml:space="preserve">MASHPEE       </t>
  </si>
  <si>
    <t xml:space="preserve">MATTAPOISETT  </t>
  </si>
  <si>
    <t xml:space="preserve">MAYNARD       </t>
  </si>
  <si>
    <t xml:space="preserve">MEDFIELD      </t>
  </si>
  <si>
    <t xml:space="preserve">MEDFORD       </t>
  </si>
  <si>
    <t xml:space="preserve">MEDWAY        </t>
  </si>
  <si>
    <t xml:space="preserve">MELROSE       </t>
  </si>
  <si>
    <t xml:space="preserve">MENDON        </t>
  </si>
  <si>
    <t xml:space="preserve">MERRIMAC      </t>
  </si>
  <si>
    <t xml:space="preserve">METHUEN       </t>
  </si>
  <si>
    <t xml:space="preserve">MIDDLEBOROUGH </t>
  </si>
  <si>
    <t xml:space="preserve">MIDDLEFIELD   </t>
  </si>
  <si>
    <t xml:space="preserve">MIDDLETON     </t>
  </si>
  <si>
    <t xml:space="preserve">MILFORD       </t>
  </si>
  <si>
    <t xml:space="preserve">MILLBURY      </t>
  </si>
  <si>
    <t xml:space="preserve">MILLIS        </t>
  </si>
  <si>
    <t xml:space="preserve">MILLVILLE     </t>
  </si>
  <si>
    <t xml:space="preserve">MILTON        </t>
  </si>
  <si>
    <t xml:space="preserve">MONROE        </t>
  </si>
  <si>
    <t xml:space="preserve">MONSON        </t>
  </si>
  <si>
    <t xml:space="preserve">MONTAGUE      </t>
  </si>
  <si>
    <t xml:space="preserve">MONTEREY      </t>
  </si>
  <si>
    <t xml:space="preserve">MONTGOMERY    </t>
  </si>
  <si>
    <t>MOUNT WASHINGT</t>
  </si>
  <si>
    <t xml:space="preserve">NAHANT        </t>
  </si>
  <si>
    <t xml:space="preserve">NANTUCKET     </t>
  </si>
  <si>
    <t xml:space="preserve">NATICK        </t>
  </si>
  <si>
    <t xml:space="preserve">NEEDHAM       </t>
  </si>
  <si>
    <t xml:space="preserve">NEW ASHFORD   </t>
  </si>
  <si>
    <t xml:space="preserve">NEW BEDFORD   </t>
  </si>
  <si>
    <t xml:space="preserve">NEW BRAINTREE </t>
  </si>
  <si>
    <t>NEW MARLBOROUG</t>
  </si>
  <si>
    <t xml:space="preserve">NEW SALEM     </t>
  </si>
  <si>
    <t xml:space="preserve">NEWBURY       </t>
  </si>
  <si>
    <t xml:space="preserve">NEWBURYPORT   </t>
  </si>
  <si>
    <t xml:space="preserve">NEWTON        </t>
  </si>
  <si>
    <t xml:space="preserve">NORFOLK       </t>
  </si>
  <si>
    <t xml:space="preserve">NORTH ADAMS   </t>
  </si>
  <si>
    <t xml:space="preserve">NORTH ANDOVER </t>
  </si>
  <si>
    <t>NORTH ATTLEBOR</t>
  </si>
  <si>
    <t>NORTH BROOKFIE</t>
  </si>
  <si>
    <t xml:space="preserve">NORTH READING </t>
  </si>
  <si>
    <t xml:space="preserve">NORTHAMPTON   </t>
  </si>
  <si>
    <t xml:space="preserve">NORTHBOROUGH  </t>
  </si>
  <si>
    <t xml:space="preserve">NORTHBRIDGE   </t>
  </si>
  <si>
    <t xml:space="preserve">NORTHFIELD    </t>
  </si>
  <si>
    <t xml:space="preserve">NORTON        </t>
  </si>
  <si>
    <t xml:space="preserve">NORWELL       </t>
  </si>
  <si>
    <t xml:space="preserve">NORWOOD       </t>
  </si>
  <si>
    <t xml:space="preserve">OAK BLUFFS    </t>
  </si>
  <si>
    <t xml:space="preserve">OAKHAM        </t>
  </si>
  <si>
    <t xml:space="preserve">ORANGE        </t>
  </si>
  <si>
    <t xml:space="preserve">ORLEANS       </t>
  </si>
  <si>
    <t xml:space="preserve">OTIS          </t>
  </si>
  <si>
    <t xml:space="preserve">OXFORD        </t>
  </si>
  <si>
    <t xml:space="preserve">PALMER        </t>
  </si>
  <si>
    <t xml:space="preserve">PAXTON        </t>
  </si>
  <si>
    <t xml:space="preserve">PEABODY       </t>
  </si>
  <si>
    <t xml:space="preserve">PELHAM        </t>
  </si>
  <si>
    <t xml:space="preserve">PEMBROKE      </t>
  </si>
  <si>
    <t xml:space="preserve">PEPPERELL     </t>
  </si>
  <si>
    <t xml:space="preserve">PERU          </t>
  </si>
  <si>
    <t xml:space="preserve">PETERSHAM     </t>
  </si>
  <si>
    <t xml:space="preserve">PHILLIPSTON   </t>
  </si>
  <si>
    <t xml:space="preserve">PITTSFIELD    </t>
  </si>
  <si>
    <t xml:space="preserve">PLAINFIELD    </t>
  </si>
  <si>
    <t xml:space="preserve">PLAINVILLE    </t>
  </si>
  <si>
    <t xml:space="preserve">PLYMOUTH      </t>
  </si>
  <si>
    <t xml:space="preserve">PLYMPTON      </t>
  </si>
  <si>
    <t xml:space="preserve">PRINCETON     </t>
  </si>
  <si>
    <t xml:space="preserve">PROVINCETOWN  </t>
  </si>
  <si>
    <t xml:space="preserve">QUINCY        </t>
  </si>
  <si>
    <t xml:space="preserve">RANDOLPH      </t>
  </si>
  <si>
    <t xml:space="preserve">RAYNHAM       </t>
  </si>
  <si>
    <t xml:space="preserve">READING       </t>
  </si>
  <si>
    <t xml:space="preserve">REHOBOTH      </t>
  </si>
  <si>
    <t xml:space="preserve">REVERE        </t>
  </si>
  <si>
    <t xml:space="preserve">RICHMOND      </t>
  </si>
  <si>
    <t xml:space="preserve">ROCHESTER     </t>
  </si>
  <si>
    <t xml:space="preserve">ROCKLAND      </t>
  </si>
  <si>
    <t xml:space="preserve">ROCKPORT      </t>
  </si>
  <si>
    <t xml:space="preserve">ROWE          </t>
  </si>
  <si>
    <t xml:space="preserve">ROWLEY        </t>
  </si>
  <si>
    <t xml:space="preserve">ROYALSTON     </t>
  </si>
  <si>
    <t xml:space="preserve">RUSSELL       </t>
  </si>
  <si>
    <t xml:space="preserve">RUTLAND       </t>
  </si>
  <si>
    <t xml:space="preserve">SALEM         </t>
  </si>
  <si>
    <t xml:space="preserve">SALISBURY     </t>
  </si>
  <si>
    <t xml:space="preserve">SANDISFIELD   </t>
  </si>
  <si>
    <t xml:space="preserve">SANDWICH      </t>
  </si>
  <si>
    <t xml:space="preserve">SAUGUS        </t>
  </si>
  <si>
    <t xml:space="preserve">SAVOY         </t>
  </si>
  <si>
    <t xml:space="preserve">SCITUATE      </t>
  </si>
  <si>
    <t xml:space="preserve">SEEKONK       </t>
  </si>
  <si>
    <t xml:space="preserve">SHARON        </t>
  </si>
  <si>
    <t xml:space="preserve">SHEFFIELD     </t>
  </si>
  <si>
    <t xml:space="preserve">SHELBURNE     </t>
  </si>
  <si>
    <t xml:space="preserve">SHERBORN      </t>
  </si>
  <si>
    <t xml:space="preserve">SHIRLEY       </t>
  </si>
  <si>
    <t xml:space="preserve">SHREWSBURY    </t>
  </si>
  <si>
    <t xml:space="preserve">SHUTESBURY    </t>
  </si>
  <si>
    <t xml:space="preserve">SOMERSET      </t>
  </si>
  <si>
    <t xml:space="preserve">SOMERVILLE    </t>
  </si>
  <si>
    <t xml:space="preserve">SOUTH HADLEY  </t>
  </si>
  <si>
    <t xml:space="preserve">SOUTHAMPTON   </t>
  </si>
  <si>
    <t xml:space="preserve">SOUTHBOROUGH  </t>
  </si>
  <si>
    <t xml:space="preserve">SOUTHBRIDGE   </t>
  </si>
  <si>
    <t xml:space="preserve">SOUTHWICK     </t>
  </si>
  <si>
    <t xml:space="preserve">SPENCER       </t>
  </si>
  <si>
    <t xml:space="preserve">SPRINGFIELD   </t>
  </si>
  <si>
    <t xml:space="preserve">STERLING      </t>
  </si>
  <si>
    <t xml:space="preserve">STOCKBRIDGE   </t>
  </si>
  <si>
    <t xml:space="preserve">STONEHAM      </t>
  </si>
  <si>
    <t xml:space="preserve">STOUGHTON     </t>
  </si>
  <si>
    <t xml:space="preserve">STOW          </t>
  </si>
  <si>
    <t xml:space="preserve">STURBRIDGE    </t>
  </si>
  <si>
    <t xml:space="preserve">SUDBURY       </t>
  </si>
  <si>
    <t xml:space="preserve">SUNDERLAND    </t>
  </si>
  <si>
    <t xml:space="preserve">SUTTON        </t>
  </si>
  <si>
    <t xml:space="preserve">SWAMPSCOTT    </t>
  </si>
  <si>
    <t xml:space="preserve">SWANSEA       </t>
  </si>
  <si>
    <t xml:space="preserve">TAUNTON       </t>
  </si>
  <si>
    <t xml:space="preserve">TEMPLETON     </t>
  </si>
  <si>
    <t xml:space="preserve">TEWKSBURY     </t>
  </si>
  <si>
    <t xml:space="preserve">TISBURY       </t>
  </si>
  <si>
    <t xml:space="preserve">TOLLAND       </t>
  </si>
  <si>
    <t xml:space="preserve">TOPSFIELD     </t>
  </si>
  <si>
    <t xml:space="preserve">TOWNSEND      </t>
  </si>
  <si>
    <t xml:space="preserve">TRURO         </t>
  </si>
  <si>
    <t xml:space="preserve">TYNGSBOROUGH  </t>
  </si>
  <si>
    <t xml:space="preserve">TYRINGHAM     </t>
  </si>
  <si>
    <t xml:space="preserve">UPTON         </t>
  </si>
  <si>
    <t xml:space="preserve">UXBRIDGE      </t>
  </si>
  <si>
    <t xml:space="preserve">WAKEFIELD     </t>
  </si>
  <si>
    <t xml:space="preserve">WALES         </t>
  </si>
  <si>
    <t xml:space="preserve">WALPOLE       </t>
  </si>
  <si>
    <t xml:space="preserve">WALTHAM       </t>
  </si>
  <si>
    <t xml:space="preserve">WARE          </t>
  </si>
  <si>
    <t xml:space="preserve">WAREHAM       </t>
  </si>
  <si>
    <t xml:space="preserve">WARREN        </t>
  </si>
  <si>
    <t xml:space="preserve">WARWICK       </t>
  </si>
  <si>
    <t xml:space="preserve">WASHINGTON    </t>
  </si>
  <si>
    <t xml:space="preserve">WATERTOWN     </t>
  </si>
  <si>
    <t xml:space="preserve">WAYLAND       </t>
  </si>
  <si>
    <t xml:space="preserve">WEBSTER       </t>
  </si>
  <si>
    <t xml:space="preserve">WELLESLEY     </t>
  </si>
  <si>
    <t xml:space="preserve">WELLFLEET     </t>
  </si>
  <si>
    <t xml:space="preserve">WENDELL       </t>
  </si>
  <si>
    <t xml:space="preserve">WENHAM        </t>
  </si>
  <si>
    <t xml:space="preserve">WEST BOYLSTON </t>
  </si>
  <si>
    <t>WEST BRIDGEWAT</t>
  </si>
  <si>
    <t>WEST BROOKFIEL</t>
  </si>
  <si>
    <t xml:space="preserve">WEST NEWBURY  </t>
  </si>
  <si>
    <t>WEST SPRINGFIE</t>
  </si>
  <si>
    <t>WEST STOCKBRID</t>
  </si>
  <si>
    <t xml:space="preserve">WEST TISBURY  </t>
  </si>
  <si>
    <t xml:space="preserve">WESTBOROUGH   </t>
  </si>
  <si>
    <t xml:space="preserve">WESTFIELD     </t>
  </si>
  <si>
    <t xml:space="preserve">WESTFORD      </t>
  </si>
  <si>
    <t xml:space="preserve">WESTHAMPTON   </t>
  </si>
  <si>
    <t xml:space="preserve">WESTMINSTER   </t>
  </si>
  <si>
    <t xml:space="preserve">WESTON        </t>
  </si>
  <si>
    <t xml:space="preserve">WESTPORT      </t>
  </si>
  <si>
    <t xml:space="preserve">WESTWOOD      </t>
  </si>
  <si>
    <t xml:space="preserve">WEYMOUTH      </t>
  </si>
  <si>
    <t xml:space="preserve">WHATELY       </t>
  </si>
  <si>
    <t xml:space="preserve">WHITMAN       </t>
  </si>
  <si>
    <t xml:space="preserve">WILBRAHAM     </t>
  </si>
  <si>
    <t xml:space="preserve">WILLIAMSBURG  </t>
  </si>
  <si>
    <t xml:space="preserve">WILLIAMSTOWN  </t>
  </si>
  <si>
    <t xml:space="preserve">WILMINGTON    </t>
  </si>
  <si>
    <t xml:space="preserve">WINCHENDON    </t>
  </si>
  <si>
    <t xml:space="preserve">WINCHESTER    </t>
  </si>
  <si>
    <t xml:space="preserve">WINDSOR       </t>
  </si>
  <si>
    <t xml:space="preserve">WINTHROP      </t>
  </si>
  <si>
    <t xml:space="preserve">WOBURN        </t>
  </si>
  <si>
    <t xml:space="preserve">WORCESTER     </t>
  </si>
  <si>
    <t xml:space="preserve">WORTHINGTON   </t>
  </si>
  <si>
    <t xml:space="preserve">WRENTHAM      </t>
  </si>
  <si>
    <t xml:space="preserve">YARMOUTH      </t>
  </si>
  <si>
    <t>Total</t>
  </si>
  <si>
    <t>Calculation of Levy Limit Base</t>
  </si>
  <si>
    <t>Impact of</t>
  </si>
  <si>
    <t>Actual</t>
  </si>
  <si>
    <t>for MRGF</t>
  </si>
  <si>
    <t>Overrides</t>
  </si>
  <si>
    <t xml:space="preserve">Prior to </t>
  </si>
  <si>
    <t>Ceiling for</t>
  </si>
  <si>
    <t>Limit for</t>
  </si>
  <si>
    <t>to Exclusions</t>
  </si>
  <si>
    <t>For Overrides</t>
  </si>
  <si>
    <t>Levy Ceiling</t>
  </si>
  <si>
    <t>MRGF</t>
  </si>
  <si>
    <t>Change in General Revenue Sharing</t>
  </si>
  <si>
    <t>State-</t>
  </si>
  <si>
    <t>Additional</t>
  </si>
  <si>
    <t>Owned</t>
  </si>
  <si>
    <t>Assistance</t>
  </si>
  <si>
    <t>Land</t>
  </si>
  <si>
    <t>Recurring Local Receipts</t>
  </si>
  <si>
    <t>Base Year Actuals</t>
  </si>
  <si>
    <t>Current Year Estimates</t>
  </si>
  <si>
    <t>Penalties</t>
  </si>
  <si>
    <t>Recurring</t>
  </si>
  <si>
    <t xml:space="preserve">Motor </t>
  </si>
  <si>
    <t>&amp; Interest</t>
  </si>
  <si>
    <t>Payments</t>
  </si>
  <si>
    <t>Fines</t>
  </si>
  <si>
    <t>Local</t>
  </si>
  <si>
    <t>Base</t>
  </si>
  <si>
    <t>Vehicle</t>
  </si>
  <si>
    <t>Other</t>
  </si>
  <si>
    <t>On Tax &amp;</t>
  </si>
  <si>
    <t>in-Lieu</t>
  </si>
  <si>
    <t xml:space="preserve">and </t>
  </si>
  <si>
    <t>Investment</t>
  </si>
  <si>
    <t>Miscel-</t>
  </si>
  <si>
    <t>Receipts</t>
  </si>
  <si>
    <t>Current</t>
  </si>
  <si>
    <t>Excise</t>
  </si>
  <si>
    <t>of Taxes</t>
  </si>
  <si>
    <t>Forfeits</t>
  </si>
  <si>
    <t>Income</t>
  </si>
  <si>
    <t>laneous</t>
  </si>
  <si>
    <t>Municipal Revenue Growth Factor</t>
  </si>
  <si>
    <t>Massaschusetts Department of Revenue, Division of Local Services</t>
  </si>
  <si>
    <t>State Totals</t>
  </si>
  <si>
    <t>municipal revenue growth factor, which is a key component of the Chapter 70 state aid to</t>
  </si>
  <si>
    <t>education formula.  The growth factors contained in this workbook were used by the</t>
  </si>
  <si>
    <t>Miscellaneous Recurring</t>
  </si>
  <si>
    <t>DOR Code</t>
  </si>
  <si>
    <t>Total, Base Municipal Revenues</t>
  </si>
  <si>
    <t>Percent Change In Receipts</t>
  </si>
  <si>
    <t>Total, Estimated Current Municipal Revenues</t>
  </si>
  <si>
    <t>Calculated Change, Base to Current</t>
  </si>
  <si>
    <t>EAST BRIDGEWATER</t>
  </si>
  <si>
    <t>EAST BROOKFIELD</t>
  </si>
  <si>
    <t>EAST LONGMEADOW</t>
  </si>
  <si>
    <t xml:space="preserve">AQUINNAH      </t>
  </si>
  <si>
    <t>GREAT BARRINGTON</t>
  </si>
  <si>
    <t>MOUNT WASHINGTON</t>
  </si>
  <si>
    <t>NEW MARLBOROUGH</t>
  </si>
  <si>
    <t>NORTH ATTLEBOROUGH</t>
  </si>
  <si>
    <t>NORTH BROOKFIELD</t>
  </si>
  <si>
    <t>WEST BRIDGEWATER</t>
  </si>
  <si>
    <t>WEST BROOKFIELD</t>
  </si>
  <si>
    <t>WEST SPRINGFIELD</t>
  </si>
  <si>
    <t>WEST STOCKBRIDGE</t>
  </si>
  <si>
    <t>PY</t>
  </si>
  <si>
    <t>CY</t>
  </si>
  <si>
    <t/>
  </si>
  <si>
    <t>UGGA</t>
  </si>
  <si>
    <t>Unrestricted General Government Aid</t>
  </si>
  <si>
    <t>Percent Change In GRS</t>
  </si>
  <si>
    <t>Percent Change In Levy Limit</t>
  </si>
  <si>
    <t>*</t>
  </si>
  <si>
    <t>Department of Elementary and Secondary Education's Office of School Finance in calculating</t>
  </si>
  <si>
    <t>FY2015</t>
  </si>
  <si>
    <t>FY2016</t>
  </si>
  <si>
    <t>FY2017</t>
  </si>
  <si>
    <t>If you have any problems with this file or questions regarding the MRGF calculations, contact Lisa</t>
  </si>
  <si>
    <t>Krzywicki at (617) 626-2386.</t>
  </si>
  <si>
    <t>FY2018</t>
  </si>
  <si>
    <t>FY19</t>
  </si>
  <si>
    <t>FY2019</t>
  </si>
  <si>
    <t>FY2020 General Revenue Sharing</t>
  </si>
  <si>
    <t>FY94-FY19</t>
  </si>
  <si>
    <t>FY20</t>
  </si>
  <si>
    <t>Budgeted Recurring Local Receipts FY2019 (*=2018)</t>
  </si>
  <si>
    <t>FY2021 Preliminary MRGF Calculation</t>
  </si>
  <si>
    <t>This file produces a detailed description of the calculation of any community's FY2021</t>
  </si>
  <si>
    <t>FY2021 Chapter 70 estimates.</t>
  </si>
  <si>
    <t>Preliminary Municipal Revenue Growth Factor (MRGF) Calculation, FY2021</t>
  </si>
  <si>
    <t>FY2020</t>
  </si>
  <si>
    <t>FY2020 MRGF Levy Limit</t>
  </si>
  <si>
    <t>FY2021 Estimated Levy Ceiling</t>
  </si>
  <si>
    <t>FY2020 Levy Limit * 1.025</t>
  </si>
  <si>
    <t>FY2021 Estimated New Growth</t>
  </si>
  <si>
    <t>FY2021 Estimated Levy Limit</t>
  </si>
  <si>
    <t>FY2021 General Revenue Sharing</t>
  </si>
  <si>
    <t>FY2021 Preliminary Municipal Revenue Growth Factor</t>
  </si>
  <si>
    <t>FY2021, Before</t>
  </si>
  <si>
    <t>In FY19</t>
  </si>
  <si>
    <t>FY19 Limit</t>
  </si>
  <si>
    <t>FY94-FY20</t>
  </si>
  <si>
    <t>in FY20</t>
  </si>
  <si>
    <t>FY21</t>
  </si>
  <si>
    <t>FY21 MRGF</t>
  </si>
  <si>
    <t>FY2020 MRGF Levy Limit (* = Est)</t>
  </si>
  <si>
    <t>FY2020Levy Limit x 1.025</t>
  </si>
  <si>
    <t>Estimated New Growth FY2021</t>
  </si>
  <si>
    <t>Budgeted Recurring Local Receipts FY2020 (*=2019)</t>
  </si>
  <si>
    <t>Calculated FY2021 Municipal Revenue Growth Factor Preliminary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</si>
</sst>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#,###"/>
    <numFmt numFmtId="168" formatCode="000"/>
    <numFmt numFmtId="169" formatCode="mmmm\ dd\,\ yyyy"/>
    <numFmt numFmtId="170" formatCode="\as\ \o\f\,\ mmmm\ dd\,\ yyyy"/>
    <numFmt numFmtId="171" formatCode="\as\ \o\f\ mmmm\ dd\,\ yyyy"/>
    <numFmt numFmtId="172" formatCode="#,##0.0"/>
    <numFmt numFmtId="173" formatCode="0.00_);[Red]\(0.00\)"/>
    <numFmt numFmtId="174" formatCode="mmmm\ d\,\ yyyy"/>
    <numFmt numFmtId="175" formatCode="#,##0.00000"/>
    <numFmt numFmtId="176" formatCode="[$-1010409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b/>
      <sz val="18"/>
      <name val="Century Gothic"/>
      <family val="2"/>
    </font>
    <font>
      <b/>
      <sz val="18"/>
      <name val="Arial"/>
      <family val="2"/>
    </font>
    <font>
      <i/>
      <sz val="12"/>
      <name val="Century Gothic"/>
      <family val="2"/>
    </font>
    <font>
      <sz val="8"/>
      <name val="Tahoma"/>
      <family val="2"/>
    </font>
    <font>
      <sz val="24"/>
      <name val="Arial"/>
      <family val="2"/>
    </font>
    <font>
      <b/>
      <sz val="2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1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10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10" fontId="8" fillId="0" borderId="0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0" fontId="10" fillId="0" borderId="12" xfId="0" applyFont="1" applyBorder="1" applyAlignment="1">
      <alignment/>
    </xf>
    <xf numFmtId="10" fontId="8" fillId="0" borderId="12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0" fontId="7" fillId="0" borderId="10" xfId="0" applyFont="1" applyBorder="1" applyAlignment="1">
      <alignment horizontal="center" wrapText="1"/>
    </xf>
    <xf numFmtId="10" fontId="0" fillId="0" borderId="13" xfId="0" applyNumberFormat="1" applyBorder="1" applyAlignment="1">
      <alignment/>
    </xf>
    <xf numFmtId="0" fontId="1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wrapText="1"/>
    </xf>
    <xf numFmtId="10" fontId="7" fillId="0" borderId="10" xfId="0" applyNumberFormat="1" applyFont="1" applyBorder="1" applyAlignment="1" quotePrefix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10" fontId="12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17" xfId="0" applyFont="1" applyBorder="1" applyAlignment="1">
      <alignment horizontal="center" wrapText="1"/>
    </xf>
    <xf numFmtId="167" fontId="0" fillId="0" borderId="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1" fillId="0" borderId="14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167" fontId="1" fillId="34" borderId="0" xfId="0" applyNumberFormat="1" applyFont="1" applyFill="1" applyBorder="1" applyAlignment="1">
      <alignment/>
    </xf>
    <xf numFmtId="0" fontId="8" fillId="35" borderId="0" xfId="0" applyFont="1" applyFill="1" applyBorder="1" applyAlignment="1" quotePrefix="1">
      <alignment horizontal="left"/>
    </xf>
    <xf numFmtId="167" fontId="1" fillId="35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8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 wrapText="1"/>
    </xf>
    <xf numFmtId="0" fontId="7" fillId="0" borderId="0" xfId="0" applyFont="1" applyBorder="1" applyAlignment="1" quotePrefix="1">
      <alignment horizont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0" fontId="7" fillId="0" borderId="0" xfId="0" applyNumberFormat="1" applyFont="1" applyBorder="1" applyAlignment="1" quotePrefix="1">
      <alignment horizontal="center" wrapText="1"/>
    </xf>
    <xf numFmtId="10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vertical="center"/>
    </xf>
    <xf numFmtId="10" fontId="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Continuous"/>
    </xf>
    <xf numFmtId="167" fontId="1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left"/>
    </xf>
    <xf numFmtId="0" fontId="12" fillId="0" borderId="0" xfId="0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10" fontId="1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16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/>
    </xf>
    <xf numFmtId="10" fontId="8" fillId="0" borderId="14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0" fillId="0" borderId="15" xfId="0" applyNumberFormat="1" applyBorder="1" applyAlignment="1">
      <alignment/>
    </xf>
    <xf numFmtId="10" fontId="12" fillId="0" borderId="16" xfId="0" applyNumberFormat="1" applyFon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10" fontId="7" fillId="0" borderId="1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8" fillId="0" borderId="18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 quotePrefix="1">
      <alignment horizontal="center" vertical="center" wrapText="1"/>
    </xf>
    <xf numFmtId="10" fontId="7" fillId="0" borderId="14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10" fontId="7" fillId="0" borderId="12" xfId="0" applyNumberFormat="1" applyFont="1" applyBorder="1" applyAlignment="1" quotePrefix="1">
      <alignment horizontal="center" wrapText="1"/>
    </xf>
    <xf numFmtId="10" fontId="7" fillId="0" borderId="12" xfId="0" applyNumberFormat="1" applyFont="1" applyBorder="1" applyAlignment="1">
      <alignment horizontal="center" wrapText="1"/>
    </xf>
    <xf numFmtId="10" fontId="7" fillId="0" borderId="17" xfId="0" applyNumberFormat="1" applyFont="1" applyBorder="1" applyAlignment="1" quotePrefix="1">
      <alignment horizontal="center" wrapText="1"/>
    </xf>
    <xf numFmtId="10" fontId="7" fillId="0" borderId="15" xfId="0" applyNumberFormat="1" applyFont="1" applyBorder="1" applyAlignment="1">
      <alignment horizontal="center" wrapText="1"/>
    </xf>
    <xf numFmtId="0" fontId="7" fillId="0" borderId="11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/>
    </xf>
    <xf numFmtId="0" fontId="7" fillId="0" borderId="16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left" wrapText="1"/>
    </xf>
    <xf numFmtId="0" fontId="1" fillId="0" borderId="0" xfId="0" applyFont="1" applyFill="1" applyBorder="1" applyAlignment="1">
      <alignment horizontal="center"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7" fontId="5" fillId="0" borderId="0" xfId="0" applyNumberFormat="1" applyFont="1" applyBorder="1" applyAlignment="1">
      <alignment horizontal="left"/>
    </xf>
    <xf numFmtId="0" fontId="7" fillId="0" borderId="14" xfId="0" applyFont="1" applyBorder="1" applyAlignment="1" quotePrefix="1">
      <alignment horizontal="center" wrapText="1"/>
    </xf>
    <xf numFmtId="0" fontId="0" fillId="0" borderId="0" xfId="0" applyBorder="1" applyAlignment="1">
      <alignment horizontal="right"/>
    </xf>
    <xf numFmtId="168" fontId="0" fillId="0" borderId="0" xfId="0" applyNumberFormat="1" applyAlignment="1" applyProtection="1">
      <alignment horizontal="left"/>
      <protection/>
    </xf>
    <xf numFmtId="0" fontId="8" fillId="0" borderId="0" xfId="0" applyFont="1" applyBorder="1" applyAlignment="1" quotePrefix="1">
      <alignment horizontal="left"/>
    </xf>
    <xf numFmtId="10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10" fontId="5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8" fillId="33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167" fontId="1" fillId="36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centerContinuous" vertical="center"/>
    </xf>
    <xf numFmtId="0" fontId="7" fillId="0" borderId="18" xfId="0" applyFont="1" applyBorder="1" applyAlignment="1">
      <alignment horizontal="left" vertical="center"/>
    </xf>
    <xf numFmtId="0" fontId="0" fillId="0" borderId="0" xfId="0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10" fontId="5" fillId="0" borderId="0" xfId="0" applyNumberFormat="1" applyFont="1" applyBorder="1" applyAlignment="1">
      <alignment horizontal="centerContinuous"/>
    </xf>
    <xf numFmtId="0" fontId="0" fillId="33" borderId="0" xfId="59" applyFont="1" applyFill="1" applyBorder="1" applyAlignment="1">
      <alignment horizontal="center"/>
      <protection/>
    </xf>
    <xf numFmtId="0" fontId="0" fillId="33" borderId="0" xfId="59" applyFont="1" applyFill="1" applyBorder="1">
      <alignment/>
      <protection/>
    </xf>
    <xf numFmtId="0" fontId="0" fillId="33" borderId="0" xfId="59" applyFont="1" applyFill="1" applyBorder="1" applyAlignment="1">
      <alignment horizontal="left"/>
      <protection/>
    </xf>
    <xf numFmtId="15" fontId="0" fillId="33" borderId="0" xfId="59" applyNumberFormat="1" applyFont="1" applyFill="1" applyBorder="1">
      <alignment/>
      <protection/>
    </xf>
    <xf numFmtId="0" fontId="0" fillId="33" borderId="0" xfId="63" applyFont="1" applyFill="1">
      <alignment/>
      <protection/>
    </xf>
    <xf numFmtId="0" fontId="0" fillId="33" borderId="0" xfId="63" applyFont="1" applyFill="1" applyAlignment="1">
      <alignment horizontal="center"/>
      <protection/>
    </xf>
    <xf numFmtId="37" fontId="0" fillId="33" borderId="0" xfId="59" applyNumberFormat="1" applyFont="1" applyFill="1" applyBorder="1" applyAlignment="1">
      <alignment horizont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10" fontId="0" fillId="33" borderId="0" xfId="59" applyNumberFormat="1" applyFont="1" applyFill="1" applyBorder="1" applyProtection="1">
      <alignment/>
      <protection/>
    </xf>
    <xf numFmtId="44" fontId="0" fillId="33" borderId="0" xfId="44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0" fontId="0" fillId="33" borderId="0" xfId="60" applyFont="1" applyFill="1">
      <alignment/>
      <protection/>
    </xf>
    <xf numFmtId="2" fontId="0" fillId="33" borderId="0" xfId="60" applyNumberFormat="1" applyFont="1" applyFill="1">
      <alignment/>
      <protection/>
    </xf>
    <xf numFmtId="10" fontId="0" fillId="33" borderId="0" xfId="60" applyNumberFormat="1" applyFont="1" applyFill="1">
      <alignment/>
      <protection/>
    </xf>
    <xf numFmtId="15" fontId="0" fillId="33" borderId="0" xfId="60" applyNumberFormat="1" applyFont="1" applyFill="1">
      <alignment/>
      <protection/>
    </xf>
    <xf numFmtId="0" fontId="0" fillId="33" borderId="0" xfId="60" applyFont="1" applyFill="1" applyBorder="1">
      <alignment/>
      <protection/>
    </xf>
    <xf numFmtId="0" fontId="0" fillId="33" borderId="0" xfId="60" applyFont="1" applyFill="1" applyAlignment="1">
      <alignment horizontal="center"/>
      <protection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33" borderId="0" xfId="60" applyNumberFormat="1" applyFont="1" applyFill="1" applyAlignment="1">
      <alignment horizontal="center"/>
      <protection/>
    </xf>
    <xf numFmtId="2" fontId="0" fillId="33" borderId="0" xfId="60" applyNumberFormat="1" applyFont="1" applyFill="1" applyAlignment="1">
      <alignment horizontal="center" vertical="center"/>
      <protection/>
    </xf>
    <xf numFmtId="3" fontId="0" fillId="33" borderId="0" xfId="60" applyNumberFormat="1" applyFont="1" applyFill="1">
      <alignment/>
      <protection/>
    </xf>
    <xf numFmtId="2" fontId="0" fillId="33" borderId="0" xfId="60" applyNumberFormat="1" applyFont="1" applyFill="1" applyAlignment="1">
      <alignment horizontal="center"/>
      <protection/>
    </xf>
    <xf numFmtId="3" fontId="0" fillId="33" borderId="0" xfId="0" applyNumberFormat="1" applyFont="1" applyFill="1" applyAlignment="1">
      <alignment/>
    </xf>
    <xf numFmtId="3" fontId="0" fillId="33" borderId="0" xfId="60" applyNumberFormat="1" applyFont="1" applyFill="1" applyProtection="1">
      <alignment/>
      <protection/>
    </xf>
    <xf numFmtId="2" fontId="0" fillId="33" borderId="0" xfId="60" applyNumberFormat="1" applyFont="1" applyFill="1" applyProtection="1">
      <alignment/>
      <protection/>
    </xf>
    <xf numFmtId="10" fontId="0" fillId="33" borderId="0" xfId="60" applyNumberFormat="1" applyFont="1" applyFill="1" applyProtection="1">
      <alignment/>
      <protection/>
    </xf>
    <xf numFmtId="0" fontId="0" fillId="33" borderId="0" xfId="61" applyFont="1" applyFill="1" applyAlignment="1">
      <alignment horizontal="left"/>
      <protection/>
    </xf>
    <xf numFmtId="0" fontId="0" fillId="33" borderId="0" xfId="61" applyFont="1" applyFill="1">
      <alignment/>
      <protection/>
    </xf>
    <xf numFmtId="15" fontId="0" fillId="33" borderId="0" xfId="61" applyNumberFormat="1" applyFont="1" applyFill="1">
      <alignment/>
      <protection/>
    </xf>
    <xf numFmtId="0" fontId="0" fillId="33" borderId="0" xfId="61" applyFont="1" applyFill="1" applyAlignment="1">
      <alignment horizontal="center"/>
      <protection/>
    </xf>
    <xf numFmtId="3" fontId="0" fillId="33" borderId="0" xfId="61" applyNumberFormat="1" applyFont="1" applyFill="1">
      <alignment/>
      <protection/>
    </xf>
    <xf numFmtId="3" fontId="0" fillId="0" borderId="0" xfId="61" applyNumberFormat="1" applyFont="1" applyFill="1">
      <alignment/>
      <protection/>
    </xf>
    <xf numFmtId="37" fontId="0" fillId="33" borderId="0" xfId="61" applyNumberFormat="1" applyFont="1" applyFill="1" applyProtection="1">
      <alignment/>
      <protection/>
    </xf>
    <xf numFmtId="0" fontId="0" fillId="33" borderId="0" xfId="0" applyFont="1" applyFill="1" applyAlignment="1">
      <alignment/>
    </xf>
    <xf numFmtId="3" fontId="0" fillId="33" borderId="0" xfId="62" applyNumberFormat="1" applyFont="1" applyFill="1" applyAlignment="1">
      <alignment horizontal="left"/>
      <protection/>
    </xf>
    <xf numFmtId="3" fontId="0" fillId="33" borderId="0" xfId="62" applyNumberFormat="1" applyFont="1" applyFill="1">
      <alignment/>
      <protection/>
    </xf>
    <xf numFmtId="14" fontId="0" fillId="33" borderId="0" xfId="62" applyNumberFormat="1" applyFont="1" applyFill="1" applyAlignment="1" quotePrefix="1">
      <alignment horizontal="left"/>
      <protection/>
    </xf>
    <xf numFmtId="3" fontId="0" fillId="33" borderId="0" xfId="62" applyNumberFormat="1" applyFont="1" applyFill="1" applyAlignment="1" quotePrefix="1">
      <alignment horizontal="left"/>
      <protection/>
    </xf>
    <xf numFmtId="3" fontId="0" fillId="33" borderId="0" xfId="62" applyNumberFormat="1" applyFont="1" applyFill="1" applyAlignment="1">
      <alignment horizontal="center"/>
      <protection/>
    </xf>
    <xf numFmtId="15" fontId="0" fillId="33" borderId="0" xfId="63" applyNumberFormat="1" applyFont="1" applyFill="1">
      <alignment/>
      <protection/>
    </xf>
    <xf numFmtId="0" fontId="0" fillId="33" borderId="0" xfId="63" applyFont="1" applyFill="1" applyAlignment="1">
      <alignment horizontal="left"/>
      <protection/>
    </xf>
    <xf numFmtId="0" fontId="0" fillId="33" borderId="0" xfId="63" applyFont="1" applyFill="1" applyAlignment="1" quotePrefix="1">
      <alignment horizontal="left"/>
      <protection/>
    </xf>
    <xf numFmtId="17" fontId="0" fillId="33" borderId="0" xfId="63" applyNumberFormat="1" applyFont="1" applyFill="1" applyAlignment="1">
      <alignment horizontal="center"/>
      <protection/>
    </xf>
    <xf numFmtId="2" fontId="0" fillId="33" borderId="0" xfId="63" applyNumberFormat="1" applyFont="1" applyFill="1" applyProtection="1">
      <alignment/>
      <protection/>
    </xf>
    <xf numFmtId="2" fontId="0" fillId="33" borderId="0" xfId="63" applyNumberFormat="1" applyFont="1" applyFill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63" applyFont="1" applyFill="1" applyAlignment="1">
      <alignment horizontal="left" wrapText="1"/>
      <protection/>
    </xf>
    <xf numFmtId="0" fontId="0" fillId="33" borderId="0" xfId="63" applyFont="1" applyFill="1" applyAlignment="1">
      <alignment horizontal="center" wrapText="1"/>
      <protection/>
    </xf>
    <xf numFmtId="0" fontId="0" fillId="33" borderId="0" xfId="63" applyFont="1" applyFill="1" applyAlignment="1">
      <alignment wrapText="1"/>
      <protection/>
    </xf>
    <xf numFmtId="3" fontId="0" fillId="0" borderId="0" xfId="64" applyNumberFormat="1" applyFont="1">
      <alignment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0" fillId="37" borderId="0" xfId="0" applyNumberFormat="1" applyFont="1" applyFill="1" applyAlignment="1">
      <alignment/>
    </xf>
    <xf numFmtId="3" fontId="0" fillId="37" borderId="0" xfId="0" applyNumberFormat="1" applyFill="1" applyAlignment="1">
      <alignment/>
    </xf>
    <xf numFmtId="173" fontId="1" fillId="0" borderId="0" xfId="0" applyNumberFormat="1" applyFont="1" applyAlignment="1">
      <alignment horizontal="center" wrapText="1"/>
    </xf>
    <xf numFmtId="38" fontId="1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0" fillId="38" borderId="0" xfId="0" applyFill="1" applyAlignment="1">
      <alignment/>
    </xf>
    <xf numFmtId="38" fontId="0" fillId="0" borderId="0" xfId="0" applyNumberFormat="1" applyFont="1" applyAlignment="1">
      <alignment/>
    </xf>
    <xf numFmtId="0" fontId="0" fillId="39" borderId="0" xfId="0" applyFont="1" applyFill="1" applyAlignment="1">
      <alignment/>
    </xf>
    <xf numFmtId="38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3" borderId="0" xfId="59" applyFont="1" applyFill="1" applyBorder="1" applyAlignment="1">
      <alignment horizontal="center"/>
      <protection/>
    </xf>
    <xf numFmtId="0" fontId="22" fillId="0" borderId="20" xfId="0" applyFont="1" applyFill="1" applyBorder="1" applyAlignment="1">
      <alignment horizontal="right" vertical="top" wrapText="1"/>
    </xf>
    <xf numFmtId="0" fontId="0" fillId="33" borderId="0" xfId="63" applyFont="1" applyFill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0" fillId="33" borderId="0" xfId="60" applyFont="1" applyFill="1" applyAlignment="1">
      <alignment horizontal="center"/>
      <protection/>
    </xf>
    <xf numFmtId="3" fontId="0" fillId="33" borderId="0" xfId="60" applyNumberFormat="1" applyFont="1" applyFill="1" applyAlignment="1">
      <alignment horizontal="center"/>
      <protection/>
    </xf>
    <xf numFmtId="0" fontId="0" fillId="33" borderId="0" xfId="60" applyFont="1" applyFill="1">
      <alignment/>
      <protection/>
    </xf>
    <xf numFmtId="3" fontId="0" fillId="0" borderId="0" xfId="58" applyNumberForma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" xfId="59"/>
    <cellStyle name="Normal_C" xfId="60"/>
    <cellStyle name="Normal_D" xfId="61"/>
    <cellStyle name="Normal_E" xfId="62"/>
    <cellStyle name="Normal_F" xfId="63"/>
    <cellStyle name="Normal_Section 3 FY0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41</xdr:col>
      <xdr:colOff>0</xdr:colOff>
      <xdr:row>12</xdr:row>
      <xdr:rowOff>38100</xdr:rowOff>
    </xdr:to>
    <xdr:sp macro="[0]!Find_Jur" fLocksText="0">
      <xdr:nvSpPr>
        <xdr:cNvPr id="1" name="TextBox 5"/>
        <xdr:cNvSpPr txBox="1">
          <a:spLocks noChangeArrowheads="1"/>
        </xdr:cNvSpPr>
      </xdr:nvSpPr>
      <xdr:spPr>
        <a:xfrm>
          <a:off x="1000125" y="666750"/>
          <a:ext cx="1733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SPRINGFIELD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macro="[0]!Find_Jur" fLocksText="0">
      <xdr:nvSpPr>
        <xdr:cNvPr id="1" name="TextBox 14"/>
        <xdr:cNvSpPr txBox="1">
          <a:spLocks noChangeArrowheads="1"/>
        </xdr:cNvSpPr>
      </xdr:nvSpPr>
      <xdr:spPr>
        <a:xfrm>
          <a:off x="1066800" y="933450"/>
          <a:ext cx="1733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BELMONT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 transitionEvaluation="1"/>
  <dimension ref="A1:W516"/>
  <sheetViews>
    <sheetView showGridLines="0" zoomScalePageLayoutView="0" workbookViewId="0" topLeftCell="A1">
      <pane xSplit="2" ySplit="9" topLeftCell="C10" activePane="bottomRight" state="frozen"/>
      <selection pane="topLeft" activeCell="AJ10" sqref="AJ10"/>
      <selection pane="topRight" activeCell="AJ10" sqref="AJ10"/>
      <selection pane="bottomLeft" activeCell="AJ10" sqref="AJ10"/>
      <selection pane="bottomRight" activeCell="C10" sqref="C10"/>
    </sheetView>
  </sheetViews>
  <sheetFormatPr defaultColWidth="12.57421875" defaultRowHeight="12.75"/>
  <cols>
    <col min="1" max="1" width="19.57421875" style="170" bestFit="1" customWidth="1"/>
    <col min="2" max="2" width="6.140625" style="170" customWidth="1"/>
    <col min="3" max="3" width="13.8515625" style="170" bestFit="1" customWidth="1"/>
    <col min="4" max="4" width="1.57421875" style="170" bestFit="1" customWidth="1"/>
    <col min="5" max="5" width="11.7109375" style="170" bestFit="1" customWidth="1"/>
    <col min="6" max="6" width="13.140625" style="170" bestFit="1" customWidth="1"/>
    <col min="7" max="7" width="1.57421875" style="170" bestFit="1" customWidth="1"/>
    <col min="8" max="8" width="13.421875" style="170" bestFit="1" customWidth="1"/>
    <col min="9" max="9" width="4.140625" style="170" customWidth="1"/>
    <col min="10" max="10" width="12.00390625" style="170" customWidth="1"/>
    <col min="11" max="11" width="11.140625" style="170" bestFit="1" customWidth="1"/>
    <col min="12" max="12" width="7.7109375" style="170" bestFit="1" customWidth="1"/>
    <col min="13" max="13" width="12.7109375" style="170" bestFit="1" customWidth="1"/>
    <col min="14" max="14" width="7.7109375" style="170" bestFit="1" customWidth="1"/>
    <col min="15" max="15" width="15.140625" style="170" customWidth="1"/>
    <col min="16" max="16" width="1.57421875" style="170" bestFit="1" customWidth="1"/>
    <col min="17" max="17" width="8.28125" style="170" bestFit="1" customWidth="1"/>
    <col min="18" max="18" width="13.421875" style="170" bestFit="1" customWidth="1"/>
    <col min="19" max="19" width="12.57421875" style="170" customWidth="1"/>
    <col min="20" max="20" width="11.140625" style="170" bestFit="1" customWidth="1"/>
    <col min="21" max="21" width="8.8515625" style="170" bestFit="1" customWidth="1"/>
    <col min="22" max="22" width="5.57421875" style="170" customWidth="1"/>
    <col min="23" max="23" width="11.7109375" style="170" bestFit="1" customWidth="1"/>
    <col min="24" max="24" width="1.57421875" style="170" bestFit="1" customWidth="1"/>
    <col min="25" max="16384" width="12.57421875" style="170" customWidth="1"/>
  </cols>
  <sheetData>
    <row r="1" spans="1:9" ht="12.75">
      <c r="A1" s="207">
        <v>35451</v>
      </c>
      <c r="I1" s="208" t="s">
        <v>841</v>
      </c>
    </row>
    <row r="2" spans="1:10" ht="12.75">
      <c r="A2" s="209"/>
      <c r="J2" s="208" t="s">
        <v>842</v>
      </c>
    </row>
    <row r="3" ht="12.75">
      <c r="U3" s="210" t="s">
        <v>355</v>
      </c>
    </row>
    <row r="4" spans="6:23" ht="12.75">
      <c r="F4" s="171"/>
      <c r="O4" s="171"/>
      <c r="R4" s="171"/>
      <c r="U4" s="171"/>
      <c r="W4" s="171"/>
    </row>
    <row r="5" spans="5:23" ht="12.75">
      <c r="E5" s="171"/>
      <c r="F5" s="171"/>
      <c r="H5" s="171"/>
      <c r="K5" s="171"/>
      <c r="M5" s="171"/>
      <c r="O5" s="171"/>
      <c r="R5" s="171"/>
      <c r="U5" s="171"/>
      <c r="W5" s="171"/>
    </row>
    <row r="6" spans="3:23" ht="12.75">
      <c r="C6" s="171"/>
      <c r="E6" s="171"/>
      <c r="F6" s="171"/>
      <c r="H6" s="171"/>
      <c r="J6" s="171"/>
      <c r="K6" s="171"/>
      <c r="L6" s="171"/>
      <c r="M6" s="171"/>
      <c r="N6" s="171"/>
      <c r="O6" s="171"/>
      <c r="Q6" s="171"/>
      <c r="R6" s="171"/>
      <c r="T6" s="171"/>
      <c r="U6" s="171"/>
      <c r="W6" s="171"/>
    </row>
    <row r="7" spans="3:23" ht="12.75">
      <c r="C7" s="171"/>
      <c r="E7" s="171"/>
      <c r="F7" s="171"/>
      <c r="H7" s="171"/>
      <c r="J7" s="171"/>
      <c r="K7" s="171"/>
      <c r="L7" s="171"/>
      <c r="M7" s="171"/>
      <c r="N7" s="171"/>
      <c r="O7" s="171"/>
      <c r="Q7" s="171"/>
      <c r="R7" s="171"/>
      <c r="T7" s="171"/>
      <c r="U7" s="171"/>
      <c r="W7" s="171"/>
    </row>
    <row r="8" spans="1:23" s="222" customFormat="1" ht="72" customHeight="1">
      <c r="A8" s="220" t="s">
        <v>436</v>
      </c>
      <c r="B8" s="220" t="s">
        <v>847</v>
      </c>
      <c r="C8" s="228" t="s">
        <v>905</v>
      </c>
      <c r="D8" s="228"/>
      <c r="E8" s="228" t="s">
        <v>882</v>
      </c>
      <c r="F8" s="228" t="s">
        <v>885</v>
      </c>
      <c r="G8" s="228"/>
      <c r="H8" s="228" t="s">
        <v>848</v>
      </c>
      <c r="I8" s="228"/>
      <c r="J8" s="228" t="s">
        <v>906</v>
      </c>
      <c r="K8" s="228" t="s">
        <v>907</v>
      </c>
      <c r="L8" s="231" t="s">
        <v>871</v>
      </c>
      <c r="M8" s="228" t="s">
        <v>896</v>
      </c>
      <c r="N8" s="231" t="s">
        <v>870</v>
      </c>
      <c r="O8" s="228" t="s">
        <v>908</v>
      </c>
      <c r="P8" s="228"/>
      <c r="Q8" s="231" t="s">
        <v>849</v>
      </c>
      <c r="R8" s="228" t="s">
        <v>850</v>
      </c>
      <c r="S8" s="228"/>
      <c r="T8" s="232" t="s">
        <v>851</v>
      </c>
      <c r="U8" s="231" t="s">
        <v>909</v>
      </c>
      <c r="W8" s="221"/>
    </row>
    <row r="9" spans="3:21" ht="12.75">
      <c r="C9"/>
      <c r="D9"/>
      <c r="E9"/>
      <c r="F9"/>
      <c r="G9"/>
      <c r="H9"/>
      <c r="I9"/>
      <c r="J9"/>
      <c r="K9" t="s">
        <v>355</v>
      </c>
      <c r="L9" s="233"/>
      <c r="M9"/>
      <c r="N9" s="233"/>
      <c r="O9"/>
      <c r="P9"/>
      <c r="Q9" s="233"/>
      <c r="R9"/>
      <c r="S9"/>
      <c r="T9" s="234"/>
      <c r="U9" s="233"/>
    </row>
    <row r="10" spans="1:23" ht="12.75">
      <c r="A10" s="208" t="s">
        <v>446</v>
      </c>
      <c r="B10" s="170">
        <v>1</v>
      </c>
      <c r="C10" s="218">
        <v>32788179</v>
      </c>
      <c r="D10" s="218" t="s">
        <v>867</v>
      </c>
      <c r="E10" s="218">
        <v>2227078</v>
      </c>
      <c r="F10" s="218">
        <v>2744723</v>
      </c>
      <c r="G10" s="218" t="s">
        <v>867</v>
      </c>
      <c r="H10" s="218">
        <v>37759980</v>
      </c>
      <c r="I10" s="218"/>
      <c r="J10" s="218">
        <v>33607883</v>
      </c>
      <c r="K10" s="218">
        <v>508217</v>
      </c>
      <c r="L10" s="233">
        <v>4.049999239055026</v>
      </c>
      <c r="M10" s="218">
        <v>2285567</v>
      </c>
      <c r="N10" s="233">
        <v>2.6262663454086477</v>
      </c>
      <c r="O10" s="218">
        <v>3501824</v>
      </c>
      <c r="P10" t="s">
        <v>867</v>
      </c>
      <c r="Q10" s="233">
        <v>27.58387640574295</v>
      </c>
      <c r="R10" s="218">
        <v>39903491</v>
      </c>
      <c r="S10"/>
      <c r="T10" s="234">
        <v>2143511</v>
      </c>
      <c r="U10" s="233">
        <v>5.680000000000001</v>
      </c>
      <c r="V10" s="212"/>
      <c r="W10" s="219"/>
    </row>
    <row r="11" spans="1:23" ht="12.75">
      <c r="A11" s="208" t="s">
        <v>447</v>
      </c>
      <c r="B11" s="170">
        <v>2</v>
      </c>
      <c r="C11" s="218">
        <v>77655148</v>
      </c>
      <c r="D11" s="218" t="s">
        <v>867</v>
      </c>
      <c r="E11" s="218">
        <v>1554927</v>
      </c>
      <c r="F11" s="218">
        <v>4120000</v>
      </c>
      <c r="G11" s="218" t="s">
        <v>867</v>
      </c>
      <c r="H11" s="218">
        <v>83330075</v>
      </c>
      <c r="I11" s="218"/>
      <c r="J11" s="218">
        <v>79596527</v>
      </c>
      <c r="K11" s="218">
        <v>823145</v>
      </c>
      <c r="L11" s="233">
        <v>3.560000941598875</v>
      </c>
      <c r="M11" s="218">
        <v>1596518</v>
      </c>
      <c r="N11" s="233">
        <v>2.6747879482445156</v>
      </c>
      <c r="O11" s="218">
        <v>4152000</v>
      </c>
      <c r="P11" t="s">
        <v>867</v>
      </c>
      <c r="Q11" s="233">
        <v>0.7766990291262136</v>
      </c>
      <c r="R11" s="218">
        <v>86168190</v>
      </c>
      <c r="S11"/>
      <c r="T11" s="234">
        <v>2838115</v>
      </c>
      <c r="U11" s="233">
        <v>3.4099999999999997</v>
      </c>
      <c r="W11" s="219"/>
    </row>
    <row r="12" spans="1:23" ht="12.75">
      <c r="A12" s="208" t="s">
        <v>448</v>
      </c>
      <c r="B12" s="170">
        <v>3</v>
      </c>
      <c r="C12" s="218">
        <v>18027438</v>
      </c>
      <c r="D12" s="218" t="s">
        <v>867</v>
      </c>
      <c r="E12" s="218">
        <v>1610078</v>
      </c>
      <c r="F12" s="218">
        <v>1208500</v>
      </c>
      <c r="G12" s="218" t="s">
        <v>867</v>
      </c>
      <c r="H12" s="218">
        <v>20846016</v>
      </c>
      <c r="I12" s="218"/>
      <c r="J12" s="218">
        <v>18478124</v>
      </c>
      <c r="K12" s="218">
        <v>306466</v>
      </c>
      <c r="L12" s="233">
        <v>4.199997803348429</v>
      </c>
      <c r="M12" s="218">
        <v>1655159</v>
      </c>
      <c r="N12" s="233">
        <v>2.799926463189982</v>
      </c>
      <c r="O12" s="218">
        <v>1408500</v>
      </c>
      <c r="P12" t="s">
        <v>867</v>
      </c>
      <c r="Q12" s="233">
        <v>16.54944145635085</v>
      </c>
      <c r="R12" s="218">
        <v>21848249</v>
      </c>
      <c r="S12"/>
      <c r="T12" s="234">
        <v>1002233</v>
      </c>
      <c r="U12" s="233">
        <v>4.81</v>
      </c>
      <c r="W12" s="219"/>
    </row>
    <row r="13" spans="1:23" ht="12.75">
      <c r="A13" s="208" t="s">
        <v>449</v>
      </c>
      <c r="B13" s="170">
        <v>4</v>
      </c>
      <c r="C13" s="218">
        <v>11708307</v>
      </c>
      <c r="D13" s="218" t="s">
        <v>867</v>
      </c>
      <c r="E13" s="218">
        <v>2552680</v>
      </c>
      <c r="F13" s="218">
        <v>1213273</v>
      </c>
      <c r="G13" s="218" t="s">
        <v>867</v>
      </c>
      <c r="H13" s="218">
        <v>15474260</v>
      </c>
      <c r="I13" s="218"/>
      <c r="J13" s="218">
        <v>12001015</v>
      </c>
      <c r="K13" s="218">
        <v>110058</v>
      </c>
      <c r="L13" s="233">
        <v>3.440002042993919</v>
      </c>
      <c r="M13" s="218">
        <v>2622288</v>
      </c>
      <c r="N13" s="233">
        <v>2.72685961420938</v>
      </c>
      <c r="O13" s="218">
        <v>1256000</v>
      </c>
      <c r="P13" t="s">
        <v>867</v>
      </c>
      <c r="Q13" s="233">
        <v>3.521631158032858</v>
      </c>
      <c r="R13" s="218">
        <v>15989361</v>
      </c>
      <c r="S13"/>
      <c r="T13" s="234">
        <v>515101</v>
      </c>
      <c r="U13" s="233">
        <v>3.3300000000000005</v>
      </c>
      <c r="W13" s="219"/>
    </row>
    <row r="14" spans="1:23" ht="12.75">
      <c r="A14" s="208" t="s">
        <v>450</v>
      </c>
      <c r="B14" s="170">
        <v>5</v>
      </c>
      <c r="C14" s="218">
        <v>76081914</v>
      </c>
      <c r="D14" s="218" t="s">
        <v>867</v>
      </c>
      <c r="E14" s="218">
        <v>4009668</v>
      </c>
      <c r="F14" s="218">
        <v>5317950</v>
      </c>
      <c r="G14" s="218" t="s">
        <v>867</v>
      </c>
      <c r="H14" s="218">
        <v>85409532</v>
      </c>
      <c r="I14" s="218"/>
      <c r="J14" s="218">
        <v>76712052</v>
      </c>
      <c r="K14" s="218">
        <v>0</v>
      </c>
      <c r="L14" s="233">
        <v>0.8282362612486326</v>
      </c>
      <c r="M14" s="218">
        <v>4119203</v>
      </c>
      <c r="N14" s="233">
        <v>2.731772306335587</v>
      </c>
      <c r="O14" s="218">
        <v>5716483</v>
      </c>
      <c r="P14" t="s">
        <v>867</v>
      </c>
      <c r="Q14" s="233">
        <v>7.494109572297596</v>
      </c>
      <c r="R14" s="218">
        <v>86547738</v>
      </c>
      <c r="S14"/>
      <c r="T14" s="234">
        <v>1138206</v>
      </c>
      <c r="U14" s="233">
        <v>1.3299999999999998</v>
      </c>
      <c r="W14" s="219"/>
    </row>
    <row r="15" spans="1:23" ht="12.75">
      <c r="A15" s="208" t="s">
        <v>451</v>
      </c>
      <c r="B15" s="170">
        <v>6</v>
      </c>
      <c r="C15" s="218">
        <v>1689068</v>
      </c>
      <c r="D15" s="218" t="s">
        <v>867</v>
      </c>
      <c r="E15" s="218">
        <v>14902</v>
      </c>
      <c r="F15" s="218">
        <v>129500</v>
      </c>
      <c r="G15" s="218" t="s">
        <v>867</v>
      </c>
      <c r="H15" s="218">
        <v>1833470</v>
      </c>
      <c r="I15" s="218"/>
      <c r="J15" s="218">
        <v>1731295</v>
      </c>
      <c r="K15" s="218">
        <v>10810</v>
      </c>
      <c r="L15" s="233">
        <v>3.140015677284751</v>
      </c>
      <c r="M15" s="218">
        <v>15319</v>
      </c>
      <c r="N15" s="233">
        <v>2.7982821097839214</v>
      </c>
      <c r="O15" s="218">
        <v>109700</v>
      </c>
      <c r="P15" t="s">
        <v>867</v>
      </c>
      <c r="Q15" s="233">
        <v>-15.28957528957529</v>
      </c>
      <c r="R15" s="218">
        <v>1867124</v>
      </c>
      <c r="S15"/>
      <c r="T15" s="234">
        <v>33654</v>
      </c>
      <c r="U15" s="233">
        <v>1.8399999999999999</v>
      </c>
      <c r="W15" s="219"/>
    </row>
    <row r="16" spans="1:23" ht="12.75">
      <c r="A16" s="208" t="s">
        <v>452</v>
      </c>
      <c r="B16" s="170">
        <v>7</v>
      </c>
      <c r="C16" s="218">
        <v>47359518</v>
      </c>
      <c r="D16" s="218" t="s">
        <v>867</v>
      </c>
      <c r="E16" s="218">
        <v>2065799</v>
      </c>
      <c r="F16" s="218">
        <v>3251000</v>
      </c>
      <c r="G16" s="218" t="s">
        <v>867</v>
      </c>
      <c r="H16" s="218">
        <v>52676317</v>
      </c>
      <c r="I16" s="218"/>
      <c r="J16" s="218">
        <v>48543506</v>
      </c>
      <c r="K16" s="218">
        <v>710393</v>
      </c>
      <c r="L16" s="233">
        <v>4.000000591222233</v>
      </c>
      <c r="M16" s="218">
        <v>2123641</v>
      </c>
      <c r="N16" s="233">
        <v>2.7999819924397293</v>
      </c>
      <c r="O16" s="218">
        <v>3338606</v>
      </c>
      <c r="P16" t="s">
        <v>867</v>
      </c>
      <c r="Q16" s="233">
        <v>2.694740079975392</v>
      </c>
      <c r="R16" s="218">
        <v>54716146</v>
      </c>
      <c r="S16"/>
      <c r="T16" s="234">
        <v>2039829</v>
      </c>
      <c r="U16" s="233">
        <v>3.8699999999999997</v>
      </c>
      <c r="W16" s="219"/>
    </row>
    <row r="17" spans="1:23" ht="12.75">
      <c r="A17" s="208" t="s">
        <v>453</v>
      </c>
      <c r="B17" s="170">
        <v>8</v>
      </c>
      <c r="C17" s="218">
        <v>50089984</v>
      </c>
      <c r="D17" s="218" t="s">
        <v>867</v>
      </c>
      <c r="E17" s="218">
        <v>9143343</v>
      </c>
      <c r="F17" s="218">
        <v>4145954</v>
      </c>
      <c r="G17" s="218" t="s">
        <v>867</v>
      </c>
      <c r="H17" s="218">
        <v>63379281</v>
      </c>
      <c r="I17" s="218"/>
      <c r="J17" s="218">
        <v>51342234</v>
      </c>
      <c r="K17" s="218">
        <v>871566</v>
      </c>
      <c r="L17" s="233">
        <v>4.2400013543625805</v>
      </c>
      <c r="M17" s="218">
        <v>9393657</v>
      </c>
      <c r="N17" s="233">
        <v>2.737663893829642</v>
      </c>
      <c r="O17" s="218">
        <v>4647128</v>
      </c>
      <c r="P17" t="s">
        <v>867</v>
      </c>
      <c r="Q17" s="233">
        <v>12.088267260080551</v>
      </c>
      <c r="R17" s="218">
        <v>66254585</v>
      </c>
      <c r="S17"/>
      <c r="T17" s="234">
        <v>2875304</v>
      </c>
      <c r="U17" s="233">
        <v>4.54</v>
      </c>
      <c r="W17" s="219"/>
    </row>
    <row r="18" spans="1:23" ht="12.75">
      <c r="A18" s="208" t="s">
        <v>454</v>
      </c>
      <c r="B18" s="170">
        <v>9</v>
      </c>
      <c r="C18" s="218">
        <v>150531622</v>
      </c>
      <c r="D18" s="218" t="s">
        <v>867</v>
      </c>
      <c r="E18" s="218">
        <v>2120778</v>
      </c>
      <c r="F18" s="218">
        <v>8789461</v>
      </c>
      <c r="G18" s="218" t="s">
        <v>867</v>
      </c>
      <c r="H18" s="218">
        <v>161441861</v>
      </c>
      <c r="I18" s="218"/>
      <c r="J18" s="218">
        <v>154294913</v>
      </c>
      <c r="K18" s="218">
        <v>3492334</v>
      </c>
      <c r="L18" s="233">
        <v>4.820000544470317</v>
      </c>
      <c r="M18" s="218">
        <v>2173906</v>
      </c>
      <c r="N18" s="233">
        <v>2.505118404660931</v>
      </c>
      <c r="O18" s="218">
        <v>10008414</v>
      </c>
      <c r="P18" t="s">
        <v>867</v>
      </c>
      <c r="Q18" s="233">
        <v>13.868347558513543</v>
      </c>
      <c r="R18" s="218">
        <v>169969567</v>
      </c>
      <c r="S18"/>
      <c r="T18" s="234">
        <v>8527706</v>
      </c>
      <c r="U18" s="233">
        <v>5.28</v>
      </c>
      <c r="W18" s="219"/>
    </row>
    <row r="19" spans="1:23" ht="12.75">
      <c r="A19" s="208" t="s">
        <v>455</v>
      </c>
      <c r="B19" s="170">
        <v>10</v>
      </c>
      <c r="C19" s="218">
        <v>106869736</v>
      </c>
      <c r="D19" s="218" t="s">
        <v>867</v>
      </c>
      <c r="E19" s="218">
        <v>8056055</v>
      </c>
      <c r="F19" s="218">
        <v>5744000</v>
      </c>
      <c r="G19" s="218" t="s">
        <v>867</v>
      </c>
      <c r="H19" s="218">
        <v>120669791</v>
      </c>
      <c r="I19" s="218"/>
      <c r="J19" s="218">
        <v>109541479</v>
      </c>
      <c r="K19" s="218">
        <v>1164880</v>
      </c>
      <c r="L19" s="233">
        <v>3.589999511180602</v>
      </c>
      <c r="M19" s="218">
        <v>8281625</v>
      </c>
      <c r="N19" s="233">
        <v>2.800005709990808</v>
      </c>
      <c r="O19" s="218">
        <v>6244000</v>
      </c>
      <c r="P19" t="s">
        <v>867</v>
      </c>
      <c r="Q19" s="233">
        <v>8.704735376044567</v>
      </c>
      <c r="R19" s="218">
        <v>125231984</v>
      </c>
      <c r="S19"/>
      <c r="T19" s="234">
        <v>4562193</v>
      </c>
      <c r="U19" s="233">
        <v>3.7800000000000002</v>
      </c>
      <c r="W19" s="219"/>
    </row>
    <row r="20" spans="1:23" ht="12.75">
      <c r="A20" s="208" t="s">
        <v>456</v>
      </c>
      <c r="B20" s="170">
        <v>11</v>
      </c>
      <c r="C20" s="218">
        <v>9501460</v>
      </c>
      <c r="D20" s="218" t="s">
        <v>867</v>
      </c>
      <c r="E20" s="218">
        <v>945116</v>
      </c>
      <c r="F20" s="218">
        <v>1138977</v>
      </c>
      <c r="G20" s="218" t="s">
        <v>867</v>
      </c>
      <c r="H20" s="218">
        <v>11585553</v>
      </c>
      <c r="I20" s="218"/>
      <c r="J20" s="218">
        <v>9738997</v>
      </c>
      <c r="K20" s="218">
        <v>157724</v>
      </c>
      <c r="L20" s="233">
        <v>4.1600027785203535</v>
      </c>
      <c r="M20" s="218">
        <v>968756</v>
      </c>
      <c r="N20" s="233">
        <v>2.501280266126063</v>
      </c>
      <c r="O20" s="218">
        <v>1215692</v>
      </c>
      <c r="P20" t="s">
        <v>867</v>
      </c>
      <c r="Q20" s="233">
        <v>6.735430127210646</v>
      </c>
      <c r="R20" s="218">
        <v>12081169</v>
      </c>
      <c r="S20"/>
      <c r="T20" s="234">
        <v>495616</v>
      </c>
      <c r="U20" s="233">
        <v>4.279999999999999</v>
      </c>
      <c r="W20" s="219"/>
    </row>
    <row r="21" spans="1:23" ht="12.75">
      <c r="A21" s="208" t="s">
        <v>457</v>
      </c>
      <c r="B21" s="170">
        <v>12</v>
      </c>
      <c r="C21" s="218">
        <v>5884703</v>
      </c>
      <c r="D21" s="218" t="s">
        <v>867</v>
      </c>
      <c r="E21" s="218">
        <v>569321</v>
      </c>
      <c r="F21" s="218">
        <v>445400</v>
      </c>
      <c r="G21" s="218" t="s">
        <v>867</v>
      </c>
      <c r="H21" s="218">
        <v>6899424</v>
      </c>
      <c r="I21" s="218"/>
      <c r="J21" s="218">
        <v>6031821</v>
      </c>
      <c r="K21" s="218">
        <v>64732</v>
      </c>
      <c r="L21" s="233">
        <v>3.600011759302041</v>
      </c>
      <c r="M21" s="218">
        <v>582340</v>
      </c>
      <c r="N21" s="233">
        <v>2.286759139395877</v>
      </c>
      <c r="O21" s="218">
        <v>456000</v>
      </c>
      <c r="P21" t="s">
        <v>867</v>
      </c>
      <c r="Q21" s="233">
        <v>2.3798832510103276</v>
      </c>
      <c r="R21" s="218">
        <v>7134893</v>
      </c>
      <c r="S21"/>
      <c r="T21" s="234">
        <v>235469</v>
      </c>
      <c r="U21" s="233">
        <v>3.4099999999999997</v>
      </c>
      <c r="W21" s="219"/>
    </row>
    <row r="22" spans="1:23" ht="12.75">
      <c r="A22" s="208" t="s">
        <v>458</v>
      </c>
      <c r="B22" s="170">
        <v>13</v>
      </c>
      <c r="C22" s="218">
        <v>3938120</v>
      </c>
      <c r="D22" s="218" t="s">
        <v>867</v>
      </c>
      <c r="E22" s="218">
        <v>208962</v>
      </c>
      <c r="F22" s="218">
        <v>207500</v>
      </c>
      <c r="G22" s="218" t="s">
        <v>867</v>
      </c>
      <c r="H22" s="218">
        <v>4354582</v>
      </c>
      <c r="I22" s="218"/>
      <c r="J22" s="218">
        <v>4036573</v>
      </c>
      <c r="K22" s="218">
        <v>47651</v>
      </c>
      <c r="L22" s="233">
        <v>3.7099936010075876</v>
      </c>
      <c r="M22" s="218">
        <v>214482</v>
      </c>
      <c r="N22" s="233">
        <v>2.6416286214718467</v>
      </c>
      <c r="O22" s="218">
        <v>233105.09</v>
      </c>
      <c r="P22" t="s">
        <v>867</v>
      </c>
      <c r="Q22" s="233">
        <v>12.339802409638551</v>
      </c>
      <c r="R22" s="218">
        <v>4531811.09</v>
      </c>
      <c r="S22"/>
      <c r="T22" s="234">
        <v>177229.08999999985</v>
      </c>
      <c r="U22" s="233">
        <v>4.07</v>
      </c>
      <c r="W22" s="219"/>
    </row>
    <row r="23" spans="1:23" ht="12.75">
      <c r="A23" s="208" t="s">
        <v>459</v>
      </c>
      <c r="B23" s="170">
        <v>14</v>
      </c>
      <c r="C23" s="218">
        <v>46224897</v>
      </c>
      <c r="D23" s="218" t="s">
        <v>867</v>
      </c>
      <c r="E23" s="218">
        <v>1535807</v>
      </c>
      <c r="F23" s="218">
        <v>3210000</v>
      </c>
      <c r="G23" s="218" t="s">
        <v>867</v>
      </c>
      <c r="H23" s="218">
        <v>50970704</v>
      </c>
      <c r="I23" s="218"/>
      <c r="J23" s="218">
        <v>47380519</v>
      </c>
      <c r="K23" s="218">
        <v>1146377</v>
      </c>
      <c r="L23" s="233">
        <v>4.979998116599373</v>
      </c>
      <c r="M23" s="218">
        <v>1576015</v>
      </c>
      <c r="N23" s="233">
        <v>2.6180372924462514</v>
      </c>
      <c r="O23" s="218">
        <v>3455135.77</v>
      </c>
      <c r="P23" t="s">
        <v>867</v>
      </c>
      <c r="Q23" s="233">
        <v>7.636628348909658</v>
      </c>
      <c r="R23" s="218">
        <v>53558046.77</v>
      </c>
      <c r="S23"/>
      <c r="T23" s="234">
        <v>2587342.7700000033</v>
      </c>
      <c r="U23" s="233">
        <v>5.08</v>
      </c>
      <c r="W23" s="219"/>
    </row>
    <row r="24" spans="1:23" ht="12.75">
      <c r="A24" s="208" t="s">
        <v>460</v>
      </c>
      <c r="B24" s="170">
        <v>15</v>
      </c>
      <c r="C24" s="218">
        <v>11659210</v>
      </c>
      <c r="D24" s="218" t="s">
        <v>867</v>
      </c>
      <c r="E24" s="218">
        <v>2859298</v>
      </c>
      <c r="F24" s="218">
        <v>1363000</v>
      </c>
      <c r="G24" s="218" t="s">
        <v>867</v>
      </c>
      <c r="H24" s="218">
        <v>15881508</v>
      </c>
      <c r="I24" s="218"/>
      <c r="J24" s="218">
        <v>11950690</v>
      </c>
      <c r="K24" s="218">
        <v>272826</v>
      </c>
      <c r="L24" s="233">
        <v>4.840002024150865</v>
      </c>
      <c r="M24" s="218">
        <v>2938014</v>
      </c>
      <c r="N24" s="233">
        <v>2.752983424602822</v>
      </c>
      <c r="O24" s="218">
        <v>1425000</v>
      </c>
      <c r="P24" t="s">
        <v>867</v>
      </c>
      <c r="Q24" s="233">
        <v>4.5487894350697</v>
      </c>
      <c r="R24" s="218">
        <v>16586530</v>
      </c>
      <c r="S24"/>
      <c r="T24" s="234">
        <v>705022</v>
      </c>
      <c r="U24" s="233">
        <v>4.44</v>
      </c>
      <c r="W24" s="219"/>
    </row>
    <row r="25" spans="1:23" ht="12.75">
      <c r="A25" s="208" t="s">
        <v>461</v>
      </c>
      <c r="B25" s="170">
        <v>16</v>
      </c>
      <c r="C25" s="218">
        <v>76079548</v>
      </c>
      <c r="D25" s="218" t="s">
        <v>867</v>
      </c>
      <c r="E25" s="218">
        <v>6057887</v>
      </c>
      <c r="F25" s="218">
        <v>6709563.07</v>
      </c>
      <c r="G25" s="218" t="s">
        <v>867</v>
      </c>
      <c r="H25" s="218">
        <v>88846998.07</v>
      </c>
      <c r="I25" s="218"/>
      <c r="J25" s="218">
        <v>77981537</v>
      </c>
      <c r="K25" s="218">
        <v>1164017</v>
      </c>
      <c r="L25" s="233">
        <v>4.030000283387594</v>
      </c>
      <c r="M25" s="218">
        <v>6227508</v>
      </c>
      <c r="N25" s="233">
        <v>2.800002707214578</v>
      </c>
      <c r="O25" s="218">
        <v>6817961.15</v>
      </c>
      <c r="P25" t="s">
        <v>867</v>
      </c>
      <c r="Q25" s="233">
        <v>1.6155758410659082</v>
      </c>
      <c r="R25" s="218">
        <v>92191023.15</v>
      </c>
      <c r="S25"/>
      <c r="T25" s="234">
        <v>3344025.080000013</v>
      </c>
      <c r="U25" s="233">
        <v>3.7600000000000002</v>
      </c>
      <c r="W25" s="219"/>
    </row>
    <row r="26" spans="1:23" ht="12.75">
      <c r="A26" s="208" t="s">
        <v>462</v>
      </c>
      <c r="B26" s="170">
        <v>17</v>
      </c>
      <c r="C26" s="218">
        <v>44093695</v>
      </c>
      <c r="D26" s="218" t="s">
        <v>867</v>
      </c>
      <c r="E26" s="218">
        <v>1818556</v>
      </c>
      <c r="F26" s="218">
        <v>4443215.73</v>
      </c>
      <c r="G26" s="218" t="s">
        <v>867</v>
      </c>
      <c r="H26" s="218">
        <v>50355466.730000004</v>
      </c>
      <c r="I26" s="218"/>
      <c r="J26" s="218">
        <v>45196037</v>
      </c>
      <c r="K26" s="218">
        <v>793687</v>
      </c>
      <c r="L26" s="233">
        <v>4.300000260808263</v>
      </c>
      <c r="M26" s="218">
        <v>1869476</v>
      </c>
      <c r="N26" s="233">
        <v>2.800023755111198</v>
      </c>
      <c r="O26" s="218">
        <v>4510500</v>
      </c>
      <c r="P26" t="s">
        <v>867</v>
      </c>
      <c r="Q26" s="233">
        <v>1.5143147235842078</v>
      </c>
      <c r="R26" s="218">
        <v>52369700</v>
      </c>
      <c r="S26"/>
      <c r="T26" s="234">
        <v>2014233.2699999958</v>
      </c>
      <c r="U26" s="233">
        <v>4</v>
      </c>
      <c r="W26" s="219"/>
    </row>
    <row r="27" spans="1:23" ht="12.75">
      <c r="A27" s="208" t="s">
        <v>463</v>
      </c>
      <c r="B27" s="170">
        <v>18</v>
      </c>
      <c r="C27" s="218">
        <v>19542594</v>
      </c>
      <c r="D27" s="218" t="s">
        <v>867</v>
      </c>
      <c r="E27" s="218">
        <v>735982</v>
      </c>
      <c r="F27" s="218">
        <v>1566223</v>
      </c>
      <c r="G27" s="218" t="s">
        <v>867</v>
      </c>
      <c r="H27" s="218">
        <v>21844799</v>
      </c>
      <c r="I27" s="218"/>
      <c r="J27" s="218">
        <v>20031159</v>
      </c>
      <c r="K27" s="218">
        <v>383255</v>
      </c>
      <c r="L27" s="233">
        <v>4.461127320150027</v>
      </c>
      <c r="M27" s="218">
        <v>756589</v>
      </c>
      <c r="N27" s="233">
        <v>2.799932607047455</v>
      </c>
      <c r="O27" s="218">
        <v>1611214</v>
      </c>
      <c r="P27" t="s">
        <v>867</v>
      </c>
      <c r="Q27" s="233">
        <v>2.8725794474988557</v>
      </c>
      <c r="R27" s="218">
        <v>22782217</v>
      </c>
      <c r="S27"/>
      <c r="T27" s="234">
        <v>937418</v>
      </c>
      <c r="U27" s="233">
        <v>4.29</v>
      </c>
      <c r="W27" s="219"/>
    </row>
    <row r="28" spans="1:23" ht="12.75">
      <c r="A28" s="208" t="s">
        <v>464</v>
      </c>
      <c r="B28" s="170">
        <v>19</v>
      </c>
      <c r="C28" s="218">
        <v>24559228</v>
      </c>
      <c r="D28" s="218" t="s">
        <v>867</v>
      </c>
      <c r="E28" s="218">
        <v>818688</v>
      </c>
      <c r="F28" s="218">
        <v>1422900</v>
      </c>
      <c r="G28" s="218" t="s">
        <v>867</v>
      </c>
      <c r="H28" s="218">
        <v>26800816</v>
      </c>
      <c r="I28" s="218"/>
      <c r="J28" s="218">
        <v>25173209</v>
      </c>
      <c r="K28" s="218">
        <v>884132</v>
      </c>
      <c r="L28" s="233">
        <v>6.100000374604609</v>
      </c>
      <c r="M28" s="218">
        <v>841196</v>
      </c>
      <c r="N28" s="233">
        <v>2.7492768918073796</v>
      </c>
      <c r="O28" s="218">
        <v>1456000</v>
      </c>
      <c r="P28" t="s">
        <v>867</v>
      </c>
      <c r="Q28" s="233">
        <v>2.3262351535596317</v>
      </c>
      <c r="R28" s="218">
        <v>28354537</v>
      </c>
      <c r="S28"/>
      <c r="T28" s="234">
        <v>1553721</v>
      </c>
      <c r="U28" s="233">
        <v>5.800000000000001</v>
      </c>
      <c r="W28" s="219"/>
    </row>
    <row r="29" spans="1:23" ht="12.75">
      <c r="A29" s="208" t="s">
        <v>465</v>
      </c>
      <c r="B29" s="170">
        <v>20</v>
      </c>
      <c r="C29" s="218">
        <v>125537222</v>
      </c>
      <c r="D29" s="218" t="s">
        <v>867</v>
      </c>
      <c r="E29" s="218">
        <v>2344044</v>
      </c>
      <c r="F29" s="218">
        <v>11788259</v>
      </c>
      <c r="G29" s="218" t="s">
        <v>867</v>
      </c>
      <c r="H29" s="218">
        <v>139669525</v>
      </c>
      <c r="I29" s="218"/>
      <c r="J29" s="218">
        <v>128675653</v>
      </c>
      <c r="K29" s="218">
        <v>1431124</v>
      </c>
      <c r="L29" s="233">
        <v>3.640000094951918</v>
      </c>
      <c r="M29" s="218">
        <v>2406585</v>
      </c>
      <c r="N29" s="233">
        <v>2.668081315879736</v>
      </c>
      <c r="O29" s="218">
        <v>11757377</v>
      </c>
      <c r="P29" t="s">
        <v>867</v>
      </c>
      <c r="Q29" s="233">
        <v>-0.26197252707121554</v>
      </c>
      <c r="R29" s="218">
        <v>144270739</v>
      </c>
      <c r="S29"/>
      <c r="T29" s="234">
        <v>4601214</v>
      </c>
      <c r="U29" s="233">
        <v>3.29</v>
      </c>
      <c r="W29" s="219"/>
    </row>
    <row r="30" spans="1:23" ht="12.75">
      <c r="A30" s="208" t="s">
        <v>466</v>
      </c>
      <c r="B30" s="170">
        <v>21</v>
      </c>
      <c r="C30" s="218">
        <v>8401060</v>
      </c>
      <c r="D30" s="218" t="s">
        <v>867</v>
      </c>
      <c r="E30" s="218">
        <v>1023653</v>
      </c>
      <c r="F30" s="218">
        <v>931585</v>
      </c>
      <c r="G30" s="218" t="s">
        <v>867</v>
      </c>
      <c r="H30" s="218">
        <v>10356298</v>
      </c>
      <c r="I30" s="218"/>
      <c r="J30" s="218">
        <v>8611087</v>
      </c>
      <c r="K30" s="218">
        <v>128536</v>
      </c>
      <c r="L30" s="233">
        <v>4.030003356719271</v>
      </c>
      <c r="M30" s="218">
        <v>1050393</v>
      </c>
      <c r="N30" s="233">
        <v>2.6122133183803498</v>
      </c>
      <c r="O30" s="218">
        <v>1020180.57</v>
      </c>
      <c r="P30" t="s">
        <v>867</v>
      </c>
      <c r="Q30" s="233">
        <v>9.510197137137238</v>
      </c>
      <c r="R30" s="218">
        <v>10810196.57</v>
      </c>
      <c r="S30"/>
      <c r="T30" s="234">
        <v>453898.5700000003</v>
      </c>
      <c r="U30" s="233">
        <v>4.38</v>
      </c>
      <c r="W30" s="219"/>
    </row>
    <row r="31" spans="1:23" ht="12.75">
      <c r="A31" s="208" t="s">
        <v>467</v>
      </c>
      <c r="B31" s="170">
        <v>22</v>
      </c>
      <c r="C31" s="218">
        <v>5753200</v>
      </c>
      <c r="D31" s="218" t="s">
        <v>867</v>
      </c>
      <c r="E31" s="218">
        <v>141754</v>
      </c>
      <c r="F31" s="218">
        <v>359000</v>
      </c>
      <c r="G31" s="218" t="s">
        <v>867</v>
      </c>
      <c r="H31" s="218">
        <v>6253954</v>
      </c>
      <c r="I31" s="218"/>
      <c r="J31" s="218">
        <v>5897030</v>
      </c>
      <c r="K31" s="218">
        <v>63285</v>
      </c>
      <c r="L31" s="233">
        <v>3.5999965236737816</v>
      </c>
      <c r="M31" s="218">
        <v>144454</v>
      </c>
      <c r="N31" s="233">
        <v>1.9047081563835941</v>
      </c>
      <c r="O31" s="218">
        <v>359000</v>
      </c>
      <c r="P31" t="s">
        <v>867</v>
      </c>
      <c r="Q31" s="233">
        <v>0</v>
      </c>
      <c r="R31" s="218">
        <v>6463769</v>
      </c>
      <c r="S31"/>
      <c r="T31" s="234">
        <v>209815</v>
      </c>
      <c r="U31" s="233">
        <v>3.35</v>
      </c>
      <c r="W31" s="219"/>
    </row>
    <row r="32" spans="1:23" ht="12.75">
      <c r="A32" s="208" t="s">
        <v>468</v>
      </c>
      <c r="B32" s="170">
        <v>23</v>
      </c>
      <c r="C32" s="218">
        <v>72855273</v>
      </c>
      <c r="D32" s="218" t="s">
        <v>867</v>
      </c>
      <c r="E32" s="218">
        <v>2241816</v>
      </c>
      <c r="F32" s="218">
        <v>5014518</v>
      </c>
      <c r="G32" s="218" t="s">
        <v>867</v>
      </c>
      <c r="H32" s="218">
        <v>80111607</v>
      </c>
      <c r="I32" s="218"/>
      <c r="J32" s="218">
        <v>74676655</v>
      </c>
      <c r="K32" s="218">
        <v>1726670</v>
      </c>
      <c r="L32" s="233">
        <v>4.870000281242512</v>
      </c>
      <c r="M32" s="218">
        <v>2275947</v>
      </c>
      <c r="N32" s="233">
        <v>1.522471068098363</v>
      </c>
      <c r="O32" s="218">
        <v>5094184</v>
      </c>
      <c r="P32" t="s">
        <v>867</v>
      </c>
      <c r="Q32" s="233">
        <v>1.588707030266917</v>
      </c>
      <c r="R32" s="218">
        <v>83773456</v>
      </c>
      <c r="S32"/>
      <c r="T32" s="234">
        <v>3661849</v>
      </c>
      <c r="U32" s="233">
        <v>4.569999999999999</v>
      </c>
      <c r="W32" s="219"/>
    </row>
    <row r="33" spans="1:23" ht="12.75">
      <c r="A33" s="208" t="s">
        <v>469</v>
      </c>
      <c r="B33" s="170">
        <v>24</v>
      </c>
      <c r="C33" s="218">
        <v>28624718</v>
      </c>
      <c r="D33" s="218" t="s">
        <v>867</v>
      </c>
      <c r="E33" s="218">
        <v>1963310</v>
      </c>
      <c r="F33" s="218">
        <v>2771293</v>
      </c>
      <c r="G33" s="218" t="s">
        <v>867</v>
      </c>
      <c r="H33" s="218">
        <v>33359321</v>
      </c>
      <c r="I33" s="218"/>
      <c r="J33" s="218">
        <v>29340336</v>
      </c>
      <c r="K33" s="218">
        <v>520970</v>
      </c>
      <c r="L33" s="233">
        <v>4.320000637211518</v>
      </c>
      <c r="M33" s="218">
        <v>2013900</v>
      </c>
      <c r="N33" s="233">
        <v>2.5767708614533618</v>
      </c>
      <c r="O33" s="218">
        <v>2933293</v>
      </c>
      <c r="P33" t="s">
        <v>867</v>
      </c>
      <c r="Q33" s="233">
        <v>5.845646779319257</v>
      </c>
      <c r="R33" s="218">
        <v>34808499</v>
      </c>
      <c r="S33"/>
      <c r="T33" s="234">
        <v>1449178</v>
      </c>
      <c r="U33" s="233">
        <v>4.34</v>
      </c>
      <c r="W33" s="219"/>
    </row>
    <row r="34" spans="1:23" ht="12.75">
      <c r="A34" s="208" t="s">
        <v>470</v>
      </c>
      <c r="B34" s="170">
        <v>25</v>
      </c>
      <c r="C34" s="218">
        <v>41820156</v>
      </c>
      <c r="D34" s="218" t="s">
        <v>867</v>
      </c>
      <c r="E34" s="218">
        <v>1802698</v>
      </c>
      <c r="F34" s="218">
        <v>3548299</v>
      </c>
      <c r="G34" s="218" t="s">
        <v>867</v>
      </c>
      <c r="H34" s="218">
        <v>47171153</v>
      </c>
      <c r="I34" s="218"/>
      <c r="J34" s="218">
        <v>42865660</v>
      </c>
      <c r="K34" s="218">
        <v>828039</v>
      </c>
      <c r="L34" s="233">
        <v>4.480000026781345</v>
      </c>
      <c r="M34" s="218">
        <v>1853149</v>
      </c>
      <c r="N34" s="233">
        <v>2.7986384852038446</v>
      </c>
      <c r="O34" s="218">
        <v>3777936</v>
      </c>
      <c r="P34" t="s">
        <v>867</v>
      </c>
      <c r="Q34" s="233">
        <v>6.471748857692094</v>
      </c>
      <c r="R34" s="218">
        <v>49324784</v>
      </c>
      <c r="S34"/>
      <c r="T34" s="234">
        <v>2153631</v>
      </c>
      <c r="U34" s="233">
        <v>4.569999999999999</v>
      </c>
      <c r="W34" s="219"/>
    </row>
    <row r="35" spans="1:23" ht="12.75">
      <c r="A35" s="208" t="s">
        <v>471</v>
      </c>
      <c r="B35" s="170">
        <v>26</v>
      </c>
      <c r="C35" s="218">
        <v>79495329</v>
      </c>
      <c r="D35" s="218" t="s">
        <v>867</v>
      </c>
      <c r="E35" s="218">
        <v>2397629</v>
      </c>
      <c r="F35" s="218">
        <v>3910195</v>
      </c>
      <c r="G35" s="218" t="s">
        <v>867</v>
      </c>
      <c r="H35" s="218">
        <v>85803153</v>
      </c>
      <c r="I35" s="218"/>
      <c r="J35" s="218">
        <v>81482712</v>
      </c>
      <c r="K35" s="218">
        <v>1510411</v>
      </c>
      <c r="L35" s="233">
        <v>4.399999401222681</v>
      </c>
      <c r="M35" s="218">
        <v>2464763</v>
      </c>
      <c r="N35" s="233">
        <v>2.80001618265378</v>
      </c>
      <c r="O35" s="218">
        <v>4518255</v>
      </c>
      <c r="P35" t="s">
        <v>867</v>
      </c>
      <c r="Q35" s="233">
        <v>15.550631106632789</v>
      </c>
      <c r="R35" s="218">
        <v>89976141</v>
      </c>
      <c r="S35"/>
      <c r="T35" s="234">
        <v>4172988</v>
      </c>
      <c r="U35" s="233">
        <v>4.859999999999999</v>
      </c>
      <c r="W35" s="219"/>
    </row>
    <row r="36" spans="1:23" ht="12.75">
      <c r="A36" s="208" t="s">
        <v>472</v>
      </c>
      <c r="B36" s="170">
        <v>27</v>
      </c>
      <c r="C36" s="218">
        <v>8929537</v>
      </c>
      <c r="D36" s="218" t="s">
        <v>867</v>
      </c>
      <c r="E36" s="218">
        <v>677144</v>
      </c>
      <c r="F36" s="218">
        <v>737605</v>
      </c>
      <c r="G36" s="218" t="s">
        <v>867</v>
      </c>
      <c r="H36" s="218">
        <v>10344286</v>
      </c>
      <c r="I36" s="218"/>
      <c r="J36" s="218">
        <v>9152775</v>
      </c>
      <c r="K36" s="218">
        <v>183948</v>
      </c>
      <c r="L36" s="233">
        <v>4.559990064434472</v>
      </c>
      <c r="M36" s="218">
        <v>695235</v>
      </c>
      <c r="N36" s="233">
        <v>2.6716621575322237</v>
      </c>
      <c r="O36" s="218">
        <v>826690</v>
      </c>
      <c r="P36" t="s">
        <v>867</v>
      </c>
      <c r="Q36" s="233">
        <v>12.077602510828967</v>
      </c>
      <c r="R36" s="218">
        <v>10858648</v>
      </c>
      <c r="S36"/>
      <c r="T36" s="234">
        <v>514362</v>
      </c>
      <c r="U36" s="233">
        <v>4.97</v>
      </c>
      <c r="W36" s="219"/>
    </row>
    <row r="37" spans="1:23" ht="12.75">
      <c r="A37" s="208" t="s">
        <v>473</v>
      </c>
      <c r="B37" s="170">
        <v>28</v>
      </c>
      <c r="C37" s="218">
        <v>12051641</v>
      </c>
      <c r="D37" s="218" t="s">
        <v>867</v>
      </c>
      <c r="E37" s="218">
        <v>214087</v>
      </c>
      <c r="F37" s="218">
        <v>758795</v>
      </c>
      <c r="G37" s="218" t="s">
        <v>867</v>
      </c>
      <c r="H37" s="218">
        <v>13024523</v>
      </c>
      <c r="I37" s="218"/>
      <c r="J37" s="218">
        <v>12352932</v>
      </c>
      <c r="K37" s="218">
        <v>322984</v>
      </c>
      <c r="L37" s="233">
        <v>5.1799999684690246</v>
      </c>
      <c r="M37" s="218">
        <v>220081</v>
      </c>
      <c r="N37" s="233">
        <v>2.799796344476778</v>
      </c>
      <c r="O37" s="218">
        <v>783413</v>
      </c>
      <c r="P37" t="s">
        <v>867</v>
      </c>
      <c r="Q37" s="233">
        <v>3.2443545358100674</v>
      </c>
      <c r="R37" s="218">
        <v>13679410</v>
      </c>
      <c r="S37"/>
      <c r="T37" s="234">
        <v>654887</v>
      </c>
      <c r="U37" s="233">
        <v>5.029999999999999</v>
      </c>
      <c r="W37" s="219"/>
    </row>
    <row r="38" spans="1:23" ht="12.75">
      <c r="A38" s="208" t="s">
        <v>474</v>
      </c>
      <c r="B38" s="170">
        <v>29</v>
      </c>
      <c r="C38" s="218">
        <v>4570462</v>
      </c>
      <c r="D38" s="218" t="s">
        <v>867</v>
      </c>
      <c r="E38" s="218">
        <v>332478</v>
      </c>
      <c r="F38" s="218">
        <v>394100</v>
      </c>
      <c r="G38" s="218" t="s">
        <v>867</v>
      </c>
      <c r="H38" s="218">
        <v>5297040</v>
      </c>
      <c r="I38" s="218"/>
      <c r="J38" s="218">
        <v>4684724</v>
      </c>
      <c r="K38" s="218">
        <v>61701</v>
      </c>
      <c r="L38" s="233">
        <v>3.850004660360375</v>
      </c>
      <c r="M38" s="218">
        <v>341126</v>
      </c>
      <c r="N38" s="233">
        <v>2.601074356799548</v>
      </c>
      <c r="O38" s="218">
        <v>395953</v>
      </c>
      <c r="P38" t="s">
        <v>867</v>
      </c>
      <c r="Q38" s="233">
        <v>0.470185232174575</v>
      </c>
      <c r="R38" s="218">
        <v>5483504</v>
      </c>
      <c r="S38"/>
      <c r="T38" s="234">
        <v>186464</v>
      </c>
      <c r="U38" s="233">
        <v>3.52</v>
      </c>
      <c r="W38" s="219"/>
    </row>
    <row r="39" spans="1:23" ht="12.75">
      <c r="A39" s="208" t="s">
        <v>475</v>
      </c>
      <c r="B39" s="170">
        <v>30</v>
      </c>
      <c r="C39" s="218">
        <v>108035190</v>
      </c>
      <c r="D39" s="218" t="s">
        <v>867</v>
      </c>
      <c r="E39" s="218">
        <v>6201104</v>
      </c>
      <c r="F39" s="218">
        <v>7131917</v>
      </c>
      <c r="G39" s="218" t="s">
        <v>867</v>
      </c>
      <c r="H39" s="218">
        <v>121368211</v>
      </c>
      <c r="I39" s="218"/>
      <c r="J39" s="218">
        <v>110736070</v>
      </c>
      <c r="K39" s="218">
        <v>2085079</v>
      </c>
      <c r="L39" s="233">
        <v>4.430000076826819</v>
      </c>
      <c r="M39" s="218">
        <v>6374735</v>
      </c>
      <c r="N39" s="233">
        <v>2.800001419102147</v>
      </c>
      <c r="O39" s="218">
        <v>6913717</v>
      </c>
      <c r="P39" t="s">
        <v>867</v>
      </c>
      <c r="Q39" s="233">
        <v>-3.0594859699012202</v>
      </c>
      <c r="R39" s="218">
        <v>126109601</v>
      </c>
      <c r="S39"/>
      <c r="T39" s="234">
        <v>4741390</v>
      </c>
      <c r="U39" s="233">
        <v>3.91</v>
      </c>
      <c r="W39" s="219"/>
    </row>
    <row r="40" spans="1:23" ht="12.75">
      <c r="A40" s="208" t="s">
        <v>476</v>
      </c>
      <c r="B40" s="170">
        <v>31</v>
      </c>
      <c r="C40" s="218">
        <v>141531357</v>
      </c>
      <c r="D40" s="218" t="s">
        <v>867</v>
      </c>
      <c r="E40" s="218">
        <v>6323878</v>
      </c>
      <c r="F40" s="218">
        <v>8665000</v>
      </c>
      <c r="G40" s="218" t="s">
        <v>867</v>
      </c>
      <c r="H40" s="218">
        <v>156520235</v>
      </c>
      <c r="I40" s="218"/>
      <c r="J40" s="218">
        <v>145069641</v>
      </c>
      <c r="K40" s="218">
        <v>3127843</v>
      </c>
      <c r="L40" s="233">
        <v>4.71000006026933</v>
      </c>
      <c r="M40" s="218">
        <v>6497013</v>
      </c>
      <c r="N40" s="233">
        <v>2.737797914507522</v>
      </c>
      <c r="O40" s="218">
        <v>8875000</v>
      </c>
      <c r="P40" t="s">
        <v>867</v>
      </c>
      <c r="Q40" s="233">
        <v>2.423542989036353</v>
      </c>
      <c r="R40" s="218">
        <v>163569497</v>
      </c>
      <c r="S40"/>
      <c r="T40" s="234">
        <v>7049262</v>
      </c>
      <c r="U40" s="233">
        <v>4.5</v>
      </c>
      <c r="W40" s="219"/>
    </row>
    <row r="41" spans="1:23" ht="12.75">
      <c r="A41" s="208" t="s">
        <v>477</v>
      </c>
      <c r="B41" s="170">
        <v>32</v>
      </c>
      <c r="C41" s="218">
        <v>19444909</v>
      </c>
      <c r="D41" s="218" t="s">
        <v>867</v>
      </c>
      <c r="E41" s="218">
        <v>1479815</v>
      </c>
      <c r="F41" s="218">
        <v>1160000</v>
      </c>
      <c r="G41" s="218" t="s">
        <v>867</v>
      </c>
      <c r="H41" s="218">
        <v>22084724</v>
      </c>
      <c r="I41" s="218"/>
      <c r="J41" s="218">
        <v>19931032</v>
      </c>
      <c r="K41" s="218">
        <v>324730</v>
      </c>
      <c r="L41" s="233">
        <v>4.170001515563791</v>
      </c>
      <c r="M41" s="218">
        <v>1520511</v>
      </c>
      <c r="N41" s="233">
        <v>2.7500734889158442</v>
      </c>
      <c r="O41" s="218">
        <v>1345000</v>
      </c>
      <c r="P41" t="s">
        <v>867</v>
      </c>
      <c r="Q41" s="233">
        <v>15.948275862068966</v>
      </c>
      <c r="R41" s="218">
        <v>23121273</v>
      </c>
      <c r="S41"/>
      <c r="T41" s="234">
        <v>1036549</v>
      </c>
      <c r="U41" s="233">
        <v>4.6899999999999995</v>
      </c>
      <c r="W41" s="219"/>
    </row>
    <row r="42" spans="1:23" ht="12.75">
      <c r="A42" s="208" t="s">
        <v>478</v>
      </c>
      <c r="B42" s="170">
        <v>33</v>
      </c>
      <c r="C42" s="218">
        <v>2631588</v>
      </c>
      <c r="D42" s="218" t="s">
        <v>867</v>
      </c>
      <c r="E42" s="218">
        <v>155403</v>
      </c>
      <c r="F42" s="218">
        <v>437800</v>
      </c>
      <c r="G42" s="218" t="s">
        <v>867</v>
      </c>
      <c r="H42" s="218">
        <v>3224791</v>
      </c>
      <c r="I42" s="218"/>
      <c r="J42" s="218">
        <v>2697378</v>
      </c>
      <c r="K42" s="218">
        <v>40000</v>
      </c>
      <c r="L42" s="233">
        <v>4.020006171178771</v>
      </c>
      <c r="M42" s="218">
        <v>159178</v>
      </c>
      <c r="N42" s="233">
        <v>2.429168034079136</v>
      </c>
      <c r="O42" s="218">
        <v>528300</v>
      </c>
      <c r="P42" t="s">
        <v>867</v>
      </c>
      <c r="Q42" s="233">
        <v>20.67153951576062</v>
      </c>
      <c r="R42" s="218">
        <v>3424856</v>
      </c>
      <c r="S42"/>
      <c r="T42" s="234">
        <v>200065</v>
      </c>
      <c r="U42" s="233">
        <v>6.2</v>
      </c>
      <c r="W42" s="219"/>
    </row>
    <row r="43" spans="1:23" ht="12.75">
      <c r="A43" s="208" t="s">
        <v>479</v>
      </c>
      <c r="B43" s="170">
        <v>34</v>
      </c>
      <c r="C43" s="218">
        <v>19992283</v>
      </c>
      <c r="D43" s="218" t="s">
        <v>867</v>
      </c>
      <c r="E43" s="218">
        <v>221862</v>
      </c>
      <c r="F43" s="218">
        <v>975438</v>
      </c>
      <c r="G43" s="218" t="s">
        <v>867</v>
      </c>
      <c r="H43" s="218">
        <v>21189583</v>
      </c>
      <c r="I43" s="218"/>
      <c r="J43" s="218">
        <v>20492090</v>
      </c>
      <c r="K43" s="218">
        <v>381853</v>
      </c>
      <c r="L43" s="233">
        <v>4.410001599117019</v>
      </c>
      <c r="M43" s="218">
        <v>227732</v>
      </c>
      <c r="N43" s="233">
        <v>2.6457888236831906</v>
      </c>
      <c r="O43" s="218">
        <v>1074000</v>
      </c>
      <c r="P43" t="s">
        <v>867</v>
      </c>
      <c r="Q43" s="233">
        <v>10.104383876781508</v>
      </c>
      <c r="R43" s="218">
        <v>22175675</v>
      </c>
      <c r="S43"/>
      <c r="T43" s="234">
        <v>986092</v>
      </c>
      <c r="U43" s="233">
        <v>4.65</v>
      </c>
      <c r="W43" s="219"/>
    </row>
    <row r="44" spans="1:23" ht="12.75">
      <c r="A44" s="208" t="s">
        <v>480</v>
      </c>
      <c r="B44" s="170">
        <v>35</v>
      </c>
      <c r="C44" s="218">
        <v>2509114748</v>
      </c>
      <c r="D44" s="218" t="s">
        <v>867</v>
      </c>
      <c r="E44" s="218">
        <v>201589823</v>
      </c>
      <c r="F44" s="218">
        <v>354823496</v>
      </c>
      <c r="G44" s="218" t="s">
        <v>867</v>
      </c>
      <c r="H44" s="218">
        <v>3065528067</v>
      </c>
      <c r="I44" s="218"/>
      <c r="J44" s="218">
        <v>2571842617</v>
      </c>
      <c r="K44" s="218">
        <v>95095449</v>
      </c>
      <c r="L44" s="233">
        <v>6.290000013981026</v>
      </c>
      <c r="M44" s="218">
        <v>207222895</v>
      </c>
      <c r="N44" s="233">
        <v>2.794323600353575</v>
      </c>
      <c r="O44" s="218">
        <v>384512338</v>
      </c>
      <c r="P44" t="s">
        <v>867</v>
      </c>
      <c r="Q44" s="233">
        <v>8.367214216276139</v>
      </c>
      <c r="R44" s="218">
        <v>3258673299</v>
      </c>
      <c r="S44"/>
      <c r="T44" s="234">
        <v>193145232</v>
      </c>
      <c r="U44" s="233">
        <v>6.3</v>
      </c>
      <c r="W44" s="219"/>
    </row>
    <row r="45" spans="1:23" ht="12.75">
      <c r="A45" s="208" t="s">
        <v>481</v>
      </c>
      <c r="B45" s="170">
        <v>36</v>
      </c>
      <c r="C45" s="218">
        <v>45900739</v>
      </c>
      <c r="D45" s="218" t="s">
        <v>867</v>
      </c>
      <c r="E45" s="218">
        <v>2157316</v>
      </c>
      <c r="F45" s="218">
        <v>4411791</v>
      </c>
      <c r="G45" s="218" t="s">
        <v>867</v>
      </c>
      <c r="H45" s="218">
        <v>52469846</v>
      </c>
      <c r="I45" s="218"/>
      <c r="J45" s="218">
        <v>47048257</v>
      </c>
      <c r="K45" s="218">
        <v>610480</v>
      </c>
      <c r="L45" s="233">
        <v>3.829999338354879</v>
      </c>
      <c r="M45" s="218">
        <v>2200901</v>
      </c>
      <c r="N45" s="233">
        <v>2.0203345267916246</v>
      </c>
      <c r="O45" s="218">
        <v>5068895.84</v>
      </c>
      <c r="P45" t="s">
        <v>867</v>
      </c>
      <c r="Q45" s="233">
        <v>14.894287603379214</v>
      </c>
      <c r="R45" s="218">
        <v>54928533.84</v>
      </c>
      <c r="S45"/>
      <c r="T45" s="234">
        <v>2458687.8400000036</v>
      </c>
      <c r="U45" s="233">
        <v>4.6899999999999995</v>
      </c>
      <c r="W45" s="219"/>
    </row>
    <row r="46" spans="1:23" ht="12.75">
      <c r="A46" s="208" t="s">
        <v>482</v>
      </c>
      <c r="B46" s="170">
        <v>37</v>
      </c>
      <c r="C46" s="218">
        <v>20576812</v>
      </c>
      <c r="D46" s="218" t="s">
        <v>867</v>
      </c>
      <c r="E46" s="218">
        <v>271331</v>
      </c>
      <c r="F46" s="218">
        <v>1027000</v>
      </c>
      <c r="G46" s="218" t="s">
        <v>867</v>
      </c>
      <c r="H46" s="218">
        <v>21875143</v>
      </c>
      <c r="I46" s="218"/>
      <c r="J46" s="218">
        <v>21091232</v>
      </c>
      <c r="K46" s="218">
        <v>327171</v>
      </c>
      <c r="L46" s="233">
        <v>4.089997031610144</v>
      </c>
      <c r="M46" s="218">
        <v>278831</v>
      </c>
      <c r="N46" s="233">
        <v>2.764151534472655</v>
      </c>
      <c r="O46" s="218">
        <v>1147500</v>
      </c>
      <c r="P46" t="s">
        <v>867</v>
      </c>
      <c r="Q46" s="233">
        <v>11.733203505355403</v>
      </c>
      <c r="R46" s="218">
        <v>22844734</v>
      </c>
      <c r="S46"/>
      <c r="T46" s="234">
        <v>969591</v>
      </c>
      <c r="U46" s="233">
        <v>4.43</v>
      </c>
      <c r="W46" s="219"/>
    </row>
    <row r="47" spans="1:23" ht="12.75">
      <c r="A47" s="208" t="s">
        <v>483</v>
      </c>
      <c r="B47" s="170">
        <v>38</v>
      </c>
      <c r="C47" s="218">
        <v>24460487</v>
      </c>
      <c r="D47" s="218" t="s">
        <v>867</v>
      </c>
      <c r="E47" s="218">
        <v>678851</v>
      </c>
      <c r="F47" s="218">
        <v>1867000</v>
      </c>
      <c r="G47" s="218" t="s">
        <v>867</v>
      </c>
      <c r="H47" s="218">
        <v>27006338</v>
      </c>
      <c r="I47" s="218"/>
      <c r="J47" s="218">
        <v>25071999</v>
      </c>
      <c r="K47" s="218">
        <v>239713</v>
      </c>
      <c r="L47" s="233">
        <v>3.4800002142230446</v>
      </c>
      <c r="M47" s="218">
        <v>693305</v>
      </c>
      <c r="N47" s="233">
        <v>2.129185933290221</v>
      </c>
      <c r="O47" s="218">
        <v>1862283</v>
      </c>
      <c r="P47" t="s">
        <v>867</v>
      </c>
      <c r="Q47" s="233">
        <v>-0.25265131226566684</v>
      </c>
      <c r="R47" s="218">
        <v>27867300</v>
      </c>
      <c r="S47"/>
      <c r="T47" s="234">
        <v>860962</v>
      </c>
      <c r="U47" s="233">
        <v>3.19</v>
      </c>
      <c r="W47" s="219"/>
    </row>
    <row r="48" spans="1:23" ht="12.75">
      <c r="A48" s="208" t="s">
        <v>484</v>
      </c>
      <c r="B48" s="170">
        <v>39</v>
      </c>
      <c r="C48" s="218">
        <v>12718273</v>
      </c>
      <c r="D48" s="218" t="s">
        <v>867</v>
      </c>
      <c r="E48" s="218">
        <v>363726</v>
      </c>
      <c r="F48" s="218">
        <v>1841000</v>
      </c>
      <c r="G48" s="218" t="s">
        <v>867</v>
      </c>
      <c r="H48" s="218">
        <v>14922999</v>
      </c>
      <c r="I48" s="218"/>
      <c r="J48" s="218">
        <v>13036230</v>
      </c>
      <c r="K48" s="218">
        <v>361199</v>
      </c>
      <c r="L48" s="233">
        <v>5.340001743947468</v>
      </c>
      <c r="M48" s="218">
        <v>373910</v>
      </c>
      <c r="N48" s="233">
        <v>2.7999098222288206</v>
      </c>
      <c r="O48" s="218">
        <v>1785000</v>
      </c>
      <c r="P48" t="s">
        <v>867</v>
      </c>
      <c r="Q48" s="233">
        <v>-3.041825095057034</v>
      </c>
      <c r="R48" s="218">
        <v>15556339</v>
      </c>
      <c r="S48"/>
      <c r="T48" s="234">
        <v>633340</v>
      </c>
      <c r="U48" s="233">
        <v>4.24</v>
      </c>
      <c r="W48" s="219"/>
    </row>
    <row r="49" spans="1:23" ht="12.75">
      <c r="A49" s="208" t="s">
        <v>485</v>
      </c>
      <c r="B49" s="170">
        <v>40</v>
      </c>
      <c r="C49" s="218">
        <v>96036025</v>
      </c>
      <c r="D49" s="218" t="s">
        <v>867</v>
      </c>
      <c r="E49" s="218">
        <v>6107179</v>
      </c>
      <c r="F49" s="218">
        <v>15104000</v>
      </c>
      <c r="G49" s="218" t="s">
        <v>867</v>
      </c>
      <c r="H49" s="218">
        <v>117247204</v>
      </c>
      <c r="I49" s="218"/>
      <c r="J49" s="218">
        <v>98436926</v>
      </c>
      <c r="K49" s="218">
        <v>1085207</v>
      </c>
      <c r="L49" s="233">
        <v>3.6300003045732057</v>
      </c>
      <c r="M49" s="218">
        <v>6277317</v>
      </c>
      <c r="N49" s="233">
        <v>2.7858688929864344</v>
      </c>
      <c r="O49" s="218">
        <v>14805386</v>
      </c>
      <c r="P49" t="s">
        <v>867</v>
      </c>
      <c r="Q49" s="233">
        <v>-1.977052436440678</v>
      </c>
      <c r="R49" s="218">
        <v>120604836</v>
      </c>
      <c r="S49"/>
      <c r="T49" s="234">
        <v>3357632</v>
      </c>
      <c r="U49" s="233">
        <v>2.86</v>
      </c>
      <c r="W49" s="219"/>
    </row>
    <row r="50" spans="1:23" ht="12.75">
      <c r="A50" s="208" t="s">
        <v>486</v>
      </c>
      <c r="B50" s="170">
        <v>41</v>
      </c>
      <c r="C50" s="218">
        <v>29129227</v>
      </c>
      <c r="D50" s="218" t="s">
        <v>867</v>
      </c>
      <c r="E50" s="218">
        <v>734978</v>
      </c>
      <c r="F50" s="218">
        <v>3425684</v>
      </c>
      <c r="G50" s="218" t="s">
        <v>867</v>
      </c>
      <c r="H50" s="218">
        <v>33289889</v>
      </c>
      <c r="I50" s="218"/>
      <c r="J50" s="218">
        <v>29857458</v>
      </c>
      <c r="K50" s="218">
        <v>355377</v>
      </c>
      <c r="L50" s="233">
        <v>3.720002593958295</v>
      </c>
      <c r="M50" s="218">
        <v>746718</v>
      </c>
      <c r="N50" s="233">
        <v>1.5973267227046253</v>
      </c>
      <c r="O50" s="218">
        <v>3005063</v>
      </c>
      <c r="P50" t="s">
        <v>867</v>
      </c>
      <c r="Q50" s="233">
        <v>-12.278453003838065</v>
      </c>
      <c r="R50" s="218">
        <v>33964616</v>
      </c>
      <c r="S50"/>
      <c r="T50" s="234">
        <v>674727</v>
      </c>
      <c r="U50" s="233">
        <v>2.03</v>
      </c>
      <c r="W50" s="219"/>
    </row>
    <row r="51" spans="1:23" ht="12.75">
      <c r="A51" s="208" t="s">
        <v>487</v>
      </c>
      <c r="B51" s="170">
        <v>42</v>
      </c>
      <c r="C51" s="218">
        <v>40927756</v>
      </c>
      <c r="D51" s="218" t="s">
        <v>867</v>
      </c>
      <c r="E51" s="218">
        <v>4228453</v>
      </c>
      <c r="F51" s="218">
        <v>4130782</v>
      </c>
      <c r="G51" s="218" t="s">
        <v>867</v>
      </c>
      <c r="H51" s="218">
        <v>49286991</v>
      </c>
      <c r="I51" s="218"/>
      <c r="J51" s="218">
        <v>41950950</v>
      </c>
      <c r="K51" s="218">
        <v>892225</v>
      </c>
      <c r="L51" s="233">
        <v>4.680000046911929</v>
      </c>
      <c r="M51" s="218">
        <v>4336745</v>
      </c>
      <c r="N51" s="233">
        <v>2.561031185636922</v>
      </c>
      <c r="O51" s="218">
        <v>4197347.9</v>
      </c>
      <c r="P51" t="s">
        <v>867</v>
      </c>
      <c r="Q51" s="233">
        <v>1.6114600092670195</v>
      </c>
      <c r="R51" s="218">
        <v>51377267.9</v>
      </c>
      <c r="S51"/>
      <c r="T51" s="234">
        <v>2090276.8999999985</v>
      </c>
      <c r="U51" s="233">
        <v>4.24</v>
      </c>
      <c r="W51" s="219"/>
    </row>
    <row r="52" spans="1:23" ht="12.75">
      <c r="A52" s="208" t="s">
        <v>488</v>
      </c>
      <c r="B52" s="170">
        <v>43</v>
      </c>
      <c r="C52" s="218">
        <v>7716005</v>
      </c>
      <c r="D52" s="218" t="s">
        <v>867</v>
      </c>
      <c r="E52" s="218">
        <v>498118</v>
      </c>
      <c r="F52" s="218">
        <v>668394.48</v>
      </c>
      <c r="G52" s="218" t="s">
        <v>867</v>
      </c>
      <c r="H52" s="218">
        <v>8882517.48</v>
      </c>
      <c r="I52" s="218"/>
      <c r="J52" s="218">
        <v>7908905</v>
      </c>
      <c r="K52" s="218">
        <v>64814</v>
      </c>
      <c r="L52" s="233">
        <v>3.3399926516377323</v>
      </c>
      <c r="M52" s="218">
        <v>509710</v>
      </c>
      <c r="N52" s="233">
        <v>2.3271594280873207</v>
      </c>
      <c r="O52" s="218">
        <v>596361</v>
      </c>
      <c r="P52" t="s">
        <v>867</v>
      </c>
      <c r="Q52" s="233">
        <v>-10.777090798236392</v>
      </c>
      <c r="R52" s="218">
        <v>9079790</v>
      </c>
      <c r="S52"/>
      <c r="T52" s="234">
        <v>197272.51999999955</v>
      </c>
      <c r="U52" s="233">
        <v>2.22</v>
      </c>
      <c r="W52" s="219"/>
    </row>
    <row r="53" spans="1:23" ht="12.75">
      <c r="A53" s="208" t="s">
        <v>489</v>
      </c>
      <c r="B53" s="170">
        <v>44</v>
      </c>
      <c r="C53" s="218">
        <v>149036481</v>
      </c>
      <c r="D53" s="218" t="s">
        <v>867</v>
      </c>
      <c r="E53" s="218">
        <v>22233988</v>
      </c>
      <c r="F53" s="218">
        <v>14865000</v>
      </c>
      <c r="G53" s="218" t="s">
        <v>867</v>
      </c>
      <c r="H53" s="218">
        <v>186135469</v>
      </c>
      <c r="I53" s="218"/>
      <c r="J53" s="218">
        <v>152762393</v>
      </c>
      <c r="K53" s="218">
        <v>2235547</v>
      </c>
      <c r="L53" s="233">
        <v>3.999999838965602</v>
      </c>
      <c r="M53" s="218">
        <v>22856533</v>
      </c>
      <c r="N53" s="233">
        <v>2.7999700278690445</v>
      </c>
      <c r="O53" s="218">
        <v>14280000</v>
      </c>
      <c r="P53" t="s">
        <v>867</v>
      </c>
      <c r="Q53" s="233">
        <v>-3.9354187689202824</v>
      </c>
      <c r="R53" s="218">
        <v>192134473</v>
      </c>
      <c r="S53"/>
      <c r="T53" s="234">
        <v>5999004</v>
      </c>
      <c r="U53" s="233">
        <v>3.2199999999999998</v>
      </c>
      <c r="W53" s="219"/>
    </row>
    <row r="54" spans="1:23" ht="12.75">
      <c r="A54" s="208" t="s">
        <v>490</v>
      </c>
      <c r="B54" s="170">
        <v>45</v>
      </c>
      <c r="C54" s="218">
        <v>5668022</v>
      </c>
      <c r="D54" s="218" t="s">
        <v>867</v>
      </c>
      <c r="E54" s="218">
        <v>615171</v>
      </c>
      <c r="F54" s="218">
        <v>569759.95</v>
      </c>
      <c r="G54" s="218" t="s">
        <v>867</v>
      </c>
      <c r="H54" s="218">
        <v>6852952.95</v>
      </c>
      <c r="I54" s="218"/>
      <c r="J54" s="218">
        <v>5809723</v>
      </c>
      <c r="K54" s="218">
        <v>117328</v>
      </c>
      <c r="L54" s="233">
        <v>4.570006961864298</v>
      </c>
      <c r="M54" s="218">
        <v>629851</v>
      </c>
      <c r="N54" s="233">
        <v>2.386328354229962</v>
      </c>
      <c r="O54" s="218">
        <v>544668.39</v>
      </c>
      <c r="P54" t="s">
        <v>867</v>
      </c>
      <c r="Q54" s="233">
        <v>-4.403882722890568</v>
      </c>
      <c r="R54" s="218">
        <v>7101570.39</v>
      </c>
      <c r="S54"/>
      <c r="T54" s="234">
        <v>248617.43999999948</v>
      </c>
      <c r="U54" s="233">
        <v>3.63</v>
      </c>
      <c r="W54" s="219"/>
    </row>
    <row r="55" spans="1:23" ht="12.75">
      <c r="A55" s="208" t="s">
        <v>491</v>
      </c>
      <c r="B55" s="170">
        <v>46</v>
      </c>
      <c r="C55" s="218">
        <v>204707848</v>
      </c>
      <c r="D55" s="218" t="s">
        <v>867</v>
      </c>
      <c r="E55" s="218">
        <v>6741760</v>
      </c>
      <c r="F55" s="218">
        <v>15676822</v>
      </c>
      <c r="G55" s="218" t="s">
        <v>867</v>
      </c>
      <c r="H55" s="218">
        <v>227126430</v>
      </c>
      <c r="I55" s="218"/>
      <c r="J55" s="218">
        <v>209825544</v>
      </c>
      <c r="K55" s="218">
        <v>2743085</v>
      </c>
      <c r="L55" s="233">
        <v>3.8399998225764165</v>
      </c>
      <c r="M55" s="218">
        <v>6930529</v>
      </c>
      <c r="N55" s="233">
        <v>2.799995846781849</v>
      </c>
      <c r="O55" s="218">
        <v>16059806</v>
      </c>
      <c r="P55" t="s">
        <v>867</v>
      </c>
      <c r="Q55" s="233">
        <v>2.4429951427655427</v>
      </c>
      <c r="R55" s="218">
        <v>235558964</v>
      </c>
      <c r="S55"/>
      <c r="T55" s="234">
        <v>8432534</v>
      </c>
      <c r="U55" s="233">
        <v>3.71</v>
      </c>
      <c r="W55" s="219"/>
    </row>
    <row r="56" spans="1:23" ht="12.75">
      <c r="A56" s="208" t="s">
        <v>492</v>
      </c>
      <c r="B56" s="170">
        <v>47</v>
      </c>
      <c r="C56" s="218">
        <v>3755552</v>
      </c>
      <c r="D56" s="218" t="s">
        <v>867</v>
      </c>
      <c r="E56" s="218">
        <v>327547</v>
      </c>
      <c r="F56" s="218">
        <v>189500</v>
      </c>
      <c r="G56" s="218" t="s">
        <v>867</v>
      </c>
      <c r="H56" s="218">
        <v>4272599</v>
      </c>
      <c r="I56" s="218"/>
      <c r="J56" s="218">
        <v>3849441</v>
      </c>
      <c r="K56" s="218">
        <v>24036</v>
      </c>
      <c r="L56" s="233">
        <v>3.140017765697293</v>
      </c>
      <c r="M56" s="218">
        <v>336651</v>
      </c>
      <c r="N56" s="233">
        <v>2.7794484455665907</v>
      </c>
      <c r="O56" s="218">
        <v>189500</v>
      </c>
      <c r="P56" t="s">
        <v>867</v>
      </c>
      <c r="Q56" s="233">
        <v>0</v>
      </c>
      <c r="R56" s="218">
        <v>4399628</v>
      </c>
      <c r="S56"/>
      <c r="T56" s="234">
        <v>127029</v>
      </c>
      <c r="U56" s="233">
        <v>2.97</v>
      </c>
      <c r="W56" s="219"/>
    </row>
    <row r="57" spans="1:23" ht="12.75">
      <c r="A57" s="208" t="s">
        <v>493</v>
      </c>
      <c r="B57" s="170">
        <v>48</v>
      </c>
      <c r="C57" s="218">
        <v>130007610</v>
      </c>
      <c r="D57" s="218" t="s">
        <v>867</v>
      </c>
      <c r="E57" s="218">
        <v>2780883</v>
      </c>
      <c r="F57" s="218">
        <v>9613515.34</v>
      </c>
      <c r="G57" s="218" t="s">
        <v>867</v>
      </c>
      <c r="H57" s="218">
        <v>142402008.34</v>
      </c>
      <c r="I57" s="218"/>
      <c r="J57" s="218">
        <v>133257800</v>
      </c>
      <c r="K57" s="218">
        <v>3757220</v>
      </c>
      <c r="L57" s="233">
        <v>5.389999862315753</v>
      </c>
      <c r="M57" s="218">
        <v>2858748</v>
      </c>
      <c r="N57" s="233">
        <v>2.800009924905147</v>
      </c>
      <c r="O57" s="218">
        <v>10062757.1</v>
      </c>
      <c r="P57" t="s">
        <v>867</v>
      </c>
      <c r="Q57" s="233">
        <v>4.673022761307622</v>
      </c>
      <c r="R57" s="218">
        <v>149936525.1</v>
      </c>
      <c r="S57"/>
      <c r="T57" s="234">
        <v>7534516.75999999</v>
      </c>
      <c r="U57" s="233">
        <v>5.29</v>
      </c>
      <c r="W57" s="219"/>
    </row>
    <row r="58" spans="1:23" ht="12.75">
      <c r="A58" s="208" t="s">
        <v>494</v>
      </c>
      <c r="B58" s="170">
        <v>49</v>
      </c>
      <c r="C58" s="218">
        <v>628478895</v>
      </c>
      <c r="D58" s="218" t="s">
        <v>867</v>
      </c>
      <c r="E58" s="218">
        <v>22812246</v>
      </c>
      <c r="F58" s="218">
        <v>50016235</v>
      </c>
      <c r="G58" s="218" t="s">
        <v>867</v>
      </c>
      <c r="H58" s="218">
        <v>701307376</v>
      </c>
      <c r="I58" s="218"/>
      <c r="J58" s="218">
        <v>644190867</v>
      </c>
      <c r="K58" s="218">
        <v>16151908</v>
      </c>
      <c r="L58" s="233">
        <v>5.070000003739187</v>
      </c>
      <c r="M58" s="218">
        <v>23450989</v>
      </c>
      <c r="N58" s="233">
        <v>2.8000004909643708</v>
      </c>
      <c r="O58" s="218">
        <v>52114395</v>
      </c>
      <c r="P58" t="s">
        <v>867</v>
      </c>
      <c r="Q58" s="233">
        <v>4.194957897170789</v>
      </c>
      <c r="R58" s="218">
        <v>735908159</v>
      </c>
      <c r="S58"/>
      <c r="T58" s="234">
        <v>34600783</v>
      </c>
      <c r="U58" s="233">
        <v>4.93</v>
      </c>
      <c r="W58" s="219"/>
    </row>
    <row r="59" spans="1:23" ht="12.75">
      <c r="A59" s="208" t="s">
        <v>495</v>
      </c>
      <c r="B59" s="170">
        <v>50</v>
      </c>
      <c r="C59" s="218">
        <v>74125029</v>
      </c>
      <c r="D59" s="218" t="s">
        <v>867</v>
      </c>
      <c r="E59" s="218">
        <v>2315718</v>
      </c>
      <c r="F59" s="218">
        <v>5422736</v>
      </c>
      <c r="G59" s="218" t="s">
        <v>867</v>
      </c>
      <c r="H59" s="218">
        <v>81863483</v>
      </c>
      <c r="I59" s="218"/>
      <c r="J59" s="218">
        <v>75978155</v>
      </c>
      <c r="K59" s="218">
        <v>1460263</v>
      </c>
      <c r="L59" s="233">
        <v>4.4700002748059635</v>
      </c>
      <c r="M59" s="218">
        <v>2379478</v>
      </c>
      <c r="N59" s="233">
        <v>2.7533577059037415</v>
      </c>
      <c r="O59" s="218">
        <v>6003804</v>
      </c>
      <c r="P59" t="s">
        <v>867</v>
      </c>
      <c r="Q59" s="233">
        <v>10.715402704465053</v>
      </c>
      <c r="R59" s="218">
        <v>85821700</v>
      </c>
      <c r="S59"/>
      <c r="T59" s="234">
        <v>3958217</v>
      </c>
      <c r="U59" s="233">
        <v>4.84</v>
      </c>
      <c r="W59" s="219"/>
    </row>
    <row r="60" spans="1:23" ht="12.75">
      <c r="A60" s="208" t="s">
        <v>496</v>
      </c>
      <c r="B60" s="170">
        <v>51</v>
      </c>
      <c r="C60" s="218">
        <v>24396248</v>
      </c>
      <c r="D60" s="218" t="s">
        <v>867</v>
      </c>
      <c r="E60" s="218">
        <v>396688</v>
      </c>
      <c r="F60" s="218">
        <v>986585</v>
      </c>
      <c r="G60" s="218" t="s">
        <v>867</v>
      </c>
      <c r="H60" s="218">
        <v>25779521</v>
      </c>
      <c r="I60" s="218"/>
      <c r="J60" s="218">
        <v>25006154</v>
      </c>
      <c r="K60" s="218">
        <v>353746</v>
      </c>
      <c r="L60" s="233">
        <v>3.950000836194156</v>
      </c>
      <c r="M60" s="218">
        <v>403210</v>
      </c>
      <c r="N60" s="233">
        <v>1.6441132577743718</v>
      </c>
      <c r="O60" s="218">
        <v>1035000</v>
      </c>
      <c r="P60" t="s">
        <v>867</v>
      </c>
      <c r="Q60" s="233">
        <v>4.9073318568597735</v>
      </c>
      <c r="R60" s="218">
        <v>26798110</v>
      </c>
      <c r="S60"/>
      <c r="T60" s="234">
        <v>1018589</v>
      </c>
      <c r="U60" s="233">
        <v>3.95</v>
      </c>
      <c r="W60" s="219"/>
    </row>
    <row r="61" spans="1:23" ht="12.75">
      <c r="A61" s="208" t="s">
        <v>497</v>
      </c>
      <c r="B61" s="170">
        <v>52</v>
      </c>
      <c r="C61" s="218">
        <v>25987764</v>
      </c>
      <c r="D61" s="218" t="s">
        <v>867</v>
      </c>
      <c r="E61" s="218">
        <v>1726117</v>
      </c>
      <c r="F61" s="218">
        <v>2261817</v>
      </c>
      <c r="G61" s="218" t="s">
        <v>867</v>
      </c>
      <c r="H61" s="218">
        <v>29975698</v>
      </c>
      <c r="I61" s="218"/>
      <c r="J61" s="218">
        <v>26637458</v>
      </c>
      <c r="K61" s="218">
        <v>465181</v>
      </c>
      <c r="L61" s="233">
        <v>4.289999709093864</v>
      </c>
      <c r="M61" s="218">
        <v>1769552</v>
      </c>
      <c r="N61" s="233">
        <v>2.516341592140046</v>
      </c>
      <c r="O61" s="218">
        <v>2302314</v>
      </c>
      <c r="P61" t="s">
        <v>867</v>
      </c>
      <c r="Q61" s="233">
        <v>1.7904631541809086</v>
      </c>
      <c r="R61" s="218">
        <v>31174505</v>
      </c>
      <c r="S61"/>
      <c r="T61" s="234">
        <v>1198807</v>
      </c>
      <c r="U61" s="233">
        <v>4</v>
      </c>
      <c r="W61" s="219"/>
    </row>
    <row r="62" spans="1:23" ht="12.75">
      <c r="A62" s="208" t="s">
        <v>498</v>
      </c>
      <c r="B62" s="170">
        <v>53</v>
      </c>
      <c r="C62" s="218">
        <v>3207212</v>
      </c>
      <c r="D62" s="218" t="s">
        <v>867</v>
      </c>
      <c r="E62" s="218">
        <v>204575</v>
      </c>
      <c r="F62" s="218">
        <v>217632</v>
      </c>
      <c r="G62" s="218" t="s">
        <v>867</v>
      </c>
      <c r="H62" s="218">
        <v>3629419</v>
      </c>
      <c r="I62" s="218"/>
      <c r="J62" s="218">
        <v>3287392</v>
      </c>
      <c r="K62" s="218">
        <v>60937</v>
      </c>
      <c r="L62" s="233">
        <v>4.399989773048991</v>
      </c>
      <c r="M62" s="218">
        <v>209772</v>
      </c>
      <c r="N62" s="233">
        <v>2.540388610534034</v>
      </c>
      <c r="O62" s="218">
        <v>213000</v>
      </c>
      <c r="P62" t="s">
        <v>867</v>
      </c>
      <c r="Q62" s="233">
        <v>-2.128363475959418</v>
      </c>
      <c r="R62" s="218">
        <v>3771101</v>
      </c>
      <c r="S62"/>
      <c r="T62" s="234">
        <v>141682</v>
      </c>
      <c r="U62" s="233">
        <v>3.9</v>
      </c>
      <c r="W62" s="219"/>
    </row>
    <row r="63" spans="1:23" ht="12.75">
      <c r="A63" s="208" t="s">
        <v>499</v>
      </c>
      <c r="B63" s="170">
        <v>54</v>
      </c>
      <c r="C63" s="218">
        <v>21031164</v>
      </c>
      <c r="D63" s="218" t="s">
        <v>867</v>
      </c>
      <c r="E63" s="218">
        <v>1543629</v>
      </c>
      <c r="F63" s="218">
        <v>2915700</v>
      </c>
      <c r="G63" s="218" t="s">
        <v>867</v>
      </c>
      <c r="H63" s="218">
        <v>25490493</v>
      </c>
      <c r="I63" s="218"/>
      <c r="J63" s="218">
        <v>21556943</v>
      </c>
      <c r="K63" s="218">
        <v>590976</v>
      </c>
      <c r="L63" s="233">
        <v>5.310000911028985</v>
      </c>
      <c r="M63" s="218">
        <v>1586705</v>
      </c>
      <c r="N63" s="233">
        <v>2.790566904353313</v>
      </c>
      <c r="O63" s="218">
        <v>3123150</v>
      </c>
      <c r="P63" t="s">
        <v>867</v>
      </c>
      <c r="Q63" s="233">
        <v>7.114929519497891</v>
      </c>
      <c r="R63" s="218">
        <v>26857774</v>
      </c>
      <c r="S63"/>
      <c r="T63" s="234">
        <v>1367281</v>
      </c>
      <c r="U63" s="233">
        <v>5.36</v>
      </c>
      <c r="W63" s="219"/>
    </row>
    <row r="64" spans="1:23" ht="12.75">
      <c r="A64" s="208" t="s">
        <v>500</v>
      </c>
      <c r="B64" s="170">
        <v>55</v>
      </c>
      <c r="C64" s="218">
        <v>28160604</v>
      </c>
      <c r="D64" s="218" t="s">
        <v>867</v>
      </c>
      <c r="E64" s="218">
        <v>159810</v>
      </c>
      <c r="F64" s="218">
        <v>2890000</v>
      </c>
      <c r="G64" s="218" t="s">
        <v>867</v>
      </c>
      <c r="H64" s="218">
        <v>31210414</v>
      </c>
      <c r="I64" s="218"/>
      <c r="J64" s="218">
        <v>28864619</v>
      </c>
      <c r="K64" s="218">
        <v>515339</v>
      </c>
      <c r="L64" s="233">
        <v>4.329999455977577</v>
      </c>
      <c r="M64" s="218">
        <v>164285</v>
      </c>
      <c r="N64" s="233">
        <v>2.8002002377823665</v>
      </c>
      <c r="O64" s="218">
        <v>2977500</v>
      </c>
      <c r="P64" t="s">
        <v>867</v>
      </c>
      <c r="Q64" s="233">
        <v>3.027681660899654</v>
      </c>
      <c r="R64" s="218">
        <v>32521743</v>
      </c>
      <c r="S64"/>
      <c r="T64" s="234">
        <v>1311329</v>
      </c>
      <c r="U64" s="233">
        <v>4.2</v>
      </c>
      <c r="W64" s="219"/>
    </row>
    <row r="65" spans="1:23" ht="12.75">
      <c r="A65" s="208" t="s">
        <v>501</v>
      </c>
      <c r="B65" s="170">
        <v>56</v>
      </c>
      <c r="C65" s="218">
        <v>101789687</v>
      </c>
      <c r="D65" s="218" t="s">
        <v>867</v>
      </c>
      <c r="E65" s="218">
        <v>5395125</v>
      </c>
      <c r="F65" s="218">
        <v>8241800</v>
      </c>
      <c r="G65" s="218" t="s">
        <v>867</v>
      </c>
      <c r="H65" s="218">
        <v>115426612</v>
      </c>
      <c r="I65" s="218"/>
      <c r="J65" s="218">
        <v>104334429</v>
      </c>
      <c r="K65" s="218">
        <v>1659172</v>
      </c>
      <c r="L65" s="233">
        <v>4.129999928185259</v>
      </c>
      <c r="M65" s="218">
        <v>5546034</v>
      </c>
      <c r="N65" s="233">
        <v>2.7971363036074233</v>
      </c>
      <c r="O65" s="218">
        <v>8236800</v>
      </c>
      <c r="P65" t="s">
        <v>867</v>
      </c>
      <c r="Q65" s="233">
        <v>-0.06066635929044626</v>
      </c>
      <c r="R65" s="218">
        <v>119776435</v>
      </c>
      <c r="S65"/>
      <c r="T65" s="234">
        <v>4349823</v>
      </c>
      <c r="U65" s="233">
        <v>3.7699999999999996</v>
      </c>
      <c r="W65" s="219"/>
    </row>
    <row r="66" spans="1:23" ht="12.75">
      <c r="A66" s="208" t="s">
        <v>502</v>
      </c>
      <c r="B66" s="170">
        <v>57</v>
      </c>
      <c r="C66" s="218">
        <v>61485089</v>
      </c>
      <c r="D66" s="218" t="s">
        <v>867</v>
      </c>
      <c r="E66" s="218">
        <v>8858851</v>
      </c>
      <c r="F66" s="218">
        <v>20966509</v>
      </c>
      <c r="G66" s="218" t="s">
        <v>867</v>
      </c>
      <c r="H66" s="218">
        <v>91310449</v>
      </c>
      <c r="I66" s="218"/>
      <c r="J66" s="218">
        <v>63022216</v>
      </c>
      <c r="K66" s="218">
        <v>2219612</v>
      </c>
      <c r="L66" s="233">
        <v>6.1100001010000975</v>
      </c>
      <c r="M66" s="218">
        <v>9103043</v>
      </c>
      <c r="N66" s="233">
        <v>2.756474852099894</v>
      </c>
      <c r="O66" s="218">
        <v>22111250</v>
      </c>
      <c r="P66" t="s">
        <v>867</v>
      </c>
      <c r="Q66" s="233">
        <v>5.459855047876592</v>
      </c>
      <c r="R66" s="218">
        <v>96456121</v>
      </c>
      <c r="S66"/>
      <c r="T66" s="234">
        <v>5145672</v>
      </c>
      <c r="U66" s="233">
        <v>5.64</v>
      </c>
      <c r="W66" s="219"/>
    </row>
    <row r="67" spans="1:23" ht="12.75">
      <c r="A67" s="208" t="s">
        <v>503</v>
      </c>
      <c r="B67" s="170">
        <v>58</v>
      </c>
      <c r="C67" s="218">
        <v>3613907</v>
      </c>
      <c r="D67" s="218" t="s">
        <v>867</v>
      </c>
      <c r="E67" s="218">
        <v>763222</v>
      </c>
      <c r="F67" s="218">
        <v>572800</v>
      </c>
      <c r="G67" s="218" t="s">
        <v>867</v>
      </c>
      <c r="H67" s="218">
        <v>4949929</v>
      </c>
      <c r="I67" s="218"/>
      <c r="J67" s="218">
        <v>3704255</v>
      </c>
      <c r="K67" s="218">
        <v>26743</v>
      </c>
      <c r="L67" s="233">
        <v>3.2400114336091104</v>
      </c>
      <c r="M67" s="218">
        <v>781487</v>
      </c>
      <c r="N67" s="233">
        <v>2.3931438035067125</v>
      </c>
      <c r="O67" s="218">
        <v>608800</v>
      </c>
      <c r="P67" t="s">
        <v>867</v>
      </c>
      <c r="Q67" s="233">
        <v>6.284916201117318</v>
      </c>
      <c r="R67" s="218">
        <v>5121285</v>
      </c>
      <c r="S67"/>
      <c r="T67" s="234">
        <v>171356</v>
      </c>
      <c r="U67" s="233">
        <v>3.46</v>
      </c>
      <c r="W67" s="219"/>
    </row>
    <row r="68" spans="1:23" ht="12.75">
      <c r="A68" s="208" t="s">
        <v>504</v>
      </c>
      <c r="B68" s="170">
        <v>59</v>
      </c>
      <c r="C68" s="218">
        <v>2671146</v>
      </c>
      <c r="D68" s="218" t="s">
        <v>867</v>
      </c>
      <c r="E68" s="218">
        <v>208138</v>
      </c>
      <c r="F68" s="218">
        <v>184050</v>
      </c>
      <c r="G68" s="218" t="s">
        <v>867</v>
      </c>
      <c r="H68" s="218">
        <v>3063334</v>
      </c>
      <c r="I68" s="218"/>
      <c r="J68" s="218">
        <v>2737925</v>
      </c>
      <c r="K68" s="218">
        <v>17630</v>
      </c>
      <c r="L68" s="233">
        <v>3.1600294405472407</v>
      </c>
      <c r="M68" s="218">
        <v>213491</v>
      </c>
      <c r="N68" s="233">
        <v>2.571851367842489</v>
      </c>
      <c r="O68" s="218">
        <v>195900</v>
      </c>
      <c r="P68" t="s">
        <v>867</v>
      </c>
      <c r="Q68" s="233">
        <v>6.438467807660961</v>
      </c>
      <c r="R68" s="218">
        <v>3164946</v>
      </c>
      <c r="S68"/>
      <c r="T68" s="234">
        <v>101612</v>
      </c>
      <c r="U68" s="233">
        <v>3.32</v>
      </c>
      <c r="W68" s="219"/>
    </row>
    <row r="69" spans="1:23" ht="12.75">
      <c r="A69" s="208" t="s">
        <v>505</v>
      </c>
      <c r="B69" s="170">
        <v>60</v>
      </c>
      <c r="C69" s="218">
        <v>3301345</v>
      </c>
      <c r="D69" s="218" t="s">
        <v>867</v>
      </c>
      <c r="E69" s="218">
        <v>217837</v>
      </c>
      <c r="F69" s="218">
        <v>198689.12</v>
      </c>
      <c r="G69" s="218" t="s">
        <v>867</v>
      </c>
      <c r="H69" s="218">
        <v>3717871.12</v>
      </c>
      <c r="I69" s="218"/>
      <c r="J69" s="218">
        <v>3383879</v>
      </c>
      <c r="K69" s="218">
        <v>42917</v>
      </c>
      <c r="L69" s="233">
        <v>3.799996668024699</v>
      </c>
      <c r="M69" s="218">
        <v>221942</v>
      </c>
      <c r="N69" s="233">
        <v>1.8844365282298232</v>
      </c>
      <c r="O69" s="218">
        <v>201832</v>
      </c>
      <c r="P69" t="s">
        <v>867</v>
      </c>
      <c r="Q69" s="233">
        <v>1.5818078010512124</v>
      </c>
      <c r="R69" s="218">
        <v>3850570</v>
      </c>
      <c r="S69"/>
      <c r="T69" s="234">
        <v>132698.8799999999</v>
      </c>
      <c r="U69" s="233">
        <v>3.5700000000000003</v>
      </c>
      <c r="W69" s="219"/>
    </row>
    <row r="70" spans="1:23" ht="12.75">
      <c r="A70" s="208" t="s">
        <v>506</v>
      </c>
      <c r="B70" s="170">
        <v>61</v>
      </c>
      <c r="C70" s="218">
        <v>95030164</v>
      </c>
      <c r="D70" s="218" t="s">
        <v>867</v>
      </c>
      <c r="E70" s="218">
        <v>12227779</v>
      </c>
      <c r="F70" s="218">
        <v>9890000</v>
      </c>
      <c r="G70" s="218" t="s">
        <v>867</v>
      </c>
      <c r="H70" s="218">
        <v>117147943</v>
      </c>
      <c r="I70" s="218"/>
      <c r="J70" s="218">
        <v>97405918</v>
      </c>
      <c r="K70" s="218">
        <v>1187877</v>
      </c>
      <c r="L70" s="233">
        <v>3.7499998421553813</v>
      </c>
      <c r="M70" s="218">
        <v>12570157</v>
      </c>
      <c r="N70" s="233">
        <v>2.8000015374828084</v>
      </c>
      <c r="O70" s="218">
        <v>10607008</v>
      </c>
      <c r="P70" t="s">
        <v>867</v>
      </c>
      <c r="Q70" s="233">
        <v>7.249828109201213</v>
      </c>
      <c r="R70" s="218">
        <v>121770960</v>
      </c>
      <c r="S70"/>
      <c r="T70" s="234">
        <v>4623017</v>
      </c>
      <c r="U70" s="233">
        <v>3.95</v>
      </c>
      <c r="W70" s="219"/>
    </row>
    <row r="71" spans="1:23" ht="12.75">
      <c r="A71" s="208" t="s">
        <v>507</v>
      </c>
      <c r="B71" s="170">
        <v>62</v>
      </c>
      <c r="C71" s="218">
        <v>6144147</v>
      </c>
      <c r="D71" s="218" t="s">
        <v>867</v>
      </c>
      <c r="E71" s="218">
        <v>3983</v>
      </c>
      <c r="F71" s="218">
        <v>363000</v>
      </c>
      <c r="G71" s="218" t="s">
        <v>867</v>
      </c>
      <c r="H71" s="218">
        <v>6511130</v>
      </c>
      <c r="I71" s="218"/>
      <c r="J71" s="218">
        <v>6297751</v>
      </c>
      <c r="K71" s="218">
        <v>96463</v>
      </c>
      <c r="L71" s="233">
        <v>4.070003533444106</v>
      </c>
      <c r="M71" s="218">
        <v>4095</v>
      </c>
      <c r="N71" s="233">
        <v>2.81195079086116</v>
      </c>
      <c r="O71" s="218">
        <v>391000</v>
      </c>
      <c r="P71" t="s">
        <v>867</v>
      </c>
      <c r="Q71" s="233">
        <v>7.7134986225895315</v>
      </c>
      <c r="R71" s="218">
        <v>6789309</v>
      </c>
      <c r="S71"/>
      <c r="T71" s="234">
        <v>278179</v>
      </c>
      <c r="U71" s="233">
        <v>4.2700000000000005</v>
      </c>
      <c r="W71" s="219"/>
    </row>
    <row r="72" spans="1:23" ht="12.75">
      <c r="A72" s="208" t="s">
        <v>508</v>
      </c>
      <c r="B72" s="170">
        <v>63</v>
      </c>
      <c r="C72" s="218">
        <v>2018524</v>
      </c>
      <c r="D72" s="218" t="s">
        <v>867</v>
      </c>
      <c r="E72" s="218">
        <v>405175</v>
      </c>
      <c r="F72" s="218">
        <v>272951.27</v>
      </c>
      <c r="G72" s="218" t="s">
        <v>867</v>
      </c>
      <c r="H72" s="218">
        <v>2696650.27</v>
      </c>
      <c r="I72" s="218"/>
      <c r="J72" s="218">
        <v>2068987</v>
      </c>
      <c r="K72" s="218">
        <v>31085</v>
      </c>
      <c r="L72" s="233">
        <v>4.039981689591008</v>
      </c>
      <c r="M72" s="218">
        <v>415991</v>
      </c>
      <c r="N72" s="233">
        <v>2.6694638119331153</v>
      </c>
      <c r="O72" s="218">
        <v>274240</v>
      </c>
      <c r="P72" t="s">
        <v>867</v>
      </c>
      <c r="Q72" s="233">
        <v>0.47214654835640857</v>
      </c>
      <c r="R72" s="218">
        <v>2790303</v>
      </c>
      <c r="S72"/>
      <c r="T72" s="234">
        <v>93652.72999999998</v>
      </c>
      <c r="U72" s="233">
        <v>3.47</v>
      </c>
      <c r="W72" s="219"/>
    </row>
    <row r="73" spans="1:23" ht="12.75">
      <c r="A73" s="208" t="s">
        <v>509</v>
      </c>
      <c r="B73" s="170">
        <v>64</v>
      </c>
      <c r="C73" s="218">
        <v>27155562</v>
      </c>
      <c r="D73" s="218" t="s">
        <v>867</v>
      </c>
      <c r="E73" s="218">
        <v>2502102</v>
      </c>
      <c r="F73" s="218">
        <v>2020000</v>
      </c>
      <c r="G73" s="218" t="s">
        <v>867</v>
      </c>
      <c r="H73" s="218">
        <v>31677664</v>
      </c>
      <c r="I73" s="218"/>
      <c r="J73" s="218">
        <v>27834451</v>
      </c>
      <c r="K73" s="218">
        <v>901565</v>
      </c>
      <c r="L73" s="233">
        <v>5.820001073813166</v>
      </c>
      <c r="M73" s="218">
        <v>2572093</v>
      </c>
      <c r="N73" s="233">
        <v>2.7972880402157867</v>
      </c>
      <c r="O73" s="218">
        <v>2453879</v>
      </c>
      <c r="P73" t="s">
        <v>867</v>
      </c>
      <c r="Q73" s="233">
        <v>21.479158415841585</v>
      </c>
      <c r="R73" s="218">
        <v>33761988</v>
      </c>
      <c r="S73"/>
      <c r="T73" s="234">
        <v>2084324</v>
      </c>
      <c r="U73" s="233">
        <v>6.58</v>
      </c>
      <c r="W73" s="219"/>
    </row>
    <row r="74" spans="1:23" ht="12.75">
      <c r="A74" s="208" t="s">
        <v>510</v>
      </c>
      <c r="B74" s="170">
        <v>65</v>
      </c>
      <c r="C74" s="218">
        <v>36056433</v>
      </c>
      <c r="D74" s="218" t="s">
        <v>867</v>
      </c>
      <c r="E74" s="218">
        <v>546320</v>
      </c>
      <c r="F74" s="218">
        <v>1579285</v>
      </c>
      <c r="G74" s="218" t="s">
        <v>867</v>
      </c>
      <c r="H74" s="218">
        <v>38182038</v>
      </c>
      <c r="I74" s="218"/>
      <c r="J74" s="218">
        <v>36957844</v>
      </c>
      <c r="K74" s="218">
        <v>739157</v>
      </c>
      <c r="L74" s="233">
        <v>4.550000827868913</v>
      </c>
      <c r="M74" s="218">
        <v>561617</v>
      </c>
      <c r="N74" s="233">
        <v>2.8000073217162105</v>
      </c>
      <c r="O74" s="218">
        <v>1938000</v>
      </c>
      <c r="P74" t="s">
        <v>867</v>
      </c>
      <c r="Q74" s="233">
        <v>22.713759707715834</v>
      </c>
      <c r="R74" s="218">
        <v>40196618</v>
      </c>
      <c r="S74"/>
      <c r="T74" s="234">
        <v>2014580</v>
      </c>
      <c r="U74" s="233">
        <v>5.28</v>
      </c>
      <c r="W74" s="219"/>
    </row>
    <row r="75" spans="1:23" ht="12.75">
      <c r="A75" s="208" t="s">
        <v>511</v>
      </c>
      <c r="B75" s="170">
        <v>66</v>
      </c>
      <c r="C75" s="218">
        <v>3722805</v>
      </c>
      <c r="D75" s="218" t="s">
        <v>867</v>
      </c>
      <c r="E75" s="218">
        <v>348715</v>
      </c>
      <c r="F75" s="218">
        <v>147000</v>
      </c>
      <c r="G75" s="218" t="s">
        <v>867</v>
      </c>
      <c r="H75" s="218">
        <v>4218520</v>
      </c>
      <c r="I75" s="218"/>
      <c r="J75" s="218">
        <v>3815875</v>
      </c>
      <c r="K75" s="218">
        <v>34250</v>
      </c>
      <c r="L75" s="233">
        <v>3.420001853441155</v>
      </c>
      <c r="M75" s="218">
        <v>357296</v>
      </c>
      <c r="N75" s="233">
        <v>2.460748748978392</v>
      </c>
      <c r="O75" s="218">
        <v>147000</v>
      </c>
      <c r="P75" t="s">
        <v>867</v>
      </c>
      <c r="Q75" s="233">
        <v>0</v>
      </c>
      <c r="R75" s="218">
        <v>4354421</v>
      </c>
      <c r="S75"/>
      <c r="T75" s="234">
        <v>135901</v>
      </c>
      <c r="U75" s="233">
        <v>3.2199999999999998</v>
      </c>
      <c r="W75" s="219"/>
    </row>
    <row r="76" spans="1:23" ht="12.75">
      <c r="A76" s="208" t="s">
        <v>512</v>
      </c>
      <c r="B76" s="170">
        <v>67</v>
      </c>
      <c r="C76" s="218">
        <v>79896943</v>
      </c>
      <c r="D76" s="218" t="s">
        <v>867</v>
      </c>
      <c r="E76" s="218">
        <v>1802507</v>
      </c>
      <c r="F76" s="218">
        <v>5175601</v>
      </c>
      <c r="G76" s="218" t="s">
        <v>867</v>
      </c>
      <c r="H76" s="218">
        <v>86875051</v>
      </c>
      <c r="I76" s="218"/>
      <c r="J76" s="218">
        <v>81894367</v>
      </c>
      <c r="K76" s="218">
        <v>1358248</v>
      </c>
      <c r="L76" s="233">
        <v>4.200000493135263</v>
      </c>
      <c r="M76" s="218">
        <v>1837000</v>
      </c>
      <c r="N76" s="233">
        <v>1.9136125407557363</v>
      </c>
      <c r="O76" s="218">
        <v>5976800</v>
      </c>
      <c r="P76" t="s">
        <v>867</v>
      </c>
      <c r="Q76" s="233">
        <v>15.480308470455896</v>
      </c>
      <c r="R76" s="218">
        <v>91066415</v>
      </c>
      <c r="S76"/>
      <c r="T76" s="234">
        <v>4191364</v>
      </c>
      <c r="U76" s="233">
        <v>4.82</v>
      </c>
      <c r="W76" s="219"/>
    </row>
    <row r="77" spans="1:23" ht="12.75">
      <c r="A77" s="208" t="s">
        <v>513</v>
      </c>
      <c r="B77" s="170">
        <v>68</v>
      </c>
      <c r="C77" s="218">
        <v>4977761</v>
      </c>
      <c r="D77" s="218" t="s">
        <v>867</v>
      </c>
      <c r="E77" s="218">
        <v>235448</v>
      </c>
      <c r="F77" s="218">
        <v>236000</v>
      </c>
      <c r="G77" s="218" t="s">
        <v>867</v>
      </c>
      <c r="H77" s="218">
        <v>5449209</v>
      </c>
      <c r="I77" s="218"/>
      <c r="J77" s="218">
        <v>5102205</v>
      </c>
      <c r="K77" s="218">
        <v>86115</v>
      </c>
      <c r="L77" s="233">
        <v>4.2299941680607</v>
      </c>
      <c r="M77" s="218">
        <v>240762</v>
      </c>
      <c r="N77" s="233">
        <v>2.2569739390438652</v>
      </c>
      <c r="O77" s="218">
        <v>237000</v>
      </c>
      <c r="P77" t="s">
        <v>867</v>
      </c>
      <c r="Q77" s="233">
        <v>0.423728813559322</v>
      </c>
      <c r="R77" s="218">
        <v>5666082</v>
      </c>
      <c r="S77"/>
      <c r="T77" s="234">
        <v>216873</v>
      </c>
      <c r="U77" s="233">
        <v>3.9800000000000004</v>
      </c>
      <c r="W77" s="219"/>
    </row>
    <row r="78" spans="1:23" ht="12.75">
      <c r="A78" s="208" t="s">
        <v>514</v>
      </c>
      <c r="B78" s="170">
        <v>69</v>
      </c>
      <c r="C78" s="218">
        <v>1970288</v>
      </c>
      <c r="D78" s="218" t="s">
        <v>867</v>
      </c>
      <c r="E78" s="218">
        <v>139956</v>
      </c>
      <c r="F78" s="218">
        <v>109500</v>
      </c>
      <c r="G78" s="218" t="s">
        <v>867</v>
      </c>
      <c r="H78" s="218">
        <v>2219744</v>
      </c>
      <c r="I78" s="218"/>
      <c r="J78" s="218">
        <v>2019545</v>
      </c>
      <c r="K78" s="218">
        <v>25023</v>
      </c>
      <c r="L78" s="233">
        <v>3.7700072273698058</v>
      </c>
      <c r="M78" s="218">
        <v>142436</v>
      </c>
      <c r="N78" s="233">
        <v>1.771985481151219</v>
      </c>
      <c r="O78" s="218">
        <v>112500</v>
      </c>
      <c r="P78" t="s">
        <v>867</v>
      </c>
      <c r="Q78" s="233">
        <v>2.73972602739726</v>
      </c>
      <c r="R78" s="218">
        <v>2299504</v>
      </c>
      <c r="S78"/>
      <c r="T78" s="234">
        <v>79760</v>
      </c>
      <c r="U78" s="233">
        <v>3.5900000000000003</v>
      </c>
      <c r="W78" s="219"/>
    </row>
    <row r="79" spans="1:23" ht="12.75">
      <c r="A79" s="208" t="s">
        <v>515</v>
      </c>
      <c r="B79" s="170">
        <v>70</v>
      </c>
      <c r="C79" s="218">
        <v>12984294</v>
      </c>
      <c r="D79" s="218" t="s">
        <v>867</v>
      </c>
      <c r="E79" s="218">
        <v>1263271</v>
      </c>
      <c r="F79" s="218">
        <v>865150</v>
      </c>
      <c r="G79" s="218" t="s">
        <v>867</v>
      </c>
      <c r="H79" s="218">
        <v>15112715</v>
      </c>
      <c r="I79" s="218"/>
      <c r="J79" s="218">
        <v>13308901</v>
      </c>
      <c r="K79" s="218">
        <v>146723</v>
      </c>
      <c r="L79" s="233">
        <v>3.630000984266068</v>
      </c>
      <c r="M79" s="218">
        <v>1297099</v>
      </c>
      <c r="N79" s="233">
        <v>2.6778102244094892</v>
      </c>
      <c r="O79" s="218">
        <v>865150</v>
      </c>
      <c r="P79" t="s">
        <v>867</v>
      </c>
      <c r="Q79" s="233">
        <v>0</v>
      </c>
      <c r="R79" s="218">
        <v>15617873</v>
      </c>
      <c r="S79"/>
      <c r="T79" s="234">
        <v>505158</v>
      </c>
      <c r="U79" s="233">
        <v>3.34</v>
      </c>
      <c r="W79" s="219"/>
    </row>
    <row r="80" spans="1:23" ht="12.75">
      <c r="A80" s="208" t="s">
        <v>516</v>
      </c>
      <c r="B80" s="170">
        <v>71</v>
      </c>
      <c r="C80" s="218">
        <v>80994021</v>
      </c>
      <c r="D80" s="218" t="s">
        <v>867</v>
      </c>
      <c r="E80" s="218">
        <v>3304647</v>
      </c>
      <c r="F80" s="218">
        <v>8893000</v>
      </c>
      <c r="G80" s="218" t="s">
        <v>867</v>
      </c>
      <c r="H80" s="218">
        <v>93191668</v>
      </c>
      <c r="I80" s="218"/>
      <c r="J80" s="218">
        <v>83018872</v>
      </c>
      <c r="K80" s="218">
        <v>907133</v>
      </c>
      <c r="L80" s="233">
        <v>3.6200005430030444</v>
      </c>
      <c r="M80" s="218">
        <v>3389330</v>
      </c>
      <c r="N80" s="233">
        <v>2.562542988706509</v>
      </c>
      <c r="O80" s="218">
        <v>9079077.88</v>
      </c>
      <c r="P80" t="s">
        <v>867</v>
      </c>
      <c r="Q80" s="233">
        <v>2.092408411109871</v>
      </c>
      <c r="R80" s="218">
        <v>96394412.88</v>
      </c>
      <c r="S80"/>
      <c r="T80" s="234">
        <v>3202744.879999995</v>
      </c>
      <c r="U80" s="233">
        <v>3.44</v>
      </c>
      <c r="W80" s="219"/>
    </row>
    <row r="81" spans="1:23" ht="12.75">
      <c r="A81" s="208" t="s">
        <v>517</v>
      </c>
      <c r="B81" s="170">
        <v>72</v>
      </c>
      <c r="C81" s="218">
        <v>61564845</v>
      </c>
      <c r="D81" s="218" t="s">
        <v>867</v>
      </c>
      <c r="E81" s="218">
        <v>2975356</v>
      </c>
      <c r="F81" s="218">
        <v>5481000</v>
      </c>
      <c r="G81" s="218" t="s">
        <v>867</v>
      </c>
      <c r="H81" s="218">
        <v>70021201</v>
      </c>
      <c r="I81" s="218"/>
      <c r="J81" s="218">
        <v>63103966</v>
      </c>
      <c r="K81" s="218">
        <v>763404</v>
      </c>
      <c r="L81" s="233">
        <v>3.739999670266367</v>
      </c>
      <c r="M81" s="218">
        <v>3050307</v>
      </c>
      <c r="N81" s="233">
        <v>2.519059904092149</v>
      </c>
      <c r="O81" s="218">
        <v>5583000</v>
      </c>
      <c r="P81" t="s">
        <v>867</v>
      </c>
      <c r="Q81" s="233">
        <v>1.8609742747673783</v>
      </c>
      <c r="R81" s="218">
        <v>72500677</v>
      </c>
      <c r="S81"/>
      <c r="T81" s="234">
        <v>2479476</v>
      </c>
      <c r="U81" s="233">
        <v>3.54</v>
      </c>
      <c r="W81" s="219"/>
    </row>
    <row r="82" spans="1:23" ht="12.75">
      <c r="A82" s="208" t="s">
        <v>518</v>
      </c>
      <c r="B82" s="170">
        <v>73</v>
      </c>
      <c r="C82" s="218">
        <v>96531276</v>
      </c>
      <c r="D82" s="218" t="s">
        <v>867</v>
      </c>
      <c r="E82" s="218">
        <v>3472478</v>
      </c>
      <c r="F82" s="218">
        <v>5063000</v>
      </c>
      <c r="G82" s="218" t="s">
        <v>867</v>
      </c>
      <c r="H82" s="218">
        <v>105066754</v>
      </c>
      <c r="I82" s="218"/>
      <c r="J82" s="218">
        <v>98944558</v>
      </c>
      <c r="K82" s="218">
        <v>1341785</v>
      </c>
      <c r="L82" s="233">
        <v>3.890000376665486</v>
      </c>
      <c r="M82" s="218">
        <v>3569707</v>
      </c>
      <c r="N82" s="233">
        <v>2.799988941614605</v>
      </c>
      <c r="O82" s="218">
        <v>5160000</v>
      </c>
      <c r="P82" t="s">
        <v>867</v>
      </c>
      <c r="Q82" s="233">
        <v>1.9158601619593127</v>
      </c>
      <c r="R82" s="218">
        <v>109016050</v>
      </c>
      <c r="S82"/>
      <c r="T82" s="234">
        <v>3949296</v>
      </c>
      <c r="U82" s="233">
        <v>3.7600000000000002</v>
      </c>
      <c r="W82" s="219"/>
    </row>
    <row r="83" spans="1:23" ht="12.75">
      <c r="A83" s="208" t="s">
        <v>519</v>
      </c>
      <c r="B83" s="170">
        <v>74</v>
      </c>
      <c r="C83" s="218">
        <v>10260285</v>
      </c>
      <c r="D83" s="218" t="s">
        <v>867</v>
      </c>
      <c r="E83" s="218">
        <v>596281</v>
      </c>
      <c r="F83" s="218">
        <v>1037000</v>
      </c>
      <c r="G83" s="218" t="s">
        <v>867</v>
      </c>
      <c r="H83" s="218">
        <v>11893566</v>
      </c>
      <c r="I83" s="218"/>
      <c r="J83" s="218">
        <v>10516792</v>
      </c>
      <c r="K83" s="218">
        <v>181607</v>
      </c>
      <c r="L83" s="233">
        <v>4.269998347999105</v>
      </c>
      <c r="M83" s="218">
        <v>610562</v>
      </c>
      <c r="N83" s="233">
        <v>2.395011747816885</v>
      </c>
      <c r="O83" s="218">
        <v>1160000</v>
      </c>
      <c r="P83" t="s">
        <v>867</v>
      </c>
      <c r="Q83" s="233">
        <v>11.861137897782063</v>
      </c>
      <c r="R83" s="218">
        <v>12468961</v>
      </c>
      <c r="S83"/>
      <c r="T83" s="234">
        <v>575395</v>
      </c>
      <c r="U83" s="233">
        <v>4.84</v>
      </c>
      <c r="W83" s="219"/>
    </row>
    <row r="84" spans="1:23" ht="12.75">
      <c r="A84" s="208" t="s">
        <v>520</v>
      </c>
      <c r="B84" s="170">
        <v>75</v>
      </c>
      <c r="C84" s="218">
        <v>37932691</v>
      </c>
      <c r="D84" s="218" t="s">
        <v>867</v>
      </c>
      <c r="E84" s="218">
        <v>586423</v>
      </c>
      <c r="F84" s="218">
        <v>3643000</v>
      </c>
      <c r="G84" s="218" t="s">
        <v>867</v>
      </c>
      <c r="H84" s="218">
        <v>42162114</v>
      </c>
      <c r="I84" s="218"/>
      <c r="J84" s="218">
        <v>38881008</v>
      </c>
      <c r="K84" s="218">
        <v>314841</v>
      </c>
      <c r="L84" s="233">
        <v>3.3299983910975364</v>
      </c>
      <c r="M84" s="218">
        <v>602616</v>
      </c>
      <c r="N84" s="233">
        <v>2.761317342600819</v>
      </c>
      <c r="O84" s="218">
        <v>3643000</v>
      </c>
      <c r="P84" t="s">
        <v>867</v>
      </c>
      <c r="Q84" s="233">
        <v>0</v>
      </c>
      <c r="R84" s="218">
        <v>43441465</v>
      </c>
      <c r="S84"/>
      <c r="T84" s="234">
        <v>1279351</v>
      </c>
      <c r="U84" s="233">
        <v>3.0300000000000002</v>
      </c>
      <c r="W84" s="219"/>
    </row>
    <row r="85" spans="1:23" ht="12.75">
      <c r="A85" s="208" t="s">
        <v>521</v>
      </c>
      <c r="B85" s="170">
        <v>76</v>
      </c>
      <c r="C85" s="218">
        <v>18525532</v>
      </c>
      <c r="D85" s="218" t="s">
        <v>867</v>
      </c>
      <c r="E85" s="218">
        <v>825579</v>
      </c>
      <c r="F85" s="218">
        <v>1222104.42</v>
      </c>
      <c r="G85" s="218" t="s">
        <v>867</v>
      </c>
      <c r="H85" s="218">
        <v>20573215.42</v>
      </c>
      <c r="I85" s="218"/>
      <c r="J85" s="218">
        <v>18988670</v>
      </c>
      <c r="K85" s="218">
        <v>531683</v>
      </c>
      <c r="L85" s="233">
        <v>5.369999630779834</v>
      </c>
      <c r="M85" s="218">
        <v>848569</v>
      </c>
      <c r="N85" s="233">
        <v>2.784712304939927</v>
      </c>
      <c r="O85" s="218">
        <v>1463003.3399999999</v>
      </c>
      <c r="P85" t="s">
        <v>867</v>
      </c>
      <c r="Q85" s="233">
        <v>19.711811532438443</v>
      </c>
      <c r="R85" s="218">
        <v>21831925.34</v>
      </c>
      <c r="S85"/>
      <c r="T85" s="234">
        <v>1258709.919999998</v>
      </c>
      <c r="U85" s="233">
        <v>6.12</v>
      </c>
      <c r="W85" s="219"/>
    </row>
    <row r="86" spans="1:23" ht="12.75">
      <c r="A86" s="208" t="s">
        <v>522</v>
      </c>
      <c r="B86" s="170">
        <v>77</v>
      </c>
      <c r="C86" s="218">
        <v>14434360</v>
      </c>
      <c r="D86" s="218" t="s">
        <v>867</v>
      </c>
      <c r="E86" s="218">
        <v>983567</v>
      </c>
      <c r="F86" s="218">
        <v>1249327</v>
      </c>
      <c r="G86" s="218" t="s">
        <v>867</v>
      </c>
      <c r="H86" s="218">
        <v>16667254</v>
      </c>
      <c r="I86" s="218"/>
      <c r="J86" s="218">
        <v>14795219</v>
      </c>
      <c r="K86" s="218">
        <v>307452</v>
      </c>
      <c r="L86" s="233">
        <v>4.630000914484604</v>
      </c>
      <c r="M86" s="218">
        <v>1005265</v>
      </c>
      <c r="N86" s="233">
        <v>2.206052053393414</v>
      </c>
      <c r="O86" s="218">
        <v>1277212</v>
      </c>
      <c r="P86" t="s">
        <v>867</v>
      </c>
      <c r="Q86" s="233">
        <v>2.2320017097205134</v>
      </c>
      <c r="R86" s="218">
        <v>17385148</v>
      </c>
      <c r="S86"/>
      <c r="T86" s="234">
        <v>717894</v>
      </c>
      <c r="U86" s="233">
        <v>4.31</v>
      </c>
      <c r="W86" s="219"/>
    </row>
    <row r="87" spans="1:23" ht="12.75">
      <c r="A87" s="208" t="s">
        <v>523</v>
      </c>
      <c r="B87" s="170">
        <v>78</v>
      </c>
      <c r="C87" s="218">
        <v>31203977</v>
      </c>
      <c r="D87" s="218" t="s">
        <v>867</v>
      </c>
      <c r="E87" s="218">
        <v>269881</v>
      </c>
      <c r="F87" s="218">
        <v>1327000</v>
      </c>
      <c r="G87" s="218" t="s">
        <v>867</v>
      </c>
      <c r="H87" s="218">
        <v>32800858</v>
      </c>
      <c r="I87" s="218"/>
      <c r="J87" s="218">
        <v>31984076</v>
      </c>
      <c r="K87" s="218">
        <v>480541</v>
      </c>
      <c r="L87" s="233">
        <v>4.0399978502740215</v>
      </c>
      <c r="M87" s="218">
        <v>275600</v>
      </c>
      <c r="N87" s="233">
        <v>2.1190821139687492</v>
      </c>
      <c r="O87" s="218">
        <v>1502400</v>
      </c>
      <c r="P87" t="s">
        <v>867</v>
      </c>
      <c r="Q87" s="233">
        <v>13.217784476262246</v>
      </c>
      <c r="R87" s="218">
        <v>34242617</v>
      </c>
      <c r="S87"/>
      <c r="T87" s="234">
        <v>1441759</v>
      </c>
      <c r="U87" s="233">
        <v>4.3999999999999995</v>
      </c>
      <c r="W87" s="219"/>
    </row>
    <row r="88" spans="1:23" ht="12.75">
      <c r="A88" s="208" t="s">
        <v>524</v>
      </c>
      <c r="B88" s="170">
        <v>79</v>
      </c>
      <c r="C88" s="218">
        <v>49198678</v>
      </c>
      <c r="D88" s="218" t="s">
        <v>867</v>
      </c>
      <c r="E88" s="218">
        <v>3763375</v>
      </c>
      <c r="F88" s="218">
        <v>5593418</v>
      </c>
      <c r="G88" s="218" t="s">
        <v>867</v>
      </c>
      <c r="H88" s="218">
        <v>58555471</v>
      </c>
      <c r="I88" s="218"/>
      <c r="J88" s="218">
        <v>50428645</v>
      </c>
      <c r="K88" s="218">
        <v>772419</v>
      </c>
      <c r="L88" s="233">
        <v>4.069999604460917</v>
      </c>
      <c r="M88" s="218">
        <v>3867549</v>
      </c>
      <c r="N88" s="233">
        <v>2.768100441757731</v>
      </c>
      <c r="O88" s="218">
        <v>5866742</v>
      </c>
      <c r="P88" t="s">
        <v>867</v>
      </c>
      <c r="Q88" s="233">
        <v>4.886529131203854</v>
      </c>
      <c r="R88" s="218">
        <v>60935355</v>
      </c>
      <c r="S88"/>
      <c r="T88" s="234">
        <v>2379884</v>
      </c>
      <c r="U88" s="233">
        <v>4.06</v>
      </c>
      <c r="W88" s="219"/>
    </row>
    <row r="89" spans="1:23" ht="12.75">
      <c r="A89" s="208" t="s">
        <v>525</v>
      </c>
      <c r="B89" s="170">
        <v>80</v>
      </c>
      <c r="C89" s="218">
        <v>10178293</v>
      </c>
      <c r="D89" s="218" t="s">
        <v>867</v>
      </c>
      <c r="E89" s="218">
        <v>1897257</v>
      </c>
      <c r="F89" s="218">
        <v>1813865</v>
      </c>
      <c r="G89" s="218" t="s">
        <v>867</v>
      </c>
      <c r="H89" s="218">
        <v>13889415</v>
      </c>
      <c r="I89" s="218"/>
      <c r="J89" s="218">
        <v>10432750</v>
      </c>
      <c r="K89" s="218">
        <v>128246</v>
      </c>
      <c r="L89" s="233">
        <v>3.7599919750787287</v>
      </c>
      <c r="M89" s="218">
        <v>1950380</v>
      </c>
      <c r="N89" s="233">
        <v>2.7999896692962523</v>
      </c>
      <c r="O89" s="218">
        <v>2036570</v>
      </c>
      <c r="P89" t="s">
        <v>867</v>
      </c>
      <c r="Q89" s="233">
        <v>12.27792586548613</v>
      </c>
      <c r="R89" s="218">
        <v>14547946</v>
      </c>
      <c r="S89"/>
      <c r="T89" s="234">
        <v>658531</v>
      </c>
      <c r="U89" s="233">
        <v>4.74</v>
      </c>
      <c r="W89" s="219"/>
    </row>
    <row r="90" spans="1:23" ht="12.75">
      <c r="A90" s="208" t="s">
        <v>526</v>
      </c>
      <c r="B90" s="170">
        <v>81</v>
      </c>
      <c r="C90" s="218">
        <v>7574022</v>
      </c>
      <c r="D90" s="218" t="s">
        <v>867</v>
      </c>
      <c r="E90" s="218">
        <v>303611</v>
      </c>
      <c r="F90" s="218">
        <v>605000</v>
      </c>
      <c r="G90" s="218" t="s">
        <v>867</v>
      </c>
      <c r="H90" s="218">
        <v>8482633</v>
      </c>
      <c r="I90" s="218"/>
      <c r="J90" s="218">
        <v>7763373</v>
      </c>
      <c r="K90" s="218">
        <v>169658</v>
      </c>
      <c r="L90" s="233">
        <v>4.740004716120445</v>
      </c>
      <c r="M90" s="218">
        <v>310924</v>
      </c>
      <c r="N90" s="233">
        <v>2.408674257520314</v>
      </c>
      <c r="O90" s="218">
        <v>601000</v>
      </c>
      <c r="P90" t="s">
        <v>867</v>
      </c>
      <c r="Q90" s="233">
        <v>-0.6611570247933884</v>
      </c>
      <c r="R90" s="218">
        <v>8844955</v>
      </c>
      <c r="S90"/>
      <c r="T90" s="234">
        <v>362322</v>
      </c>
      <c r="U90" s="233">
        <v>4.2700000000000005</v>
      </c>
      <c r="W90" s="219"/>
    </row>
    <row r="91" spans="1:23" ht="12.75">
      <c r="A91" s="208" t="s">
        <v>527</v>
      </c>
      <c r="B91" s="170">
        <v>82</v>
      </c>
      <c r="C91" s="218">
        <v>57123110</v>
      </c>
      <c r="D91" s="218" t="s">
        <v>867</v>
      </c>
      <c r="E91" s="218">
        <v>1042034</v>
      </c>
      <c r="F91" s="218">
        <v>3820994</v>
      </c>
      <c r="G91" s="218" t="s">
        <v>867</v>
      </c>
      <c r="H91" s="218">
        <v>61986138</v>
      </c>
      <c r="I91" s="218"/>
      <c r="J91" s="218">
        <v>58551188</v>
      </c>
      <c r="K91" s="218">
        <v>708327</v>
      </c>
      <c r="L91" s="233">
        <v>3.7400012009150063</v>
      </c>
      <c r="M91" s="218">
        <v>1068389</v>
      </c>
      <c r="N91" s="233">
        <v>2.5291881071059104</v>
      </c>
      <c r="O91" s="218">
        <v>4170130.2</v>
      </c>
      <c r="P91" t="s">
        <v>867</v>
      </c>
      <c r="Q91" s="233">
        <v>9.137313484396996</v>
      </c>
      <c r="R91" s="218">
        <v>64498034.2</v>
      </c>
      <c r="S91"/>
      <c r="T91" s="234">
        <v>2511896.200000003</v>
      </c>
      <c r="U91" s="233">
        <v>4.05</v>
      </c>
      <c r="W91" s="219"/>
    </row>
    <row r="92" spans="1:23" ht="12.75">
      <c r="A92" s="208" t="s">
        <v>852</v>
      </c>
      <c r="B92" s="170">
        <v>83</v>
      </c>
      <c r="C92" s="218">
        <v>28364047</v>
      </c>
      <c r="D92" s="218" t="s">
        <v>867</v>
      </c>
      <c r="E92" s="218">
        <v>1592817</v>
      </c>
      <c r="F92" s="218">
        <v>2349159</v>
      </c>
      <c r="G92" s="218" t="s">
        <v>867</v>
      </c>
      <c r="H92" s="218">
        <v>32306023</v>
      </c>
      <c r="I92" s="218"/>
      <c r="J92" s="218">
        <v>29073148</v>
      </c>
      <c r="K92" s="218">
        <v>320514</v>
      </c>
      <c r="L92" s="233">
        <v>3.6300003310528997</v>
      </c>
      <c r="M92" s="218">
        <v>1637322</v>
      </c>
      <c r="N92" s="233">
        <v>2.794106290929843</v>
      </c>
      <c r="O92" s="218">
        <v>2464159</v>
      </c>
      <c r="P92" t="s">
        <v>867</v>
      </c>
      <c r="Q92" s="233">
        <v>4.895368938415833</v>
      </c>
      <c r="R92" s="218">
        <v>33495143</v>
      </c>
      <c r="S92"/>
      <c r="T92" s="234">
        <v>1189120</v>
      </c>
      <c r="U92" s="233">
        <v>3.6799999999999997</v>
      </c>
      <c r="W92" s="219"/>
    </row>
    <row r="93" spans="1:23" ht="12.75">
      <c r="A93" s="208" t="s">
        <v>853</v>
      </c>
      <c r="B93" s="170">
        <v>84</v>
      </c>
      <c r="C93" s="218">
        <v>3870757</v>
      </c>
      <c r="D93" s="218" t="s">
        <v>867</v>
      </c>
      <c r="E93" s="218">
        <v>311397</v>
      </c>
      <c r="F93" s="218">
        <v>333000</v>
      </c>
      <c r="G93" s="218" t="s">
        <v>867</v>
      </c>
      <c r="H93" s="218">
        <v>4515154</v>
      </c>
      <c r="I93" s="218"/>
      <c r="J93" s="218">
        <v>3967526</v>
      </c>
      <c r="K93" s="218">
        <v>69674</v>
      </c>
      <c r="L93" s="233">
        <v>4.300011599798179</v>
      </c>
      <c r="M93" s="218">
        <v>320020</v>
      </c>
      <c r="N93" s="233">
        <v>2.7691339351374613</v>
      </c>
      <c r="O93" s="218">
        <v>337500</v>
      </c>
      <c r="P93" t="s">
        <v>867</v>
      </c>
      <c r="Q93" s="233">
        <v>1.3513513513513513</v>
      </c>
      <c r="R93" s="218">
        <v>4694720</v>
      </c>
      <c r="S93"/>
      <c r="T93" s="234">
        <v>179566</v>
      </c>
      <c r="U93" s="233">
        <v>3.9800000000000004</v>
      </c>
      <c r="W93" s="219"/>
    </row>
    <row r="94" spans="1:23" ht="12.75">
      <c r="A94" s="208" t="s">
        <v>854</v>
      </c>
      <c r="B94" s="170">
        <v>85</v>
      </c>
      <c r="C94" s="218">
        <v>44321187</v>
      </c>
      <c r="D94" s="218" t="s">
        <v>867</v>
      </c>
      <c r="E94" s="218">
        <v>1537043</v>
      </c>
      <c r="F94" s="218">
        <v>3404169.06</v>
      </c>
      <c r="G94" s="218" t="s">
        <v>867</v>
      </c>
      <c r="H94" s="218">
        <v>49262399.06</v>
      </c>
      <c r="I94" s="218"/>
      <c r="J94" s="218">
        <v>45429217</v>
      </c>
      <c r="K94" s="218">
        <v>527422</v>
      </c>
      <c r="L94" s="233">
        <v>3.690000450574575</v>
      </c>
      <c r="M94" s="218">
        <v>1580080</v>
      </c>
      <c r="N94" s="233">
        <v>2.799986727762333</v>
      </c>
      <c r="O94" s="218">
        <v>3610508.13</v>
      </c>
      <c r="P94" t="s">
        <v>867</v>
      </c>
      <c r="Q94" s="233">
        <v>6.061363767873498</v>
      </c>
      <c r="R94" s="218">
        <v>51147227.13</v>
      </c>
      <c r="S94"/>
      <c r="T94" s="234">
        <v>1884828.0700000003</v>
      </c>
      <c r="U94" s="233">
        <v>3.83</v>
      </c>
      <c r="W94" s="219"/>
    </row>
    <row r="95" spans="1:23" ht="12.75">
      <c r="A95" s="208" t="s">
        <v>531</v>
      </c>
      <c r="B95" s="170">
        <v>86</v>
      </c>
      <c r="C95" s="218">
        <v>17928494</v>
      </c>
      <c r="D95" s="218" t="s">
        <v>867</v>
      </c>
      <c r="E95" s="218">
        <v>160102</v>
      </c>
      <c r="F95" s="218">
        <v>1452500</v>
      </c>
      <c r="G95" s="218" t="s">
        <v>867</v>
      </c>
      <c r="H95" s="218">
        <v>19541096</v>
      </c>
      <c r="I95" s="218"/>
      <c r="J95" s="218">
        <v>18376706</v>
      </c>
      <c r="K95" s="218">
        <v>145221</v>
      </c>
      <c r="L95" s="233">
        <v>3.3099991555342014</v>
      </c>
      <c r="M95" s="218">
        <v>164532</v>
      </c>
      <c r="N95" s="233">
        <v>2.766986046395423</v>
      </c>
      <c r="O95" s="218">
        <v>1470000</v>
      </c>
      <c r="P95" t="s">
        <v>867</v>
      </c>
      <c r="Q95" s="233">
        <v>1.2048192771084338</v>
      </c>
      <c r="R95" s="218">
        <v>20156459</v>
      </c>
      <c r="S95"/>
      <c r="T95" s="234">
        <v>615363</v>
      </c>
      <c r="U95" s="233">
        <v>3.15</v>
      </c>
      <c r="W95" s="219"/>
    </row>
    <row r="96" spans="1:23" ht="12.75">
      <c r="A96" s="208" t="s">
        <v>532</v>
      </c>
      <c r="B96" s="170">
        <v>87</v>
      </c>
      <c r="C96" s="218">
        <v>23717269</v>
      </c>
      <c r="D96" s="218" t="s">
        <v>867</v>
      </c>
      <c r="E96" s="218">
        <v>2988106</v>
      </c>
      <c r="F96" s="218">
        <v>2065909</v>
      </c>
      <c r="G96" s="218" t="s">
        <v>867</v>
      </c>
      <c r="H96" s="218">
        <v>28771284</v>
      </c>
      <c r="I96" s="218"/>
      <c r="J96" s="218">
        <v>24310201</v>
      </c>
      <c r="K96" s="218">
        <v>277492</v>
      </c>
      <c r="L96" s="233">
        <v>3.670000960059946</v>
      </c>
      <c r="M96" s="218">
        <v>3071678</v>
      </c>
      <c r="N96" s="233">
        <v>2.7968217994943956</v>
      </c>
      <c r="O96" s="218">
        <v>2352575.3200000003</v>
      </c>
      <c r="P96" t="s">
        <v>867</v>
      </c>
      <c r="Q96" s="233">
        <v>13.876038102355926</v>
      </c>
      <c r="R96" s="218">
        <v>30011946.32</v>
      </c>
      <c r="S96"/>
      <c r="T96" s="234">
        <v>1240662.3200000003</v>
      </c>
      <c r="U96" s="233">
        <v>4.31</v>
      </c>
      <c r="W96" s="219"/>
    </row>
    <row r="97" spans="1:23" ht="12.75">
      <c r="A97" s="208" t="s">
        <v>533</v>
      </c>
      <c r="B97" s="170">
        <v>88</v>
      </c>
      <c r="C97" s="218">
        <v>52401801</v>
      </c>
      <c r="D97" s="218" t="s">
        <v>867</v>
      </c>
      <c r="E97" s="218">
        <v>2421137</v>
      </c>
      <c r="F97" s="218">
        <v>5069000</v>
      </c>
      <c r="G97" s="218" t="s">
        <v>867</v>
      </c>
      <c r="H97" s="218">
        <v>59891938</v>
      </c>
      <c r="I97" s="218"/>
      <c r="J97" s="218">
        <v>53711846</v>
      </c>
      <c r="K97" s="218">
        <v>1021835</v>
      </c>
      <c r="L97" s="233">
        <v>4.449999724246119</v>
      </c>
      <c r="M97" s="218">
        <v>2486247</v>
      </c>
      <c r="N97" s="233">
        <v>2.689232373054478</v>
      </c>
      <c r="O97" s="218">
        <v>5206000</v>
      </c>
      <c r="P97" t="s">
        <v>867</v>
      </c>
      <c r="Q97" s="233">
        <v>2.7027027027027026</v>
      </c>
      <c r="R97" s="218">
        <v>62425928</v>
      </c>
      <c r="S97"/>
      <c r="T97" s="234">
        <v>2533990</v>
      </c>
      <c r="U97" s="233">
        <v>4.2299999999999995</v>
      </c>
      <c r="W97" s="219"/>
    </row>
    <row r="98" spans="1:23" ht="12.75">
      <c r="A98" s="208" t="s">
        <v>534</v>
      </c>
      <c r="B98" s="170">
        <v>89</v>
      </c>
      <c r="C98" s="218">
        <v>22745023</v>
      </c>
      <c r="D98" s="218" t="s">
        <v>867</v>
      </c>
      <c r="E98" s="218">
        <v>1536105</v>
      </c>
      <c r="F98" s="218">
        <v>1925500.17</v>
      </c>
      <c r="G98" s="218" t="s">
        <v>867</v>
      </c>
      <c r="H98" s="218">
        <v>26206628.17</v>
      </c>
      <c r="I98" s="218"/>
      <c r="J98" s="218">
        <v>23313649</v>
      </c>
      <c r="K98" s="218">
        <v>484469</v>
      </c>
      <c r="L98" s="233">
        <v>4.630001912945966</v>
      </c>
      <c r="M98" s="218">
        <v>1538086</v>
      </c>
      <c r="N98" s="233">
        <v>0.12896253836814542</v>
      </c>
      <c r="O98" s="218">
        <v>2070718.5699999998</v>
      </c>
      <c r="P98" t="s">
        <v>867</v>
      </c>
      <c r="Q98" s="233">
        <v>7.5418533980186515</v>
      </c>
      <c r="R98" s="218">
        <v>27406922.57</v>
      </c>
      <c r="S98"/>
      <c r="T98" s="234">
        <v>1200294.3999999985</v>
      </c>
      <c r="U98" s="233">
        <v>4.58</v>
      </c>
      <c r="W98" s="219"/>
    </row>
    <row r="99" spans="1:23" ht="12.75">
      <c r="A99" s="208" t="s">
        <v>535</v>
      </c>
      <c r="B99" s="170">
        <v>90</v>
      </c>
      <c r="C99" s="218">
        <v>4485945</v>
      </c>
      <c r="D99" s="218" t="s">
        <v>867</v>
      </c>
      <c r="E99" s="218">
        <v>223204</v>
      </c>
      <c r="F99" s="218">
        <v>263700</v>
      </c>
      <c r="G99" s="218" t="s">
        <v>867</v>
      </c>
      <c r="H99" s="218">
        <v>4972849</v>
      </c>
      <c r="I99" s="218"/>
      <c r="J99" s="218">
        <v>4598094</v>
      </c>
      <c r="K99" s="218">
        <v>33645</v>
      </c>
      <c r="L99" s="233">
        <v>3.250017554829584</v>
      </c>
      <c r="M99" s="218">
        <v>225080</v>
      </c>
      <c r="N99" s="233">
        <v>0.8404867296285012</v>
      </c>
      <c r="O99" s="218">
        <v>263200</v>
      </c>
      <c r="P99" t="s">
        <v>867</v>
      </c>
      <c r="Q99" s="233">
        <v>-0.18960940462646947</v>
      </c>
      <c r="R99" s="218">
        <v>5120019</v>
      </c>
      <c r="S99"/>
      <c r="T99" s="234">
        <v>147170</v>
      </c>
      <c r="U99" s="233">
        <v>2.96</v>
      </c>
      <c r="W99" s="219"/>
    </row>
    <row r="100" spans="1:23" ht="12.75">
      <c r="A100" s="208" t="s">
        <v>536</v>
      </c>
      <c r="B100" s="170">
        <v>91</v>
      </c>
      <c r="C100" s="218">
        <v>10909997</v>
      </c>
      <c r="D100" s="218" t="s">
        <v>867</v>
      </c>
      <c r="E100" s="218">
        <v>118855</v>
      </c>
      <c r="F100" s="218">
        <v>302392</v>
      </c>
      <c r="G100" s="218" t="s">
        <v>867</v>
      </c>
      <c r="H100" s="218">
        <v>11331244</v>
      </c>
      <c r="I100" s="218"/>
      <c r="J100" s="218">
        <v>11182747</v>
      </c>
      <c r="K100" s="218">
        <v>39276</v>
      </c>
      <c r="L100" s="233">
        <v>2.86000078643468</v>
      </c>
      <c r="M100" s="218">
        <v>120853</v>
      </c>
      <c r="N100" s="233">
        <v>1.6810399225947583</v>
      </c>
      <c r="O100" s="218">
        <v>241000</v>
      </c>
      <c r="P100" t="s">
        <v>867</v>
      </c>
      <c r="Q100" s="233">
        <v>-20.30212439482526</v>
      </c>
      <c r="R100" s="218">
        <v>11583876</v>
      </c>
      <c r="S100"/>
      <c r="T100" s="234">
        <v>252632</v>
      </c>
      <c r="U100" s="233">
        <v>2.23</v>
      </c>
      <c r="W100" s="219"/>
    </row>
    <row r="101" spans="1:23" ht="12.75">
      <c r="A101" s="208" t="s">
        <v>537</v>
      </c>
      <c r="B101" s="170">
        <v>92</v>
      </c>
      <c r="C101" s="218">
        <v>9938252</v>
      </c>
      <c r="D101" s="218" t="s">
        <v>867</v>
      </c>
      <c r="E101" s="218">
        <v>261837</v>
      </c>
      <c r="F101" s="218">
        <v>961275</v>
      </c>
      <c r="G101" s="218" t="s">
        <v>867</v>
      </c>
      <c r="H101" s="218">
        <v>11161364</v>
      </c>
      <c r="I101" s="218"/>
      <c r="J101" s="218">
        <v>10186708</v>
      </c>
      <c r="K101" s="218">
        <v>107333</v>
      </c>
      <c r="L101" s="233">
        <v>3.579995757805296</v>
      </c>
      <c r="M101" s="218">
        <v>269117</v>
      </c>
      <c r="N101" s="233">
        <v>2.7803557174883613</v>
      </c>
      <c r="O101" s="218">
        <v>986190</v>
      </c>
      <c r="P101" t="s">
        <v>867</v>
      </c>
      <c r="Q101" s="233">
        <v>2.591870172427245</v>
      </c>
      <c r="R101" s="218">
        <v>11549348</v>
      </c>
      <c r="S101"/>
      <c r="T101" s="234">
        <v>387984</v>
      </c>
      <c r="U101" s="233">
        <v>3.4799999999999995</v>
      </c>
      <c r="W101" s="219"/>
    </row>
    <row r="102" spans="1:23" ht="12.75">
      <c r="A102" s="208" t="s">
        <v>538</v>
      </c>
      <c r="B102" s="170">
        <v>93</v>
      </c>
      <c r="C102" s="218">
        <v>144152596</v>
      </c>
      <c r="D102" s="218" t="s">
        <v>867</v>
      </c>
      <c r="E102" s="218">
        <v>7336124</v>
      </c>
      <c r="F102" s="218">
        <v>6549000</v>
      </c>
      <c r="G102" s="218" t="s">
        <v>867</v>
      </c>
      <c r="H102" s="218">
        <v>158037720</v>
      </c>
      <c r="I102" s="218"/>
      <c r="J102" s="218">
        <v>147756411</v>
      </c>
      <c r="K102" s="218">
        <v>4137180</v>
      </c>
      <c r="L102" s="233">
        <v>5.370000412618306</v>
      </c>
      <c r="M102" s="218">
        <v>7541535</v>
      </c>
      <c r="N102" s="233">
        <v>2.799993566084761</v>
      </c>
      <c r="O102" s="218">
        <v>35114000</v>
      </c>
      <c r="P102" t="s">
        <v>867</v>
      </c>
      <c r="Q102" s="233">
        <v>436.1734615971904</v>
      </c>
      <c r="R102" s="218">
        <v>194549126</v>
      </c>
      <c r="S102"/>
      <c r="T102" s="234">
        <v>36511406</v>
      </c>
      <c r="U102" s="233">
        <v>23.1</v>
      </c>
      <c r="W102" s="219"/>
    </row>
    <row r="103" spans="1:23" ht="12.75">
      <c r="A103" s="208" t="s">
        <v>539</v>
      </c>
      <c r="B103" s="170">
        <v>94</v>
      </c>
      <c r="C103" s="218">
        <v>28484856</v>
      </c>
      <c r="D103" s="218" t="s">
        <v>867</v>
      </c>
      <c r="E103" s="218">
        <v>2560686</v>
      </c>
      <c r="F103" s="218">
        <v>2869000</v>
      </c>
      <c r="G103" s="218" t="s">
        <v>867</v>
      </c>
      <c r="H103" s="218">
        <v>33914542</v>
      </c>
      <c r="I103" s="218"/>
      <c r="J103" s="218">
        <v>29196977</v>
      </c>
      <c r="K103" s="218">
        <v>299091</v>
      </c>
      <c r="L103" s="233">
        <v>3.5499986378727</v>
      </c>
      <c r="M103" s="218">
        <v>2627732</v>
      </c>
      <c r="N103" s="233">
        <v>2.618282757042449</v>
      </c>
      <c r="O103" s="218">
        <v>3425000</v>
      </c>
      <c r="P103" t="s">
        <v>867</v>
      </c>
      <c r="Q103" s="233">
        <v>19.379574764726385</v>
      </c>
      <c r="R103" s="218">
        <v>35548800</v>
      </c>
      <c r="S103"/>
      <c r="T103" s="234">
        <v>1634258</v>
      </c>
      <c r="U103" s="233">
        <v>4.82</v>
      </c>
      <c r="W103" s="219"/>
    </row>
    <row r="104" spans="1:23" ht="12.75">
      <c r="A104" s="208" t="s">
        <v>540</v>
      </c>
      <c r="B104" s="170">
        <v>95</v>
      </c>
      <c r="C104" s="218">
        <v>106816456</v>
      </c>
      <c r="D104" s="218" t="s">
        <v>867</v>
      </c>
      <c r="E104" s="218">
        <v>25638233</v>
      </c>
      <c r="F104" s="218">
        <v>15853030</v>
      </c>
      <c r="G104" s="218" t="s">
        <v>867</v>
      </c>
      <c r="H104" s="218">
        <v>148307719</v>
      </c>
      <c r="I104" s="218"/>
      <c r="J104" s="218">
        <v>109486867</v>
      </c>
      <c r="K104" s="218">
        <v>2125647</v>
      </c>
      <c r="L104" s="233">
        <v>4.48999918139954</v>
      </c>
      <c r="M104" s="218">
        <v>26346772</v>
      </c>
      <c r="N104" s="233">
        <v>2.763603092303592</v>
      </c>
      <c r="O104" s="218">
        <v>16731667.51</v>
      </c>
      <c r="P104" t="s">
        <v>867</v>
      </c>
      <c r="Q104" s="233">
        <v>5.542394797713747</v>
      </c>
      <c r="R104" s="218">
        <v>154690953.51</v>
      </c>
      <c r="S104"/>
      <c r="T104" s="234">
        <v>6383234.50999999</v>
      </c>
      <c r="U104" s="233">
        <v>4.3</v>
      </c>
      <c r="W104" s="219"/>
    </row>
    <row r="105" spans="1:23" ht="12.75">
      <c r="A105" s="208" t="s">
        <v>541</v>
      </c>
      <c r="B105" s="170">
        <v>96</v>
      </c>
      <c r="C105" s="218">
        <v>95461519</v>
      </c>
      <c r="D105" s="218" t="s">
        <v>867</v>
      </c>
      <c r="E105" s="218">
        <v>1933401</v>
      </c>
      <c r="F105" s="218">
        <v>6460000</v>
      </c>
      <c r="G105" s="218" t="s">
        <v>867</v>
      </c>
      <c r="H105" s="218">
        <v>103854920</v>
      </c>
      <c r="I105" s="218"/>
      <c r="J105" s="218">
        <v>97848057</v>
      </c>
      <c r="K105" s="218">
        <v>1011892</v>
      </c>
      <c r="L105" s="233">
        <v>3.5599999199677517</v>
      </c>
      <c r="M105" s="218">
        <v>1974622</v>
      </c>
      <c r="N105" s="233">
        <v>2.132046068042791</v>
      </c>
      <c r="O105" s="218">
        <v>7036000</v>
      </c>
      <c r="P105" t="s">
        <v>867</v>
      </c>
      <c r="Q105" s="233">
        <v>8.91640866873065</v>
      </c>
      <c r="R105" s="218">
        <v>107870571</v>
      </c>
      <c r="S105"/>
      <c r="T105" s="234">
        <v>4015651</v>
      </c>
      <c r="U105" s="233">
        <v>3.8699999999999997</v>
      </c>
      <c r="W105" s="219"/>
    </row>
    <row r="106" spans="1:23" ht="12.75">
      <c r="A106" s="208" t="s">
        <v>542</v>
      </c>
      <c r="B106" s="170">
        <v>97</v>
      </c>
      <c r="C106" s="218">
        <v>55682046</v>
      </c>
      <c r="D106" s="218" t="s">
        <v>867</v>
      </c>
      <c r="E106" s="218">
        <v>9109619</v>
      </c>
      <c r="F106" s="218">
        <v>6448668.42</v>
      </c>
      <c r="G106" s="218" t="s">
        <v>867</v>
      </c>
      <c r="H106" s="218">
        <v>71240333.42</v>
      </c>
      <c r="I106" s="218"/>
      <c r="J106" s="218">
        <v>57074097</v>
      </c>
      <c r="K106" s="218">
        <v>779549</v>
      </c>
      <c r="L106" s="233">
        <v>3.90000036995767</v>
      </c>
      <c r="M106" s="218">
        <v>9363353</v>
      </c>
      <c r="N106" s="233">
        <v>2.785341516478351</v>
      </c>
      <c r="O106" s="218">
        <v>7338032.74</v>
      </c>
      <c r="P106" t="s">
        <v>867</v>
      </c>
      <c r="Q106" s="233">
        <v>13.79144130347456</v>
      </c>
      <c r="R106" s="218">
        <v>74555031.74</v>
      </c>
      <c r="S106"/>
      <c r="T106" s="234">
        <v>3314698.319999993</v>
      </c>
      <c r="U106" s="233">
        <v>4.65</v>
      </c>
      <c r="W106" s="219"/>
    </row>
    <row r="107" spans="1:23" ht="12.75">
      <c r="A107" s="208" t="s">
        <v>543</v>
      </c>
      <c r="B107" s="170">
        <v>98</v>
      </c>
      <c r="C107" s="218">
        <v>2471839</v>
      </c>
      <c r="D107" s="218" t="s">
        <v>872</v>
      </c>
      <c r="E107" s="218">
        <v>88668</v>
      </c>
      <c r="F107" s="218">
        <v>269000</v>
      </c>
      <c r="G107" s="218" t="s">
        <v>872</v>
      </c>
      <c r="H107" s="218">
        <v>2829507</v>
      </c>
      <c r="I107" s="218"/>
      <c r="J107" s="218">
        <v>2533635</v>
      </c>
      <c r="K107" s="218">
        <v>12854</v>
      </c>
      <c r="L107" s="233">
        <v>3.0200186986288347</v>
      </c>
      <c r="M107" s="218">
        <v>90148</v>
      </c>
      <c r="N107" s="233">
        <v>1.669147832363423</v>
      </c>
      <c r="O107" s="218">
        <v>266000</v>
      </c>
      <c r="P107" t="s">
        <v>872</v>
      </c>
      <c r="Q107" s="233">
        <v>-1.1152416356877324</v>
      </c>
      <c r="R107" s="218">
        <v>2902637</v>
      </c>
      <c r="S107"/>
      <c r="T107" s="234">
        <v>73130</v>
      </c>
      <c r="U107" s="233">
        <v>2.58</v>
      </c>
      <c r="W107" s="219"/>
    </row>
    <row r="108" spans="1:23" ht="12.75">
      <c r="A108" s="208" t="s">
        <v>544</v>
      </c>
      <c r="B108" s="170">
        <v>99</v>
      </c>
      <c r="C108" s="218">
        <v>49768722</v>
      </c>
      <c r="D108" s="218" t="s">
        <v>867</v>
      </c>
      <c r="E108" s="218">
        <v>1704115</v>
      </c>
      <c r="F108" s="218">
        <v>8847959</v>
      </c>
      <c r="G108" s="218" t="s">
        <v>867</v>
      </c>
      <c r="H108" s="218">
        <v>60320796</v>
      </c>
      <c r="I108" s="218"/>
      <c r="J108" s="218">
        <v>51012940</v>
      </c>
      <c r="K108" s="218">
        <v>1413432</v>
      </c>
      <c r="L108" s="233">
        <v>5.340000492678916</v>
      </c>
      <c r="M108" s="218">
        <v>1748402</v>
      </c>
      <c r="N108" s="233">
        <v>2.5988269571008997</v>
      </c>
      <c r="O108" s="218">
        <v>9422584</v>
      </c>
      <c r="P108" t="s">
        <v>867</v>
      </c>
      <c r="Q108" s="233">
        <v>6.4944356093874305</v>
      </c>
      <c r="R108" s="218">
        <v>63597358</v>
      </c>
      <c r="S108"/>
      <c r="T108" s="234">
        <v>3276562</v>
      </c>
      <c r="U108" s="233">
        <v>5.43</v>
      </c>
      <c r="W108" s="219"/>
    </row>
    <row r="109" spans="1:23" ht="12.75">
      <c r="A109" s="208" t="s">
        <v>545</v>
      </c>
      <c r="B109" s="170">
        <v>100</v>
      </c>
      <c r="C109" s="218">
        <v>207062248</v>
      </c>
      <c r="D109" s="218" t="s">
        <v>867</v>
      </c>
      <c r="E109" s="218">
        <v>11029714</v>
      </c>
      <c r="F109" s="218">
        <v>16554636</v>
      </c>
      <c r="G109" s="218" t="s">
        <v>867</v>
      </c>
      <c r="H109" s="218">
        <v>234646598</v>
      </c>
      <c r="I109" s="218"/>
      <c r="J109" s="218">
        <v>212238804</v>
      </c>
      <c r="K109" s="218">
        <v>3499352</v>
      </c>
      <c r="L109" s="233">
        <v>4.189999907660618</v>
      </c>
      <c r="M109" s="218">
        <v>11325523</v>
      </c>
      <c r="N109" s="233">
        <v>2.681928108018032</v>
      </c>
      <c r="O109" s="218">
        <v>15854898</v>
      </c>
      <c r="P109" t="s">
        <v>867</v>
      </c>
      <c r="Q109" s="233">
        <v>-4.226840143147816</v>
      </c>
      <c r="R109" s="218">
        <v>242918577</v>
      </c>
      <c r="S109"/>
      <c r="T109" s="234">
        <v>8271979</v>
      </c>
      <c r="U109" s="233">
        <v>3.53</v>
      </c>
      <c r="W109" s="219"/>
    </row>
    <row r="110" spans="1:23" ht="12.75">
      <c r="A110" s="208" t="s">
        <v>546</v>
      </c>
      <c r="B110" s="170">
        <v>101</v>
      </c>
      <c r="C110" s="218">
        <v>73595444</v>
      </c>
      <c r="D110" s="218" t="s">
        <v>867</v>
      </c>
      <c r="E110" s="218">
        <v>2759871</v>
      </c>
      <c r="F110" s="218">
        <v>6306450</v>
      </c>
      <c r="G110" s="218" t="s">
        <v>867</v>
      </c>
      <c r="H110" s="218">
        <v>82661765</v>
      </c>
      <c r="I110" s="218"/>
      <c r="J110" s="218">
        <v>75435330</v>
      </c>
      <c r="K110" s="218">
        <v>1781010</v>
      </c>
      <c r="L110" s="233">
        <v>4.92000021088262</v>
      </c>
      <c r="M110" s="218">
        <v>2833338</v>
      </c>
      <c r="N110" s="233">
        <v>2.661972244354899</v>
      </c>
      <c r="O110" s="218">
        <v>6690143</v>
      </c>
      <c r="P110" t="s">
        <v>867</v>
      </c>
      <c r="Q110" s="233">
        <v>6.084136082899254</v>
      </c>
      <c r="R110" s="218">
        <v>86739821</v>
      </c>
      <c r="S110"/>
      <c r="T110" s="234">
        <v>4078056</v>
      </c>
      <c r="U110" s="233">
        <v>4.93</v>
      </c>
      <c r="W110" s="219"/>
    </row>
    <row r="111" spans="1:23" ht="12.75">
      <c r="A111" s="208" t="s">
        <v>547</v>
      </c>
      <c r="B111" s="170">
        <v>102</v>
      </c>
      <c r="C111" s="218">
        <v>21671372</v>
      </c>
      <c r="D111" s="218" t="s">
        <v>867</v>
      </c>
      <c r="E111" s="218">
        <v>1206813</v>
      </c>
      <c r="F111" s="218">
        <v>1993333</v>
      </c>
      <c r="G111" s="218" t="s">
        <v>867</v>
      </c>
      <c r="H111" s="218">
        <v>24871518</v>
      </c>
      <c r="I111" s="218"/>
      <c r="J111" s="218">
        <v>22213156</v>
      </c>
      <c r="K111" s="218">
        <v>650141</v>
      </c>
      <c r="L111" s="233">
        <v>5.499997877384044</v>
      </c>
      <c r="M111" s="218">
        <v>1235046</v>
      </c>
      <c r="N111" s="233">
        <v>2.3394676722905703</v>
      </c>
      <c r="O111" s="218">
        <v>1957661</v>
      </c>
      <c r="P111" t="s">
        <v>867</v>
      </c>
      <c r="Q111" s="233">
        <v>-1.789565516649752</v>
      </c>
      <c r="R111" s="218">
        <v>26056004</v>
      </c>
      <c r="S111"/>
      <c r="T111" s="234">
        <v>1184486</v>
      </c>
      <c r="U111" s="233">
        <v>4.760000000000001</v>
      </c>
      <c r="W111" s="219"/>
    </row>
    <row r="112" spans="1:23" ht="12.75">
      <c r="A112" s="208" t="s">
        <v>548</v>
      </c>
      <c r="B112" s="170">
        <v>103</v>
      </c>
      <c r="C112" s="218">
        <v>28240124</v>
      </c>
      <c r="D112" s="218" t="s">
        <v>867</v>
      </c>
      <c r="E112" s="218">
        <v>4550629</v>
      </c>
      <c r="F112" s="218">
        <v>2941562</v>
      </c>
      <c r="G112" s="218" t="s">
        <v>867</v>
      </c>
      <c r="H112" s="218">
        <v>35732315</v>
      </c>
      <c r="I112" s="218"/>
      <c r="J112" s="218">
        <v>28946127</v>
      </c>
      <c r="K112" s="218">
        <v>513970</v>
      </c>
      <c r="L112" s="233">
        <v>4.319998736549457</v>
      </c>
      <c r="M112" s="218">
        <v>4676622</v>
      </c>
      <c r="N112" s="233">
        <v>2.768694173926286</v>
      </c>
      <c r="O112" s="218">
        <v>3439366</v>
      </c>
      <c r="P112" t="s">
        <v>867</v>
      </c>
      <c r="Q112" s="233">
        <v>16.92311771772956</v>
      </c>
      <c r="R112" s="218">
        <v>37576085</v>
      </c>
      <c r="S112"/>
      <c r="T112" s="234">
        <v>1843770</v>
      </c>
      <c r="U112" s="233">
        <v>5.16</v>
      </c>
      <c r="W112" s="219"/>
    </row>
    <row r="113" spans="1:23" ht="12.75">
      <c r="A113" s="208" t="s">
        <v>855</v>
      </c>
      <c r="B113" s="170">
        <v>104</v>
      </c>
      <c r="C113" s="218">
        <v>3209351</v>
      </c>
      <c r="D113" s="218" t="s">
        <v>867</v>
      </c>
      <c r="E113" s="218">
        <v>4709</v>
      </c>
      <c r="F113" s="218">
        <v>123500</v>
      </c>
      <c r="G113" s="218" t="s">
        <v>867</v>
      </c>
      <c r="H113" s="218">
        <v>3337560</v>
      </c>
      <c r="I113" s="218"/>
      <c r="J113" s="218">
        <v>3289585</v>
      </c>
      <c r="K113" s="218">
        <v>32414</v>
      </c>
      <c r="L113" s="233">
        <v>3.5099931419156083</v>
      </c>
      <c r="M113" s="218">
        <v>4778</v>
      </c>
      <c r="N113" s="233">
        <v>1.4652792524952218</v>
      </c>
      <c r="O113" s="218">
        <v>123500</v>
      </c>
      <c r="P113" t="s">
        <v>867</v>
      </c>
      <c r="Q113" s="233">
        <v>0</v>
      </c>
      <c r="R113" s="218">
        <v>3450277</v>
      </c>
      <c r="S113"/>
      <c r="T113" s="234">
        <v>112717</v>
      </c>
      <c r="U113" s="233">
        <v>3.38</v>
      </c>
      <c r="W113" s="219"/>
    </row>
    <row r="114" spans="1:23" ht="12.75">
      <c r="A114" s="208" t="s">
        <v>550</v>
      </c>
      <c r="B114" s="170">
        <v>105</v>
      </c>
      <c r="C114" s="218">
        <v>17663734</v>
      </c>
      <c r="D114" s="218" t="s">
        <v>867</v>
      </c>
      <c r="E114" s="218">
        <v>900927</v>
      </c>
      <c r="F114" s="218">
        <v>2522000</v>
      </c>
      <c r="G114" s="218" t="s">
        <v>867</v>
      </c>
      <c r="H114" s="218">
        <v>21086661</v>
      </c>
      <c r="I114" s="218"/>
      <c r="J114" s="218">
        <v>18105327</v>
      </c>
      <c r="K114" s="218">
        <v>249059</v>
      </c>
      <c r="L114" s="233">
        <v>3.91000000339679</v>
      </c>
      <c r="M114" s="218">
        <v>922226</v>
      </c>
      <c r="N114" s="233">
        <v>2.364120511428784</v>
      </c>
      <c r="O114" s="218">
        <v>2518000</v>
      </c>
      <c r="P114" t="s">
        <v>867</v>
      </c>
      <c r="Q114" s="233">
        <v>-0.1586042823156225</v>
      </c>
      <c r="R114" s="218">
        <v>21794612</v>
      </c>
      <c r="S114"/>
      <c r="T114" s="234">
        <v>707951</v>
      </c>
      <c r="U114" s="233">
        <v>3.36</v>
      </c>
      <c r="W114" s="219"/>
    </row>
    <row r="115" spans="1:23" ht="12.75">
      <c r="A115" s="208" t="s">
        <v>551</v>
      </c>
      <c r="B115" s="170">
        <v>106</v>
      </c>
      <c r="C115" s="218">
        <v>2764477</v>
      </c>
      <c r="D115" s="218" t="s">
        <v>872</v>
      </c>
      <c r="E115" s="218">
        <v>276566</v>
      </c>
      <c r="F115" s="218">
        <v>174900</v>
      </c>
      <c r="G115" s="218" t="s">
        <v>872</v>
      </c>
      <c r="H115" s="218">
        <v>3215943</v>
      </c>
      <c r="I115" s="218"/>
      <c r="J115" s="218">
        <v>2833589</v>
      </c>
      <c r="K115" s="218">
        <v>33450</v>
      </c>
      <c r="L115" s="233">
        <v>3.70999650205084</v>
      </c>
      <c r="M115" s="218">
        <v>283798</v>
      </c>
      <c r="N115" s="233">
        <v>2.6149273591113875</v>
      </c>
      <c r="O115" s="218">
        <v>171900</v>
      </c>
      <c r="P115" t="s">
        <v>872</v>
      </c>
      <c r="Q115" s="233">
        <v>-1.7152658662092624</v>
      </c>
      <c r="R115" s="218">
        <v>3322737</v>
      </c>
      <c r="S115"/>
      <c r="T115" s="234">
        <v>106794</v>
      </c>
      <c r="U115" s="233">
        <v>3.32</v>
      </c>
      <c r="W115" s="219"/>
    </row>
    <row r="116" spans="1:23" ht="12.75">
      <c r="A116" s="208" t="s">
        <v>552</v>
      </c>
      <c r="B116" s="170">
        <v>107</v>
      </c>
      <c r="C116" s="218">
        <v>82035573</v>
      </c>
      <c r="D116" s="218" t="s">
        <v>867</v>
      </c>
      <c r="E116" s="218">
        <v>4264996</v>
      </c>
      <c r="F116" s="218">
        <v>7252291</v>
      </c>
      <c r="G116" s="218" t="s">
        <v>867</v>
      </c>
      <c r="H116" s="218">
        <v>93552860</v>
      </c>
      <c r="I116" s="218"/>
      <c r="J116" s="218">
        <v>84086462</v>
      </c>
      <c r="K116" s="218">
        <v>1025445</v>
      </c>
      <c r="L116" s="233">
        <v>3.7500000152372923</v>
      </c>
      <c r="M116" s="218">
        <v>4383744</v>
      </c>
      <c r="N116" s="233">
        <v>2.7842464565031246</v>
      </c>
      <c r="O116" s="218">
        <v>7294792</v>
      </c>
      <c r="P116" t="s">
        <v>867</v>
      </c>
      <c r="Q116" s="233">
        <v>0.5860355024364025</v>
      </c>
      <c r="R116" s="218">
        <v>96790443</v>
      </c>
      <c r="S116"/>
      <c r="T116" s="234">
        <v>3237583</v>
      </c>
      <c r="U116" s="233">
        <v>3.46</v>
      </c>
      <c r="W116" s="219"/>
    </row>
    <row r="117" spans="1:23" ht="12.75">
      <c r="A117" s="208" t="s">
        <v>553</v>
      </c>
      <c r="B117" s="170">
        <v>108</v>
      </c>
      <c r="C117" s="218">
        <v>2443882</v>
      </c>
      <c r="D117" s="218" t="s">
        <v>867</v>
      </c>
      <c r="E117" s="218">
        <v>120915</v>
      </c>
      <c r="F117" s="218">
        <v>163200</v>
      </c>
      <c r="G117" s="218" t="s">
        <v>867</v>
      </c>
      <c r="H117" s="218">
        <v>2727997</v>
      </c>
      <c r="I117" s="218"/>
      <c r="J117" s="218">
        <v>2504979</v>
      </c>
      <c r="K117" s="218">
        <v>32504</v>
      </c>
      <c r="L117" s="233">
        <v>3.83001306937078</v>
      </c>
      <c r="M117" s="218">
        <v>123294</v>
      </c>
      <c r="N117" s="233">
        <v>1.9674978290534673</v>
      </c>
      <c r="O117" s="218">
        <v>163200</v>
      </c>
      <c r="P117" t="s">
        <v>867</v>
      </c>
      <c r="Q117" s="233">
        <v>0</v>
      </c>
      <c r="R117" s="218">
        <v>2823977</v>
      </c>
      <c r="S117"/>
      <c r="T117" s="234">
        <v>95980</v>
      </c>
      <c r="U117" s="233">
        <v>3.52</v>
      </c>
      <c r="W117" s="219"/>
    </row>
    <row r="118" spans="1:23" ht="12.75">
      <c r="A118" s="208" t="s">
        <v>554</v>
      </c>
      <c r="B118" s="170">
        <v>109</v>
      </c>
      <c r="C118" s="218">
        <v>526687</v>
      </c>
      <c r="D118" s="218" t="s">
        <v>872</v>
      </c>
      <c r="E118" s="218">
        <v>25864</v>
      </c>
      <c r="F118" s="218">
        <v>58140</v>
      </c>
      <c r="G118" s="218" t="s">
        <v>872</v>
      </c>
      <c r="H118" s="218">
        <v>610691</v>
      </c>
      <c r="I118" s="218"/>
      <c r="J118" s="218">
        <v>539854</v>
      </c>
      <c r="K118" s="218">
        <v>2317</v>
      </c>
      <c r="L118" s="233">
        <v>2.9398864980529233</v>
      </c>
      <c r="M118" s="218">
        <v>25926</v>
      </c>
      <c r="N118" s="233">
        <v>0.23971543458088462</v>
      </c>
      <c r="O118" s="218">
        <v>56220</v>
      </c>
      <c r="P118" t="s">
        <v>872</v>
      </c>
      <c r="Q118" s="233">
        <v>-3.3023735810113517</v>
      </c>
      <c r="R118" s="218">
        <v>624317</v>
      </c>
      <c r="S118"/>
      <c r="T118" s="234">
        <v>13626</v>
      </c>
      <c r="U118" s="233">
        <v>2.23</v>
      </c>
      <c r="W118" s="219"/>
    </row>
    <row r="119" spans="1:23" ht="12.75">
      <c r="A119" s="208" t="s">
        <v>555</v>
      </c>
      <c r="B119" s="170">
        <v>110</v>
      </c>
      <c r="C119" s="218">
        <v>37083854</v>
      </c>
      <c r="D119" s="218" t="s">
        <v>867</v>
      </c>
      <c r="E119" s="218">
        <v>1665268</v>
      </c>
      <c r="F119" s="218">
        <v>3618756</v>
      </c>
      <c r="G119" s="218" t="s">
        <v>867</v>
      </c>
      <c r="H119" s="218">
        <v>42367878</v>
      </c>
      <c r="I119" s="218"/>
      <c r="J119" s="218">
        <v>38010950</v>
      </c>
      <c r="K119" s="218">
        <v>808428</v>
      </c>
      <c r="L119" s="233">
        <v>4.679999009811655</v>
      </c>
      <c r="M119" s="218">
        <v>1711757</v>
      </c>
      <c r="N119" s="233">
        <v>2.791682780189135</v>
      </c>
      <c r="O119" s="218">
        <v>3511317.36</v>
      </c>
      <c r="P119" t="s">
        <v>867</v>
      </c>
      <c r="Q119" s="233">
        <v>-2.968938497096796</v>
      </c>
      <c r="R119" s="218">
        <v>44042452.36</v>
      </c>
      <c r="S119"/>
      <c r="T119" s="234">
        <v>1674574.3599999994</v>
      </c>
      <c r="U119" s="233">
        <v>3.95</v>
      </c>
      <c r="W119" s="219"/>
    </row>
    <row r="120" spans="1:23" ht="12.75">
      <c r="A120" s="208" t="s">
        <v>556</v>
      </c>
      <c r="B120" s="170">
        <v>111</v>
      </c>
      <c r="C120" s="218">
        <v>11354129</v>
      </c>
      <c r="D120" s="218" t="s">
        <v>867</v>
      </c>
      <c r="E120" s="218">
        <v>1005421</v>
      </c>
      <c r="F120" s="218">
        <v>570023.65</v>
      </c>
      <c r="G120" s="218" t="s">
        <v>867</v>
      </c>
      <c r="H120" s="218">
        <v>12929573.65</v>
      </c>
      <c r="I120" s="218"/>
      <c r="J120" s="218">
        <v>11637982</v>
      </c>
      <c r="K120" s="218">
        <v>166906</v>
      </c>
      <c r="L120" s="233">
        <v>3.970000693139914</v>
      </c>
      <c r="M120" s="218">
        <v>1031673</v>
      </c>
      <c r="N120" s="233">
        <v>2.6110455222240234</v>
      </c>
      <c r="O120" s="218">
        <v>604347</v>
      </c>
      <c r="P120" t="s">
        <v>867</v>
      </c>
      <c r="Q120" s="233">
        <v>6.0213905159899905</v>
      </c>
      <c r="R120" s="218">
        <v>13440908</v>
      </c>
      <c r="S120"/>
      <c r="T120" s="234">
        <v>511334.3499999996</v>
      </c>
      <c r="U120" s="233">
        <v>3.95</v>
      </c>
      <c r="W120" s="219"/>
    </row>
    <row r="121" spans="1:23" ht="12.75">
      <c r="A121" s="208" t="s">
        <v>557</v>
      </c>
      <c r="B121" s="170">
        <v>112</v>
      </c>
      <c r="C121" s="218">
        <v>3402034</v>
      </c>
      <c r="D121" s="218" t="s">
        <v>867</v>
      </c>
      <c r="E121" s="218">
        <v>223897</v>
      </c>
      <c r="F121" s="218">
        <v>427400</v>
      </c>
      <c r="G121" s="218" t="s">
        <v>867</v>
      </c>
      <c r="H121" s="218">
        <v>4053331</v>
      </c>
      <c r="I121" s="218"/>
      <c r="J121" s="218">
        <v>3487085</v>
      </c>
      <c r="K121" s="218">
        <v>31639</v>
      </c>
      <c r="L121" s="233">
        <v>3.4300068723593005</v>
      </c>
      <c r="M121" s="218">
        <v>228664</v>
      </c>
      <c r="N121" s="233">
        <v>2.129104007646373</v>
      </c>
      <c r="O121" s="218">
        <v>419600</v>
      </c>
      <c r="P121" t="s">
        <v>867</v>
      </c>
      <c r="Q121" s="233">
        <v>-1.8249883013570425</v>
      </c>
      <c r="R121" s="218">
        <v>4166988</v>
      </c>
      <c r="S121"/>
      <c r="T121" s="234">
        <v>113657</v>
      </c>
      <c r="U121" s="233">
        <v>2.8000000000000003</v>
      </c>
      <c r="W121" s="219"/>
    </row>
    <row r="122" spans="1:23" ht="12.75">
      <c r="A122" s="208" t="s">
        <v>856</v>
      </c>
      <c r="B122" s="170">
        <v>113</v>
      </c>
      <c r="C122" s="218">
        <v>23576289</v>
      </c>
      <c r="D122" s="218" t="s">
        <v>867</v>
      </c>
      <c r="E122" s="218">
        <v>1054826</v>
      </c>
      <c r="F122" s="218">
        <v>965000</v>
      </c>
      <c r="G122" s="218" t="s">
        <v>867</v>
      </c>
      <c r="H122" s="218">
        <v>25596115</v>
      </c>
      <c r="I122" s="218"/>
      <c r="J122" s="218">
        <v>24165696</v>
      </c>
      <c r="K122" s="218">
        <v>381936</v>
      </c>
      <c r="L122" s="233">
        <v>4.119999547002499</v>
      </c>
      <c r="M122" s="218">
        <v>1077391</v>
      </c>
      <c r="N122" s="233">
        <v>2.1392153777021043</v>
      </c>
      <c r="O122" s="218">
        <v>975000</v>
      </c>
      <c r="P122" t="s">
        <v>867</v>
      </c>
      <c r="Q122" s="233">
        <v>1.0362694300518134</v>
      </c>
      <c r="R122" s="218">
        <v>26600023</v>
      </c>
      <c r="S122"/>
      <c r="T122" s="234">
        <v>1003908</v>
      </c>
      <c r="U122" s="233">
        <v>3.92</v>
      </c>
      <c r="W122" s="219"/>
    </row>
    <row r="123" spans="1:23" ht="12.75">
      <c r="A123" s="208" t="s">
        <v>559</v>
      </c>
      <c r="B123" s="170">
        <v>114</v>
      </c>
      <c r="C123" s="218">
        <v>35435096</v>
      </c>
      <c r="D123" s="218" t="s">
        <v>867</v>
      </c>
      <c r="E123" s="218">
        <v>3401077</v>
      </c>
      <c r="F123" s="218">
        <v>3430003</v>
      </c>
      <c r="G123" s="218" t="s">
        <v>867</v>
      </c>
      <c r="H123" s="218">
        <v>42266176</v>
      </c>
      <c r="I123" s="218"/>
      <c r="J123" s="218">
        <v>36320973</v>
      </c>
      <c r="K123" s="218">
        <v>510265</v>
      </c>
      <c r="L123" s="233">
        <v>3.9399977920195277</v>
      </c>
      <c r="M123" s="218">
        <v>3495472</v>
      </c>
      <c r="N123" s="233">
        <v>2.775444366593288</v>
      </c>
      <c r="O123" s="218">
        <v>3356500</v>
      </c>
      <c r="P123" t="s">
        <v>867</v>
      </c>
      <c r="Q123" s="233">
        <v>-2.1429427321200594</v>
      </c>
      <c r="R123" s="218">
        <v>43683210</v>
      </c>
      <c r="S123"/>
      <c r="T123" s="234">
        <v>1417034</v>
      </c>
      <c r="U123" s="233">
        <v>3.35</v>
      </c>
      <c r="W123" s="219"/>
    </row>
    <row r="124" spans="1:23" ht="12.75">
      <c r="A124" s="208" t="s">
        <v>560</v>
      </c>
      <c r="B124" s="170">
        <v>115</v>
      </c>
      <c r="C124" s="218">
        <v>28741001</v>
      </c>
      <c r="D124" s="218" t="s">
        <v>867</v>
      </c>
      <c r="E124" s="218">
        <v>900536</v>
      </c>
      <c r="F124" s="218">
        <v>2066389</v>
      </c>
      <c r="G124" s="218" t="s">
        <v>867</v>
      </c>
      <c r="H124" s="218">
        <v>31707926</v>
      </c>
      <c r="I124" s="218"/>
      <c r="J124" s="218">
        <v>29459526</v>
      </c>
      <c r="K124" s="218">
        <v>571946</v>
      </c>
      <c r="L124" s="233">
        <v>4.4900001917121815</v>
      </c>
      <c r="M124" s="218">
        <v>923568</v>
      </c>
      <c r="N124" s="233">
        <v>2.5575879254133094</v>
      </c>
      <c r="O124" s="218">
        <v>2193905</v>
      </c>
      <c r="P124" t="s">
        <v>867</v>
      </c>
      <c r="Q124" s="233">
        <v>6.170958130342351</v>
      </c>
      <c r="R124" s="218">
        <v>33148945</v>
      </c>
      <c r="S124"/>
      <c r="T124" s="234">
        <v>1441019</v>
      </c>
      <c r="U124" s="233">
        <v>4.54</v>
      </c>
      <c r="W124" s="219"/>
    </row>
    <row r="125" spans="1:23" ht="12.75">
      <c r="A125" s="208" t="s">
        <v>561</v>
      </c>
      <c r="B125" s="170">
        <v>116</v>
      </c>
      <c r="C125" s="218">
        <v>12256841</v>
      </c>
      <c r="D125" s="218" t="s">
        <v>867</v>
      </c>
      <c r="E125" s="218">
        <v>892236</v>
      </c>
      <c r="F125" s="218">
        <v>1309000</v>
      </c>
      <c r="G125" s="218" t="s">
        <v>867</v>
      </c>
      <c r="H125" s="218">
        <v>14458077</v>
      </c>
      <c r="I125" s="218"/>
      <c r="J125" s="218">
        <v>12563262</v>
      </c>
      <c r="K125" s="218">
        <v>174047</v>
      </c>
      <c r="L125" s="233">
        <v>3.9199986358638412</v>
      </c>
      <c r="M125" s="218">
        <v>913879</v>
      </c>
      <c r="N125" s="233">
        <v>2.425703513420216</v>
      </c>
      <c r="O125" s="218">
        <v>1276000</v>
      </c>
      <c r="P125" t="s">
        <v>867</v>
      </c>
      <c r="Q125" s="233">
        <v>-2.5210084033613445</v>
      </c>
      <c r="R125" s="218">
        <v>14927188</v>
      </c>
      <c r="S125"/>
      <c r="T125" s="234">
        <v>469111</v>
      </c>
      <c r="U125" s="233">
        <v>3.2399999999999998</v>
      </c>
      <c r="W125" s="219"/>
    </row>
    <row r="126" spans="1:23" ht="12.75">
      <c r="A126" s="208" t="s">
        <v>562</v>
      </c>
      <c r="B126" s="170">
        <v>117</v>
      </c>
      <c r="C126" s="218">
        <v>11621843</v>
      </c>
      <c r="D126" s="218" t="s">
        <v>867</v>
      </c>
      <c r="E126" s="218">
        <v>702275</v>
      </c>
      <c r="F126" s="218">
        <v>1658616</v>
      </c>
      <c r="G126" s="218" t="s">
        <v>867</v>
      </c>
      <c r="H126" s="218">
        <v>13982734</v>
      </c>
      <c r="I126" s="218"/>
      <c r="J126" s="218">
        <v>11912389</v>
      </c>
      <c r="K126" s="218">
        <v>235923</v>
      </c>
      <c r="L126" s="233">
        <v>4.529995801870667</v>
      </c>
      <c r="M126" s="218">
        <v>715769</v>
      </c>
      <c r="N126" s="233">
        <v>1.9214695098074117</v>
      </c>
      <c r="O126" s="218">
        <v>2328357</v>
      </c>
      <c r="P126" t="s">
        <v>867</v>
      </c>
      <c r="Q126" s="233">
        <v>40.37950918114862</v>
      </c>
      <c r="R126" s="218">
        <v>15192438</v>
      </c>
      <c r="S126"/>
      <c r="T126" s="234">
        <v>1209704</v>
      </c>
      <c r="U126" s="233">
        <v>8.649999999999999</v>
      </c>
      <c r="W126" s="219"/>
    </row>
    <row r="127" spans="1:23" ht="12.75">
      <c r="A127" s="208" t="s">
        <v>563</v>
      </c>
      <c r="B127" s="170">
        <v>118</v>
      </c>
      <c r="C127" s="218">
        <v>15758854</v>
      </c>
      <c r="D127" s="218" t="s">
        <v>867</v>
      </c>
      <c r="E127" s="218">
        <v>1011902</v>
      </c>
      <c r="F127" s="218">
        <v>1419490</v>
      </c>
      <c r="G127" s="218" t="s">
        <v>867</v>
      </c>
      <c r="H127" s="218">
        <v>18190246</v>
      </c>
      <c r="I127" s="218"/>
      <c r="J127" s="218">
        <v>16152825</v>
      </c>
      <c r="K127" s="218">
        <v>167044</v>
      </c>
      <c r="L127" s="233">
        <v>3.5599987156426476</v>
      </c>
      <c r="M127" s="218">
        <v>1038892</v>
      </c>
      <c r="N127" s="233">
        <v>2.667254338858901</v>
      </c>
      <c r="O127" s="218">
        <v>1453990</v>
      </c>
      <c r="P127" t="s">
        <v>867</v>
      </c>
      <c r="Q127" s="233">
        <v>2.4304503730212965</v>
      </c>
      <c r="R127" s="218">
        <v>18812751</v>
      </c>
      <c r="S127"/>
      <c r="T127" s="234">
        <v>622505</v>
      </c>
      <c r="U127" s="233">
        <v>3.42</v>
      </c>
      <c r="W127" s="219"/>
    </row>
    <row r="128" spans="1:23" ht="12.75">
      <c r="A128" s="208" t="s">
        <v>564</v>
      </c>
      <c r="B128" s="170">
        <v>119</v>
      </c>
      <c r="C128" s="218">
        <v>21645646</v>
      </c>
      <c r="D128" s="218" t="s">
        <v>867</v>
      </c>
      <c r="E128" s="218">
        <v>857162</v>
      </c>
      <c r="F128" s="218">
        <v>1281550</v>
      </c>
      <c r="G128" s="218" t="s">
        <v>867</v>
      </c>
      <c r="H128" s="218">
        <v>23784358</v>
      </c>
      <c r="I128" s="218"/>
      <c r="J128" s="218">
        <v>22186787</v>
      </c>
      <c r="K128" s="218">
        <v>235938</v>
      </c>
      <c r="L128" s="233">
        <v>3.590001425690876</v>
      </c>
      <c r="M128" s="218">
        <v>877138</v>
      </c>
      <c r="N128" s="233">
        <v>2.330481285917948</v>
      </c>
      <c r="O128" s="218">
        <v>1289540</v>
      </c>
      <c r="P128" t="s">
        <v>867</v>
      </c>
      <c r="Q128" s="233">
        <v>0.6234637743357653</v>
      </c>
      <c r="R128" s="218">
        <v>24589403</v>
      </c>
      <c r="S128"/>
      <c r="T128" s="234">
        <v>805045</v>
      </c>
      <c r="U128" s="233">
        <v>3.38</v>
      </c>
      <c r="W128" s="219"/>
    </row>
    <row r="129" spans="1:23" ht="12.75">
      <c r="A129" s="208" t="s">
        <v>565</v>
      </c>
      <c r="B129" s="170">
        <v>120</v>
      </c>
      <c r="C129" s="218">
        <v>12454681</v>
      </c>
      <c r="D129" s="218" t="s">
        <v>867</v>
      </c>
      <c r="E129" s="218">
        <v>730571</v>
      </c>
      <c r="F129" s="218">
        <v>590027</v>
      </c>
      <c r="G129" s="218" t="s">
        <v>867</v>
      </c>
      <c r="H129" s="218">
        <v>13775279</v>
      </c>
      <c r="I129" s="218"/>
      <c r="J129" s="218">
        <v>12766048</v>
      </c>
      <c r="K129" s="218">
        <v>171875</v>
      </c>
      <c r="L129" s="233">
        <v>3.880003028580178</v>
      </c>
      <c r="M129" s="218">
        <v>751027</v>
      </c>
      <c r="N129" s="233">
        <v>2.8000016425508267</v>
      </c>
      <c r="O129" s="218">
        <v>612727</v>
      </c>
      <c r="P129" t="s">
        <v>867</v>
      </c>
      <c r="Q129" s="233">
        <v>3.84728156508092</v>
      </c>
      <c r="R129" s="218">
        <v>14301677</v>
      </c>
      <c r="S129"/>
      <c r="T129" s="234">
        <v>526398</v>
      </c>
      <c r="U129" s="233">
        <v>3.82</v>
      </c>
      <c r="W129" s="219"/>
    </row>
    <row r="130" spans="1:23" ht="12.75">
      <c r="A130" s="208" t="s">
        <v>566</v>
      </c>
      <c r="B130" s="170">
        <v>121</v>
      </c>
      <c r="C130" s="218">
        <v>2410484</v>
      </c>
      <c r="D130" s="218" t="s">
        <v>867</v>
      </c>
      <c r="E130" s="218">
        <v>109942</v>
      </c>
      <c r="F130" s="218">
        <v>455244</v>
      </c>
      <c r="G130" s="218" t="s">
        <v>867</v>
      </c>
      <c r="H130" s="218">
        <v>2975670</v>
      </c>
      <c r="I130" s="218"/>
      <c r="J130" s="218">
        <v>2470746</v>
      </c>
      <c r="K130" s="218">
        <v>21694</v>
      </c>
      <c r="L130" s="233">
        <v>3.3999810826373458</v>
      </c>
      <c r="M130" s="218">
        <v>111621</v>
      </c>
      <c r="N130" s="233">
        <v>1.5271688708591804</v>
      </c>
      <c r="O130" s="218">
        <v>627050</v>
      </c>
      <c r="P130" t="s">
        <v>867</v>
      </c>
      <c r="Q130" s="233">
        <v>37.73932220962824</v>
      </c>
      <c r="R130" s="218">
        <v>3231111</v>
      </c>
      <c r="S130"/>
      <c r="T130" s="234">
        <v>255441</v>
      </c>
      <c r="U130" s="233">
        <v>8.58</v>
      </c>
      <c r="W130" s="219"/>
    </row>
    <row r="131" spans="1:23" ht="12.75">
      <c r="A131" s="208" t="s">
        <v>567</v>
      </c>
      <c r="B131" s="170">
        <v>122</v>
      </c>
      <c r="C131" s="218">
        <v>40766305</v>
      </c>
      <c r="D131" s="218" t="s">
        <v>867</v>
      </c>
      <c r="E131" s="218">
        <v>2257814</v>
      </c>
      <c r="F131" s="218">
        <v>2750571</v>
      </c>
      <c r="G131" s="218" t="s">
        <v>867</v>
      </c>
      <c r="H131" s="218">
        <v>45774690</v>
      </c>
      <c r="I131" s="218"/>
      <c r="J131" s="218">
        <v>41785463</v>
      </c>
      <c r="K131" s="218">
        <v>611495</v>
      </c>
      <c r="L131" s="233">
        <v>4.000001962404982</v>
      </c>
      <c r="M131" s="218">
        <v>2320798</v>
      </c>
      <c r="N131" s="233">
        <v>2.7896009148672123</v>
      </c>
      <c r="O131" s="218">
        <v>3099186</v>
      </c>
      <c r="P131" t="s">
        <v>867</v>
      </c>
      <c r="Q131" s="233">
        <v>12.674277450027649</v>
      </c>
      <c r="R131" s="218">
        <v>47816942</v>
      </c>
      <c r="S131"/>
      <c r="T131" s="234">
        <v>2042252</v>
      </c>
      <c r="U131" s="233">
        <v>4.46</v>
      </c>
      <c r="W131" s="219"/>
    </row>
    <row r="132" spans="1:23" ht="12.75">
      <c r="A132" s="208" t="s">
        <v>568</v>
      </c>
      <c r="B132" s="170">
        <v>123</v>
      </c>
      <c r="C132" s="218">
        <v>20106487</v>
      </c>
      <c r="D132" s="218" t="s">
        <v>867</v>
      </c>
      <c r="E132" s="218">
        <v>1403211</v>
      </c>
      <c r="F132" s="218">
        <v>1566000</v>
      </c>
      <c r="G132" s="218" t="s">
        <v>867</v>
      </c>
      <c r="H132" s="218">
        <v>23075698</v>
      </c>
      <c r="I132" s="218"/>
      <c r="J132" s="218">
        <v>20609149</v>
      </c>
      <c r="K132" s="218">
        <v>418215</v>
      </c>
      <c r="L132" s="233">
        <v>4.579999479769887</v>
      </c>
      <c r="M132" s="218">
        <v>1441286</v>
      </c>
      <c r="N132" s="233">
        <v>2.713419435851059</v>
      </c>
      <c r="O132" s="218">
        <v>1603000</v>
      </c>
      <c r="P132" t="s">
        <v>867</v>
      </c>
      <c r="Q132" s="233">
        <v>2.362707535121328</v>
      </c>
      <c r="R132" s="218">
        <v>24071650</v>
      </c>
      <c r="S132"/>
      <c r="T132" s="234">
        <v>995952</v>
      </c>
      <c r="U132" s="233">
        <v>4.32</v>
      </c>
      <c r="W132" s="219"/>
    </row>
    <row r="133" spans="1:23" ht="12.75">
      <c r="A133" s="208" t="s">
        <v>569</v>
      </c>
      <c r="B133" s="170">
        <v>124</v>
      </c>
      <c r="C133" s="218">
        <v>4101377</v>
      </c>
      <c r="D133" s="218" t="s">
        <v>867</v>
      </c>
      <c r="E133" s="218">
        <v>552843</v>
      </c>
      <c r="F133" s="218">
        <v>721892</v>
      </c>
      <c r="G133" s="218" t="s">
        <v>867</v>
      </c>
      <c r="H133" s="218">
        <v>5376112</v>
      </c>
      <c r="I133" s="218"/>
      <c r="J133" s="218">
        <v>4203911</v>
      </c>
      <c r="K133" s="218">
        <v>48806</v>
      </c>
      <c r="L133" s="233">
        <v>3.689980218838697</v>
      </c>
      <c r="M133" s="218">
        <v>566685</v>
      </c>
      <c r="N133" s="233">
        <v>2.503784980546014</v>
      </c>
      <c r="O133" s="218">
        <v>712895.66</v>
      </c>
      <c r="P133" t="s">
        <v>867</v>
      </c>
      <c r="Q133" s="233">
        <v>-1.2462168856283167</v>
      </c>
      <c r="R133" s="218">
        <v>5532297.66</v>
      </c>
      <c r="S133"/>
      <c r="T133" s="234">
        <v>156185.66000000015</v>
      </c>
      <c r="U133" s="233">
        <v>2.91</v>
      </c>
      <c r="W133" s="219"/>
    </row>
    <row r="134" spans="1:23" ht="12.75">
      <c r="A134" s="208" t="s">
        <v>570</v>
      </c>
      <c r="B134" s="170">
        <v>125</v>
      </c>
      <c r="C134" s="218">
        <v>16667075</v>
      </c>
      <c r="D134" s="218" t="s">
        <v>867</v>
      </c>
      <c r="E134" s="218">
        <v>1577386</v>
      </c>
      <c r="F134" s="218">
        <v>1228049</v>
      </c>
      <c r="G134" s="218" t="s">
        <v>867</v>
      </c>
      <c r="H134" s="218">
        <v>19472510</v>
      </c>
      <c r="I134" s="218"/>
      <c r="J134" s="218">
        <v>17083752</v>
      </c>
      <c r="K134" s="218">
        <v>161671</v>
      </c>
      <c r="L134" s="233">
        <v>3.4700029849268694</v>
      </c>
      <c r="M134" s="218">
        <v>1621418</v>
      </c>
      <c r="N134" s="233">
        <v>2.7914537088575657</v>
      </c>
      <c r="O134" s="218">
        <v>1078492</v>
      </c>
      <c r="P134" t="s">
        <v>867</v>
      </c>
      <c r="Q134" s="233">
        <v>-12.17842284794825</v>
      </c>
      <c r="R134" s="218">
        <v>19945333</v>
      </c>
      <c r="S134"/>
      <c r="T134" s="234">
        <v>472823</v>
      </c>
      <c r="U134" s="233">
        <v>2.4299999999999997</v>
      </c>
      <c r="W134" s="219"/>
    </row>
    <row r="135" spans="1:23" ht="12.75">
      <c r="A135" s="208" t="s">
        <v>571</v>
      </c>
      <c r="B135" s="170">
        <v>126</v>
      </c>
      <c r="C135" s="218">
        <v>41490683</v>
      </c>
      <c r="D135" s="218" t="s">
        <v>867</v>
      </c>
      <c r="E135" s="218">
        <v>539428</v>
      </c>
      <c r="F135" s="218">
        <v>4220000</v>
      </c>
      <c r="G135" s="218" t="s">
        <v>867</v>
      </c>
      <c r="H135" s="218">
        <v>46250111</v>
      </c>
      <c r="I135" s="218"/>
      <c r="J135" s="218">
        <v>42527950</v>
      </c>
      <c r="K135" s="218">
        <v>394161</v>
      </c>
      <c r="L135" s="233">
        <v>3.449998641863765</v>
      </c>
      <c r="M135" s="218">
        <v>552235</v>
      </c>
      <c r="N135" s="233">
        <v>2.374181540446547</v>
      </c>
      <c r="O135" s="218">
        <v>4419832.75</v>
      </c>
      <c r="P135" t="s">
        <v>867</v>
      </c>
      <c r="Q135" s="233">
        <v>4.735373222748815</v>
      </c>
      <c r="R135" s="218">
        <v>47894178.75</v>
      </c>
      <c r="S135"/>
      <c r="T135" s="234">
        <v>1644067.75</v>
      </c>
      <c r="U135" s="233">
        <v>3.55</v>
      </c>
      <c r="W135" s="219"/>
    </row>
    <row r="136" spans="1:23" ht="12.75">
      <c r="A136" s="208" t="s">
        <v>572</v>
      </c>
      <c r="B136" s="170">
        <v>127</v>
      </c>
      <c r="C136" s="218">
        <v>7623786</v>
      </c>
      <c r="D136" s="218" t="s">
        <v>867</v>
      </c>
      <c r="E136" s="218">
        <v>335798</v>
      </c>
      <c r="F136" s="218">
        <v>733698</v>
      </c>
      <c r="G136" s="218" t="s">
        <v>867</v>
      </c>
      <c r="H136" s="218">
        <v>8693282</v>
      </c>
      <c r="I136" s="218"/>
      <c r="J136" s="218">
        <v>7814381</v>
      </c>
      <c r="K136" s="218">
        <v>114357</v>
      </c>
      <c r="L136" s="233">
        <v>4.000007345431784</v>
      </c>
      <c r="M136" s="218">
        <v>345075</v>
      </c>
      <c r="N136" s="233">
        <v>2.762672797336494</v>
      </c>
      <c r="O136" s="218">
        <v>744200</v>
      </c>
      <c r="P136" t="s">
        <v>867</v>
      </c>
      <c r="Q136" s="233">
        <v>1.431379123290509</v>
      </c>
      <c r="R136" s="218">
        <v>9018013</v>
      </c>
      <c r="S136"/>
      <c r="T136" s="234">
        <v>324731</v>
      </c>
      <c r="U136" s="233">
        <v>3.74</v>
      </c>
      <c r="W136" s="219"/>
    </row>
    <row r="137" spans="1:23" ht="12.75">
      <c r="A137" s="208" t="s">
        <v>573</v>
      </c>
      <c r="B137" s="170">
        <v>128</v>
      </c>
      <c r="C137" s="218">
        <v>110211975</v>
      </c>
      <c r="D137" s="218" t="s">
        <v>867</v>
      </c>
      <c r="E137" s="218">
        <v>10437422</v>
      </c>
      <c r="F137" s="218">
        <v>13418000</v>
      </c>
      <c r="G137" s="218" t="s">
        <v>867</v>
      </c>
      <c r="H137" s="218">
        <v>134067397</v>
      </c>
      <c r="I137" s="218"/>
      <c r="J137" s="218">
        <v>112967274</v>
      </c>
      <c r="K137" s="218">
        <v>1664201</v>
      </c>
      <c r="L137" s="233">
        <v>4.009999820799872</v>
      </c>
      <c r="M137" s="218">
        <v>10729643</v>
      </c>
      <c r="N137" s="233">
        <v>2.799743078319531</v>
      </c>
      <c r="O137" s="218">
        <v>14343760</v>
      </c>
      <c r="P137" t="s">
        <v>867</v>
      </c>
      <c r="Q137" s="233">
        <v>6.8993888806081385</v>
      </c>
      <c r="R137" s="218">
        <v>139704878</v>
      </c>
      <c r="S137"/>
      <c r="T137" s="234">
        <v>5637481</v>
      </c>
      <c r="U137" s="233">
        <v>4.2</v>
      </c>
      <c r="W137" s="219"/>
    </row>
    <row r="138" spans="1:23" ht="12.75">
      <c r="A138" s="208" t="s">
        <v>574</v>
      </c>
      <c r="B138" s="170">
        <v>129</v>
      </c>
      <c r="C138" s="218">
        <v>949471</v>
      </c>
      <c r="D138" s="218" t="s">
        <v>867</v>
      </c>
      <c r="E138" s="218">
        <v>103589</v>
      </c>
      <c r="F138" s="218">
        <v>39300</v>
      </c>
      <c r="G138" s="218" t="s">
        <v>867</v>
      </c>
      <c r="H138" s="218">
        <v>1092360</v>
      </c>
      <c r="I138" s="218"/>
      <c r="J138" s="218">
        <v>973208</v>
      </c>
      <c r="K138" s="218">
        <v>11489</v>
      </c>
      <c r="L138" s="233">
        <v>3.710065920918069</v>
      </c>
      <c r="M138" s="218">
        <v>104876</v>
      </c>
      <c r="N138" s="233">
        <v>1.2424099083879563</v>
      </c>
      <c r="O138" s="218">
        <v>45800</v>
      </c>
      <c r="P138" t="s">
        <v>867</v>
      </c>
      <c r="Q138" s="233">
        <v>16.53944020356234</v>
      </c>
      <c r="R138" s="218">
        <v>1135373</v>
      </c>
      <c r="S138"/>
      <c r="T138" s="234">
        <v>43013</v>
      </c>
      <c r="U138" s="233">
        <v>3.94</v>
      </c>
      <c r="W138" s="219"/>
    </row>
    <row r="139" spans="1:23" ht="12.75">
      <c r="A139" s="208" t="s">
        <v>575</v>
      </c>
      <c r="B139" s="170">
        <v>130</v>
      </c>
      <c r="C139" s="218">
        <v>2067685</v>
      </c>
      <c r="D139" s="218" t="s">
        <v>867</v>
      </c>
      <c r="E139" s="218">
        <v>93255</v>
      </c>
      <c r="F139" s="218">
        <v>94750</v>
      </c>
      <c r="G139" s="218" t="s">
        <v>867</v>
      </c>
      <c r="H139" s="218">
        <v>2255690</v>
      </c>
      <c r="I139" s="218"/>
      <c r="J139" s="218">
        <v>2119377</v>
      </c>
      <c r="K139" s="218">
        <v>12199</v>
      </c>
      <c r="L139" s="233">
        <v>3.089977438536334</v>
      </c>
      <c r="M139" s="218">
        <v>95743</v>
      </c>
      <c r="N139" s="233">
        <v>2.6679534609404323</v>
      </c>
      <c r="O139" s="218">
        <v>92700</v>
      </c>
      <c r="P139" t="s">
        <v>867</v>
      </c>
      <c r="Q139" s="233">
        <v>-2.163588390501319</v>
      </c>
      <c r="R139" s="218">
        <v>2320019</v>
      </c>
      <c r="S139"/>
      <c r="T139" s="234">
        <v>64329</v>
      </c>
      <c r="U139" s="233">
        <v>2.85</v>
      </c>
      <c r="W139" s="219"/>
    </row>
    <row r="140" spans="1:23" ht="12.75">
      <c r="A140" s="208" t="s">
        <v>576</v>
      </c>
      <c r="B140" s="170">
        <v>131</v>
      </c>
      <c r="C140" s="218">
        <v>79423977</v>
      </c>
      <c r="D140" s="218" t="s">
        <v>867</v>
      </c>
      <c r="E140" s="218">
        <v>1680191</v>
      </c>
      <c r="F140" s="218">
        <v>6329829</v>
      </c>
      <c r="G140" s="218" t="s">
        <v>867</v>
      </c>
      <c r="H140" s="218">
        <v>87433997</v>
      </c>
      <c r="I140" s="218"/>
      <c r="J140" s="218">
        <v>81409576</v>
      </c>
      <c r="K140" s="218">
        <v>1032512</v>
      </c>
      <c r="L140" s="233">
        <v>3.79999984135773</v>
      </c>
      <c r="M140" s="218">
        <v>1727115</v>
      </c>
      <c r="N140" s="233">
        <v>2.7927777258656903</v>
      </c>
      <c r="O140" s="218">
        <v>7468335</v>
      </c>
      <c r="P140" t="s">
        <v>867</v>
      </c>
      <c r="Q140" s="233">
        <v>17.98636266477341</v>
      </c>
      <c r="R140" s="218">
        <v>91637538</v>
      </c>
      <c r="S140"/>
      <c r="T140" s="234">
        <v>4203541</v>
      </c>
      <c r="U140" s="233">
        <v>4.81</v>
      </c>
      <c r="W140" s="219"/>
    </row>
    <row r="141" spans="1:23" ht="12.75">
      <c r="A141" s="208" t="s">
        <v>577</v>
      </c>
      <c r="B141" s="170">
        <v>132</v>
      </c>
      <c r="C141" s="218">
        <v>4983986</v>
      </c>
      <c r="D141" s="218" t="s">
        <v>867</v>
      </c>
      <c r="E141" s="218">
        <v>268249</v>
      </c>
      <c r="F141" s="218">
        <v>292000</v>
      </c>
      <c r="G141" s="218" t="s">
        <v>867</v>
      </c>
      <c r="H141" s="218">
        <v>5544235</v>
      </c>
      <c r="I141" s="218"/>
      <c r="J141" s="218">
        <v>5108586</v>
      </c>
      <c r="K141" s="218">
        <v>82734</v>
      </c>
      <c r="L141" s="233">
        <v>4.160003659721355</v>
      </c>
      <c r="M141" s="218">
        <v>274869</v>
      </c>
      <c r="N141" s="233">
        <v>2.467856357339636</v>
      </c>
      <c r="O141" s="218">
        <v>292000</v>
      </c>
      <c r="P141" t="s">
        <v>867</v>
      </c>
      <c r="Q141" s="233">
        <v>0</v>
      </c>
      <c r="R141" s="218">
        <v>5758189</v>
      </c>
      <c r="S141"/>
      <c r="T141" s="234">
        <v>213954</v>
      </c>
      <c r="U141" s="233">
        <v>3.8600000000000003</v>
      </c>
      <c r="W141" s="219"/>
    </row>
    <row r="142" spans="1:23" ht="12.75">
      <c r="A142" s="208" t="s">
        <v>578</v>
      </c>
      <c r="B142" s="170">
        <v>133</v>
      </c>
      <c r="C142" s="218">
        <v>22532031</v>
      </c>
      <c r="D142" s="218" t="s">
        <v>867</v>
      </c>
      <c r="E142" s="218">
        <v>1566803</v>
      </c>
      <c r="F142" s="218">
        <v>2237313</v>
      </c>
      <c r="G142" s="218" t="s">
        <v>867</v>
      </c>
      <c r="H142" s="218">
        <v>26336147</v>
      </c>
      <c r="I142" s="218"/>
      <c r="J142" s="218">
        <v>23095332</v>
      </c>
      <c r="K142" s="218">
        <v>351500</v>
      </c>
      <c r="L142" s="233">
        <v>4.060002402801594</v>
      </c>
      <c r="M142" s="218">
        <v>1610673</v>
      </c>
      <c r="N142" s="233">
        <v>2.7999691090711467</v>
      </c>
      <c r="O142" s="218">
        <v>2032148</v>
      </c>
      <c r="P142" t="s">
        <v>867</v>
      </c>
      <c r="Q142" s="233">
        <v>-9.170151874145459</v>
      </c>
      <c r="R142" s="218">
        <v>27089653</v>
      </c>
      <c r="S142"/>
      <c r="T142" s="234">
        <v>753506</v>
      </c>
      <c r="U142" s="233">
        <v>2.86</v>
      </c>
      <c r="W142" s="219"/>
    </row>
    <row r="143" spans="1:23" ht="12.75">
      <c r="A143" s="208" t="s">
        <v>579</v>
      </c>
      <c r="B143" s="170">
        <v>134</v>
      </c>
      <c r="C143" s="218">
        <v>39897093</v>
      </c>
      <c r="D143" s="218" t="s">
        <v>867</v>
      </c>
      <c r="E143" s="218">
        <v>2132823</v>
      </c>
      <c r="F143" s="218">
        <v>3774610</v>
      </c>
      <c r="G143" s="218" t="s">
        <v>867</v>
      </c>
      <c r="H143" s="218">
        <v>45804526</v>
      </c>
      <c r="I143" s="218"/>
      <c r="J143" s="218">
        <v>40894520</v>
      </c>
      <c r="K143" s="218">
        <v>869757</v>
      </c>
      <c r="L143" s="233">
        <v>4.680000119306938</v>
      </c>
      <c r="M143" s="218">
        <v>2189669</v>
      </c>
      <c r="N143" s="233">
        <v>2.6652938382603715</v>
      </c>
      <c r="O143" s="218">
        <v>3862207</v>
      </c>
      <c r="P143" t="s">
        <v>867</v>
      </c>
      <c r="Q143" s="233">
        <v>2.320690084538535</v>
      </c>
      <c r="R143" s="218">
        <v>47816153</v>
      </c>
      <c r="S143"/>
      <c r="T143" s="234">
        <v>2011627</v>
      </c>
      <c r="U143" s="233">
        <v>4.390000000000001</v>
      </c>
      <c r="W143" s="219"/>
    </row>
    <row r="144" spans="1:23" ht="12.75">
      <c r="A144" s="208" t="s">
        <v>580</v>
      </c>
      <c r="B144" s="170">
        <v>135</v>
      </c>
      <c r="C144" s="218">
        <v>5160183</v>
      </c>
      <c r="D144" s="218" t="s">
        <v>867</v>
      </c>
      <c r="E144" s="218">
        <v>218225</v>
      </c>
      <c r="F144" s="218">
        <v>405900</v>
      </c>
      <c r="G144" s="218" t="s">
        <v>867</v>
      </c>
      <c r="H144" s="218">
        <v>5784308</v>
      </c>
      <c r="I144" s="218"/>
      <c r="J144" s="218">
        <v>5289188</v>
      </c>
      <c r="K144" s="218">
        <v>53666</v>
      </c>
      <c r="L144" s="233">
        <v>3.540010112044476</v>
      </c>
      <c r="M144" s="218">
        <v>224226</v>
      </c>
      <c r="N144" s="233">
        <v>2.749914079505098</v>
      </c>
      <c r="O144" s="218">
        <v>448800</v>
      </c>
      <c r="P144" t="s">
        <v>867</v>
      </c>
      <c r="Q144" s="233">
        <v>10.56910569105691</v>
      </c>
      <c r="R144" s="218">
        <v>6015880</v>
      </c>
      <c r="S144"/>
      <c r="T144" s="234">
        <v>231572</v>
      </c>
      <c r="U144" s="233">
        <v>4</v>
      </c>
      <c r="W144" s="219"/>
    </row>
    <row r="145" spans="1:23" ht="12.75">
      <c r="A145" s="208" t="s">
        <v>581</v>
      </c>
      <c r="B145" s="170">
        <v>136</v>
      </c>
      <c r="C145" s="218">
        <v>43275822</v>
      </c>
      <c r="D145" s="218" t="s">
        <v>867</v>
      </c>
      <c r="E145" s="218">
        <v>1646755</v>
      </c>
      <c r="F145" s="218">
        <v>2412339</v>
      </c>
      <c r="G145" s="218" t="s">
        <v>867</v>
      </c>
      <c r="H145" s="218">
        <v>47334916</v>
      </c>
      <c r="I145" s="218"/>
      <c r="J145" s="218">
        <v>44357718</v>
      </c>
      <c r="K145" s="218">
        <v>973706</v>
      </c>
      <c r="L145" s="233">
        <v>4.750001051395396</v>
      </c>
      <c r="M145" s="218">
        <v>1692798</v>
      </c>
      <c r="N145" s="233">
        <v>2.7959836162635</v>
      </c>
      <c r="O145" s="218">
        <v>2449885</v>
      </c>
      <c r="P145" t="s">
        <v>867</v>
      </c>
      <c r="Q145" s="233">
        <v>1.5564147493366396</v>
      </c>
      <c r="R145" s="218">
        <v>49474107</v>
      </c>
      <c r="S145"/>
      <c r="T145" s="234">
        <v>2139191</v>
      </c>
      <c r="U145" s="233">
        <v>4.52</v>
      </c>
      <c r="W145" s="219"/>
    </row>
    <row r="146" spans="1:23" ht="12.75">
      <c r="A146" s="208" t="s">
        <v>582</v>
      </c>
      <c r="B146" s="170">
        <v>137</v>
      </c>
      <c r="C146" s="218">
        <v>53918766</v>
      </c>
      <c r="D146" s="218" t="s">
        <v>867</v>
      </c>
      <c r="E146" s="218">
        <v>10862256</v>
      </c>
      <c r="F146" s="218">
        <v>8087000</v>
      </c>
      <c r="G146" s="218" t="s">
        <v>867</v>
      </c>
      <c r="H146" s="218">
        <v>72868022</v>
      </c>
      <c r="I146" s="218"/>
      <c r="J146" s="218">
        <v>53918766</v>
      </c>
      <c r="K146" s="218">
        <v>0</v>
      </c>
      <c r="L146" s="233">
        <v>0</v>
      </c>
      <c r="M146" s="218">
        <v>11164220</v>
      </c>
      <c r="N146" s="233">
        <v>2.7799381638584104</v>
      </c>
      <c r="O146" s="218">
        <v>7934000</v>
      </c>
      <c r="P146" t="s">
        <v>867</v>
      </c>
      <c r="Q146" s="233">
        <v>-1.891925312229504</v>
      </c>
      <c r="R146" s="218">
        <v>73016986</v>
      </c>
      <c r="S146"/>
      <c r="T146" s="234">
        <v>148964</v>
      </c>
      <c r="U146" s="233">
        <v>0.2</v>
      </c>
      <c r="W146" s="219"/>
    </row>
    <row r="147" spans="1:23" ht="12.75">
      <c r="A147" s="208" t="s">
        <v>583</v>
      </c>
      <c r="B147" s="170">
        <v>138</v>
      </c>
      <c r="C147" s="218">
        <v>15361867</v>
      </c>
      <c r="D147" s="218" t="s">
        <v>867</v>
      </c>
      <c r="E147" s="218">
        <v>692455</v>
      </c>
      <c r="F147" s="218">
        <v>1195500</v>
      </c>
      <c r="G147" s="218" t="s">
        <v>867</v>
      </c>
      <c r="H147" s="218">
        <v>17249822</v>
      </c>
      <c r="I147" s="218"/>
      <c r="J147" s="218">
        <v>15745914</v>
      </c>
      <c r="K147" s="218">
        <v>201240</v>
      </c>
      <c r="L147" s="233">
        <v>3.809999136172706</v>
      </c>
      <c r="M147" s="218">
        <v>711843</v>
      </c>
      <c r="N147" s="233">
        <v>2.799893133849853</v>
      </c>
      <c r="O147" s="218">
        <v>1087000</v>
      </c>
      <c r="P147" t="s">
        <v>867</v>
      </c>
      <c r="Q147" s="233">
        <v>-9.075700543705562</v>
      </c>
      <c r="R147" s="218">
        <v>17745997</v>
      </c>
      <c r="S147"/>
      <c r="T147" s="234">
        <v>496175</v>
      </c>
      <c r="U147" s="233">
        <v>2.88</v>
      </c>
      <c r="W147" s="219"/>
    </row>
    <row r="148" spans="1:23" ht="12.75">
      <c r="A148" s="208" t="s">
        <v>584</v>
      </c>
      <c r="B148" s="170">
        <v>139</v>
      </c>
      <c r="C148" s="218">
        <v>61955508</v>
      </c>
      <c r="D148" s="218" t="s">
        <v>872</v>
      </c>
      <c r="E148" s="218">
        <v>1180213</v>
      </c>
      <c r="F148" s="218">
        <v>3856894</v>
      </c>
      <c r="G148" s="218" t="s">
        <v>872</v>
      </c>
      <c r="H148" s="218">
        <v>66992615</v>
      </c>
      <c r="I148" s="218"/>
      <c r="J148" s="218">
        <v>63504396</v>
      </c>
      <c r="K148" s="218">
        <v>2781802</v>
      </c>
      <c r="L148" s="233">
        <v>6.989999985150634</v>
      </c>
      <c r="M148" s="218">
        <v>1203569</v>
      </c>
      <c r="N148" s="233">
        <v>1.9789648139784937</v>
      </c>
      <c r="O148" s="218">
        <v>3869675</v>
      </c>
      <c r="P148" t="s">
        <v>872</v>
      </c>
      <c r="Q148" s="233">
        <v>0.3313806394471821</v>
      </c>
      <c r="R148" s="218">
        <v>71359442</v>
      </c>
      <c r="S148"/>
      <c r="T148" s="234">
        <v>4366827</v>
      </c>
      <c r="U148" s="233">
        <v>6.52</v>
      </c>
      <c r="W148" s="219"/>
    </row>
    <row r="149" spans="1:23" ht="12.75">
      <c r="A149" s="208" t="s">
        <v>585</v>
      </c>
      <c r="B149" s="170">
        <v>140</v>
      </c>
      <c r="C149" s="218">
        <v>7273006</v>
      </c>
      <c r="D149" s="218" t="s">
        <v>867</v>
      </c>
      <c r="E149" s="218">
        <v>545625</v>
      </c>
      <c r="F149" s="218">
        <v>1051200</v>
      </c>
      <c r="G149" s="218" t="s">
        <v>867</v>
      </c>
      <c r="H149" s="218">
        <v>8869831</v>
      </c>
      <c r="I149" s="218"/>
      <c r="J149" s="218">
        <v>7454831</v>
      </c>
      <c r="K149" s="218">
        <v>88731</v>
      </c>
      <c r="L149" s="233">
        <v>3.7200024309068356</v>
      </c>
      <c r="M149" s="218">
        <v>559018</v>
      </c>
      <c r="N149" s="233">
        <v>2.4546162657502864</v>
      </c>
      <c r="O149" s="218">
        <v>1083638.7</v>
      </c>
      <c r="P149" t="s">
        <v>867</v>
      </c>
      <c r="Q149" s="233">
        <v>3.0858732876712285</v>
      </c>
      <c r="R149" s="218">
        <v>9186218.7</v>
      </c>
      <c r="S149"/>
      <c r="T149" s="234">
        <v>316387.69999999925</v>
      </c>
      <c r="U149" s="233">
        <v>3.5700000000000003</v>
      </c>
      <c r="W149" s="219"/>
    </row>
    <row r="150" spans="1:23" ht="12.75">
      <c r="A150" s="208" t="s">
        <v>586</v>
      </c>
      <c r="B150" s="170">
        <v>141</v>
      </c>
      <c r="C150" s="218">
        <v>51902188</v>
      </c>
      <c r="D150" s="218" t="s">
        <v>867</v>
      </c>
      <c r="E150" s="218">
        <v>2170140</v>
      </c>
      <c r="F150" s="218">
        <v>4893311</v>
      </c>
      <c r="G150" s="218" t="s">
        <v>867</v>
      </c>
      <c r="H150" s="218">
        <v>58965639</v>
      </c>
      <c r="I150" s="218"/>
      <c r="J150" s="218">
        <v>53199743</v>
      </c>
      <c r="K150" s="218">
        <v>871957</v>
      </c>
      <c r="L150" s="233">
        <v>4.180001043501288</v>
      </c>
      <c r="M150" s="218">
        <v>2229430</v>
      </c>
      <c r="N150" s="233">
        <v>2.7320818011741177</v>
      </c>
      <c r="O150" s="218">
        <v>5143972</v>
      </c>
      <c r="P150" t="s">
        <v>867</v>
      </c>
      <c r="Q150" s="233">
        <v>5.122523379364197</v>
      </c>
      <c r="R150" s="218">
        <v>61445102</v>
      </c>
      <c r="S150"/>
      <c r="T150" s="234">
        <v>2479463</v>
      </c>
      <c r="U150" s="233">
        <v>4.2</v>
      </c>
      <c r="W150" s="219"/>
    </row>
    <row r="151" spans="1:23" ht="12.75">
      <c r="A151" s="208" t="s">
        <v>587</v>
      </c>
      <c r="B151" s="170">
        <v>142</v>
      </c>
      <c r="C151" s="218">
        <v>29976106</v>
      </c>
      <c r="D151" s="218" t="s">
        <v>867</v>
      </c>
      <c r="E151" s="218">
        <v>2274038</v>
      </c>
      <c r="F151" s="218">
        <v>2991444</v>
      </c>
      <c r="G151" s="218" t="s">
        <v>867</v>
      </c>
      <c r="H151" s="218">
        <v>35241588</v>
      </c>
      <c r="I151" s="218"/>
      <c r="J151" s="218">
        <v>30725509</v>
      </c>
      <c r="K151" s="218">
        <v>257795</v>
      </c>
      <c r="L151" s="233">
        <v>3.3600027968942996</v>
      </c>
      <c r="M151" s="218">
        <v>2337049</v>
      </c>
      <c r="N151" s="233">
        <v>2.7708859746407053</v>
      </c>
      <c r="O151" s="218">
        <v>3075000</v>
      </c>
      <c r="P151" t="s">
        <v>867</v>
      </c>
      <c r="Q151" s="233">
        <v>2.793166109744993</v>
      </c>
      <c r="R151" s="218">
        <v>36395353</v>
      </c>
      <c r="S151"/>
      <c r="T151" s="234">
        <v>1153765</v>
      </c>
      <c r="U151" s="233">
        <v>3.27</v>
      </c>
      <c r="W151" s="219"/>
    </row>
    <row r="152" spans="1:23" ht="12.75">
      <c r="A152" s="208" t="s">
        <v>588</v>
      </c>
      <c r="B152" s="170">
        <v>143</v>
      </c>
      <c r="C152" s="218">
        <v>3559687</v>
      </c>
      <c r="D152" s="218" t="s">
        <v>867</v>
      </c>
      <c r="E152" s="218">
        <v>403001</v>
      </c>
      <c r="F152" s="218">
        <v>331400</v>
      </c>
      <c r="G152" s="218" t="s">
        <v>867</v>
      </c>
      <c r="H152" s="218">
        <v>4294088</v>
      </c>
      <c r="I152" s="218"/>
      <c r="J152" s="218">
        <v>3648679</v>
      </c>
      <c r="K152" s="218">
        <v>28833</v>
      </c>
      <c r="L152" s="233">
        <v>3.3099820293188698</v>
      </c>
      <c r="M152" s="218">
        <v>413248</v>
      </c>
      <c r="N152" s="233">
        <v>2.5426735913806664</v>
      </c>
      <c r="O152" s="218">
        <v>293100</v>
      </c>
      <c r="P152" t="s">
        <v>867</v>
      </c>
      <c r="Q152" s="233">
        <v>-11.55703077851539</v>
      </c>
      <c r="R152" s="218">
        <v>4383860</v>
      </c>
      <c r="S152"/>
      <c r="T152" s="234">
        <v>89772</v>
      </c>
      <c r="U152" s="233">
        <v>2.09</v>
      </c>
      <c r="W152" s="219"/>
    </row>
    <row r="153" spans="1:23" ht="12.75">
      <c r="A153" s="208" t="s">
        <v>589</v>
      </c>
      <c r="B153" s="170">
        <v>144</v>
      </c>
      <c r="C153" s="218">
        <v>35583750</v>
      </c>
      <c r="D153" s="218" t="s">
        <v>867</v>
      </c>
      <c r="E153" s="218">
        <v>2079649</v>
      </c>
      <c r="F153" s="218">
        <v>2798000</v>
      </c>
      <c r="G153" s="218" t="s">
        <v>867</v>
      </c>
      <c r="H153" s="218">
        <v>40461399</v>
      </c>
      <c r="I153" s="218"/>
      <c r="J153" s="218">
        <v>36473344</v>
      </c>
      <c r="K153" s="218">
        <v>334487</v>
      </c>
      <c r="L153" s="233">
        <v>3.44</v>
      </c>
      <c r="M153" s="218">
        <v>2127376</v>
      </c>
      <c r="N153" s="233">
        <v>2.2949545812778984</v>
      </c>
      <c r="O153" s="218">
        <v>2778000</v>
      </c>
      <c r="P153" t="s">
        <v>867</v>
      </c>
      <c r="Q153" s="233">
        <v>-0.7147962830593281</v>
      </c>
      <c r="R153" s="218">
        <v>41713207</v>
      </c>
      <c r="S153"/>
      <c r="T153" s="234">
        <v>1251808</v>
      </c>
      <c r="U153" s="233">
        <v>3.09</v>
      </c>
      <c r="W153" s="219"/>
    </row>
    <row r="154" spans="1:23" ht="12.75">
      <c r="A154" s="208" t="s">
        <v>590</v>
      </c>
      <c r="B154" s="170">
        <v>145</v>
      </c>
      <c r="C154" s="218">
        <v>32106154</v>
      </c>
      <c r="D154" s="218" t="s">
        <v>867</v>
      </c>
      <c r="E154" s="218">
        <v>1051342</v>
      </c>
      <c r="F154" s="218">
        <v>2743900</v>
      </c>
      <c r="G154" s="218" t="s">
        <v>867</v>
      </c>
      <c r="H154" s="218">
        <v>35901396</v>
      </c>
      <c r="I154" s="218"/>
      <c r="J154" s="218">
        <v>32908808</v>
      </c>
      <c r="K154" s="218">
        <v>539383</v>
      </c>
      <c r="L154" s="233">
        <v>4.179999261200828</v>
      </c>
      <c r="M154" s="218">
        <v>1079880</v>
      </c>
      <c r="N154" s="233">
        <v>2.714435454875768</v>
      </c>
      <c r="O154" s="218">
        <v>3012500</v>
      </c>
      <c r="P154" t="s">
        <v>867</v>
      </c>
      <c r="Q154" s="233">
        <v>9.788986479099092</v>
      </c>
      <c r="R154" s="218">
        <v>37540571</v>
      </c>
      <c r="S154"/>
      <c r="T154" s="234">
        <v>1639175</v>
      </c>
      <c r="U154" s="233">
        <v>4.569999999999999</v>
      </c>
      <c r="W154" s="219"/>
    </row>
    <row r="155" spans="1:23" ht="12.75">
      <c r="A155" s="208" t="s">
        <v>591</v>
      </c>
      <c r="B155" s="170">
        <v>146</v>
      </c>
      <c r="C155" s="218">
        <v>19656669</v>
      </c>
      <c r="D155" s="218" t="s">
        <v>867</v>
      </c>
      <c r="E155" s="218">
        <v>882193</v>
      </c>
      <c r="F155" s="218">
        <v>2048800.76</v>
      </c>
      <c r="G155" s="218" t="s">
        <v>867</v>
      </c>
      <c r="H155" s="218">
        <v>22587662.76</v>
      </c>
      <c r="I155" s="218"/>
      <c r="J155" s="218">
        <v>20148086</v>
      </c>
      <c r="K155" s="218">
        <v>379374</v>
      </c>
      <c r="L155" s="233">
        <v>4.430002865694081</v>
      </c>
      <c r="M155" s="218">
        <v>906521</v>
      </c>
      <c r="N155" s="233">
        <v>2.7576732075634243</v>
      </c>
      <c r="O155" s="218">
        <v>2071004</v>
      </c>
      <c r="P155" t="s">
        <v>867</v>
      </c>
      <c r="Q155" s="233">
        <v>1.0837188482885955</v>
      </c>
      <c r="R155" s="218">
        <v>23504985</v>
      </c>
      <c r="S155"/>
      <c r="T155" s="234">
        <v>917322.2399999984</v>
      </c>
      <c r="U155" s="233">
        <v>4.06</v>
      </c>
      <c r="W155" s="219"/>
    </row>
    <row r="156" spans="1:23" ht="12.75">
      <c r="A156" s="208" t="s">
        <v>592</v>
      </c>
      <c r="B156" s="170">
        <v>147</v>
      </c>
      <c r="C156" s="218">
        <v>15064170</v>
      </c>
      <c r="D156" s="218" t="s">
        <v>867</v>
      </c>
      <c r="E156" s="218">
        <v>1140116</v>
      </c>
      <c r="F156" s="218">
        <v>1270133</v>
      </c>
      <c r="G156" s="218" t="s">
        <v>867</v>
      </c>
      <c r="H156" s="218">
        <v>17474419</v>
      </c>
      <c r="I156" s="218"/>
      <c r="J156" s="218">
        <v>15440774</v>
      </c>
      <c r="K156" s="218">
        <v>289232</v>
      </c>
      <c r="L156" s="233">
        <v>4.419997915583799</v>
      </c>
      <c r="M156" s="218">
        <v>1168537</v>
      </c>
      <c r="N156" s="233">
        <v>2.4928165204242374</v>
      </c>
      <c r="O156" s="218">
        <v>1349050</v>
      </c>
      <c r="P156" t="s">
        <v>867</v>
      </c>
      <c r="Q156" s="233">
        <v>6.21328632513288</v>
      </c>
      <c r="R156" s="218">
        <v>18247593</v>
      </c>
      <c r="S156"/>
      <c r="T156" s="234">
        <v>773174</v>
      </c>
      <c r="U156" s="233">
        <v>4.42</v>
      </c>
      <c r="W156" s="219"/>
    </row>
    <row r="157" spans="1:23" ht="12.75">
      <c r="A157" s="208" t="s">
        <v>593</v>
      </c>
      <c r="B157" s="170">
        <v>148</v>
      </c>
      <c r="C157" s="218">
        <v>9002151</v>
      </c>
      <c r="D157" s="218" t="s">
        <v>867</v>
      </c>
      <c r="E157" s="218">
        <v>474703</v>
      </c>
      <c r="F157" s="218">
        <v>864540</v>
      </c>
      <c r="G157" s="218" t="s">
        <v>867</v>
      </c>
      <c r="H157" s="218">
        <v>10341394</v>
      </c>
      <c r="I157" s="218"/>
      <c r="J157" s="218">
        <v>9227205</v>
      </c>
      <c r="K157" s="218">
        <v>105325</v>
      </c>
      <c r="L157" s="233">
        <v>3.670000647622996</v>
      </c>
      <c r="M157" s="218">
        <v>484959</v>
      </c>
      <c r="N157" s="233">
        <v>2.1605087812800847</v>
      </c>
      <c r="O157" s="218">
        <v>883022</v>
      </c>
      <c r="P157" t="s">
        <v>867</v>
      </c>
      <c r="Q157" s="233">
        <v>2.1377842552108635</v>
      </c>
      <c r="R157" s="218">
        <v>10700511</v>
      </c>
      <c r="S157"/>
      <c r="T157" s="234">
        <v>359117</v>
      </c>
      <c r="U157" s="233">
        <v>3.47</v>
      </c>
      <c r="W157" s="219"/>
    </row>
    <row r="158" spans="1:23" ht="12.75">
      <c r="A158" s="208" t="s">
        <v>594</v>
      </c>
      <c r="B158" s="170">
        <v>149</v>
      </c>
      <c r="C158" s="218">
        <v>80249851</v>
      </c>
      <c r="D158" s="218" t="s">
        <v>867</v>
      </c>
      <c r="E158" s="218">
        <v>20856383</v>
      </c>
      <c r="F158" s="218">
        <v>12256694</v>
      </c>
      <c r="G158" s="218" t="s">
        <v>867</v>
      </c>
      <c r="H158" s="218">
        <v>113362928</v>
      </c>
      <c r="I158" s="218"/>
      <c r="J158" s="218">
        <v>82256097</v>
      </c>
      <c r="K158" s="218">
        <v>2118596</v>
      </c>
      <c r="L158" s="233">
        <v>5.139999574578649</v>
      </c>
      <c r="M158" s="218">
        <v>21440172</v>
      </c>
      <c r="N158" s="233">
        <v>2.799090331242958</v>
      </c>
      <c r="O158" s="218">
        <v>12005446.190000001</v>
      </c>
      <c r="P158" t="s">
        <v>867</v>
      </c>
      <c r="Q158" s="233">
        <v>-2.0498823744804158</v>
      </c>
      <c r="R158" s="218">
        <v>117820311.19</v>
      </c>
      <c r="S158"/>
      <c r="T158" s="234">
        <v>4457383.189999998</v>
      </c>
      <c r="U158" s="233">
        <v>3.93</v>
      </c>
      <c r="W158" s="219"/>
    </row>
    <row r="159" spans="1:23" ht="12.75">
      <c r="A159" s="208" t="s">
        <v>595</v>
      </c>
      <c r="B159" s="170">
        <v>150</v>
      </c>
      <c r="C159" s="218">
        <v>16278394</v>
      </c>
      <c r="D159" s="218" t="s">
        <v>867</v>
      </c>
      <c r="E159" s="218">
        <v>728017</v>
      </c>
      <c r="F159" s="218">
        <v>1630115</v>
      </c>
      <c r="G159" s="218" t="s">
        <v>867</v>
      </c>
      <c r="H159" s="218">
        <v>18636526</v>
      </c>
      <c r="I159" s="218"/>
      <c r="J159" s="218">
        <v>16685354</v>
      </c>
      <c r="K159" s="218">
        <v>265338</v>
      </c>
      <c r="L159" s="233">
        <v>4.130002013712163</v>
      </c>
      <c r="M159" s="218">
        <v>746534</v>
      </c>
      <c r="N159" s="233">
        <v>2.5434845614868884</v>
      </c>
      <c r="O159" s="218">
        <v>1726650</v>
      </c>
      <c r="P159" t="s">
        <v>867</v>
      </c>
      <c r="Q159" s="233">
        <v>5.921974829996657</v>
      </c>
      <c r="R159" s="218">
        <v>19423876</v>
      </c>
      <c r="S159"/>
      <c r="T159" s="234">
        <v>787350</v>
      </c>
      <c r="U159" s="233">
        <v>4.22</v>
      </c>
      <c r="W159" s="219"/>
    </row>
    <row r="160" spans="1:23" ht="12.75">
      <c r="A160" s="208" t="s">
        <v>596</v>
      </c>
      <c r="B160" s="170">
        <v>151</v>
      </c>
      <c r="C160" s="218">
        <v>15292785</v>
      </c>
      <c r="D160" s="218" t="s">
        <v>867</v>
      </c>
      <c r="E160" s="218">
        <v>1853658</v>
      </c>
      <c r="F160" s="218">
        <v>2059000</v>
      </c>
      <c r="G160" s="218" t="s">
        <v>867</v>
      </c>
      <c r="H160" s="218">
        <v>19205443</v>
      </c>
      <c r="I160" s="218"/>
      <c r="J160" s="218">
        <v>15675105</v>
      </c>
      <c r="K160" s="218">
        <v>279858</v>
      </c>
      <c r="L160" s="233">
        <v>4.330002677733323</v>
      </c>
      <c r="M160" s="218">
        <v>1905283</v>
      </c>
      <c r="N160" s="233">
        <v>2.7850337009308084</v>
      </c>
      <c r="O160" s="218">
        <v>2098000</v>
      </c>
      <c r="P160" t="s">
        <v>867</v>
      </c>
      <c r="Q160" s="233">
        <v>1.8941233608547838</v>
      </c>
      <c r="R160" s="218">
        <v>19958246</v>
      </c>
      <c r="S160"/>
      <c r="T160" s="234">
        <v>752803</v>
      </c>
      <c r="U160" s="233">
        <v>3.92</v>
      </c>
      <c r="W160" s="219"/>
    </row>
    <row r="161" spans="1:23" ht="12.75">
      <c r="A161" s="208" t="s">
        <v>597</v>
      </c>
      <c r="B161" s="170">
        <v>152</v>
      </c>
      <c r="C161" s="218">
        <v>18419626</v>
      </c>
      <c r="D161" s="218" t="s">
        <v>867</v>
      </c>
      <c r="E161" s="218">
        <v>606771</v>
      </c>
      <c r="F161" s="218">
        <v>2638091</v>
      </c>
      <c r="G161" s="218" t="s">
        <v>867</v>
      </c>
      <c r="H161" s="218">
        <v>21664488</v>
      </c>
      <c r="I161" s="218"/>
      <c r="J161" s="218">
        <v>18880117</v>
      </c>
      <c r="K161" s="218">
        <v>338921</v>
      </c>
      <c r="L161" s="233">
        <v>4.34000125735452</v>
      </c>
      <c r="M161" s="218">
        <v>622619</v>
      </c>
      <c r="N161" s="233">
        <v>2.611858510047448</v>
      </c>
      <c r="O161" s="218">
        <v>2684734</v>
      </c>
      <c r="P161" t="s">
        <v>867</v>
      </c>
      <c r="Q161" s="233">
        <v>1.7680587970619663</v>
      </c>
      <c r="R161" s="218">
        <v>22526391</v>
      </c>
      <c r="S161"/>
      <c r="T161" s="234">
        <v>861903</v>
      </c>
      <c r="U161" s="233">
        <v>3.9800000000000004</v>
      </c>
      <c r="W161" s="219"/>
    </row>
    <row r="162" spans="1:23" ht="12.75">
      <c r="A162" s="208" t="s">
        <v>598</v>
      </c>
      <c r="B162" s="170">
        <v>153</v>
      </c>
      <c r="C162" s="218">
        <v>80298856</v>
      </c>
      <c r="D162" s="218" t="s">
        <v>867</v>
      </c>
      <c r="E162" s="218">
        <v>6218379</v>
      </c>
      <c r="F162" s="218">
        <v>3406000</v>
      </c>
      <c r="G162" s="218" t="s">
        <v>867</v>
      </c>
      <c r="H162" s="218">
        <v>89923235</v>
      </c>
      <c r="I162" s="218"/>
      <c r="J162" s="218">
        <v>82306327</v>
      </c>
      <c r="K162" s="218">
        <v>1349021</v>
      </c>
      <c r="L162" s="233">
        <v>4.179999774841126</v>
      </c>
      <c r="M162" s="218">
        <v>6388546</v>
      </c>
      <c r="N162" s="233">
        <v>2.736517024774463</v>
      </c>
      <c r="O162" s="218">
        <v>3456000</v>
      </c>
      <c r="P162" t="s">
        <v>867</v>
      </c>
      <c r="Q162" s="233">
        <v>1.467997651203758</v>
      </c>
      <c r="R162" s="218">
        <v>93499894</v>
      </c>
      <c r="S162"/>
      <c r="T162" s="234">
        <v>3576659</v>
      </c>
      <c r="U162" s="233">
        <v>3.9800000000000004</v>
      </c>
      <c r="W162" s="219"/>
    </row>
    <row r="163" spans="1:23" ht="12.75">
      <c r="A163" s="208" t="s">
        <v>599</v>
      </c>
      <c r="B163" s="170">
        <v>154</v>
      </c>
      <c r="C163" s="218">
        <v>5296674</v>
      </c>
      <c r="D163" s="218" t="s">
        <v>867</v>
      </c>
      <c r="E163" s="218">
        <v>206038</v>
      </c>
      <c r="F163" s="218">
        <v>244838.9</v>
      </c>
      <c r="G163" s="218" t="s">
        <v>867</v>
      </c>
      <c r="H163" s="218">
        <v>5747550.9</v>
      </c>
      <c r="I163" s="218"/>
      <c r="J163" s="218">
        <v>5429091</v>
      </c>
      <c r="K163" s="218">
        <v>84217</v>
      </c>
      <c r="L163" s="233">
        <v>4.0900006305844006</v>
      </c>
      <c r="M163" s="218">
        <v>211345</v>
      </c>
      <c r="N163" s="233">
        <v>2.5757384560129686</v>
      </c>
      <c r="O163" s="218">
        <v>256251.34</v>
      </c>
      <c r="P163" t="s">
        <v>867</v>
      </c>
      <c r="Q163" s="233">
        <v>4.661203754795501</v>
      </c>
      <c r="R163" s="218">
        <v>5980904.34</v>
      </c>
      <c r="S163"/>
      <c r="T163" s="234">
        <v>233353.43999999948</v>
      </c>
      <c r="U163" s="233">
        <v>4.06</v>
      </c>
      <c r="W163" s="219"/>
    </row>
    <row r="164" spans="1:23" ht="12.75">
      <c r="A164" s="208" t="s">
        <v>600</v>
      </c>
      <c r="B164" s="170">
        <v>155</v>
      </c>
      <c r="C164" s="218">
        <v>163232408</v>
      </c>
      <c r="D164" s="218" t="s">
        <v>867</v>
      </c>
      <c r="E164" s="218">
        <v>1627400</v>
      </c>
      <c r="F164" s="218">
        <v>8563500</v>
      </c>
      <c r="G164" s="218" t="s">
        <v>867</v>
      </c>
      <c r="H164" s="218">
        <v>173423308</v>
      </c>
      <c r="I164" s="218"/>
      <c r="J164" s="218">
        <v>167313218</v>
      </c>
      <c r="K164" s="218">
        <v>3754345</v>
      </c>
      <c r="L164" s="233">
        <v>4.799999642227909</v>
      </c>
      <c r="M164" s="218">
        <v>1672967</v>
      </c>
      <c r="N164" s="233">
        <v>2.7999877104584</v>
      </c>
      <c r="O164" s="218">
        <v>9018892.379999999</v>
      </c>
      <c r="P164" t="s">
        <v>867</v>
      </c>
      <c r="Q164" s="233">
        <v>5.317830092835861</v>
      </c>
      <c r="R164" s="218">
        <v>181759422.38</v>
      </c>
      <c r="S164"/>
      <c r="T164" s="234">
        <v>8336114.379999995</v>
      </c>
      <c r="U164" s="233">
        <v>4.81</v>
      </c>
      <c r="W164" s="219"/>
    </row>
    <row r="165" spans="1:23" ht="12.75">
      <c r="A165" s="208" t="s">
        <v>601</v>
      </c>
      <c r="B165" s="170">
        <v>156</v>
      </c>
      <c r="C165" s="218">
        <v>1932264</v>
      </c>
      <c r="D165" s="218" t="s">
        <v>867</v>
      </c>
      <c r="E165" s="218">
        <v>117004</v>
      </c>
      <c r="F165" s="218">
        <v>110454.31</v>
      </c>
      <c r="G165" s="218" t="s">
        <v>867</v>
      </c>
      <c r="H165" s="218">
        <v>2159722.31</v>
      </c>
      <c r="I165" s="218"/>
      <c r="J165" s="218">
        <v>1980571</v>
      </c>
      <c r="K165" s="218">
        <v>8309</v>
      </c>
      <c r="L165" s="233">
        <v>2.9300344052365515</v>
      </c>
      <c r="M165" s="218">
        <v>119452</v>
      </c>
      <c r="N165" s="233">
        <v>2.092236162866227</v>
      </c>
      <c r="O165" s="218">
        <v>116418.64</v>
      </c>
      <c r="P165" t="s">
        <v>867</v>
      </c>
      <c r="Q165" s="233">
        <v>5.399816448991445</v>
      </c>
      <c r="R165" s="218">
        <v>2224750.64</v>
      </c>
      <c r="S165"/>
      <c r="T165" s="234">
        <v>65028.330000000075</v>
      </c>
      <c r="U165" s="233">
        <v>3.01</v>
      </c>
      <c r="W165" s="219"/>
    </row>
    <row r="166" spans="1:23" ht="12.75">
      <c r="A166" s="208" t="s">
        <v>602</v>
      </c>
      <c r="B166" s="170">
        <v>157</v>
      </c>
      <c r="C166" s="218">
        <v>25937914</v>
      </c>
      <c r="D166" s="218" t="s">
        <v>867</v>
      </c>
      <c r="E166" s="218">
        <v>1135489</v>
      </c>
      <c r="F166" s="218">
        <v>972504</v>
      </c>
      <c r="G166" s="218" t="s">
        <v>867</v>
      </c>
      <c r="H166" s="218">
        <v>28045907</v>
      </c>
      <c r="I166" s="218"/>
      <c r="J166" s="218">
        <v>26586362</v>
      </c>
      <c r="K166" s="218">
        <v>98564</v>
      </c>
      <c r="L166" s="233">
        <v>2.8800002960916595</v>
      </c>
      <c r="M166" s="218">
        <v>1155730</v>
      </c>
      <c r="N166" s="233">
        <v>1.7825800161868588</v>
      </c>
      <c r="O166" s="218">
        <v>784578</v>
      </c>
      <c r="P166" t="s">
        <v>867</v>
      </c>
      <c r="Q166" s="233">
        <v>-19.3239308013129</v>
      </c>
      <c r="R166" s="218">
        <v>28625234</v>
      </c>
      <c r="S166"/>
      <c r="T166" s="234">
        <v>579327</v>
      </c>
      <c r="U166" s="233">
        <v>2.07</v>
      </c>
      <c r="W166" s="219"/>
    </row>
    <row r="167" spans="1:23" ht="12.75">
      <c r="A167" s="208" t="s">
        <v>603</v>
      </c>
      <c r="B167" s="170">
        <v>158</v>
      </c>
      <c r="C167" s="218">
        <v>37973455</v>
      </c>
      <c r="D167" s="218" t="s">
        <v>867</v>
      </c>
      <c r="E167" s="218">
        <v>760519</v>
      </c>
      <c r="F167" s="218">
        <v>2786116</v>
      </c>
      <c r="G167" s="218" t="s">
        <v>867</v>
      </c>
      <c r="H167" s="218">
        <v>41520090</v>
      </c>
      <c r="I167" s="218"/>
      <c r="J167" s="218">
        <v>38922791</v>
      </c>
      <c r="K167" s="218">
        <v>1583493</v>
      </c>
      <c r="L167" s="233">
        <v>6.66999881891179</v>
      </c>
      <c r="M167" s="218">
        <v>781654</v>
      </c>
      <c r="N167" s="233">
        <v>2.779023272265387</v>
      </c>
      <c r="O167" s="218">
        <v>2974116</v>
      </c>
      <c r="P167" t="s">
        <v>867</v>
      </c>
      <c r="Q167" s="233">
        <v>6.747744889301091</v>
      </c>
      <c r="R167" s="218">
        <v>44262054</v>
      </c>
      <c r="S167"/>
      <c r="T167" s="234">
        <v>2741964</v>
      </c>
      <c r="U167" s="233">
        <v>6.6000000000000005</v>
      </c>
      <c r="W167" s="219"/>
    </row>
    <row r="168" spans="1:23" ht="12.75">
      <c r="A168" s="208" t="s">
        <v>604</v>
      </c>
      <c r="B168" s="170">
        <v>159</v>
      </c>
      <c r="C168" s="218">
        <v>44067400</v>
      </c>
      <c r="D168" s="218" t="s">
        <v>867</v>
      </c>
      <c r="E168" s="218">
        <v>1483570</v>
      </c>
      <c r="F168" s="218">
        <v>3750187</v>
      </c>
      <c r="G168" s="218" t="s">
        <v>867</v>
      </c>
      <c r="H168" s="218">
        <v>49301157</v>
      </c>
      <c r="I168" s="218"/>
      <c r="J168" s="218">
        <v>45169085</v>
      </c>
      <c r="K168" s="218">
        <v>304065</v>
      </c>
      <c r="L168" s="233">
        <v>3.1899998638449283</v>
      </c>
      <c r="M168" s="218">
        <v>1525110</v>
      </c>
      <c r="N168" s="233">
        <v>2.800002696199033</v>
      </c>
      <c r="O168" s="218">
        <v>3735000</v>
      </c>
      <c r="P168" t="s">
        <v>867</v>
      </c>
      <c r="Q168" s="233">
        <v>-0.4049664723385794</v>
      </c>
      <c r="R168" s="218">
        <v>50733260</v>
      </c>
      <c r="S168"/>
      <c r="T168" s="234">
        <v>1432103</v>
      </c>
      <c r="U168" s="233">
        <v>2.9000000000000004</v>
      </c>
      <c r="W168" s="219"/>
    </row>
    <row r="169" spans="1:23" ht="12.75">
      <c r="A169" s="208" t="s">
        <v>605</v>
      </c>
      <c r="B169" s="170">
        <v>160</v>
      </c>
      <c r="C169" s="218">
        <v>158905239</v>
      </c>
      <c r="D169" s="218" t="s">
        <v>867</v>
      </c>
      <c r="E169" s="218">
        <v>26955751</v>
      </c>
      <c r="F169" s="218">
        <v>16281912</v>
      </c>
      <c r="G169" s="218" t="s">
        <v>867</v>
      </c>
      <c r="H169" s="218">
        <v>202142902</v>
      </c>
      <c r="I169" s="218"/>
      <c r="J169" s="218">
        <v>162877870</v>
      </c>
      <c r="K169" s="218">
        <v>2558374</v>
      </c>
      <c r="L169" s="233">
        <v>4.109999796797134</v>
      </c>
      <c r="M169" s="218">
        <v>27704654</v>
      </c>
      <c r="N169" s="233">
        <v>2.778267984446065</v>
      </c>
      <c r="O169" s="218">
        <v>15266087.840000002</v>
      </c>
      <c r="P169" t="s">
        <v>867</v>
      </c>
      <c r="Q169" s="233">
        <v>-6.238973408037079</v>
      </c>
      <c r="R169" s="218">
        <v>208406985.84</v>
      </c>
      <c r="S169"/>
      <c r="T169" s="234">
        <v>6264083.840000004</v>
      </c>
      <c r="U169" s="233">
        <v>3.1</v>
      </c>
      <c r="W169" s="219"/>
    </row>
    <row r="170" spans="1:23" ht="12.75">
      <c r="A170" s="208" t="s">
        <v>606</v>
      </c>
      <c r="B170" s="170">
        <v>161</v>
      </c>
      <c r="C170" s="218">
        <v>42772547</v>
      </c>
      <c r="D170" s="218" t="s">
        <v>867</v>
      </c>
      <c r="E170" s="218">
        <v>3277539</v>
      </c>
      <c r="F170" s="218">
        <v>5418000</v>
      </c>
      <c r="G170" s="218" t="s">
        <v>867</v>
      </c>
      <c r="H170" s="218">
        <v>51468086</v>
      </c>
      <c r="I170" s="218"/>
      <c r="J170" s="218">
        <v>43841861</v>
      </c>
      <c r="K170" s="218">
        <v>697193</v>
      </c>
      <c r="L170" s="233">
        <v>4.130001891166313</v>
      </c>
      <c r="M170" s="218">
        <v>3368368</v>
      </c>
      <c r="N170" s="233">
        <v>2.771256116250638</v>
      </c>
      <c r="O170" s="218">
        <v>5486000</v>
      </c>
      <c r="P170" t="s">
        <v>867</v>
      </c>
      <c r="Q170" s="233">
        <v>1.2550756736803248</v>
      </c>
      <c r="R170" s="218">
        <v>53393422</v>
      </c>
      <c r="S170"/>
      <c r="T170" s="234">
        <v>1925336</v>
      </c>
      <c r="U170" s="233">
        <v>3.74</v>
      </c>
      <c r="W170" s="219"/>
    </row>
    <row r="171" spans="1:23" ht="12.75">
      <c r="A171" s="208" t="s">
        <v>607</v>
      </c>
      <c r="B171" s="170">
        <v>162</v>
      </c>
      <c r="C171" s="218">
        <v>23794447</v>
      </c>
      <c r="D171" s="218" t="s">
        <v>867</v>
      </c>
      <c r="E171" s="218">
        <v>1149150</v>
      </c>
      <c r="F171" s="218">
        <v>2005833</v>
      </c>
      <c r="G171" s="218" t="s">
        <v>867</v>
      </c>
      <c r="H171" s="218">
        <v>26949430</v>
      </c>
      <c r="I171" s="218"/>
      <c r="J171" s="218">
        <v>24389308</v>
      </c>
      <c r="K171" s="218">
        <v>480648</v>
      </c>
      <c r="L171" s="233">
        <v>4.519999981508291</v>
      </c>
      <c r="M171" s="218">
        <v>1180592</v>
      </c>
      <c r="N171" s="233">
        <v>2.7361092981769133</v>
      </c>
      <c r="O171" s="218">
        <v>2020438</v>
      </c>
      <c r="P171" t="s">
        <v>867</v>
      </c>
      <c r="Q171" s="233">
        <v>0.7281264192981171</v>
      </c>
      <c r="R171" s="218">
        <v>28070986</v>
      </c>
      <c r="S171"/>
      <c r="T171" s="234">
        <v>1121556</v>
      </c>
      <c r="U171" s="233">
        <v>4.16</v>
      </c>
      <c r="W171" s="219"/>
    </row>
    <row r="172" spans="1:23" ht="12.75">
      <c r="A172" s="208" t="s">
        <v>608</v>
      </c>
      <c r="B172" s="170">
        <v>163</v>
      </c>
      <c r="C172" s="218">
        <v>136429137</v>
      </c>
      <c r="D172" s="218" t="s">
        <v>867</v>
      </c>
      <c r="E172" s="218">
        <v>23776699</v>
      </c>
      <c r="F172" s="218">
        <v>14652439</v>
      </c>
      <c r="G172" s="218" t="s">
        <v>867</v>
      </c>
      <c r="H172" s="218">
        <v>174858275</v>
      </c>
      <c r="I172" s="218"/>
      <c r="J172" s="218">
        <v>139839865</v>
      </c>
      <c r="K172" s="218">
        <v>1950937</v>
      </c>
      <c r="L172" s="233">
        <v>3.9299999383562767</v>
      </c>
      <c r="M172" s="218">
        <v>24442395</v>
      </c>
      <c r="N172" s="233">
        <v>2.7997830985705794</v>
      </c>
      <c r="O172" s="218">
        <v>12755054</v>
      </c>
      <c r="P172" t="s">
        <v>867</v>
      </c>
      <c r="Q172" s="233">
        <v>-12.94927759125972</v>
      </c>
      <c r="R172" s="218">
        <v>178988251</v>
      </c>
      <c r="S172"/>
      <c r="T172" s="234">
        <v>4129976</v>
      </c>
      <c r="U172" s="233">
        <v>2.36</v>
      </c>
      <c r="W172" s="219"/>
    </row>
    <row r="173" spans="1:23" ht="12.75">
      <c r="A173" s="208" t="s">
        <v>609</v>
      </c>
      <c r="B173" s="170">
        <v>164</v>
      </c>
      <c r="C173" s="218">
        <v>38404725</v>
      </c>
      <c r="D173" s="218" t="s">
        <v>867</v>
      </c>
      <c r="E173" s="218">
        <v>1147136</v>
      </c>
      <c r="F173" s="218">
        <v>4084000</v>
      </c>
      <c r="G173" s="218" t="s">
        <v>867</v>
      </c>
      <c r="H173" s="218">
        <v>43635861</v>
      </c>
      <c r="I173" s="218"/>
      <c r="J173" s="218">
        <v>39364843</v>
      </c>
      <c r="K173" s="218">
        <v>510783</v>
      </c>
      <c r="L173" s="233">
        <v>3.830000084625004</v>
      </c>
      <c r="M173" s="218">
        <v>1178059</v>
      </c>
      <c r="N173" s="233">
        <v>2.6956699118500334</v>
      </c>
      <c r="O173" s="218">
        <v>4095000</v>
      </c>
      <c r="P173" t="s">
        <v>867</v>
      </c>
      <c r="Q173" s="233">
        <v>0.2693437806072478</v>
      </c>
      <c r="R173" s="218">
        <v>45148685</v>
      </c>
      <c r="S173"/>
      <c r="T173" s="234">
        <v>1512824</v>
      </c>
      <c r="U173" s="233">
        <v>3.47</v>
      </c>
      <c r="W173" s="219"/>
    </row>
    <row r="174" spans="1:23" ht="12.75">
      <c r="A174" s="208" t="s">
        <v>610</v>
      </c>
      <c r="B174" s="170">
        <v>165</v>
      </c>
      <c r="C174" s="218">
        <v>94569307</v>
      </c>
      <c r="D174" s="218" t="s">
        <v>867</v>
      </c>
      <c r="E174" s="218">
        <v>13322297</v>
      </c>
      <c r="F174" s="218">
        <v>9828810.79</v>
      </c>
      <c r="G174" s="218" t="s">
        <v>867</v>
      </c>
      <c r="H174" s="218">
        <v>117720414.78999999</v>
      </c>
      <c r="I174" s="218"/>
      <c r="J174" s="218">
        <v>96933540</v>
      </c>
      <c r="K174" s="218">
        <v>1834645</v>
      </c>
      <c r="L174" s="233">
        <v>4.4400008133717215</v>
      </c>
      <c r="M174" s="218">
        <v>13695321</v>
      </c>
      <c r="N174" s="233">
        <v>2.7999976280366665</v>
      </c>
      <c r="O174" s="218">
        <v>8842854.07</v>
      </c>
      <c r="P174" t="s">
        <v>867</v>
      </c>
      <c r="Q174" s="233">
        <v>-10.03129209693535</v>
      </c>
      <c r="R174" s="218">
        <v>121306360.07</v>
      </c>
      <c r="S174"/>
      <c r="T174" s="234">
        <v>3585945.280000001</v>
      </c>
      <c r="U174" s="233">
        <v>3.05</v>
      </c>
      <c r="W174" s="219"/>
    </row>
    <row r="175" spans="1:23" ht="12.75">
      <c r="A175" s="208" t="s">
        <v>611</v>
      </c>
      <c r="B175" s="170">
        <v>166</v>
      </c>
      <c r="C175" s="218">
        <v>22372852</v>
      </c>
      <c r="D175" s="218" t="s">
        <v>867</v>
      </c>
      <c r="E175" s="218">
        <v>236147</v>
      </c>
      <c r="F175" s="218">
        <v>851000</v>
      </c>
      <c r="G175" s="218" t="s">
        <v>867</v>
      </c>
      <c r="H175" s="218">
        <v>23459999</v>
      </c>
      <c r="I175" s="218"/>
      <c r="J175" s="218">
        <v>22932173</v>
      </c>
      <c r="K175" s="218">
        <v>257288</v>
      </c>
      <c r="L175" s="233">
        <v>3.649999561969122</v>
      </c>
      <c r="M175" s="218">
        <v>242759</v>
      </c>
      <c r="N175" s="233">
        <v>2.799950878054771</v>
      </c>
      <c r="O175" s="218">
        <v>1176000</v>
      </c>
      <c r="P175" t="s">
        <v>867</v>
      </c>
      <c r="Q175" s="233">
        <v>38.190364277320796</v>
      </c>
      <c r="R175" s="218">
        <v>24608220</v>
      </c>
      <c r="S175"/>
      <c r="T175" s="234">
        <v>1148221</v>
      </c>
      <c r="U175" s="233">
        <v>4.89</v>
      </c>
      <c r="W175" s="219"/>
    </row>
    <row r="176" spans="1:23" ht="12.75">
      <c r="A176" s="208" t="s">
        <v>612</v>
      </c>
      <c r="B176" s="170">
        <v>167</v>
      </c>
      <c r="C176" s="218">
        <v>62548558</v>
      </c>
      <c r="D176" s="218" t="s">
        <v>867</v>
      </c>
      <c r="E176" s="218">
        <v>2368619</v>
      </c>
      <c r="F176" s="218">
        <v>6161199</v>
      </c>
      <c r="G176" s="218" t="s">
        <v>867</v>
      </c>
      <c r="H176" s="218">
        <v>71078376</v>
      </c>
      <c r="I176" s="218"/>
      <c r="J176" s="218">
        <v>64112272</v>
      </c>
      <c r="K176" s="218">
        <v>988267</v>
      </c>
      <c r="L176" s="233">
        <v>4.079999733966689</v>
      </c>
      <c r="M176" s="218">
        <v>2434940</v>
      </c>
      <c r="N176" s="233">
        <v>2.799985983393699</v>
      </c>
      <c r="O176" s="218">
        <v>6479634</v>
      </c>
      <c r="P176" t="s">
        <v>867</v>
      </c>
      <c r="Q176" s="233">
        <v>5.168393359798961</v>
      </c>
      <c r="R176" s="218">
        <v>74015113</v>
      </c>
      <c r="S176"/>
      <c r="T176" s="234">
        <v>2936737</v>
      </c>
      <c r="U176" s="233">
        <v>4.130000000000001</v>
      </c>
      <c r="W176" s="219"/>
    </row>
    <row r="177" spans="1:23" ht="12.75">
      <c r="A177" s="208" t="s">
        <v>613</v>
      </c>
      <c r="B177" s="170">
        <v>168</v>
      </c>
      <c r="C177" s="218">
        <v>56294235</v>
      </c>
      <c r="D177" s="218" t="s">
        <v>867</v>
      </c>
      <c r="E177" s="218">
        <v>1209205</v>
      </c>
      <c r="F177" s="218">
        <v>3092821.39</v>
      </c>
      <c r="G177" s="218" t="s">
        <v>867</v>
      </c>
      <c r="H177" s="218">
        <v>60596261.39</v>
      </c>
      <c r="I177" s="218"/>
      <c r="J177" s="218">
        <v>57701591</v>
      </c>
      <c r="K177" s="218">
        <v>354654</v>
      </c>
      <c r="L177" s="233">
        <v>3.13000078960128</v>
      </c>
      <c r="M177" s="218">
        <v>1243063</v>
      </c>
      <c r="N177" s="233">
        <v>2.800021501730476</v>
      </c>
      <c r="O177" s="218">
        <v>3040745.47</v>
      </c>
      <c r="P177" t="s">
        <v>867</v>
      </c>
      <c r="Q177" s="233">
        <v>-1.683767454802811</v>
      </c>
      <c r="R177" s="218">
        <v>62340053.47</v>
      </c>
      <c r="S177"/>
      <c r="T177" s="234">
        <v>1743792.0799999982</v>
      </c>
      <c r="U177" s="233">
        <v>2.88</v>
      </c>
      <c r="W177" s="219"/>
    </row>
    <row r="178" spans="1:23" ht="12.75">
      <c r="A178" s="208" t="s">
        <v>614</v>
      </c>
      <c r="B178" s="170">
        <v>169</v>
      </c>
      <c r="C178" s="218">
        <v>17620938</v>
      </c>
      <c r="D178" s="218" t="s">
        <v>867</v>
      </c>
      <c r="E178" s="218">
        <v>263780</v>
      </c>
      <c r="F178" s="218">
        <v>725200</v>
      </c>
      <c r="G178" s="218" t="s">
        <v>867</v>
      </c>
      <c r="H178" s="218">
        <v>18609918</v>
      </c>
      <c r="I178" s="218"/>
      <c r="J178" s="218">
        <v>18061461</v>
      </c>
      <c r="K178" s="218">
        <v>207927</v>
      </c>
      <c r="L178" s="233">
        <v>3.6799970580453776</v>
      </c>
      <c r="M178" s="218">
        <v>270489</v>
      </c>
      <c r="N178" s="233">
        <v>2.543407384941997</v>
      </c>
      <c r="O178" s="218">
        <v>725200</v>
      </c>
      <c r="P178" t="s">
        <v>867</v>
      </c>
      <c r="Q178" s="233">
        <v>0</v>
      </c>
      <c r="R178" s="218">
        <v>19265077</v>
      </c>
      <c r="S178"/>
      <c r="T178" s="234">
        <v>655159</v>
      </c>
      <c r="U178" s="233">
        <v>3.52</v>
      </c>
      <c r="W178" s="219"/>
    </row>
    <row r="179" spans="1:23" ht="12.75">
      <c r="A179" s="208" t="s">
        <v>615</v>
      </c>
      <c r="B179" s="170">
        <v>170</v>
      </c>
      <c r="C179" s="218">
        <v>144113359</v>
      </c>
      <c r="D179" s="218" t="s">
        <v>867</v>
      </c>
      <c r="E179" s="218">
        <v>5855609</v>
      </c>
      <c r="F179" s="218">
        <v>9639591.55</v>
      </c>
      <c r="G179" s="218" t="s">
        <v>867</v>
      </c>
      <c r="H179" s="218">
        <v>159608559.55</v>
      </c>
      <c r="I179" s="218"/>
      <c r="J179" s="218">
        <v>147716193</v>
      </c>
      <c r="K179" s="218">
        <v>1310885</v>
      </c>
      <c r="L179" s="233">
        <v>3.4096207555609053</v>
      </c>
      <c r="M179" s="218">
        <v>6017461</v>
      </c>
      <c r="N179" s="233">
        <v>2.7640506734653902</v>
      </c>
      <c r="O179" s="218">
        <v>10075493</v>
      </c>
      <c r="P179" t="s">
        <v>867</v>
      </c>
      <c r="Q179" s="233">
        <v>4.52199087211324</v>
      </c>
      <c r="R179" s="218">
        <v>165120032</v>
      </c>
      <c r="S179"/>
      <c r="T179" s="234">
        <v>5511472.449999988</v>
      </c>
      <c r="U179" s="233">
        <v>3.45</v>
      </c>
      <c r="W179" s="219"/>
    </row>
    <row r="180" spans="1:23" ht="12.75">
      <c r="A180" s="208" t="s">
        <v>616</v>
      </c>
      <c r="B180" s="170">
        <v>171</v>
      </c>
      <c r="C180" s="218">
        <v>62435562</v>
      </c>
      <c r="D180" s="218" t="s">
        <v>867</v>
      </c>
      <c r="E180" s="218">
        <v>2303734</v>
      </c>
      <c r="F180" s="218">
        <v>5382000</v>
      </c>
      <c r="G180" s="218" t="s">
        <v>867</v>
      </c>
      <c r="H180" s="218">
        <v>70121296</v>
      </c>
      <c r="I180" s="218"/>
      <c r="J180" s="218">
        <v>63996451</v>
      </c>
      <c r="K180" s="218">
        <v>711765</v>
      </c>
      <c r="L180" s="233">
        <v>3.639999268365679</v>
      </c>
      <c r="M180" s="218">
        <v>2368144</v>
      </c>
      <c r="N180" s="233">
        <v>2.7958957067091945</v>
      </c>
      <c r="O180" s="218">
        <v>5169000</v>
      </c>
      <c r="P180" t="s">
        <v>867</v>
      </c>
      <c r="Q180" s="233">
        <v>-3.9576365663322184</v>
      </c>
      <c r="R180" s="218">
        <v>72245360</v>
      </c>
      <c r="S180"/>
      <c r="T180" s="234">
        <v>2124064</v>
      </c>
      <c r="U180" s="233">
        <v>3.0300000000000002</v>
      </c>
      <c r="W180" s="219"/>
    </row>
    <row r="181" spans="1:23" ht="12.75">
      <c r="A181" s="208" t="s">
        <v>617</v>
      </c>
      <c r="B181" s="170">
        <v>172</v>
      </c>
      <c r="C181" s="218">
        <v>49968699</v>
      </c>
      <c r="D181" s="218" t="s">
        <v>867</v>
      </c>
      <c r="E181" s="218">
        <v>798542</v>
      </c>
      <c r="F181" s="218">
        <v>2388150</v>
      </c>
      <c r="G181" s="218" t="s">
        <v>867</v>
      </c>
      <c r="H181" s="218">
        <v>53155391</v>
      </c>
      <c r="I181" s="218"/>
      <c r="J181" s="218">
        <v>51217916</v>
      </c>
      <c r="K181" s="218">
        <v>809493</v>
      </c>
      <c r="L181" s="233">
        <v>4.119999201900374</v>
      </c>
      <c r="M181" s="218">
        <v>809481</v>
      </c>
      <c r="N181" s="233">
        <v>1.3698715909745511</v>
      </c>
      <c r="O181" s="218">
        <v>2774475</v>
      </c>
      <c r="P181" t="s">
        <v>867</v>
      </c>
      <c r="Q181" s="233">
        <v>16.176747691727908</v>
      </c>
      <c r="R181" s="218">
        <v>55611365</v>
      </c>
      <c r="S181"/>
      <c r="T181" s="234">
        <v>2455974</v>
      </c>
      <c r="U181" s="233">
        <v>4.62</v>
      </c>
      <c r="W181" s="219"/>
    </row>
    <row r="182" spans="1:23" ht="12.75">
      <c r="A182" s="208" t="s">
        <v>618</v>
      </c>
      <c r="B182" s="170">
        <v>173</v>
      </c>
      <c r="C182" s="218">
        <v>20842029</v>
      </c>
      <c r="D182" s="218" t="s">
        <v>867</v>
      </c>
      <c r="E182" s="218">
        <v>605331</v>
      </c>
      <c r="F182" s="218">
        <v>1501819</v>
      </c>
      <c r="G182" s="218" t="s">
        <v>867</v>
      </c>
      <c r="H182" s="218">
        <v>22949179</v>
      </c>
      <c r="I182" s="218"/>
      <c r="J182" s="218">
        <v>21363080</v>
      </c>
      <c r="K182" s="218">
        <v>310546</v>
      </c>
      <c r="L182" s="233">
        <v>3.9900002058340864</v>
      </c>
      <c r="M182" s="218">
        <v>617382</v>
      </c>
      <c r="N182" s="233">
        <v>1.9908116385911179</v>
      </c>
      <c r="O182" s="218">
        <v>1676589</v>
      </c>
      <c r="P182" t="s">
        <v>867</v>
      </c>
      <c r="Q182" s="233">
        <v>11.63722126301505</v>
      </c>
      <c r="R182" s="218">
        <v>23967597</v>
      </c>
      <c r="S182"/>
      <c r="T182" s="234">
        <v>1018418</v>
      </c>
      <c r="U182" s="233">
        <v>4.44</v>
      </c>
      <c r="W182" s="219"/>
    </row>
    <row r="183" spans="1:23" ht="12.75">
      <c r="A183" s="208" t="s">
        <v>619</v>
      </c>
      <c r="B183" s="170">
        <v>174</v>
      </c>
      <c r="C183" s="218">
        <v>28986815</v>
      </c>
      <c r="D183" s="218" t="s">
        <v>867</v>
      </c>
      <c r="E183" s="218">
        <v>1668251</v>
      </c>
      <c r="F183" s="218">
        <v>1724900</v>
      </c>
      <c r="G183" s="218" t="s">
        <v>867</v>
      </c>
      <c r="H183" s="218">
        <v>32379966</v>
      </c>
      <c r="I183" s="218"/>
      <c r="J183" s="218">
        <v>29711485</v>
      </c>
      <c r="K183" s="218">
        <v>489877</v>
      </c>
      <c r="L183" s="233">
        <v>4.189998107760373</v>
      </c>
      <c r="M183" s="218">
        <v>1714962</v>
      </c>
      <c r="N183" s="233">
        <v>2.799998321595491</v>
      </c>
      <c r="O183" s="218">
        <v>1837000</v>
      </c>
      <c r="P183" t="s">
        <v>867</v>
      </c>
      <c r="Q183" s="233">
        <v>6.498927474056467</v>
      </c>
      <c r="R183" s="218">
        <v>33753324</v>
      </c>
      <c r="S183"/>
      <c r="T183" s="234">
        <v>1373358</v>
      </c>
      <c r="U183" s="233">
        <v>4.24</v>
      </c>
      <c r="W183" s="219"/>
    </row>
    <row r="184" spans="1:23" ht="12.75">
      <c r="A184" s="208" t="s">
        <v>620</v>
      </c>
      <c r="B184" s="170">
        <v>175</v>
      </c>
      <c r="C184" s="218">
        <v>34793822</v>
      </c>
      <c r="D184" s="218" t="s">
        <v>867</v>
      </c>
      <c r="E184" s="218">
        <v>1587079</v>
      </c>
      <c r="F184" s="218">
        <v>2441831</v>
      </c>
      <c r="G184" s="218" t="s">
        <v>867</v>
      </c>
      <c r="H184" s="218">
        <v>38822732</v>
      </c>
      <c r="I184" s="218"/>
      <c r="J184" s="218">
        <v>35663668</v>
      </c>
      <c r="K184" s="218">
        <v>469717</v>
      </c>
      <c r="L184" s="233">
        <v>3.850002451584652</v>
      </c>
      <c r="M184" s="218">
        <v>1630179</v>
      </c>
      <c r="N184" s="233">
        <v>2.7156808199213778</v>
      </c>
      <c r="O184" s="218">
        <v>2669661</v>
      </c>
      <c r="P184" t="s">
        <v>867</v>
      </c>
      <c r="Q184" s="233">
        <v>9.330293537922977</v>
      </c>
      <c r="R184" s="218">
        <v>40433225</v>
      </c>
      <c r="S184"/>
      <c r="T184" s="234">
        <v>1610493</v>
      </c>
      <c r="U184" s="233">
        <v>4.15</v>
      </c>
      <c r="W184" s="219"/>
    </row>
    <row r="185" spans="1:23" ht="12.75">
      <c r="A185" s="208" t="s">
        <v>621</v>
      </c>
      <c r="B185" s="170">
        <v>176</v>
      </c>
      <c r="C185" s="218">
        <v>118138663</v>
      </c>
      <c r="D185" s="218" t="s">
        <v>867</v>
      </c>
      <c r="E185" s="218">
        <v>12933547</v>
      </c>
      <c r="F185" s="218">
        <v>12089616</v>
      </c>
      <c r="G185" s="218" t="s">
        <v>867</v>
      </c>
      <c r="H185" s="218">
        <v>143161826</v>
      </c>
      <c r="I185" s="218"/>
      <c r="J185" s="218">
        <v>121092130</v>
      </c>
      <c r="K185" s="218">
        <v>1724824</v>
      </c>
      <c r="L185" s="233">
        <v>3.959999953613831</v>
      </c>
      <c r="M185" s="218">
        <v>13294199</v>
      </c>
      <c r="N185" s="233">
        <v>2.788500324002379</v>
      </c>
      <c r="O185" s="218">
        <v>12985549</v>
      </c>
      <c r="P185" t="s">
        <v>867</v>
      </c>
      <c r="Q185" s="233">
        <v>7.410764742238298</v>
      </c>
      <c r="R185" s="218">
        <v>149096702</v>
      </c>
      <c r="S185"/>
      <c r="T185" s="234">
        <v>5934876</v>
      </c>
      <c r="U185" s="233">
        <v>4.15</v>
      </c>
      <c r="W185" s="219"/>
    </row>
    <row r="186" spans="1:23" ht="12.75">
      <c r="A186" s="208" t="s">
        <v>622</v>
      </c>
      <c r="B186" s="170">
        <v>177</v>
      </c>
      <c r="C186" s="218">
        <v>38635928</v>
      </c>
      <c r="D186" s="218" t="s">
        <v>867</v>
      </c>
      <c r="E186" s="218">
        <v>1295508</v>
      </c>
      <c r="F186" s="218">
        <v>2369100</v>
      </c>
      <c r="G186" s="218" t="s">
        <v>867</v>
      </c>
      <c r="H186" s="218">
        <v>42300536</v>
      </c>
      <c r="I186" s="218"/>
      <c r="J186" s="218">
        <v>39601826</v>
      </c>
      <c r="K186" s="218">
        <v>687720</v>
      </c>
      <c r="L186" s="233">
        <v>4.280000728855277</v>
      </c>
      <c r="M186" s="218">
        <v>1331782</v>
      </c>
      <c r="N186" s="233">
        <v>2.799982709485391</v>
      </c>
      <c r="O186" s="218">
        <v>2539100</v>
      </c>
      <c r="P186" t="s">
        <v>867</v>
      </c>
      <c r="Q186" s="233">
        <v>7.175720737832933</v>
      </c>
      <c r="R186" s="218">
        <v>44160428</v>
      </c>
      <c r="S186"/>
      <c r="T186" s="234">
        <v>1859892</v>
      </c>
      <c r="U186" s="233">
        <v>4.3999999999999995</v>
      </c>
      <c r="W186" s="219"/>
    </row>
    <row r="187" spans="1:23" ht="12.75">
      <c r="A187" s="208" t="s">
        <v>623</v>
      </c>
      <c r="B187" s="170">
        <v>178</v>
      </c>
      <c r="C187" s="218">
        <v>64738724</v>
      </c>
      <c r="D187" s="218" t="s">
        <v>867</v>
      </c>
      <c r="E187" s="218">
        <v>5446992</v>
      </c>
      <c r="F187" s="218">
        <v>3776242.54</v>
      </c>
      <c r="G187" s="218" t="s">
        <v>867</v>
      </c>
      <c r="H187" s="218">
        <v>73961958.54</v>
      </c>
      <c r="I187" s="218"/>
      <c r="J187" s="218">
        <v>66357192</v>
      </c>
      <c r="K187" s="218">
        <v>770391</v>
      </c>
      <c r="L187" s="233">
        <v>3.6900001303701937</v>
      </c>
      <c r="M187" s="218">
        <v>5599475</v>
      </c>
      <c r="N187" s="233">
        <v>2.799398273395665</v>
      </c>
      <c r="O187" s="218">
        <v>3771000</v>
      </c>
      <c r="P187" t="s">
        <v>867</v>
      </c>
      <c r="Q187" s="233">
        <v>-0.13882953609224574</v>
      </c>
      <c r="R187" s="218">
        <v>76498058</v>
      </c>
      <c r="S187"/>
      <c r="T187" s="234">
        <v>2536099.4599999934</v>
      </c>
      <c r="U187" s="233">
        <v>3.4299999999999997</v>
      </c>
      <c r="W187" s="219"/>
    </row>
    <row r="188" spans="1:23" ht="12.75">
      <c r="A188" s="208" t="s">
        <v>624</v>
      </c>
      <c r="B188" s="170">
        <v>179</v>
      </c>
      <c r="C188" s="218">
        <v>13093429</v>
      </c>
      <c r="D188" s="218" t="s">
        <v>867</v>
      </c>
      <c r="E188" s="218">
        <v>438508</v>
      </c>
      <c r="F188" s="218">
        <v>1392337</v>
      </c>
      <c r="G188" s="218" t="s">
        <v>867</v>
      </c>
      <c r="H188" s="218">
        <v>14924274</v>
      </c>
      <c r="I188" s="218"/>
      <c r="J188" s="218">
        <v>13420765</v>
      </c>
      <c r="K188" s="218">
        <v>371853</v>
      </c>
      <c r="L188" s="233">
        <v>5.339999170576325</v>
      </c>
      <c r="M188" s="218">
        <v>450658</v>
      </c>
      <c r="N188" s="233">
        <v>2.7707590283415584</v>
      </c>
      <c r="O188" s="218">
        <v>1394782</v>
      </c>
      <c r="P188" t="s">
        <v>867</v>
      </c>
      <c r="Q188" s="233">
        <v>0.1756040383901311</v>
      </c>
      <c r="R188" s="218">
        <v>15638058</v>
      </c>
      <c r="S188"/>
      <c r="T188" s="234">
        <v>713784</v>
      </c>
      <c r="U188" s="233">
        <v>4.78</v>
      </c>
      <c r="W188" s="219"/>
    </row>
    <row r="189" spans="1:23" ht="12.75">
      <c r="A189" s="208" t="s">
        <v>625</v>
      </c>
      <c r="B189" s="170">
        <v>180</v>
      </c>
      <c r="C189" s="218">
        <v>11229037</v>
      </c>
      <c r="D189" s="218" t="s">
        <v>867</v>
      </c>
      <c r="E189" s="218">
        <v>896533</v>
      </c>
      <c r="F189" s="218">
        <v>1080200</v>
      </c>
      <c r="G189" s="218" t="s">
        <v>867</v>
      </c>
      <c r="H189" s="218">
        <v>13205770</v>
      </c>
      <c r="I189" s="218"/>
      <c r="J189" s="218">
        <v>11509763</v>
      </c>
      <c r="K189" s="218">
        <v>197631</v>
      </c>
      <c r="L189" s="233">
        <v>4.2600002119505</v>
      </c>
      <c r="M189" s="218">
        <v>921550</v>
      </c>
      <c r="N189" s="233">
        <v>2.7904159690719696</v>
      </c>
      <c r="O189" s="218">
        <v>1155200</v>
      </c>
      <c r="P189" t="s">
        <v>867</v>
      </c>
      <c r="Q189" s="233">
        <v>6.94315867431957</v>
      </c>
      <c r="R189" s="218">
        <v>13784144</v>
      </c>
      <c r="S189"/>
      <c r="T189" s="234">
        <v>578374</v>
      </c>
      <c r="U189" s="233">
        <v>4.38</v>
      </c>
      <c r="W189" s="219"/>
    </row>
    <row r="190" spans="1:23" ht="12.75">
      <c r="A190" s="208" t="s">
        <v>626</v>
      </c>
      <c r="B190" s="170">
        <v>181</v>
      </c>
      <c r="C190" s="218">
        <v>93348857</v>
      </c>
      <c r="D190" s="218" t="s">
        <v>867</v>
      </c>
      <c r="E190" s="218">
        <v>5773605</v>
      </c>
      <c r="F190" s="218">
        <v>7888807</v>
      </c>
      <c r="G190" s="218" t="s">
        <v>867</v>
      </c>
      <c r="H190" s="218">
        <v>107011269</v>
      </c>
      <c r="I190" s="218"/>
      <c r="J190" s="218">
        <v>95682578</v>
      </c>
      <c r="K190" s="218">
        <v>1166861</v>
      </c>
      <c r="L190" s="233">
        <v>3.7499998527030707</v>
      </c>
      <c r="M190" s="218">
        <v>5935266</v>
      </c>
      <c r="N190" s="233">
        <v>2.8000010392120696</v>
      </c>
      <c r="O190" s="218">
        <v>8355527</v>
      </c>
      <c r="P190" t="s">
        <v>867</v>
      </c>
      <c r="Q190" s="233">
        <v>5.916230426222875</v>
      </c>
      <c r="R190" s="218">
        <v>111140232</v>
      </c>
      <c r="S190"/>
      <c r="T190" s="234">
        <v>4128963</v>
      </c>
      <c r="U190" s="233">
        <v>3.8600000000000003</v>
      </c>
      <c r="W190" s="219"/>
    </row>
    <row r="191" spans="1:23" ht="12.75">
      <c r="A191" s="208" t="s">
        <v>627</v>
      </c>
      <c r="B191" s="170">
        <v>182</v>
      </c>
      <c r="C191" s="218">
        <v>44431811</v>
      </c>
      <c r="D191" s="218" t="s">
        <v>867</v>
      </c>
      <c r="E191" s="218">
        <v>2777987</v>
      </c>
      <c r="F191" s="218">
        <v>4778080</v>
      </c>
      <c r="G191" s="218" t="s">
        <v>867</v>
      </c>
      <c r="H191" s="218">
        <v>51987878</v>
      </c>
      <c r="I191" s="218"/>
      <c r="J191" s="218">
        <v>45542606</v>
      </c>
      <c r="K191" s="218">
        <v>959727</v>
      </c>
      <c r="L191" s="233">
        <v>4.659999116398835</v>
      </c>
      <c r="M191" s="218">
        <v>2851292</v>
      </c>
      <c r="N191" s="233">
        <v>2.6387812469964764</v>
      </c>
      <c r="O191" s="218">
        <v>5269305</v>
      </c>
      <c r="P191" t="s">
        <v>867</v>
      </c>
      <c r="Q191" s="233">
        <v>10.280803167799618</v>
      </c>
      <c r="R191" s="218">
        <v>54622930</v>
      </c>
      <c r="S191"/>
      <c r="T191" s="234">
        <v>2635052</v>
      </c>
      <c r="U191" s="233">
        <v>5.07</v>
      </c>
      <c r="W191" s="219"/>
    </row>
    <row r="192" spans="1:23" ht="12.75">
      <c r="A192" s="208" t="s">
        <v>628</v>
      </c>
      <c r="B192" s="170">
        <v>183</v>
      </c>
      <c r="C192" s="224">
        <v>1463886</v>
      </c>
      <c r="D192" s="218" t="s">
        <v>867</v>
      </c>
      <c r="E192" s="224">
        <v>113335</v>
      </c>
      <c r="F192" s="224">
        <v>71300</v>
      </c>
      <c r="G192" s="218" t="s">
        <v>867</v>
      </c>
      <c r="H192" s="224">
        <v>1648521</v>
      </c>
      <c r="I192" s="224"/>
      <c r="J192" s="218">
        <v>1500483</v>
      </c>
      <c r="K192" s="218">
        <v>6734</v>
      </c>
      <c r="L192" s="233">
        <v>2.9599982512299454</v>
      </c>
      <c r="M192" s="224">
        <v>114916</v>
      </c>
      <c r="N192" s="233">
        <v>1.3949794855958</v>
      </c>
      <c r="O192" s="224">
        <v>66400</v>
      </c>
      <c r="P192" s="225" t="s">
        <v>867</v>
      </c>
      <c r="Q192" s="233">
        <v>-6.872370266479663</v>
      </c>
      <c r="R192" s="224">
        <v>1688533</v>
      </c>
      <c r="S192" s="225"/>
      <c r="T192" s="235">
        <v>40012</v>
      </c>
      <c r="U192" s="233">
        <v>2.4299999999999997</v>
      </c>
      <c r="W192" s="219"/>
    </row>
    <row r="193" spans="1:23" ht="12.75">
      <c r="A193" s="208" t="s">
        <v>629</v>
      </c>
      <c r="B193" s="170">
        <v>184</v>
      </c>
      <c r="C193" s="218">
        <v>27689363</v>
      </c>
      <c r="D193" s="218" t="s">
        <v>867</v>
      </c>
      <c r="E193" s="218">
        <v>603127</v>
      </c>
      <c r="F193" s="218">
        <v>2726855</v>
      </c>
      <c r="G193" s="218" t="s">
        <v>867</v>
      </c>
      <c r="H193" s="218">
        <v>31019345</v>
      </c>
      <c r="I193" s="218"/>
      <c r="J193" s="218">
        <v>28381597</v>
      </c>
      <c r="K193" s="218">
        <v>742075</v>
      </c>
      <c r="L193" s="233">
        <v>5.179999987720916</v>
      </c>
      <c r="M193" s="218">
        <v>619395</v>
      </c>
      <c r="N193" s="233">
        <v>2.6972760297582434</v>
      </c>
      <c r="O193" s="218">
        <v>2762844</v>
      </c>
      <c r="P193" t="s">
        <v>867</v>
      </c>
      <c r="Q193" s="233">
        <v>1.3197988158519613</v>
      </c>
      <c r="R193" s="218">
        <v>32505911</v>
      </c>
      <c r="S193"/>
      <c r="T193" s="234">
        <v>1486566</v>
      </c>
      <c r="U193" s="233">
        <v>4.79</v>
      </c>
      <c r="W193" s="219"/>
    </row>
    <row r="194" spans="1:23" ht="12.75">
      <c r="A194" s="208" t="s">
        <v>630</v>
      </c>
      <c r="B194" s="170">
        <v>185</v>
      </c>
      <c r="C194" s="218">
        <v>73699324</v>
      </c>
      <c r="D194" s="218" t="s">
        <v>867</v>
      </c>
      <c r="E194" s="218">
        <v>3243398</v>
      </c>
      <c r="F194" s="218">
        <v>6626840</v>
      </c>
      <c r="G194" s="218" t="s">
        <v>867</v>
      </c>
      <c r="H194" s="218">
        <v>83569562</v>
      </c>
      <c r="I194" s="218"/>
      <c r="J194" s="218">
        <v>75541807</v>
      </c>
      <c r="K194" s="218">
        <v>1157079</v>
      </c>
      <c r="L194" s="233">
        <v>4.069999339478338</v>
      </c>
      <c r="M194" s="218">
        <v>3334213</v>
      </c>
      <c r="N194" s="233">
        <v>2.799995560211852</v>
      </c>
      <c r="O194" s="218">
        <v>6802436</v>
      </c>
      <c r="P194" t="s">
        <v>867</v>
      </c>
      <c r="Q194" s="233">
        <v>2.6497697243331664</v>
      </c>
      <c r="R194" s="218">
        <v>86835535</v>
      </c>
      <c r="S194"/>
      <c r="T194" s="234">
        <v>3265973</v>
      </c>
      <c r="U194" s="233">
        <v>3.91</v>
      </c>
      <c r="W194" s="219"/>
    </row>
    <row r="195" spans="1:23" ht="12.75">
      <c r="A195" s="208" t="s">
        <v>631</v>
      </c>
      <c r="B195" s="170">
        <v>186</v>
      </c>
      <c r="C195" s="218">
        <v>26788885</v>
      </c>
      <c r="D195" s="218" t="s">
        <v>867</v>
      </c>
      <c r="E195" s="218">
        <v>1893940</v>
      </c>
      <c r="F195" s="218">
        <v>4782000</v>
      </c>
      <c r="G195" s="218" t="s">
        <v>867</v>
      </c>
      <c r="H195" s="218">
        <v>33464825</v>
      </c>
      <c r="I195" s="218"/>
      <c r="J195" s="218">
        <v>27458607</v>
      </c>
      <c r="K195" s="218">
        <v>755447</v>
      </c>
      <c r="L195" s="233">
        <v>5.320001187059484</v>
      </c>
      <c r="M195" s="218">
        <v>1946590</v>
      </c>
      <c r="N195" s="233">
        <v>2.7799191104258845</v>
      </c>
      <c r="O195" s="218">
        <v>5054658</v>
      </c>
      <c r="P195" t="s">
        <v>867</v>
      </c>
      <c r="Q195" s="233">
        <v>5.7017565872020075</v>
      </c>
      <c r="R195" s="218">
        <v>35215302</v>
      </c>
      <c r="S195"/>
      <c r="T195" s="234">
        <v>1750477</v>
      </c>
      <c r="U195" s="233">
        <v>5.2299999999999995</v>
      </c>
      <c r="W195" s="219"/>
    </row>
    <row r="196" spans="1:23" ht="12.75">
      <c r="A196" s="208" t="s">
        <v>632</v>
      </c>
      <c r="B196" s="170">
        <v>187</v>
      </c>
      <c r="C196" s="218">
        <v>19041464</v>
      </c>
      <c r="D196" s="218" t="s">
        <v>867</v>
      </c>
      <c r="E196" s="218">
        <v>1111757</v>
      </c>
      <c r="F196" s="218">
        <v>1586600.58</v>
      </c>
      <c r="G196" s="218" t="s">
        <v>867</v>
      </c>
      <c r="H196" s="218">
        <v>21739821.58</v>
      </c>
      <c r="I196" s="218"/>
      <c r="J196" s="218">
        <v>19517501</v>
      </c>
      <c r="K196" s="218">
        <v>672164</v>
      </c>
      <c r="L196" s="233">
        <v>6.030003785423221</v>
      </c>
      <c r="M196" s="218">
        <v>1142886</v>
      </c>
      <c r="N196" s="233">
        <v>2.7999823702481748</v>
      </c>
      <c r="O196" s="218">
        <v>1652575.12</v>
      </c>
      <c r="P196" t="s">
        <v>867</v>
      </c>
      <c r="Q196" s="233">
        <v>4.158232439320049</v>
      </c>
      <c r="R196" s="218">
        <v>22985126.12</v>
      </c>
      <c r="S196"/>
      <c r="T196" s="234">
        <v>1245304.5400000028</v>
      </c>
      <c r="U196" s="233">
        <v>5.7299999999999995</v>
      </c>
      <c r="W196" s="219"/>
    </row>
    <row r="197" spans="1:23" ht="12.75">
      <c r="A197" s="208" t="s">
        <v>633</v>
      </c>
      <c r="B197" s="170">
        <v>188</v>
      </c>
      <c r="C197" s="218">
        <v>5015056</v>
      </c>
      <c r="D197" s="218" t="s">
        <v>867</v>
      </c>
      <c r="E197" s="218">
        <v>435174</v>
      </c>
      <c r="F197" s="218">
        <v>443800</v>
      </c>
      <c r="G197" s="218" t="s">
        <v>867</v>
      </c>
      <c r="H197" s="218">
        <v>5894030</v>
      </c>
      <c r="I197" s="218"/>
      <c r="J197" s="218">
        <v>5140432</v>
      </c>
      <c r="K197" s="218">
        <v>48145</v>
      </c>
      <c r="L197" s="233">
        <v>3.4600012442533044</v>
      </c>
      <c r="M197" s="218">
        <v>447285</v>
      </c>
      <c r="N197" s="233">
        <v>2.7830247211460244</v>
      </c>
      <c r="O197" s="218">
        <v>434800</v>
      </c>
      <c r="P197" t="s">
        <v>867</v>
      </c>
      <c r="Q197" s="233">
        <v>-2.0279405137449302</v>
      </c>
      <c r="R197" s="218">
        <v>6070662</v>
      </c>
      <c r="S197"/>
      <c r="T197" s="234">
        <v>176632</v>
      </c>
      <c r="U197" s="233">
        <v>3</v>
      </c>
      <c r="W197" s="219"/>
    </row>
    <row r="198" spans="1:23" ht="12.75">
      <c r="A198" s="208" t="s">
        <v>634</v>
      </c>
      <c r="B198" s="170">
        <v>189</v>
      </c>
      <c r="C198" s="218">
        <v>62709536</v>
      </c>
      <c r="D198" s="218" t="s">
        <v>867</v>
      </c>
      <c r="E198" s="218">
        <v>4304073</v>
      </c>
      <c r="F198" s="218">
        <v>5135000</v>
      </c>
      <c r="G198" s="218" t="s">
        <v>867</v>
      </c>
      <c r="H198" s="218">
        <v>72148609</v>
      </c>
      <c r="I198" s="218"/>
      <c r="J198" s="218">
        <v>64277274</v>
      </c>
      <c r="K198" s="218">
        <v>859121</v>
      </c>
      <c r="L198" s="233">
        <v>3.869999931110956</v>
      </c>
      <c r="M198" s="218">
        <v>4399609</v>
      </c>
      <c r="N198" s="233">
        <v>2.219664954567453</v>
      </c>
      <c r="O198" s="218">
        <v>5639000</v>
      </c>
      <c r="P198" t="s">
        <v>867</v>
      </c>
      <c r="Q198" s="233">
        <v>9.814995131450827</v>
      </c>
      <c r="R198" s="218">
        <v>75175004</v>
      </c>
      <c r="S198"/>
      <c r="T198" s="234">
        <v>3026395</v>
      </c>
      <c r="U198" s="233">
        <v>4.19</v>
      </c>
      <c r="W198" s="219"/>
    </row>
    <row r="199" spans="1:23" ht="12.75">
      <c r="A199" s="208" t="s">
        <v>635</v>
      </c>
      <c r="B199" s="170">
        <v>190</v>
      </c>
      <c r="C199" s="218">
        <v>650306</v>
      </c>
      <c r="D199" s="218" t="s">
        <v>867</v>
      </c>
      <c r="E199" s="218">
        <v>27169</v>
      </c>
      <c r="F199" s="218">
        <v>193350</v>
      </c>
      <c r="G199" s="218" t="s">
        <v>867</v>
      </c>
      <c r="H199" s="218">
        <v>870825</v>
      </c>
      <c r="I199" s="218"/>
      <c r="J199" s="218">
        <v>650306</v>
      </c>
      <c r="K199" s="218">
        <v>0</v>
      </c>
      <c r="L199" s="233">
        <v>0</v>
      </c>
      <c r="M199" s="218">
        <v>27716</v>
      </c>
      <c r="N199" s="233">
        <v>2.0133240089808235</v>
      </c>
      <c r="O199" s="218">
        <v>169500</v>
      </c>
      <c r="P199" t="s">
        <v>867</v>
      </c>
      <c r="Q199" s="233">
        <v>-12.335143522110164</v>
      </c>
      <c r="R199" s="218">
        <v>847522</v>
      </c>
      <c r="S199"/>
      <c r="T199" s="234">
        <v>-23303</v>
      </c>
      <c r="U199" s="233">
        <v>-2.68</v>
      </c>
      <c r="W199" s="219"/>
    </row>
    <row r="200" spans="1:23" ht="12.75">
      <c r="A200" s="208" t="s">
        <v>636</v>
      </c>
      <c r="B200" s="170">
        <v>191</v>
      </c>
      <c r="C200" s="218">
        <v>14084185</v>
      </c>
      <c r="D200" s="218" t="s">
        <v>867</v>
      </c>
      <c r="E200" s="218">
        <v>1474398</v>
      </c>
      <c r="F200" s="218">
        <v>1375907</v>
      </c>
      <c r="G200" s="218" t="s">
        <v>867</v>
      </c>
      <c r="H200" s="218">
        <v>16934490</v>
      </c>
      <c r="I200" s="218"/>
      <c r="J200" s="218">
        <v>14436290</v>
      </c>
      <c r="K200" s="218">
        <v>214080</v>
      </c>
      <c r="L200" s="233">
        <v>4.020005417423869</v>
      </c>
      <c r="M200" s="218">
        <v>1513210</v>
      </c>
      <c r="N200" s="233">
        <v>2.6323964085681073</v>
      </c>
      <c r="O200" s="218">
        <v>1315800</v>
      </c>
      <c r="P200" t="s">
        <v>867</v>
      </c>
      <c r="Q200" s="233">
        <v>-4.368536536262988</v>
      </c>
      <c r="R200" s="218">
        <v>17479380</v>
      </c>
      <c r="S200"/>
      <c r="T200" s="234">
        <v>544890</v>
      </c>
      <c r="U200" s="233">
        <v>3.2199999999999998</v>
      </c>
      <c r="W200" s="219"/>
    </row>
    <row r="201" spans="1:23" ht="12.75">
      <c r="A201" s="208" t="s">
        <v>637</v>
      </c>
      <c r="B201" s="170">
        <v>192</v>
      </c>
      <c r="C201" s="218">
        <v>18037588</v>
      </c>
      <c r="D201" s="218" t="s">
        <v>867</v>
      </c>
      <c r="E201" s="218">
        <v>1743152</v>
      </c>
      <c r="F201" s="218">
        <v>931792</v>
      </c>
      <c r="G201" s="218" t="s">
        <v>867</v>
      </c>
      <c r="H201" s="218">
        <v>20712532</v>
      </c>
      <c r="I201" s="218"/>
      <c r="J201" s="218">
        <v>18488528</v>
      </c>
      <c r="K201" s="218">
        <v>634923</v>
      </c>
      <c r="L201" s="233">
        <v>6.020001122101248</v>
      </c>
      <c r="M201" s="218">
        <v>1785763</v>
      </c>
      <c r="N201" s="233">
        <v>2.444479884714586</v>
      </c>
      <c r="O201" s="218">
        <v>677537.4099999999</v>
      </c>
      <c r="P201" t="s">
        <v>867</v>
      </c>
      <c r="Q201" s="233">
        <v>-27.286625126637713</v>
      </c>
      <c r="R201" s="218">
        <v>21586751.41</v>
      </c>
      <c r="S201"/>
      <c r="T201" s="234">
        <v>874219.4100000001</v>
      </c>
      <c r="U201" s="233">
        <v>4.22</v>
      </c>
      <c r="W201" s="219"/>
    </row>
    <row r="202" spans="1:23" ht="12.75">
      <c r="A202" s="208" t="s">
        <v>638</v>
      </c>
      <c r="B202" s="170">
        <v>193</v>
      </c>
      <c r="C202" s="218">
        <v>3196706</v>
      </c>
      <c r="D202" s="218" t="s">
        <v>867</v>
      </c>
      <c r="E202" s="218">
        <v>293914</v>
      </c>
      <c r="F202" s="218">
        <v>174380</v>
      </c>
      <c r="G202" s="218" t="s">
        <v>867</v>
      </c>
      <c r="H202" s="218">
        <v>3665000</v>
      </c>
      <c r="I202" s="218"/>
      <c r="J202" s="218">
        <v>3276624</v>
      </c>
      <c r="K202" s="218">
        <v>35483</v>
      </c>
      <c r="L202" s="233">
        <v>3.6099972909613833</v>
      </c>
      <c r="M202" s="218">
        <v>295289</v>
      </c>
      <c r="N202" s="233">
        <v>0.4678239212830964</v>
      </c>
      <c r="O202" s="218">
        <v>186000</v>
      </c>
      <c r="P202" t="s">
        <v>867</v>
      </c>
      <c r="Q202" s="233">
        <v>6.663608211950912</v>
      </c>
      <c r="R202" s="218">
        <v>3793396</v>
      </c>
      <c r="S202"/>
      <c r="T202" s="234">
        <v>128396</v>
      </c>
      <c r="U202" s="233">
        <v>3.5000000000000004</v>
      </c>
      <c r="W202" s="219"/>
    </row>
    <row r="203" spans="1:23" ht="12.75">
      <c r="A203" s="208" t="s">
        <v>639</v>
      </c>
      <c r="B203" s="170">
        <v>194</v>
      </c>
      <c r="C203" s="218">
        <v>1775205</v>
      </c>
      <c r="D203" s="218" t="s">
        <v>867</v>
      </c>
      <c r="E203" s="218">
        <v>97786</v>
      </c>
      <c r="F203" s="218">
        <v>144000</v>
      </c>
      <c r="G203" s="218" t="s">
        <v>867</v>
      </c>
      <c r="H203" s="218">
        <v>2016991</v>
      </c>
      <c r="I203" s="218"/>
      <c r="J203" s="218">
        <v>1819585</v>
      </c>
      <c r="K203" s="218">
        <v>13137</v>
      </c>
      <c r="L203" s="233">
        <v>3.2400201666849746</v>
      </c>
      <c r="M203" s="218">
        <v>100366</v>
      </c>
      <c r="N203" s="233">
        <v>2.6384144969627554</v>
      </c>
      <c r="O203" s="218">
        <v>144400</v>
      </c>
      <c r="P203" t="s">
        <v>867</v>
      </c>
      <c r="Q203" s="233">
        <v>0.2777777777777778</v>
      </c>
      <c r="R203" s="218">
        <v>2077488</v>
      </c>
      <c r="S203"/>
      <c r="T203" s="234">
        <v>60497</v>
      </c>
      <c r="U203" s="233">
        <v>3</v>
      </c>
      <c r="W203" s="219"/>
    </row>
    <row r="204" spans="1:23" ht="12.75">
      <c r="A204" s="208" t="s">
        <v>857</v>
      </c>
      <c r="B204" s="170">
        <v>195</v>
      </c>
      <c r="C204" s="224">
        <v>479619</v>
      </c>
      <c r="D204" s="218" t="s">
        <v>867</v>
      </c>
      <c r="E204" s="224">
        <v>271323</v>
      </c>
      <c r="F204" s="224">
        <v>24400</v>
      </c>
      <c r="G204" s="218" t="s">
        <v>867</v>
      </c>
      <c r="H204" s="224">
        <v>775342</v>
      </c>
      <c r="I204" s="224"/>
      <c r="J204" s="218">
        <v>491609</v>
      </c>
      <c r="K204" s="218">
        <v>5564</v>
      </c>
      <c r="L204" s="233">
        <v>3.659988449164858</v>
      </c>
      <c r="M204" s="224">
        <v>272214</v>
      </c>
      <c r="N204" s="233">
        <v>0.3283908846651408</v>
      </c>
      <c r="O204" s="224">
        <v>25000</v>
      </c>
      <c r="P204" s="225" t="s">
        <v>867</v>
      </c>
      <c r="Q204" s="233">
        <v>2.459016393442623</v>
      </c>
      <c r="R204" s="224">
        <v>794387</v>
      </c>
      <c r="S204" s="225"/>
      <c r="T204" s="235">
        <v>19045</v>
      </c>
      <c r="U204" s="233">
        <v>2.46</v>
      </c>
      <c r="W204" s="219"/>
    </row>
    <row r="205" spans="1:23" ht="12.75">
      <c r="A205" s="208" t="s">
        <v>641</v>
      </c>
      <c r="B205" s="170">
        <v>196</v>
      </c>
      <c r="C205" s="218">
        <v>8896456</v>
      </c>
      <c r="D205" s="218" t="s">
        <v>867</v>
      </c>
      <c r="E205" s="218">
        <v>402437</v>
      </c>
      <c r="F205" s="218">
        <v>624796</v>
      </c>
      <c r="G205" s="218" t="s">
        <v>867</v>
      </c>
      <c r="H205" s="218">
        <v>9923689</v>
      </c>
      <c r="I205" s="218"/>
      <c r="J205" s="218">
        <v>9118867</v>
      </c>
      <c r="K205" s="218">
        <v>62275</v>
      </c>
      <c r="L205" s="233">
        <v>3.1999933456648355</v>
      </c>
      <c r="M205" s="218">
        <v>413671</v>
      </c>
      <c r="N205" s="233">
        <v>2.7914928299336292</v>
      </c>
      <c r="O205" s="218">
        <v>614099</v>
      </c>
      <c r="P205" t="s">
        <v>867</v>
      </c>
      <c r="Q205" s="233">
        <v>-1.712078822527673</v>
      </c>
      <c r="R205" s="218">
        <v>10208912</v>
      </c>
      <c r="S205"/>
      <c r="T205" s="234">
        <v>285223</v>
      </c>
      <c r="U205" s="233">
        <v>2.87</v>
      </c>
      <c r="W205" s="219"/>
    </row>
    <row r="206" spans="1:23" ht="12.75">
      <c r="A206" s="208" t="s">
        <v>642</v>
      </c>
      <c r="B206" s="170">
        <v>197</v>
      </c>
      <c r="C206" s="218">
        <v>70423348</v>
      </c>
      <c r="D206" s="218" t="s">
        <v>867</v>
      </c>
      <c r="E206" s="218">
        <v>269158</v>
      </c>
      <c r="F206" s="218">
        <v>7141294</v>
      </c>
      <c r="G206" s="218" t="s">
        <v>867</v>
      </c>
      <c r="H206" s="218">
        <v>77833800</v>
      </c>
      <c r="I206" s="218"/>
      <c r="J206" s="218">
        <v>72183932</v>
      </c>
      <c r="K206" s="218">
        <v>1302832</v>
      </c>
      <c r="L206" s="233">
        <v>4.350000514034067</v>
      </c>
      <c r="M206" s="218">
        <v>271514</v>
      </c>
      <c r="N206" s="233">
        <v>0.8753223013991782</v>
      </c>
      <c r="O206" s="218">
        <v>8049233</v>
      </c>
      <c r="P206" t="s">
        <v>867</v>
      </c>
      <c r="Q206" s="233">
        <v>12.713928316072689</v>
      </c>
      <c r="R206" s="218">
        <v>81807511</v>
      </c>
      <c r="S206"/>
      <c r="T206" s="234">
        <v>3973711</v>
      </c>
      <c r="U206" s="233">
        <v>5.11</v>
      </c>
      <c r="W206" s="219"/>
    </row>
    <row r="207" spans="1:23" ht="12.75">
      <c r="A207" s="208" t="s">
        <v>643</v>
      </c>
      <c r="B207" s="170">
        <v>198</v>
      </c>
      <c r="C207" s="218">
        <v>106193025</v>
      </c>
      <c r="D207" s="218" t="s">
        <v>867</v>
      </c>
      <c r="E207" s="218">
        <v>4161618</v>
      </c>
      <c r="F207" s="218">
        <v>10022375</v>
      </c>
      <c r="G207" s="218" t="s">
        <v>867</v>
      </c>
      <c r="H207" s="218">
        <v>120377018</v>
      </c>
      <c r="I207" s="218"/>
      <c r="J207" s="218">
        <v>108847851</v>
      </c>
      <c r="K207" s="218">
        <v>1656611</v>
      </c>
      <c r="L207" s="233">
        <v>4.060000174211065</v>
      </c>
      <c r="M207" s="218">
        <v>4274918</v>
      </c>
      <c r="N207" s="233">
        <v>2.722498797342764</v>
      </c>
      <c r="O207" s="218">
        <v>10879900</v>
      </c>
      <c r="P207" t="s">
        <v>867</v>
      </c>
      <c r="Q207" s="233">
        <v>8.556105713466119</v>
      </c>
      <c r="R207" s="218">
        <v>125659280</v>
      </c>
      <c r="S207"/>
      <c r="T207" s="234">
        <v>5282262</v>
      </c>
      <c r="U207" s="233">
        <v>4.390000000000001</v>
      </c>
      <c r="W207" s="219"/>
    </row>
    <row r="208" spans="1:23" ht="12.75">
      <c r="A208" s="208" t="s">
        <v>644</v>
      </c>
      <c r="B208" s="170">
        <v>199</v>
      </c>
      <c r="C208" s="218">
        <v>131526186</v>
      </c>
      <c r="D208" s="218" t="s">
        <v>867</v>
      </c>
      <c r="E208" s="218">
        <v>1853722</v>
      </c>
      <c r="F208" s="218">
        <v>6909000</v>
      </c>
      <c r="G208" s="218" t="s">
        <v>867</v>
      </c>
      <c r="H208" s="218">
        <v>140288908</v>
      </c>
      <c r="I208" s="218"/>
      <c r="J208" s="218">
        <v>134814341</v>
      </c>
      <c r="K208" s="218">
        <v>5274200</v>
      </c>
      <c r="L208" s="233">
        <v>6.51000022155284</v>
      </c>
      <c r="M208" s="218">
        <v>1905626</v>
      </c>
      <c r="N208" s="233">
        <v>2.7999883477673566</v>
      </c>
      <c r="O208" s="218">
        <v>7462600</v>
      </c>
      <c r="P208" t="s">
        <v>867</v>
      </c>
      <c r="Q208" s="233">
        <v>8.012737009697496</v>
      </c>
      <c r="R208" s="218">
        <v>149456767</v>
      </c>
      <c r="S208"/>
      <c r="T208" s="234">
        <v>9167859</v>
      </c>
      <c r="U208" s="233">
        <v>6.529999999999999</v>
      </c>
      <c r="W208" s="219"/>
    </row>
    <row r="209" spans="1:23" ht="12.75">
      <c r="A209" s="208" t="s">
        <v>645</v>
      </c>
      <c r="B209" s="170">
        <v>200</v>
      </c>
      <c r="C209" s="218">
        <v>471713</v>
      </c>
      <c r="D209" s="218" t="s">
        <v>867</v>
      </c>
      <c r="E209" s="218">
        <v>52432</v>
      </c>
      <c r="F209" s="218">
        <v>42100</v>
      </c>
      <c r="G209" s="218" t="s">
        <v>867</v>
      </c>
      <c r="H209" s="218">
        <v>566245</v>
      </c>
      <c r="I209" s="218"/>
      <c r="J209" s="218">
        <v>483506</v>
      </c>
      <c r="K209" s="218">
        <v>3962</v>
      </c>
      <c r="L209" s="233">
        <v>3.339954591033107</v>
      </c>
      <c r="M209" s="218">
        <v>53036</v>
      </c>
      <c r="N209" s="233">
        <v>1.1519682636557826</v>
      </c>
      <c r="O209" s="218">
        <v>39200</v>
      </c>
      <c r="P209" t="s">
        <v>867</v>
      </c>
      <c r="Q209" s="233">
        <v>-6.888361045130641</v>
      </c>
      <c r="R209" s="218">
        <v>579704</v>
      </c>
      <c r="S209"/>
      <c r="T209" s="234">
        <v>13459</v>
      </c>
      <c r="U209" s="233">
        <v>2.3800000000000003</v>
      </c>
      <c r="W209" s="219"/>
    </row>
    <row r="210" spans="1:23" ht="12.75">
      <c r="A210" s="208" t="s">
        <v>646</v>
      </c>
      <c r="B210" s="170">
        <v>201</v>
      </c>
      <c r="C210" s="218">
        <v>134165825</v>
      </c>
      <c r="D210" s="218" t="s">
        <v>867</v>
      </c>
      <c r="E210" s="218">
        <v>24448155</v>
      </c>
      <c r="F210" s="218">
        <v>15612500</v>
      </c>
      <c r="G210" s="218" t="s">
        <v>867</v>
      </c>
      <c r="H210" s="218">
        <v>174226480</v>
      </c>
      <c r="I210" s="218"/>
      <c r="J210" s="218">
        <v>137519971</v>
      </c>
      <c r="K210" s="218">
        <v>2133237</v>
      </c>
      <c r="L210" s="233">
        <v>4.090000564599815</v>
      </c>
      <c r="M210" s="218">
        <v>25132124</v>
      </c>
      <c r="N210" s="233">
        <v>2.797630332432038</v>
      </c>
      <c r="O210" s="218">
        <v>15277000</v>
      </c>
      <c r="P210" t="s">
        <v>867</v>
      </c>
      <c r="Q210" s="233">
        <v>-2.1489191353082466</v>
      </c>
      <c r="R210" s="218">
        <v>180062332</v>
      </c>
      <c r="S210"/>
      <c r="T210" s="234">
        <v>5835852</v>
      </c>
      <c r="U210" s="233">
        <v>3.35</v>
      </c>
      <c r="W210" s="219"/>
    </row>
    <row r="211" spans="1:23" ht="12.75">
      <c r="A211" s="208" t="s">
        <v>647</v>
      </c>
      <c r="B211" s="170">
        <v>202</v>
      </c>
      <c r="C211" s="218">
        <v>2068476</v>
      </c>
      <c r="D211" s="218" t="s">
        <v>867</v>
      </c>
      <c r="E211" s="218">
        <v>193268</v>
      </c>
      <c r="F211" s="218">
        <v>178060</v>
      </c>
      <c r="G211" s="218" t="s">
        <v>867</v>
      </c>
      <c r="H211" s="218">
        <v>2439804</v>
      </c>
      <c r="I211" s="218"/>
      <c r="J211" s="218">
        <v>2120188</v>
      </c>
      <c r="K211" s="218">
        <v>33923</v>
      </c>
      <c r="L211" s="233">
        <v>4.140004525070632</v>
      </c>
      <c r="M211" s="218">
        <v>197193</v>
      </c>
      <c r="N211" s="233">
        <v>2.0308587039758264</v>
      </c>
      <c r="O211" s="218">
        <v>182500</v>
      </c>
      <c r="P211" t="s">
        <v>867</v>
      </c>
      <c r="Q211" s="233">
        <v>2.493541502864203</v>
      </c>
      <c r="R211" s="218">
        <v>2533804</v>
      </c>
      <c r="S211"/>
      <c r="T211" s="234">
        <v>94000</v>
      </c>
      <c r="U211" s="233">
        <v>3.85</v>
      </c>
      <c r="W211" s="219"/>
    </row>
    <row r="212" spans="1:23" ht="12.75">
      <c r="A212" s="208" t="s">
        <v>858</v>
      </c>
      <c r="B212" s="170">
        <v>203</v>
      </c>
      <c r="C212" s="218">
        <v>4676430</v>
      </c>
      <c r="D212" s="218" t="s">
        <v>867</v>
      </c>
      <c r="E212" s="218">
        <v>103425</v>
      </c>
      <c r="F212" s="218">
        <v>290300</v>
      </c>
      <c r="G212" s="218" t="s">
        <v>867</v>
      </c>
      <c r="H212" s="218">
        <v>5070155</v>
      </c>
      <c r="I212" s="218"/>
      <c r="J212" s="218">
        <v>4793341</v>
      </c>
      <c r="K212" s="218">
        <v>56585</v>
      </c>
      <c r="L212" s="233">
        <v>3.7100095585735273</v>
      </c>
      <c r="M212" s="218">
        <v>105166</v>
      </c>
      <c r="N212" s="233">
        <v>1.6833454193860284</v>
      </c>
      <c r="O212" s="218">
        <v>294300</v>
      </c>
      <c r="P212" t="s">
        <v>867</v>
      </c>
      <c r="Q212" s="233">
        <v>1.3778849466069583</v>
      </c>
      <c r="R212" s="218">
        <v>5249392</v>
      </c>
      <c r="S212"/>
      <c r="T212" s="234">
        <v>179237</v>
      </c>
      <c r="U212" s="233">
        <v>3.54</v>
      </c>
      <c r="W212" s="219"/>
    </row>
    <row r="213" spans="1:23" ht="12.75">
      <c r="A213" s="208" t="s">
        <v>649</v>
      </c>
      <c r="B213" s="170">
        <v>204</v>
      </c>
      <c r="C213" s="218">
        <v>1652039</v>
      </c>
      <c r="D213" s="218" t="s">
        <v>867</v>
      </c>
      <c r="E213" s="218">
        <v>121150</v>
      </c>
      <c r="F213" s="218">
        <v>754276</v>
      </c>
      <c r="G213" s="218" t="s">
        <v>867</v>
      </c>
      <c r="H213" s="218">
        <v>2527465</v>
      </c>
      <c r="I213" s="218"/>
      <c r="J213" s="218">
        <v>1693340</v>
      </c>
      <c r="K213" s="218">
        <v>19329</v>
      </c>
      <c r="L213" s="233">
        <v>3.6700102116233335</v>
      </c>
      <c r="M213" s="218">
        <v>124235</v>
      </c>
      <c r="N213" s="233">
        <v>2.5464300453982665</v>
      </c>
      <c r="O213" s="218">
        <v>833564</v>
      </c>
      <c r="P213" t="s">
        <v>867</v>
      </c>
      <c r="Q213" s="233">
        <v>10.51180204593544</v>
      </c>
      <c r="R213" s="218">
        <v>2670468</v>
      </c>
      <c r="S213"/>
      <c r="T213" s="234">
        <v>143003</v>
      </c>
      <c r="U213" s="233">
        <v>5.66</v>
      </c>
      <c r="W213" s="219"/>
    </row>
    <row r="214" spans="1:23" ht="12.75">
      <c r="A214" s="208" t="s">
        <v>650</v>
      </c>
      <c r="B214" s="170">
        <v>205</v>
      </c>
      <c r="C214" s="218">
        <v>15135430</v>
      </c>
      <c r="D214" s="218" t="s">
        <v>867</v>
      </c>
      <c r="E214" s="218">
        <v>863601</v>
      </c>
      <c r="F214" s="218">
        <v>1575000</v>
      </c>
      <c r="G214" s="218" t="s">
        <v>867</v>
      </c>
      <c r="H214" s="218">
        <v>17574031</v>
      </c>
      <c r="I214" s="218"/>
      <c r="J214" s="218">
        <v>15513816</v>
      </c>
      <c r="K214" s="218">
        <v>201301</v>
      </c>
      <c r="L214" s="233">
        <v>3.830000204817438</v>
      </c>
      <c r="M214" s="218">
        <v>878999</v>
      </c>
      <c r="N214" s="233">
        <v>1.7829993249197256</v>
      </c>
      <c r="O214" s="218">
        <v>1625000</v>
      </c>
      <c r="P214" t="s">
        <v>867</v>
      </c>
      <c r="Q214" s="233">
        <v>3.1746031746031744</v>
      </c>
      <c r="R214" s="218">
        <v>18219116</v>
      </c>
      <c r="S214"/>
      <c r="T214" s="234">
        <v>645085</v>
      </c>
      <c r="U214" s="233">
        <v>3.6700000000000004</v>
      </c>
      <c r="W214" s="219"/>
    </row>
    <row r="215" spans="1:23" ht="12.75">
      <c r="A215" s="208" t="s">
        <v>651</v>
      </c>
      <c r="B215" s="170">
        <v>206</v>
      </c>
      <c r="C215" s="218">
        <v>56390995</v>
      </c>
      <c r="D215" s="218" t="s">
        <v>867</v>
      </c>
      <c r="E215" s="218">
        <v>2846229</v>
      </c>
      <c r="F215" s="218">
        <v>4255000</v>
      </c>
      <c r="G215" s="218" t="s">
        <v>867</v>
      </c>
      <c r="H215" s="218">
        <v>63492224</v>
      </c>
      <c r="I215" s="218"/>
      <c r="J215" s="218">
        <v>57800770</v>
      </c>
      <c r="K215" s="218">
        <v>964286</v>
      </c>
      <c r="L215" s="233">
        <v>4.210000195953272</v>
      </c>
      <c r="M215" s="218">
        <v>2922060</v>
      </c>
      <c r="N215" s="233">
        <v>2.6642620815120637</v>
      </c>
      <c r="O215" s="218">
        <v>4351500</v>
      </c>
      <c r="P215" t="s">
        <v>867</v>
      </c>
      <c r="Q215" s="233">
        <v>2.2679200940070507</v>
      </c>
      <c r="R215" s="218">
        <v>66038616</v>
      </c>
      <c r="S215"/>
      <c r="T215" s="234">
        <v>2546392</v>
      </c>
      <c r="U215" s="233">
        <v>4.01</v>
      </c>
      <c r="W215" s="219"/>
    </row>
    <row r="216" spans="1:23" ht="12.75">
      <c r="A216" s="208" t="s">
        <v>652</v>
      </c>
      <c r="B216" s="170">
        <v>207</v>
      </c>
      <c r="C216" s="218">
        <v>331342536</v>
      </c>
      <c r="D216" s="218" t="s">
        <v>867</v>
      </c>
      <c r="E216" s="218">
        <v>6240334</v>
      </c>
      <c r="F216" s="218">
        <v>27460990</v>
      </c>
      <c r="G216" s="218" t="s">
        <v>867</v>
      </c>
      <c r="H216" s="218">
        <v>365043860</v>
      </c>
      <c r="I216" s="218"/>
      <c r="J216" s="218">
        <v>339626099</v>
      </c>
      <c r="K216" s="218">
        <v>6129837</v>
      </c>
      <c r="L216" s="233">
        <v>4.349999904630415</v>
      </c>
      <c r="M216" s="218">
        <v>6415063</v>
      </c>
      <c r="N216" s="233">
        <v>2.7999943592762824</v>
      </c>
      <c r="O216" s="218">
        <v>28704764</v>
      </c>
      <c r="P216" t="s">
        <v>867</v>
      </c>
      <c r="Q216" s="233">
        <v>4.52923947752794</v>
      </c>
      <c r="R216" s="218">
        <v>380875763</v>
      </c>
      <c r="S216"/>
      <c r="T216" s="234">
        <v>15831903</v>
      </c>
      <c r="U216" s="233">
        <v>4.34</v>
      </c>
      <c r="W216" s="219"/>
    </row>
    <row r="217" spans="1:23" ht="12.75">
      <c r="A217" s="208" t="s">
        <v>653</v>
      </c>
      <c r="B217" s="170">
        <v>208</v>
      </c>
      <c r="C217" s="218">
        <v>28416056</v>
      </c>
      <c r="D217" s="218" t="s">
        <v>867</v>
      </c>
      <c r="E217" s="218">
        <v>1245493</v>
      </c>
      <c r="F217" s="218">
        <v>2322000</v>
      </c>
      <c r="G217" s="218" t="s">
        <v>867</v>
      </c>
      <c r="H217" s="218">
        <v>31983549</v>
      </c>
      <c r="I217" s="218"/>
      <c r="J217" s="218">
        <v>29126457</v>
      </c>
      <c r="K217" s="218">
        <v>642203</v>
      </c>
      <c r="L217" s="233">
        <v>4.7599990653171576</v>
      </c>
      <c r="M217" s="218">
        <v>1274006</v>
      </c>
      <c r="N217" s="233">
        <v>2.2892942794539994</v>
      </c>
      <c r="O217" s="218">
        <v>2330000</v>
      </c>
      <c r="P217" t="s">
        <v>867</v>
      </c>
      <c r="Q217" s="233">
        <v>0.34453057708871665</v>
      </c>
      <c r="R217" s="218">
        <v>33372666</v>
      </c>
      <c r="S217"/>
      <c r="T217" s="234">
        <v>1389117</v>
      </c>
      <c r="U217" s="233">
        <v>4.34</v>
      </c>
      <c r="W217" s="219"/>
    </row>
    <row r="218" spans="1:23" ht="12.75">
      <c r="A218" s="208" t="s">
        <v>654</v>
      </c>
      <c r="B218" s="170">
        <v>209</v>
      </c>
      <c r="C218" s="218">
        <v>18133108</v>
      </c>
      <c r="D218" s="218" t="s">
        <v>867</v>
      </c>
      <c r="E218" s="218">
        <v>4796383</v>
      </c>
      <c r="F218" s="218">
        <v>2101892</v>
      </c>
      <c r="G218" s="218" t="s">
        <v>867</v>
      </c>
      <c r="H218" s="218">
        <v>25031383</v>
      </c>
      <c r="I218" s="218"/>
      <c r="J218" s="218">
        <v>18133108</v>
      </c>
      <c r="K218" s="218">
        <v>0</v>
      </c>
      <c r="L218" s="233">
        <v>0</v>
      </c>
      <c r="M218" s="218">
        <v>4928292</v>
      </c>
      <c r="N218" s="233">
        <v>2.750176539279703</v>
      </c>
      <c r="O218" s="218">
        <v>2203722</v>
      </c>
      <c r="P218" t="s">
        <v>867</v>
      </c>
      <c r="Q218" s="233">
        <v>4.844682790552512</v>
      </c>
      <c r="R218" s="218">
        <v>25265122</v>
      </c>
      <c r="S218"/>
      <c r="T218" s="234">
        <v>233739</v>
      </c>
      <c r="U218" s="233">
        <v>0.9299999999999999</v>
      </c>
      <c r="W218" s="219"/>
    </row>
    <row r="219" spans="1:23" ht="12.75">
      <c r="A219" s="208" t="s">
        <v>655</v>
      </c>
      <c r="B219" s="170">
        <v>210</v>
      </c>
      <c r="C219" s="218">
        <v>69283431</v>
      </c>
      <c r="D219" s="218" t="s">
        <v>867</v>
      </c>
      <c r="E219" s="218">
        <v>2438137</v>
      </c>
      <c r="F219" s="218">
        <v>6196047.28</v>
      </c>
      <c r="G219" s="218" t="s">
        <v>867</v>
      </c>
      <c r="H219" s="218">
        <v>77917615.28</v>
      </c>
      <c r="I219" s="218"/>
      <c r="J219" s="218">
        <v>71015517</v>
      </c>
      <c r="K219" s="218">
        <v>1205532</v>
      </c>
      <c r="L219" s="233">
        <v>4.240000758622938</v>
      </c>
      <c r="M219" s="218">
        <v>2499070</v>
      </c>
      <c r="N219" s="233">
        <v>2.49916227020877</v>
      </c>
      <c r="O219" s="218">
        <v>6732436.3</v>
      </c>
      <c r="P219" t="s">
        <v>867</v>
      </c>
      <c r="Q219" s="233">
        <v>8.656954922396904</v>
      </c>
      <c r="R219" s="218">
        <v>81452555.3</v>
      </c>
      <c r="S219"/>
      <c r="T219" s="234">
        <v>3534940.019999996</v>
      </c>
      <c r="U219" s="233">
        <v>4.54</v>
      </c>
      <c r="W219" s="219"/>
    </row>
    <row r="220" spans="1:23" ht="12.75">
      <c r="A220" s="208" t="s">
        <v>859</v>
      </c>
      <c r="B220" s="170">
        <v>211</v>
      </c>
      <c r="C220" s="218">
        <v>53714829</v>
      </c>
      <c r="D220" s="218" t="s">
        <v>867</v>
      </c>
      <c r="E220" s="218">
        <v>3055029</v>
      </c>
      <c r="F220" s="218">
        <v>5776955</v>
      </c>
      <c r="G220" s="218" t="s">
        <v>867</v>
      </c>
      <c r="H220" s="218">
        <v>62546813</v>
      </c>
      <c r="I220" s="218"/>
      <c r="J220" s="218">
        <v>55057700</v>
      </c>
      <c r="K220" s="218">
        <v>553263</v>
      </c>
      <c r="L220" s="233">
        <v>3.5300009984207525</v>
      </c>
      <c r="M220" s="218">
        <v>3140570</v>
      </c>
      <c r="N220" s="233">
        <v>2.8000061537877383</v>
      </c>
      <c r="O220" s="218">
        <v>5820965</v>
      </c>
      <c r="P220" t="s">
        <v>867</v>
      </c>
      <c r="Q220" s="233">
        <v>0.7618200245631133</v>
      </c>
      <c r="R220" s="218">
        <v>64572498</v>
      </c>
      <c r="S220"/>
      <c r="T220" s="234">
        <v>2025685</v>
      </c>
      <c r="U220" s="233">
        <v>3.2399999999999998</v>
      </c>
      <c r="W220" s="219"/>
    </row>
    <row r="221" spans="1:23" ht="12.75">
      <c r="A221" s="208" t="s">
        <v>860</v>
      </c>
      <c r="B221" s="170">
        <v>212</v>
      </c>
      <c r="C221" s="218">
        <v>6092243</v>
      </c>
      <c r="D221" s="218" t="s">
        <v>867</v>
      </c>
      <c r="E221" s="218">
        <v>872339</v>
      </c>
      <c r="F221" s="218">
        <v>693350</v>
      </c>
      <c r="G221" s="218" t="s">
        <v>867</v>
      </c>
      <c r="H221" s="218">
        <v>7657932</v>
      </c>
      <c r="I221" s="218"/>
      <c r="J221" s="218">
        <v>6244549</v>
      </c>
      <c r="K221" s="218">
        <v>84682</v>
      </c>
      <c r="L221" s="233">
        <v>3.8899958521024196</v>
      </c>
      <c r="M221" s="218">
        <v>896031</v>
      </c>
      <c r="N221" s="233">
        <v>2.7159166333271814</v>
      </c>
      <c r="O221" s="218">
        <v>693350</v>
      </c>
      <c r="P221" t="s">
        <v>867</v>
      </c>
      <c r="Q221" s="233">
        <v>0</v>
      </c>
      <c r="R221" s="218">
        <v>7918612</v>
      </c>
      <c r="S221"/>
      <c r="T221" s="234">
        <v>260680</v>
      </c>
      <c r="U221" s="233">
        <v>3.4000000000000004</v>
      </c>
      <c r="W221" s="219"/>
    </row>
    <row r="222" spans="1:23" ht="12.75">
      <c r="A222" s="208" t="s">
        <v>658</v>
      </c>
      <c r="B222" s="170">
        <v>213</v>
      </c>
      <c r="C222" s="218">
        <v>44897945</v>
      </c>
      <c r="D222" s="218" t="s">
        <v>867</v>
      </c>
      <c r="E222" s="218">
        <v>1933365</v>
      </c>
      <c r="F222" s="218">
        <v>3473000</v>
      </c>
      <c r="G222" s="218" t="s">
        <v>867</v>
      </c>
      <c r="H222" s="218">
        <v>50304310</v>
      </c>
      <c r="I222" s="218"/>
      <c r="J222" s="218">
        <v>46020394</v>
      </c>
      <c r="K222" s="218">
        <v>880000</v>
      </c>
      <c r="L222" s="233">
        <v>4.46000145440955</v>
      </c>
      <c r="M222" s="218">
        <v>1986158</v>
      </c>
      <c r="N222" s="233">
        <v>2.7306276879947657</v>
      </c>
      <c r="O222" s="218">
        <v>3559000</v>
      </c>
      <c r="P222" t="s">
        <v>867</v>
      </c>
      <c r="Q222" s="233">
        <v>2.476245321048085</v>
      </c>
      <c r="R222" s="218">
        <v>52445552</v>
      </c>
      <c r="S222"/>
      <c r="T222" s="234">
        <v>2141242</v>
      </c>
      <c r="U222" s="233">
        <v>4.26</v>
      </c>
      <c r="W222" s="219"/>
    </row>
    <row r="223" spans="1:23" ht="12.75">
      <c r="A223" s="208" t="s">
        <v>659</v>
      </c>
      <c r="B223" s="170">
        <v>214</v>
      </c>
      <c r="C223" s="218">
        <v>56252803</v>
      </c>
      <c r="D223" s="218" t="s">
        <v>867</v>
      </c>
      <c r="E223" s="218">
        <v>4767324</v>
      </c>
      <c r="F223" s="218">
        <v>5818971</v>
      </c>
      <c r="G223" s="218" t="s">
        <v>867</v>
      </c>
      <c r="H223" s="218">
        <v>66839098</v>
      </c>
      <c r="I223" s="218"/>
      <c r="J223" s="218">
        <v>57659123</v>
      </c>
      <c r="K223" s="218">
        <v>1074429</v>
      </c>
      <c r="L223" s="233">
        <v>4.410000689210101</v>
      </c>
      <c r="M223" s="218">
        <v>4898007</v>
      </c>
      <c r="N223" s="233">
        <v>2.7412233781467337</v>
      </c>
      <c r="O223" s="218">
        <v>6986730</v>
      </c>
      <c r="P223" t="s">
        <v>867</v>
      </c>
      <c r="Q223" s="233">
        <v>20.068135758023196</v>
      </c>
      <c r="R223" s="218">
        <v>70618289</v>
      </c>
      <c r="S223"/>
      <c r="T223" s="234">
        <v>3779191</v>
      </c>
      <c r="U223" s="233">
        <v>5.65</v>
      </c>
      <c r="W223" s="219"/>
    </row>
    <row r="224" spans="1:23" ht="12.75">
      <c r="A224" s="208" t="s">
        <v>660</v>
      </c>
      <c r="B224" s="170">
        <v>215</v>
      </c>
      <c r="C224" s="218">
        <v>51381434</v>
      </c>
      <c r="D224" s="218" t="s">
        <v>867</v>
      </c>
      <c r="E224" s="218">
        <v>1321266</v>
      </c>
      <c r="F224" s="218">
        <v>3780000</v>
      </c>
      <c r="G224" s="218" t="s">
        <v>867</v>
      </c>
      <c r="H224" s="218">
        <v>56482700</v>
      </c>
      <c r="I224" s="218"/>
      <c r="J224" s="218">
        <v>52665970</v>
      </c>
      <c r="K224" s="218">
        <v>714202</v>
      </c>
      <c r="L224" s="233">
        <v>3.8900004231100285</v>
      </c>
      <c r="M224" s="218">
        <v>1354431</v>
      </c>
      <c r="N224" s="233">
        <v>2.5100925930130646</v>
      </c>
      <c r="O224" s="218">
        <v>3788000</v>
      </c>
      <c r="P224" t="s">
        <v>867</v>
      </c>
      <c r="Q224" s="233">
        <v>0.21164021164021163</v>
      </c>
      <c r="R224" s="218">
        <v>58522603</v>
      </c>
      <c r="S224"/>
      <c r="T224" s="234">
        <v>2039903</v>
      </c>
      <c r="U224" s="233">
        <v>3.61</v>
      </c>
      <c r="W224" s="219"/>
    </row>
    <row r="225" spans="1:23" ht="12.75">
      <c r="A225" s="208" t="s">
        <v>661</v>
      </c>
      <c r="B225" s="170">
        <v>216</v>
      </c>
      <c r="C225" s="218">
        <v>22299325</v>
      </c>
      <c r="D225" s="218" t="s">
        <v>867</v>
      </c>
      <c r="E225" s="218">
        <v>2327756</v>
      </c>
      <c r="F225" s="218">
        <v>2562091</v>
      </c>
      <c r="G225" s="218" t="s">
        <v>867</v>
      </c>
      <c r="H225" s="218">
        <v>27189172</v>
      </c>
      <c r="I225" s="218"/>
      <c r="J225" s="218">
        <v>22856808</v>
      </c>
      <c r="K225" s="218">
        <v>303271</v>
      </c>
      <c r="L225" s="233">
        <v>3.860000246644237</v>
      </c>
      <c r="M225" s="218">
        <v>2390517</v>
      </c>
      <c r="N225" s="233">
        <v>2.696201835587579</v>
      </c>
      <c r="O225" s="218">
        <v>2571166</v>
      </c>
      <c r="P225" t="s">
        <v>867</v>
      </c>
      <c r="Q225" s="233">
        <v>0.35420287569801384</v>
      </c>
      <c r="R225" s="218">
        <v>28121762</v>
      </c>
      <c r="S225"/>
      <c r="T225" s="234">
        <v>932590</v>
      </c>
      <c r="U225" s="233">
        <v>3.4299999999999997</v>
      </c>
      <c r="W225" s="219"/>
    </row>
    <row r="226" spans="1:23" ht="12.75">
      <c r="A226" s="208" t="s">
        <v>662</v>
      </c>
      <c r="B226" s="170">
        <v>217</v>
      </c>
      <c r="C226" s="218">
        <v>7959062</v>
      </c>
      <c r="D226" s="218" t="s">
        <v>867</v>
      </c>
      <c r="E226" s="218">
        <v>446562</v>
      </c>
      <c r="F226" s="218">
        <v>384000</v>
      </c>
      <c r="G226" s="218" t="s">
        <v>867</v>
      </c>
      <c r="H226" s="218">
        <v>8789624</v>
      </c>
      <c r="I226" s="218"/>
      <c r="J226" s="218">
        <v>8158039</v>
      </c>
      <c r="K226" s="218">
        <v>280159</v>
      </c>
      <c r="L226" s="233">
        <v>6.0200058750641725</v>
      </c>
      <c r="M226" s="218">
        <v>457304</v>
      </c>
      <c r="N226" s="233">
        <v>2.405489047433503</v>
      </c>
      <c r="O226" s="218">
        <v>384000</v>
      </c>
      <c r="P226" t="s">
        <v>867</v>
      </c>
      <c r="Q226" s="233">
        <v>0</v>
      </c>
      <c r="R226" s="218">
        <v>9279502</v>
      </c>
      <c r="S226"/>
      <c r="T226" s="234">
        <v>489878</v>
      </c>
      <c r="U226" s="233">
        <v>5.57</v>
      </c>
      <c r="W226" s="219"/>
    </row>
    <row r="227" spans="1:23" ht="12.75">
      <c r="A227" s="208" t="s">
        <v>663</v>
      </c>
      <c r="B227" s="170">
        <v>218</v>
      </c>
      <c r="C227" s="218">
        <v>38391163</v>
      </c>
      <c r="D227" s="218" t="s">
        <v>867</v>
      </c>
      <c r="E227" s="218">
        <v>2228574</v>
      </c>
      <c r="F227" s="218">
        <v>2755500</v>
      </c>
      <c r="G227" s="218" t="s">
        <v>867</v>
      </c>
      <c r="H227" s="218">
        <v>43375237</v>
      </c>
      <c r="I227" s="218"/>
      <c r="J227" s="218">
        <v>39350942</v>
      </c>
      <c r="K227" s="218">
        <v>1036561</v>
      </c>
      <c r="L227" s="233">
        <v>5.1999987601313356</v>
      </c>
      <c r="M227" s="218">
        <v>2290371</v>
      </c>
      <c r="N227" s="233">
        <v>2.772939108147183</v>
      </c>
      <c r="O227" s="218">
        <v>3508500</v>
      </c>
      <c r="P227" t="s">
        <v>867</v>
      </c>
      <c r="Q227" s="233">
        <v>27.327163854109962</v>
      </c>
      <c r="R227" s="218">
        <v>46186374</v>
      </c>
      <c r="S227"/>
      <c r="T227" s="234">
        <v>2811137</v>
      </c>
      <c r="U227" s="233">
        <v>6.4799999999999995</v>
      </c>
      <c r="W227" s="219"/>
    </row>
    <row r="228" spans="1:23" ht="12.75">
      <c r="A228" s="208" t="s">
        <v>664</v>
      </c>
      <c r="B228" s="170">
        <v>219</v>
      </c>
      <c r="C228" s="218">
        <v>43541859</v>
      </c>
      <c r="D228" s="218" t="s">
        <v>867</v>
      </c>
      <c r="E228" s="218">
        <v>1140664</v>
      </c>
      <c r="F228" s="218">
        <v>2148000</v>
      </c>
      <c r="G228" s="218" t="s">
        <v>867</v>
      </c>
      <c r="H228" s="218">
        <v>46830523</v>
      </c>
      <c r="I228" s="218"/>
      <c r="J228" s="218">
        <v>44630405</v>
      </c>
      <c r="K228" s="218">
        <v>522502</v>
      </c>
      <c r="L228" s="233">
        <v>3.6999982017304314</v>
      </c>
      <c r="M228" s="218">
        <v>1172537</v>
      </c>
      <c r="N228" s="233">
        <v>2.794249665107341</v>
      </c>
      <c r="O228" s="218">
        <v>2326180</v>
      </c>
      <c r="P228" t="s">
        <v>867</v>
      </c>
      <c r="Q228" s="233">
        <v>8.295158286778399</v>
      </c>
      <c r="R228" s="218">
        <v>48651624</v>
      </c>
      <c r="S228"/>
      <c r="T228" s="234">
        <v>1821101</v>
      </c>
      <c r="U228" s="233">
        <v>3.8899999999999997</v>
      </c>
      <c r="W228" s="219"/>
    </row>
    <row r="229" spans="1:23" ht="12.75">
      <c r="A229" s="208" t="s">
        <v>665</v>
      </c>
      <c r="B229" s="170">
        <v>220</v>
      </c>
      <c r="C229" s="218">
        <v>83324094</v>
      </c>
      <c r="D229" s="218" t="s">
        <v>867</v>
      </c>
      <c r="E229" s="218">
        <v>4939252</v>
      </c>
      <c r="F229" s="218">
        <v>19352743</v>
      </c>
      <c r="G229" s="218" t="s">
        <v>867</v>
      </c>
      <c r="H229" s="218">
        <v>107616089</v>
      </c>
      <c r="I229" s="218"/>
      <c r="J229" s="218">
        <v>85407196</v>
      </c>
      <c r="K229" s="218">
        <v>1533163</v>
      </c>
      <c r="L229" s="233">
        <v>4.339999184389572</v>
      </c>
      <c r="M229" s="218">
        <v>5077551</v>
      </c>
      <c r="N229" s="233">
        <v>2.7999988662250885</v>
      </c>
      <c r="O229" s="218">
        <v>18967761</v>
      </c>
      <c r="P229" t="s">
        <v>867</v>
      </c>
      <c r="Q229" s="233">
        <v>-1.9892890635709883</v>
      </c>
      <c r="R229" s="218">
        <v>110985671</v>
      </c>
      <c r="S229"/>
      <c r="T229" s="234">
        <v>3369582</v>
      </c>
      <c r="U229" s="233">
        <v>3.1300000000000003</v>
      </c>
      <c r="W229" s="219"/>
    </row>
    <row r="230" spans="1:23" ht="12.75">
      <c r="A230" s="208" t="s">
        <v>666</v>
      </c>
      <c r="B230" s="170">
        <v>221</v>
      </c>
      <c r="C230" s="218">
        <v>20082735</v>
      </c>
      <c r="D230" s="218" t="s">
        <v>867</v>
      </c>
      <c r="E230" s="218">
        <v>186621</v>
      </c>
      <c r="F230" s="218">
        <v>2903000</v>
      </c>
      <c r="G230" s="218" t="s">
        <v>867</v>
      </c>
      <c r="H230" s="218">
        <v>23172356</v>
      </c>
      <c r="I230" s="218"/>
      <c r="J230" s="218">
        <v>20584803</v>
      </c>
      <c r="K230" s="218">
        <v>261076</v>
      </c>
      <c r="L230" s="233">
        <v>3.800000348558102</v>
      </c>
      <c r="M230" s="218">
        <v>188783</v>
      </c>
      <c r="N230" s="233">
        <v>1.158497703902562</v>
      </c>
      <c r="O230" s="218">
        <v>3142909</v>
      </c>
      <c r="P230" t="s">
        <v>867</v>
      </c>
      <c r="Q230" s="233">
        <v>8.264174991388218</v>
      </c>
      <c r="R230" s="218">
        <v>24177571</v>
      </c>
      <c r="S230"/>
      <c r="T230" s="234">
        <v>1005215</v>
      </c>
      <c r="U230" s="233">
        <v>4.34</v>
      </c>
      <c r="W230" s="219"/>
    </row>
    <row r="231" spans="1:23" ht="12.75">
      <c r="A231" s="208" t="s">
        <v>667</v>
      </c>
      <c r="B231" s="170">
        <v>222</v>
      </c>
      <c r="C231" s="218">
        <v>2792471</v>
      </c>
      <c r="D231" s="218" t="s">
        <v>867</v>
      </c>
      <c r="E231" s="218">
        <v>291125</v>
      </c>
      <c r="F231" s="218">
        <v>442000</v>
      </c>
      <c r="G231" s="218" t="s">
        <v>867</v>
      </c>
      <c r="H231" s="218">
        <v>3525596</v>
      </c>
      <c r="I231" s="218"/>
      <c r="J231" s="218">
        <v>2862283</v>
      </c>
      <c r="K231" s="218">
        <v>32393</v>
      </c>
      <c r="L231" s="233">
        <v>3.660020104058377</v>
      </c>
      <c r="M231" s="218">
        <v>296829</v>
      </c>
      <c r="N231" s="233">
        <v>1.9592958351223702</v>
      </c>
      <c r="O231" s="218">
        <v>444500</v>
      </c>
      <c r="P231" t="s">
        <v>867</v>
      </c>
      <c r="Q231" s="233">
        <v>0.5656108597285068</v>
      </c>
      <c r="R231" s="218">
        <v>3636005</v>
      </c>
      <c r="S231"/>
      <c r="T231" s="234">
        <v>110409</v>
      </c>
      <c r="U231" s="233">
        <v>3.1300000000000003</v>
      </c>
      <c r="W231" s="219"/>
    </row>
    <row r="232" spans="1:23" ht="12.75">
      <c r="A232" s="208" t="s">
        <v>668</v>
      </c>
      <c r="B232" s="170">
        <v>223</v>
      </c>
      <c r="C232" s="218">
        <v>10846603</v>
      </c>
      <c r="D232" s="218" t="s">
        <v>867</v>
      </c>
      <c r="E232" s="218">
        <v>1779373</v>
      </c>
      <c r="F232" s="218">
        <v>1165000</v>
      </c>
      <c r="G232" s="218" t="s">
        <v>867</v>
      </c>
      <c r="H232" s="218">
        <v>13790976</v>
      </c>
      <c r="I232" s="218"/>
      <c r="J232" s="218">
        <v>11117768</v>
      </c>
      <c r="K232" s="218">
        <v>93281</v>
      </c>
      <c r="L232" s="233">
        <v>3.36000128335111</v>
      </c>
      <c r="M232" s="218">
        <v>1827424</v>
      </c>
      <c r="N232" s="233">
        <v>2.7004456064018054</v>
      </c>
      <c r="O232" s="218">
        <v>1194900</v>
      </c>
      <c r="P232" t="s">
        <v>867</v>
      </c>
      <c r="Q232" s="233">
        <v>2.5665236051502145</v>
      </c>
      <c r="R232" s="218">
        <v>14233373</v>
      </c>
      <c r="S232"/>
      <c r="T232" s="234">
        <v>442397</v>
      </c>
      <c r="U232" s="233">
        <v>3.2099999999999995</v>
      </c>
      <c r="W232" s="219"/>
    </row>
    <row r="233" spans="1:23" ht="12.75">
      <c r="A233" s="208" t="s">
        <v>669</v>
      </c>
      <c r="B233" s="170">
        <v>224</v>
      </c>
      <c r="C233" s="218">
        <v>22590464</v>
      </c>
      <c r="D233" s="218" t="s">
        <v>867</v>
      </c>
      <c r="E233" s="218">
        <v>203166</v>
      </c>
      <c r="F233" s="218">
        <v>1964201</v>
      </c>
      <c r="G233" s="218" t="s">
        <v>867</v>
      </c>
      <c r="H233" s="218">
        <v>24757831</v>
      </c>
      <c r="I233" s="218"/>
      <c r="J233" s="218">
        <v>23155226</v>
      </c>
      <c r="K233" s="218">
        <v>264308</v>
      </c>
      <c r="L233" s="233">
        <v>3.669999872512579</v>
      </c>
      <c r="M233" s="218">
        <v>208273</v>
      </c>
      <c r="N233" s="233">
        <v>2.5137080023232232</v>
      </c>
      <c r="O233" s="218">
        <v>1782578</v>
      </c>
      <c r="P233" t="s">
        <v>867</v>
      </c>
      <c r="Q233" s="233">
        <v>-9.246660601435392</v>
      </c>
      <c r="R233" s="218">
        <v>25410385</v>
      </c>
      <c r="S233"/>
      <c r="T233" s="234">
        <v>652554</v>
      </c>
      <c r="U233" s="233">
        <v>2.64</v>
      </c>
      <c r="W233" s="219"/>
    </row>
    <row r="234" spans="1:23" ht="12.75">
      <c r="A234" s="208" t="s">
        <v>670</v>
      </c>
      <c r="B234" s="170">
        <v>225</v>
      </c>
      <c r="C234" s="218">
        <v>4848898</v>
      </c>
      <c r="D234" s="218" t="s">
        <v>867</v>
      </c>
      <c r="E234" s="218">
        <v>171522</v>
      </c>
      <c r="F234" s="218">
        <v>234000</v>
      </c>
      <c r="G234" s="218" t="s">
        <v>867</v>
      </c>
      <c r="H234" s="218">
        <v>5254420</v>
      </c>
      <c r="I234" s="218"/>
      <c r="J234" s="218">
        <v>4970120</v>
      </c>
      <c r="K234" s="218">
        <v>38791</v>
      </c>
      <c r="L234" s="233">
        <v>3.299986924864165</v>
      </c>
      <c r="M234" s="218">
        <v>172603</v>
      </c>
      <c r="N234" s="233">
        <v>0.6302398526136589</v>
      </c>
      <c r="O234" s="218">
        <v>240000</v>
      </c>
      <c r="P234" t="s">
        <v>867</v>
      </c>
      <c r="Q234" s="233">
        <v>2.5641025641025643</v>
      </c>
      <c r="R234" s="218">
        <v>5421514</v>
      </c>
      <c r="S234"/>
      <c r="T234" s="234">
        <v>167094</v>
      </c>
      <c r="U234" s="233">
        <v>3.18</v>
      </c>
      <c r="W234" s="219"/>
    </row>
    <row r="235" spans="1:23" ht="12.75">
      <c r="A235" s="208" t="s">
        <v>671</v>
      </c>
      <c r="B235" s="170">
        <v>226</v>
      </c>
      <c r="C235" s="218">
        <v>24377687</v>
      </c>
      <c r="D235" s="218" t="s">
        <v>872</v>
      </c>
      <c r="E235" s="218">
        <v>2193056</v>
      </c>
      <c r="F235" s="218">
        <v>2333500</v>
      </c>
      <c r="G235" s="218" t="s">
        <v>872</v>
      </c>
      <c r="H235" s="218">
        <v>28904243</v>
      </c>
      <c r="I235" s="218"/>
      <c r="J235" s="218">
        <v>24987129</v>
      </c>
      <c r="K235" s="218">
        <v>541185</v>
      </c>
      <c r="L235" s="233">
        <v>4.720000712126626</v>
      </c>
      <c r="M235" s="218">
        <v>2254194</v>
      </c>
      <c r="N235" s="233">
        <v>2.787799308362395</v>
      </c>
      <c r="O235" s="218">
        <v>2364000</v>
      </c>
      <c r="P235" t="s">
        <v>872</v>
      </c>
      <c r="Q235" s="233">
        <v>1.3070494964645383</v>
      </c>
      <c r="R235" s="218">
        <v>30146508</v>
      </c>
      <c r="S235"/>
      <c r="T235" s="234">
        <v>1242265</v>
      </c>
      <c r="U235" s="233">
        <v>4.3</v>
      </c>
      <c r="W235" s="219"/>
    </row>
    <row r="236" spans="1:23" ht="12.75">
      <c r="A236" s="208" t="s">
        <v>672</v>
      </c>
      <c r="B236" s="170">
        <v>227</v>
      </c>
      <c r="C236" s="218">
        <v>19780028</v>
      </c>
      <c r="D236" s="218" t="s">
        <v>867</v>
      </c>
      <c r="E236" s="218">
        <v>2208226</v>
      </c>
      <c r="F236" s="218">
        <v>2181117</v>
      </c>
      <c r="G236" s="218" t="s">
        <v>867</v>
      </c>
      <c r="H236" s="218">
        <v>24169371</v>
      </c>
      <c r="I236" s="218"/>
      <c r="J236" s="218">
        <v>20274529</v>
      </c>
      <c r="K236" s="218">
        <v>247250</v>
      </c>
      <c r="L236" s="233">
        <v>3.7499997472197713</v>
      </c>
      <c r="M236" s="218">
        <v>2267854</v>
      </c>
      <c r="N236" s="233">
        <v>2.7002670922269734</v>
      </c>
      <c r="O236" s="218">
        <v>2376000</v>
      </c>
      <c r="P236" t="s">
        <v>867</v>
      </c>
      <c r="Q236" s="233">
        <v>8.935008988513683</v>
      </c>
      <c r="R236" s="218">
        <v>25165633</v>
      </c>
      <c r="S236"/>
      <c r="T236" s="234">
        <v>996262</v>
      </c>
      <c r="U236" s="233">
        <v>4.12</v>
      </c>
      <c r="W236" s="219"/>
    </row>
    <row r="237" spans="1:23" ht="12.75">
      <c r="A237" s="208" t="s">
        <v>673</v>
      </c>
      <c r="B237" s="170">
        <v>228</v>
      </c>
      <c r="C237" s="218">
        <v>9545237</v>
      </c>
      <c r="D237" s="218" t="s">
        <v>867</v>
      </c>
      <c r="E237" s="218">
        <v>652541</v>
      </c>
      <c r="F237" s="218">
        <v>760500</v>
      </c>
      <c r="G237" s="218" t="s">
        <v>867</v>
      </c>
      <c r="H237" s="218">
        <v>10958278</v>
      </c>
      <c r="I237" s="218"/>
      <c r="J237" s="218">
        <v>9783868</v>
      </c>
      <c r="K237" s="218">
        <v>152724</v>
      </c>
      <c r="L237" s="233">
        <v>4.100002964829475</v>
      </c>
      <c r="M237" s="218">
        <v>668630</v>
      </c>
      <c r="N237" s="233">
        <v>2.465592200336837</v>
      </c>
      <c r="O237" s="218">
        <v>784000</v>
      </c>
      <c r="P237" t="s">
        <v>867</v>
      </c>
      <c r="Q237" s="233">
        <v>3.0900723208415517</v>
      </c>
      <c r="R237" s="218">
        <v>11389222</v>
      </c>
      <c r="S237"/>
      <c r="T237" s="234">
        <v>430944</v>
      </c>
      <c r="U237" s="233">
        <v>3.93</v>
      </c>
      <c r="W237" s="219"/>
    </row>
    <row r="238" spans="1:23" ht="12.75">
      <c r="A238" s="208" t="s">
        <v>674</v>
      </c>
      <c r="B238" s="170">
        <v>229</v>
      </c>
      <c r="C238" s="218">
        <v>122866207</v>
      </c>
      <c r="D238" s="218" t="s">
        <v>867</v>
      </c>
      <c r="E238" s="218">
        <v>7675986</v>
      </c>
      <c r="F238" s="218">
        <v>14416205.56</v>
      </c>
      <c r="G238" s="218" t="s">
        <v>867</v>
      </c>
      <c r="H238" s="218">
        <v>144958398.56</v>
      </c>
      <c r="I238" s="218"/>
      <c r="J238" s="218">
        <v>125937862</v>
      </c>
      <c r="K238" s="218">
        <v>1240949</v>
      </c>
      <c r="L238" s="233">
        <v>3.510000109305889</v>
      </c>
      <c r="M238" s="218">
        <v>7890613</v>
      </c>
      <c r="N238" s="233">
        <v>2.7960837864998713</v>
      </c>
      <c r="O238" s="218">
        <v>14985500</v>
      </c>
      <c r="P238" t="s">
        <v>867</v>
      </c>
      <c r="Q238" s="233">
        <v>3.9489894732050383</v>
      </c>
      <c r="R238" s="218">
        <v>150054924</v>
      </c>
      <c r="S238"/>
      <c r="T238" s="234">
        <v>5096525.439999998</v>
      </c>
      <c r="U238" s="233">
        <v>3.52</v>
      </c>
      <c r="W238" s="219"/>
    </row>
    <row r="239" spans="1:23" ht="12.75">
      <c r="A239" s="208" t="s">
        <v>675</v>
      </c>
      <c r="B239" s="170">
        <v>230</v>
      </c>
      <c r="C239" s="218">
        <v>3881125</v>
      </c>
      <c r="D239" s="218" t="s">
        <v>867</v>
      </c>
      <c r="E239" s="218">
        <v>207928</v>
      </c>
      <c r="F239" s="218">
        <v>599000</v>
      </c>
      <c r="G239" s="218" t="s">
        <v>867</v>
      </c>
      <c r="H239" s="218">
        <v>4688053</v>
      </c>
      <c r="I239" s="218"/>
      <c r="J239" s="218">
        <v>3978153</v>
      </c>
      <c r="K239" s="218">
        <v>18241</v>
      </c>
      <c r="L239" s="233">
        <v>2.969989371638378</v>
      </c>
      <c r="M239" s="218">
        <v>212661</v>
      </c>
      <c r="N239" s="233">
        <v>2.276268708399061</v>
      </c>
      <c r="O239" s="218">
        <v>579201.99</v>
      </c>
      <c r="P239" t="s">
        <v>867</v>
      </c>
      <c r="Q239" s="233">
        <v>-3.3051769616026725</v>
      </c>
      <c r="R239" s="218">
        <v>4788256.99</v>
      </c>
      <c r="S239"/>
      <c r="T239" s="234">
        <v>100203.99000000022</v>
      </c>
      <c r="U239" s="233">
        <v>2.1399999999999997</v>
      </c>
      <c r="W239" s="219"/>
    </row>
    <row r="240" spans="1:23" ht="12.75">
      <c r="A240" s="208" t="s">
        <v>676</v>
      </c>
      <c r="B240" s="170">
        <v>231</v>
      </c>
      <c r="C240" s="218">
        <v>39499337</v>
      </c>
      <c r="D240" s="218" t="s">
        <v>867</v>
      </c>
      <c r="E240" s="218">
        <v>1785006</v>
      </c>
      <c r="F240" s="218">
        <v>3748634</v>
      </c>
      <c r="G240" s="218" t="s">
        <v>867</v>
      </c>
      <c r="H240" s="218">
        <v>45032977</v>
      </c>
      <c r="I240" s="218"/>
      <c r="J240" s="218">
        <v>40486820</v>
      </c>
      <c r="K240" s="218">
        <v>552991</v>
      </c>
      <c r="L240" s="233">
        <v>3.899999637968607</v>
      </c>
      <c r="M240" s="218">
        <v>1834986</v>
      </c>
      <c r="N240" s="233">
        <v>2.79999058826693</v>
      </c>
      <c r="O240" s="218">
        <v>3911427.31</v>
      </c>
      <c r="P240" t="s">
        <v>867</v>
      </c>
      <c r="Q240" s="233">
        <v>4.342736847609024</v>
      </c>
      <c r="R240" s="218">
        <v>46786224.31</v>
      </c>
      <c r="S240"/>
      <c r="T240" s="234">
        <v>1753247.3100000024</v>
      </c>
      <c r="U240" s="233">
        <v>3.8899999999999997</v>
      </c>
      <c r="W240" s="219"/>
    </row>
    <row r="241" spans="1:23" ht="12.75">
      <c r="A241" s="208" t="s">
        <v>677</v>
      </c>
      <c r="B241" s="170">
        <v>232</v>
      </c>
      <c r="C241" s="218">
        <v>21176319</v>
      </c>
      <c r="D241" s="218" t="s">
        <v>867</v>
      </c>
      <c r="E241" s="218">
        <v>1623576</v>
      </c>
      <c r="F241" s="218">
        <v>1867622</v>
      </c>
      <c r="G241" s="218" t="s">
        <v>867</v>
      </c>
      <c r="H241" s="218">
        <v>24667517</v>
      </c>
      <c r="I241" s="218"/>
      <c r="J241" s="218">
        <v>21705727</v>
      </c>
      <c r="K241" s="218">
        <v>349409</v>
      </c>
      <c r="L241" s="233">
        <v>4.1499988737419375</v>
      </c>
      <c r="M241" s="218">
        <v>1667953</v>
      </c>
      <c r="N241" s="233">
        <v>2.7332875085613484</v>
      </c>
      <c r="O241" s="218">
        <v>1901573.84</v>
      </c>
      <c r="P241" t="s">
        <v>867</v>
      </c>
      <c r="Q241" s="233">
        <v>1.8179181868707952</v>
      </c>
      <c r="R241" s="218">
        <v>25624662.84</v>
      </c>
      <c r="S241"/>
      <c r="T241" s="234">
        <v>957145.8399999999</v>
      </c>
      <c r="U241" s="233">
        <v>3.88</v>
      </c>
      <c r="W241" s="219"/>
    </row>
    <row r="242" spans="1:23" ht="12.75">
      <c r="A242" s="208" t="s">
        <v>678</v>
      </c>
      <c r="B242" s="170">
        <v>233</v>
      </c>
      <c r="C242" s="218">
        <v>2168834</v>
      </c>
      <c r="D242" s="218" t="s">
        <v>867</v>
      </c>
      <c r="E242" s="218">
        <v>169539</v>
      </c>
      <c r="F242" s="218">
        <v>133000</v>
      </c>
      <c r="G242" s="218" t="s">
        <v>867</v>
      </c>
      <c r="H242" s="218">
        <v>2471373</v>
      </c>
      <c r="I242" s="218"/>
      <c r="J242" s="218">
        <v>2223055</v>
      </c>
      <c r="K242" s="218">
        <v>18001</v>
      </c>
      <c r="L242" s="233">
        <v>3.3299920602498854</v>
      </c>
      <c r="M242" s="218">
        <v>172935</v>
      </c>
      <c r="N242" s="233">
        <v>2.003078937589581</v>
      </c>
      <c r="O242" s="218">
        <v>137000</v>
      </c>
      <c r="P242" t="s">
        <v>867</v>
      </c>
      <c r="Q242" s="233">
        <v>3.007518796992481</v>
      </c>
      <c r="R242" s="218">
        <v>2550991</v>
      </c>
      <c r="S242"/>
      <c r="T242" s="234">
        <v>79618</v>
      </c>
      <c r="U242" s="233">
        <v>3.2199999999999998</v>
      </c>
      <c r="W242" s="219"/>
    </row>
    <row r="243" spans="1:23" ht="12.75">
      <c r="A243" s="208" t="s">
        <v>679</v>
      </c>
      <c r="B243" s="170">
        <v>234</v>
      </c>
      <c r="C243" s="218">
        <v>2756054</v>
      </c>
      <c r="D243" s="218" t="s">
        <v>867</v>
      </c>
      <c r="E243" s="218">
        <v>182843</v>
      </c>
      <c r="F243" s="218">
        <v>749626</v>
      </c>
      <c r="G243" s="218" t="s">
        <v>867</v>
      </c>
      <c r="H243" s="218">
        <v>3688523</v>
      </c>
      <c r="I243" s="218"/>
      <c r="J243" s="218">
        <v>2824955</v>
      </c>
      <c r="K243" s="218">
        <v>20946</v>
      </c>
      <c r="L243" s="233">
        <v>3.2599869233331424</v>
      </c>
      <c r="M243" s="218">
        <v>186252</v>
      </c>
      <c r="N243" s="233">
        <v>1.864441077864616</v>
      </c>
      <c r="O243" s="218">
        <v>732155</v>
      </c>
      <c r="P243" t="s">
        <v>867</v>
      </c>
      <c r="Q243" s="233">
        <v>-2.330628873598301</v>
      </c>
      <c r="R243" s="218">
        <v>3764308</v>
      </c>
      <c r="S243"/>
      <c r="T243" s="234">
        <v>75785</v>
      </c>
      <c r="U243" s="233">
        <v>2.0500000000000003</v>
      </c>
      <c r="W243" s="219"/>
    </row>
    <row r="244" spans="1:23" ht="12.75">
      <c r="A244" s="208" t="s">
        <v>680</v>
      </c>
      <c r="B244" s="170">
        <v>235</v>
      </c>
      <c r="C244" s="218">
        <v>2572875</v>
      </c>
      <c r="D244" s="218" t="s">
        <v>867</v>
      </c>
      <c r="E244" s="218">
        <v>237353</v>
      </c>
      <c r="F244" s="218">
        <v>298912</v>
      </c>
      <c r="G244" s="218" t="s">
        <v>867</v>
      </c>
      <c r="H244" s="218">
        <v>3109140</v>
      </c>
      <c r="I244" s="218"/>
      <c r="J244" s="218">
        <v>2637197</v>
      </c>
      <c r="K244" s="218">
        <v>60977</v>
      </c>
      <c r="L244" s="233">
        <v>4.869999514162172</v>
      </c>
      <c r="M244" s="218">
        <v>242838</v>
      </c>
      <c r="N244" s="233">
        <v>2.3109040121675313</v>
      </c>
      <c r="O244" s="218">
        <v>296912</v>
      </c>
      <c r="P244" t="s">
        <v>867</v>
      </c>
      <c r="Q244" s="233">
        <v>-0.6690932448346002</v>
      </c>
      <c r="R244" s="218">
        <v>3237924</v>
      </c>
      <c r="S244"/>
      <c r="T244" s="234">
        <v>128784</v>
      </c>
      <c r="U244" s="233">
        <v>4.14</v>
      </c>
      <c r="W244" s="219"/>
    </row>
    <row r="245" spans="1:23" ht="12.75">
      <c r="A245" s="208" t="s">
        <v>681</v>
      </c>
      <c r="B245" s="170">
        <v>236</v>
      </c>
      <c r="C245" s="218">
        <v>89534132</v>
      </c>
      <c r="D245" s="218" t="s">
        <v>867</v>
      </c>
      <c r="E245" s="218">
        <v>9262334</v>
      </c>
      <c r="F245" s="218">
        <v>9121200</v>
      </c>
      <c r="G245" s="218" t="s">
        <v>867</v>
      </c>
      <c r="H245" s="218">
        <v>107917666</v>
      </c>
      <c r="I245" s="218"/>
      <c r="J245" s="218">
        <v>89534132</v>
      </c>
      <c r="K245" s="218">
        <v>0</v>
      </c>
      <c r="L245" s="233">
        <v>0</v>
      </c>
      <c r="M245" s="218">
        <v>9519045</v>
      </c>
      <c r="N245" s="233">
        <v>2.771558443044701</v>
      </c>
      <c r="O245" s="218">
        <v>9361800</v>
      </c>
      <c r="P245" t="s">
        <v>867</v>
      </c>
      <c r="Q245" s="233">
        <v>2.6378108143665306</v>
      </c>
      <c r="R245" s="218">
        <v>108414977</v>
      </c>
      <c r="S245"/>
      <c r="T245" s="234">
        <v>497311</v>
      </c>
      <c r="U245" s="233">
        <v>0.45999999999999996</v>
      </c>
      <c r="W245" s="219"/>
    </row>
    <row r="246" spans="1:23" ht="12.75">
      <c r="A246" s="208" t="s">
        <v>682</v>
      </c>
      <c r="B246" s="170">
        <v>237</v>
      </c>
      <c r="C246" s="218">
        <v>1890204</v>
      </c>
      <c r="D246" s="218" t="s">
        <v>867</v>
      </c>
      <c r="E246" s="218">
        <v>89813</v>
      </c>
      <c r="F246" s="218">
        <v>80000</v>
      </c>
      <c r="G246" s="218" t="s">
        <v>867</v>
      </c>
      <c r="H246" s="218">
        <v>2060017</v>
      </c>
      <c r="I246" s="218"/>
      <c r="J246" s="218">
        <v>1937459</v>
      </c>
      <c r="K246" s="218">
        <v>36103</v>
      </c>
      <c r="L246" s="233">
        <v>4.410000190455634</v>
      </c>
      <c r="M246" s="218">
        <v>91305</v>
      </c>
      <c r="N246" s="233">
        <v>1.6612294433990624</v>
      </c>
      <c r="O246" s="218">
        <v>76200</v>
      </c>
      <c r="P246" t="s">
        <v>867</v>
      </c>
      <c r="Q246" s="233">
        <v>-4.75</v>
      </c>
      <c r="R246" s="218">
        <v>2141067</v>
      </c>
      <c r="S246"/>
      <c r="T246" s="234">
        <v>81050</v>
      </c>
      <c r="U246" s="233">
        <v>3.93</v>
      </c>
      <c r="W246" s="219"/>
    </row>
    <row r="247" spans="1:23" ht="12.75">
      <c r="A247" s="208" t="s">
        <v>683</v>
      </c>
      <c r="B247" s="170">
        <v>238</v>
      </c>
      <c r="C247" s="218">
        <v>21757359</v>
      </c>
      <c r="D247" s="218" t="s">
        <v>867</v>
      </c>
      <c r="E247" s="218">
        <v>834055</v>
      </c>
      <c r="F247" s="218">
        <v>2498951.79</v>
      </c>
      <c r="G247" s="218" t="s">
        <v>867</v>
      </c>
      <c r="H247" s="218">
        <v>25090365.79</v>
      </c>
      <c r="I247" s="218"/>
      <c r="J247" s="218">
        <v>22301293</v>
      </c>
      <c r="K247" s="218">
        <v>591800</v>
      </c>
      <c r="L247" s="233">
        <v>5.2199993574587795</v>
      </c>
      <c r="M247" s="218">
        <v>856612</v>
      </c>
      <c r="N247" s="233">
        <v>2.704497904814431</v>
      </c>
      <c r="O247" s="218">
        <v>2464972</v>
      </c>
      <c r="P247" t="s">
        <v>867</v>
      </c>
      <c r="Q247" s="233">
        <v>-1.3597617263356665</v>
      </c>
      <c r="R247" s="218">
        <v>26214677</v>
      </c>
      <c r="S247"/>
      <c r="T247" s="234">
        <v>1124311.210000001</v>
      </c>
      <c r="U247" s="233">
        <v>4.4799999999999995</v>
      </c>
      <c r="W247" s="219"/>
    </row>
    <row r="248" spans="1:23" ht="12.75">
      <c r="A248" s="208" t="s">
        <v>684</v>
      </c>
      <c r="B248" s="170">
        <v>239</v>
      </c>
      <c r="C248" s="218">
        <v>179332150</v>
      </c>
      <c r="D248" s="218" t="s">
        <v>867</v>
      </c>
      <c r="E248" s="218">
        <v>4858938</v>
      </c>
      <c r="F248" s="218">
        <v>13272000</v>
      </c>
      <c r="G248" s="218" t="s">
        <v>867</v>
      </c>
      <c r="H248" s="218">
        <v>197463088</v>
      </c>
      <c r="I248" s="218"/>
      <c r="J248" s="218">
        <v>183815454</v>
      </c>
      <c r="K248" s="218">
        <v>4268105</v>
      </c>
      <c r="L248" s="233">
        <v>4.88000004460996</v>
      </c>
      <c r="M248" s="218">
        <v>4975443</v>
      </c>
      <c r="N248" s="233">
        <v>2.397746174163984</v>
      </c>
      <c r="O248" s="218">
        <v>13515747</v>
      </c>
      <c r="P248" t="s">
        <v>867</v>
      </c>
      <c r="Q248" s="233">
        <v>1.8365506329113923</v>
      </c>
      <c r="R248" s="218">
        <v>206574749</v>
      </c>
      <c r="S248"/>
      <c r="T248" s="234">
        <v>9111661</v>
      </c>
      <c r="U248" s="233">
        <v>4.61</v>
      </c>
      <c r="W248" s="219"/>
    </row>
    <row r="249" spans="1:23" ht="12.75">
      <c r="A249" s="208" t="s">
        <v>685</v>
      </c>
      <c r="B249" s="170">
        <v>240</v>
      </c>
      <c r="C249" s="218">
        <v>10053825</v>
      </c>
      <c r="D249" s="218" t="s">
        <v>867</v>
      </c>
      <c r="E249" s="218">
        <v>251921</v>
      </c>
      <c r="F249" s="218">
        <v>750200</v>
      </c>
      <c r="G249" s="218" t="s">
        <v>867</v>
      </c>
      <c r="H249" s="218">
        <v>11055946</v>
      </c>
      <c r="I249" s="218"/>
      <c r="J249" s="218">
        <v>10305171</v>
      </c>
      <c r="K249" s="218">
        <v>94506</v>
      </c>
      <c r="L249" s="233">
        <v>3.440004177514528</v>
      </c>
      <c r="M249" s="218">
        <v>258975</v>
      </c>
      <c r="N249" s="233">
        <v>2.8000841533655394</v>
      </c>
      <c r="O249" s="218">
        <v>631450</v>
      </c>
      <c r="P249" t="s">
        <v>867</v>
      </c>
      <c r="Q249" s="233">
        <v>-15.82911223673687</v>
      </c>
      <c r="R249" s="218">
        <v>11290102</v>
      </c>
      <c r="S249"/>
      <c r="T249" s="234">
        <v>234156</v>
      </c>
      <c r="U249" s="233">
        <v>2.12</v>
      </c>
      <c r="W249" s="219"/>
    </row>
    <row r="250" spans="1:23" ht="12.75">
      <c r="A250" s="208" t="s">
        <v>686</v>
      </c>
      <c r="B250" s="170">
        <v>241</v>
      </c>
      <c r="C250" s="218">
        <v>9554494</v>
      </c>
      <c r="D250" s="218" t="s">
        <v>867</v>
      </c>
      <c r="E250" s="218">
        <v>508011</v>
      </c>
      <c r="F250" s="218">
        <v>878356.11</v>
      </c>
      <c r="G250" s="218" t="s">
        <v>867</v>
      </c>
      <c r="H250" s="218">
        <v>10940861.11</v>
      </c>
      <c r="I250" s="218"/>
      <c r="J250" s="218">
        <v>9793356</v>
      </c>
      <c r="K250" s="218">
        <v>141407</v>
      </c>
      <c r="L250" s="233">
        <v>3.9800014527195264</v>
      </c>
      <c r="M250" s="218">
        <v>516814</v>
      </c>
      <c r="N250" s="233">
        <v>1.7328364936979712</v>
      </c>
      <c r="O250" s="218">
        <v>957000</v>
      </c>
      <c r="P250" t="s">
        <v>867</v>
      </c>
      <c r="Q250" s="233">
        <v>8.953531387172797</v>
      </c>
      <c r="R250" s="218">
        <v>11408577</v>
      </c>
      <c r="S250"/>
      <c r="T250" s="234">
        <v>467715.8900000006</v>
      </c>
      <c r="U250" s="233">
        <v>4.2700000000000005</v>
      </c>
      <c r="W250" s="219"/>
    </row>
    <row r="251" spans="1:23" ht="12.75">
      <c r="A251" s="208" t="s">
        <v>687</v>
      </c>
      <c r="B251" s="170">
        <v>242</v>
      </c>
      <c r="C251" s="218">
        <v>20041863</v>
      </c>
      <c r="D251" s="218" t="s">
        <v>867</v>
      </c>
      <c r="E251" s="218">
        <v>223331</v>
      </c>
      <c r="F251" s="218">
        <v>2247500</v>
      </c>
      <c r="G251" s="218" t="s">
        <v>867</v>
      </c>
      <c r="H251" s="218">
        <v>22512694</v>
      </c>
      <c r="I251" s="218"/>
      <c r="J251" s="218">
        <v>20542910</v>
      </c>
      <c r="K251" s="218">
        <v>252527</v>
      </c>
      <c r="L251" s="233">
        <v>3.7599997565096617</v>
      </c>
      <c r="M251" s="218">
        <v>227444</v>
      </c>
      <c r="N251" s="233">
        <v>1.8416610322794418</v>
      </c>
      <c r="O251" s="218">
        <v>2286720</v>
      </c>
      <c r="P251" t="s">
        <v>867</v>
      </c>
      <c r="Q251" s="233">
        <v>1.7450500556173527</v>
      </c>
      <c r="R251" s="218">
        <v>23309601</v>
      </c>
      <c r="S251"/>
      <c r="T251" s="234">
        <v>796907</v>
      </c>
      <c r="U251" s="233">
        <v>3.54</v>
      </c>
      <c r="W251" s="219"/>
    </row>
    <row r="252" spans="1:23" ht="12.75">
      <c r="A252" s="208" t="s">
        <v>688</v>
      </c>
      <c r="B252" s="170">
        <v>243</v>
      </c>
      <c r="C252" s="218">
        <v>272751243</v>
      </c>
      <c r="D252" s="218" t="s">
        <v>867</v>
      </c>
      <c r="E252" s="218">
        <v>20665168</v>
      </c>
      <c r="F252" s="218">
        <v>21968517.87</v>
      </c>
      <c r="G252" s="218" t="s">
        <v>867</v>
      </c>
      <c r="H252" s="218">
        <v>315384928.87</v>
      </c>
      <c r="I252" s="218"/>
      <c r="J252" s="218">
        <v>279570024</v>
      </c>
      <c r="K252" s="218">
        <v>7009707</v>
      </c>
      <c r="L252" s="233">
        <v>5.069999992630648</v>
      </c>
      <c r="M252" s="218">
        <v>21232907</v>
      </c>
      <c r="N252" s="233">
        <v>2.7473234188079187</v>
      </c>
      <c r="O252" s="218">
        <v>23738000</v>
      </c>
      <c r="P252" t="s">
        <v>867</v>
      </c>
      <c r="Q252" s="233">
        <v>8.054626809468957</v>
      </c>
      <c r="R252" s="218">
        <v>331550638</v>
      </c>
      <c r="S252"/>
      <c r="T252" s="234">
        <v>16165709.129999995</v>
      </c>
      <c r="U252" s="233">
        <v>5.13</v>
      </c>
      <c r="W252" s="219"/>
    </row>
    <row r="253" spans="1:23" ht="12.75">
      <c r="A253" s="208" t="s">
        <v>689</v>
      </c>
      <c r="B253" s="170">
        <v>244</v>
      </c>
      <c r="C253" s="218">
        <v>57058211</v>
      </c>
      <c r="D253" s="218" t="s">
        <v>867</v>
      </c>
      <c r="E253" s="218">
        <v>5604271</v>
      </c>
      <c r="F253" s="218">
        <v>6345000</v>
      </c>
      <c r="G253" s="218" t="s">
        <v>867</v>
      </c>
      <c r="H253" s="218">
        <v>69007482</v>
      </c>
      <c r="I253" s="218"/>
      <c r="J253" s="218">
        <v>58484666</v>
      </c>
      <c r="K253" s="218">
        <v>781697</v>
      </c>
      <c r="L253" s="233">
        <v>3.86999865803714</v>
      </c>
      <c r="M253" s="218">
        <v>5758817</v>
      </c>
      <c r="N253" s="233">
        <v>2.75764680187664</v>
      </c>
      <c r="O253" s="218">
        <v>6619000</v>
      </c>
      <c r="P253" t="s">
        <v>867</v>
      </c>
      <c r="Q253" s="233">
        <v>4.318360914105595</v>
      </c>
      <c r="R253" s="218">
        <v>71644180</v>
      </c>
      <c r="S253"/>
      <c r="T253" s="234">
        <v>2636698</v>
      </c>
      <c r="U253" s="233">
        <v>3.82</v>
      </c>
      <c r="W253" s="219"/>
    </row>
    <row r="254" spans="1:23" ht="12.75">
      <c r="A254" s="208" t="s">
        <v>690</v>
      </c>
      <c r="B254" s="170">
        <v>245</v>
      </c>
      <c r="C254" s="218">
        <v>32858631</v>
      </c>
      <c r="D254" s="218" t="s">
        <v>867</v>
      </c>
      <c r="E254" s="218">
        <v>1224380</v>
      </c>
      <c r="F254" s="218">
        <v>3186500</v>
      </c>
      <c r="G254" s="218" t="s">
        <v>867</v>
      </c>
      <c r="H254" s="218">
        <v>37269511</v>
      </c>
      <c r="I254" s="218"/>
      <c r="J254" s="218">
        <v>33680097</v>
      </c>
      <c r="K254" s="218">
        <v>686745</v>
      </c>
      <c r="L254" s="233">
        <v>4.589999504239845</v>
      </c>
      <c r="M254" s="218">
        <v>1258190</v>
      </c>
      <c r="N254" s="233">
        <v>2.7613976053186104</v>
      </c>
      <c r="O254" s="218">
        <v>3223500</v>
      </c>
      <c r="P254" t="s">
        <v>867</v>
      </c>
      <c r="Q254" s="233">
        <v>1.1611485956378471</v>
      </c>
      <c r="R254" s="218">
        <v>38848532</v>
      </c>
      <c r="S254"/>
      <c r="T254" s="234">
        <v>1579021</v>
      </c>
      <c r="U254" s="233">
        <v>4.24</v>
      </c>
      <c r="W254" s="219"/>
    </row>
    <row r="255" spans="1:23" ht="12.75">
      <c r="A255" s="208" t="s">
        <v>691</v>
      </c>
      <c r="B255" s="170">
        <v>246</v>
      </c>
      <c r="C255" s="218">
        <v>58049650</v>
      </c>
      <c r="D255" s="218" t="s">
        <v>867</v>
      </c>
      <c r="E255" s="218">
        <v>3478899</v>
      </c>
      <c r="F255" s="218">
        <v>8079727</v>
      </c>
      <c r="G255" s="218" t="s">
        <v>867</v>
      </c>
      <c r="H255" s="218">
        <v>69608276</v>
      </c>
      <c r="I255" s="218"/>
      <c r="J255" s="218">
        <v>59500891</v>
      </c>
      <c r="K255" s="218">
        <v>824305</v>
      </c>
      <c r="L255" s="233">
        <v>3.9199995176542837</v>
      </c>
      <c r="M255" s="218">
        <v>3575290</v>
      </c>
      <c r="N255" s="233">
        <v>2.770732924410855</v>
      </c>
      <c r="O255" s="218">
        <v>8322739</v>
      </c>
      <c r="P255" t="s">
        <v>867</v>
      </c>
      <c r="Q255" s="233">
        <v>3.0076758781577646</v>
      </c>
      <c r="R255" s="218">
        <v>72223225</v>
      </c>
      <c r="S255"/>
      <c r="T255" s="234">
        <v>2614949</v>
      </c>
      <c r="U255" s="233">
        <v>3.7600000000000002</v>
      </c>
      <c r="W255" s="219"/>
    </row>
    <row r="256" spans="1:23" ht="12.75">
      <c r="A256" s="208" t="s">
        <v>692</v>
      </c>
      <c r="B256" s="170">
        <v>247</v>
      </c>
      <c r="C256" s="218">
        <v>23332148</v>
      </c>
      <c r="D256" s="218" t="s">
        <v>867</v>
      </c>
      <c r="E256" s="218">
        <v>1134339</v>
      </c>
      <c r="F256" s="218">
        <v>2201100</v>
      </c>
      <c r="G256" s="218" t="s">
        <v>867</v>
      </c>
      <c r="H256" s="218">
        <v>26667587</v>
      </c>
      <c r="I256" s="218"/>
      <c r="J256" s="218">
        <v>23915452</v>
      </c>
      <c r="K256" s="218">
        <v>391980</v>
      </c>
      <c r="L256" s="233">
        <v>4.180000915475078</v>
      </c>
      <c r="M256" s="218">
        <v>1165333</v>
      </c>
      <c r="N256" s="233">
        <v>2.7323401558088016</v>
      </c>
      <c r="O256" s="218">
        <v>2227900</v>
      </c>
      <c r="P256" t="s">
        <v>867</v>
      </c>
      <c r="Q256" s="233">
        <v>1.2175730316659852</v>
      </c>
      <c r="R256" s="218">
        <v>27700665</v>
      </c>
      <c r="S256"/>
      <c r="T256" s="234">
        <v>1033078</v>
      </c>
      <c r="U256" s="233">
        <v>3.8699999999999997</v>
      </c>
      <c r="W256" s="219"/>
    </row>
    <row r="257" spans="1:23" ht="12.75">
      <c r="A257" s="208" t="s">
        <v>693</v>
      </c>
      <c r="B257" s="170">
        <v>248</v>
      </c>
      <c r="C257" s="218">
        <v>90539665</v>
      </c>
      <c r="D257" s="218" t="s">
        <v>867</v>
      </c>
      <c r="E257" s="218">
        <v>10923799</v>
      </c>
      <c r="F257" s="218">
        <v>11144000</v>
      </c>
      <c r="G257" s="218" t="s">
        <v>867</v>
      </c>
      <c r="H257" s="218">
        <v>112607464</v>
      </c>
      <c r="I257" s="218"/>
      <c r="J257" s="218">
        <v>92803157</v>
      </c>
      <c r="K257" s="218">
        <v>1828901</v>
      </c>
      <c r="L257" s="233">
        <v>4.520000156837337</v>
      </c>
      <c r="M257" s="218">
        <v>11229653</v>
      </c>
      <c r="N257" s="233">
        <v>2.7998867426982135</v>
      </c>
      <c r="O257" s="218">
        <v>12484000</v>
      </c>
      <c r="P257" t="s">
        <v>867</v>
      </c>
      <c r="Q257" s="233">
        <v>12.02440775305097</v>
      </c>
      <c r="R257" s="218">
        <v>118345711</v>
      </c>
      <c r="S257"/>
      <c r="T257" s="234">
        <v>5738247</v>
      </c>
      <c r="U257" s="233">
        <v>5.1</v>
      </c>
      <c r="W257" s="219"/>
    </row>
    <row r="258" spans="1:23" ht="12.75">
      <c r="A258" s="208" t="s">
        <v>694</v>
      </c>
      <c r="B258" s="170">
        <v>249</v>
      </c>
      <c r="C258" s="218">
        <v>5318609</v>
      </c>
      <c r="D258" s="218" t="s">
        <v>867</v>
      </c>
      <c r="E258" s="218">
        <v>129842</v>
      </c>
      <c r="F258" s="218">
        <v>297000</v>
      </c>
      <c r="G258" s="218" t="s">
        <v>867</v>
      </c>
      <c r="H258" s="218">
        <v>5745451</v>
      </c>
      <c r="I258" s="218"/>
      <c r="J258" s="218">
        <v>5451574</v>
      </c>
      <c r="K258" s="218">
        <v>50527</v>
      </c>
      <c r="L258" s="233">
        <v>3.4499998025799603</v>
      </c>
      <c r="M258" s="218">
        <v>133059</v>
      </c>
      <c r="N258" s="233">
        <v>2.477626653933242</v>
      </c>
      <c r="O258" s="218">
        <v>305300</v>
      </c>
      <c r="P258" t="s">
        <v>867</v>
      </c>
      <c r="Q258" s="233">
        <v>2.7946127946127945</v>
      </c>
      <c r="R258" s="218">
        <v>5940460</v>
      </c>
      <c r="S258"/>
      <c r="T258" s="234">
        <v>195009</v>
      </c>
      <c r="U258" s="233">
        <v>3.39</v>
      </c>
      <c r="W258" s="219"/>
    </row>
    <row r="259" spans="1:23" ht="12.75">
      <c r="A259" s="208" t="s">
        <v>695</v>
      </c>
      <c r="B259" s="170">
        <v>250</v>
      </c>
      <c r="C259" s="218">
        <v>12327242</v>
      </c>
      <c r="D259" s="218" t="s">
        <v>867</v>
      </c>
      <c r="E259" s="218">
        <v>525268</v>
      </c>
      <c r="F259" s="218">
        <v>4781601</v>
      </c>
      <c r="G259" s="218" t="s">
        <v>867</v>
      </c>
      <c r="H259" s="218">
        <v>17634111</v>
      </c>
      <c r="I259" s="218"/>
      <c r="J259" s="218">
        <v>12635423</v>
      </c>
      <c r="K259" s="218">
        <v>330370</v>
      </c>
      <c r="L259" s="233">
        <v>5.179998899997258</v>
      </c>
      <c r="M259" s="218">
        <v>537896</v>
      </c>
      <c r="N259" s="233">
        <v>2.404106094412757</v>
      </c>
      <c r="O259" s="218">
        <v>4725070</v>
      </c>
      <c r="P259" t="s">
        <v>867</v>
      </c>
      <c r="Q259" s="233">
        <v>-1.1822609205577796</v>
      </c>
      <c r="R259" s="218">
        <v>18228759</v>
      </c>
      <c r="S259"/>
      <c r="T259" s="234">
        <v>594648</v>
      </c>
      <c r="U259" s="233">
        <v>3.37</v>
      </c>
      <c r="W259" s="219"/>
    </row>
    <row r="260" spans="1:23" ht="12.75">
      <c r="A260" s="208" t="s">
        <v>696</v>
      </c>
      <c r="B260" s="170">
        <v>251</v>
      </c>
      <c r="C260" s="218">
        <v>30946342</v>
      </c>
      <c r="D260" s="218" t="s">
        <v>867</v>
      </c>
      <c r="E260" s="218">
        <v>2807181</v>
      </c>
      <c r="F260" s="218">
        <v>4531000</v>
      </c>
      <c r="G260" s="218" t="s">
        <v>867</v>
      </c>
      <c r="H260" s="218">
        <v>38284523</v>
      </c>
      <c r="I260" s="218"/>
      <c r="J260" s="218">
        <v>31720001</v>
      </c>
      <c r="K260" s="218">
        <v>358978</v>
      </c>
      <c r="L260" s="233">
        <v>3.6600028526796478</v>
      </c>
      <c r="M260" s="218">
        <v>2885782</v>
      </c>
      <c r="N260" s="233">
        <v>2.799997577641057</v>
      </c>
      <c r="O260" s="218">
        <v>4808492</v>
      </c>
      <c r="P260" t="s">
        <v>867</v>
      </c>
      <c r="Q260" s="233">
        <v>6.124299271683955</v>
      </c>
      <c r="R260" s="218">
        <v>39773253</v>
      </c>
      <c r="S260"/>
      <c r="T260" s="234">
        <v>1488730</v>
      </c>
      <c r="U260" s="233">
        <v>3.8899999999999997</v>
      </c>
      <c r="W260" s="219"/>
    </row>
    <row r="261" spans="1:23" ht="12.75">
      <c r="A261" s="208" t="s">
        <v>697</v>
      </c>
      <c r="B261" s="170">
        <v>252</v>
      </c>
      <c r="C261" s="218">
        <v>19672313</v>
      </c>
      <c r="D261" s="218" t="s">
        <v>867</v>
      </c>
      <c r="E261" s="218">
        <v>485476</v>
      </c>
      <c r="F261" s="218">
        <v>1669298</v>
      </c>
      <c r="G261" s="218" t="s">
        <v>867</v>
      </c>
      <c r="H261" s="218">
        <v>21827087</v>
      </c>
      <c r="I261" s="218"/>
      <c r="J261" s="218">
        <v>20164121</v>
      </c>
      <c r="K261" s="218">
        <v>204592</v>
      </c>
      <c r="L261" s="233">
        <v>3.540000608977704</v>
      </c>
      <c r="M261" s="218">
        <v>498486</v>
      </c>
      <c r="N261" s="233">
        <v>2.679844111758357</v>
      </c>
      <c r="O261" s="218">
        <v>2012950</v>
      </c>
      <c r="P261" t="s">
        <v>867</v>
      </c>
      <c r="Q261" s="233">
        <v>20.586617847741984</v>
      </c>
      <c r="R261" s="218">
        <v>22880149</v>
      </c>
      <c r="S261"/>
      <c r="T261" s="234">
        <v>1053062</v>
      </c>
      <c r="U261" s="233">
        <v>4.82</v>
      </c>
      <c r="W261" s="219"/>
    </row>
    <row r="262" spans="1:23" ht="12.75">
      <c r="A262" s="208" t="s">
        <v>698</v>
      </c>
      <c r="B262" s="170">
        <v>253</v>
      </c>
      <c r="C262" s="218">
        <v>4369678</v>
      </c>
      <c r="D262" s="218" t="s">
        <v>867</v>
      </c>
      <c r="E262" s="218">
        <v>11065</v>
      </c>
      <c r="F262" s="218">
        <v>44375</v>
      </c>
      <c r="G262" s="218" t="s">
        <v>867</v>
      </c>
      <c r="H262" s="218">
        <v>4425118</v>
      </c>
      <c r="I262" s="218"/>
      <c r="J262" s="218">
        <v>4478920</v>
      </c>
      <c r="K262" s="218">
        <v>19664</v>
      </c>
      <c r="L262" s="233">
        <v>2.9500114196057465</v>
      </c>
      <c r="M262" s="218">
        <v>11182</v>
      </c>
      <c r="N262" s="233">
        <v>1.0573881608676006</v>
      </c>
      <c r="O262" s="218">
        <v>48260</v>
      </c>
      <c r="P262" t="s">
        <v>867</v>
      </c>
      <c r="Q262" s="233">
        <v>8.75492957746479</v>
      </c>
      <c r="R262" s="218">
        <v>4558026</v>
      </c>
      <c r="S262"/>
      <c r="T262" s="234">
        <v>132908</v>
      </c>
      <c r="U262" s="233">
        <v>3</v>
      </c>
      <c r="W262" s="219"/>
    </row>
    <row r="263" spans="1:23" ht="12.75">
      <c r="A263" s="208" t="s">
        <v>699</v>
      </c>
      <c r="B263" s="170">
        <v>254</v>
      </c>
      <c r="C263" s="218">
        <v>13851903</v>
      </c>
      <c r="D263" s="218" t="s">
        <v>867</v>
      </c>
      <c r="E263" s="218">
        <v>662004</v>
      </c>
      <c r="F263" s="218">
        <v>1051965.27</v>
      </c>
      <c r="G263" s="218" t="s">
        <v>867</v>
      </c>
      <c r="H263" s="218">
        <v>15565872.27</v>
      </c>
      <c r="I263" s="218"/>
      <c r="J263" s="218">
        <v>14198201</v>
      </c>
      <c r="K263" s="218">
        <v>205008</v>
      </c>
      <c r="L263" s="233">
        <v>3.9800018813299514</v>
      </c>
      <c r="M263" s="218">
        <v>678061</v>
      </c>
      <c r="N263" s="233">
        <v>2.425514045232355</v>
      </c>
      <c r="O263" s="218">
        <v>1270581.43</v>
      </c>
      <c r="P263" t="s">
        <v>867</v>
      </c>
      <c r="Q263" s="233">
        <v>20.781689874609636</v>
      </c>
      <c r="R263" s="218">
        <v>16351851.43</v>
      </c>
      <c r="S263"/>
      <c r="T263" s="234">
        <v>785979.1600000001</v>
      </c>
      <c r="U263" s="233">
        <v>5.050000000000001</v>
      </c>
      <c r="W263" s="219"/>
    </row>
    <row r="264" spans="1:23" ht="12.75">
      <c r="A264" s="208" t="s">
        <v>700</v>
      </c>
      <c r="B264" s="170">
        <v>255</v>
      </c>
      <c r="C264" s="218">
        <v>1549644</v>
      </c>
      <c r="D264" s="218" t="s">
        <v>872</v>
      </c>
      <c r="E264" s="218">
        <v>260879</v>
      </c>
      <c r="F264" s="218">
        <v>218000</v>
      </c>
      <c r="G264" s="218" t="s">
        <v>872</v>
      </c>
      <c r="H264" s="218">
        <v>2028523</v>
      </c>
      <c r="I264" s="218"/>
      <c r="J264" s="218">
        <v>1588385</v>
      </c>
      <c r="K264" s="218">
        <v>19526</v>
      </c>
      <c r="L264" s="233">
        <v>3.760024883134449</v>
      </c>
      <c r="M264" s="218">
        <v>266224</v>
      </c>
      <c r="N264" s="233">
        <v>2.0488425668604986</v>
      </c>
      <c r="O264" s="218">
        <v>212000</v>
      </c>
      <c r="P264" t="s">
        <v>872</v>
      </c>
      <c r="Q264" s="233">
        <v>-2.7522935779816513</v>
      </c>
      <c r="R264" s="218">
        <v>2086135</v>
      </c>
      <c r="S264"/>
      <c r="T264" s="234">
        <v>57612</v>
      </c>
      <c r="U264" s="233">
        <v>2.8400000000000003</v>
      </c>
      <c r="W264" s="219"/>
    </row>
    <row r="265" spans="1:23" ht="12.75">
      <c r="A265" s="208" t="s">
        <v>701</v>
      </c>
      <c r="B265" s="170">
        <v>256</v>
      </c>
      <c r="C265" s="218">
        <v>3550260</v>
      </c>
      <c r="D265" s="218" t="s">
        <v>867</v>
      </c>
      <c r="E265" s="218">
        <v>265874</v>
      </c>
      <c r="F265" s="218">
        <v>176700</v>
      </c>
      <c r="G265" s="218" t="s">
        <v>867</v>
      </c>
      <c r="H265" s="218">
        <v>3992834</v>
      </c>
      <c r="I265" s="218"/>
      <c r="J265" s="218">
        <v>3615276</v>
      </c>
      <c r="K265" s="218">
        <v>0</v>
      </c>
      <c r="L265" s="233">
        <v>1.8313024961552111</v>
      </c>
      <c r="M265" s="218">
        <v>273217</v>
      </c>
      <c r="N265" s="233">
        <v>2.761834553209415</v>
      </c>
      <c r="O265" s="218">
        <v>180700</v>
      </c>
      <c r="P265" t="s">
        <v>867</v>
      </c>
      <c r="Q265" s="233">
        <v>2.2637238256932655</v>
      </c>
      <c r="R265" s="218">
        <v>4069193</v>
      </c>
      <c r="S265"/>
      <c r="T265" s="234">
        <v>76359</v>
      </c>
      <c r="U265" s="233">
        <v>1.91</v>
      </c>
      <c r="W265" s="219"/>
    </row>
    <row r="266" spans="1:23" ht="12.75">
      <c r="A266" s="208" t="s">
        <v>702</v>
      </c>
      <c r="B266" s="170">
        <v>257</v>
      </c>
      <c r="C266" s="218">
        <v>14993230</v>
      </c>
      <c r="D266" s="218" t="s">
        <v>867</v>
      </c>
      <c r="E266" s="218">
        <v>1040287</v>
      </c>
      <c r="F266" s="218">
        <v>1862355</v>
      </c>
      <c r="G266" s="218" t="s">
        <v>867</v>
      </c>
      <c r="H266" s="218">
        <v>17895872</v>
      </c>
      <c r="I266" s="218"/>
      <c r="J266" s="218">
        <v>15368061</v>
      </c>
      <c r="K266" s="218">
        <v>530760</v>
      </c>
      <c r="L266" s="233">
        <v>6.039999386389724</v>
      </c>
      <c r="M266" s="218">
        <v>1067792</v>
      </c>
      <c r="N266" s="233">
        <v>2.643981901148433</v>
      </c>
      <c r="O266" s="218">
        <v>2064855</v>
      </c>
      <c r="P266" t="s">
        <v>867</v>
      </c>
      <c r="Q266" s="233">
        <v>10.873329735737816</v>
      </c>
      <c r="R266" s="218">
        <v>19031468</v>
      </c>
      <c r="S266"/>
      <c r="T266" s="234">
        <v>1135596</v>
      </c>
      <c r="U266" s="233">
        <v>6.35</v>
      </c>
      <c r="W266" s="219"/>
    </row>
    <row r="267" spans="1:23" ht="12.75">
      <c r="A267" s="208" t="s">
        <v>703</v>
      </c>
      <c r="B267" s="170">
        <v>258</v>
      </c>
      <c r="C267" s="218">
        <v>107591472</v>
      </c>
      <c r="D267" s="218" t="s">
        <v>867</v>
      </c>
      <c r="E267" s="218">
        <v>7386797</v>
      </c>
      <c r="F267" s="218">
        <v>9310000</v>
      </c>
      <c r="G267" s="218" t="s">
        <v>867</v>
      </c>
      <c r="H267" s="218">
        <v>124288269</v>
      </c>
      <c r="I267" s="218"/>
      <c r="J267" s="218">
        <v>110281259</v>
      </c>
      <c r="K267" s="218">
        <v>2313217</v>
      </c>
      <c r="L267" s="233">
        <v>4.650000513051815</v>
      </c>
      <c r="M267" s="218">
        <v>7591903</v>
      </c>
      <c r="N267" s="233">
        <v>2.776656783718302</v>
      </c>
      <c r="O267" s="218">
        <v>9035028.48</v>
      </c>
      <c r="P267" t="s">
        <v>867</v>
      </c>
      <c r="Q267" s="233">
        <v>-2.953507196562831</v>
      </c>
      <c r="R267" s="218">
        <v>129221407.48</v>
      </c>
      <c r="S267"/>
      <c r="T267" s="234">
        <v>4933138.480000004</v>
      </c>
      <c r="U267" s="233">
        <v>3.9699999999999998</v>
      </c>
      <c r="W267" s="219"/>
    </row>
    <row r="268" spans="1:23" ht="12.75">
      <c r="A268" s="208" t="s">
        <v>704</v>
      </c>
      <c r="B268" s="170">
        <v>259</v>
      </c>
      <c r="C268" s="218">
        <v>21513215</v>
      </c>
      <c r="D268" s="218" t="s">
        <v>867</v>
      </c>
      <c r="E268" s="218">
        <v>1034080</v>
      </c>
      <c r="F268" s="218">
        <v>2171100</v>
      </c>
      <c r="G268" s="218" t="s">
        <v>867</v>
      </c>
      <c r="H268" s="218">
        <v>24718395</v>
      </c>
      <c r="I268" s="218"/>
      <c r="J268" s="218">
        <v>22051045</v>
      </c>
      <c r="K268" s="218">
        <v>387238</v>
      </c>
      <c r="L268" s="233">
        <v>4.299998861165102</v>
      </c>
      <c r="M268" s="218">
        <v>1052867</v>
      </c>
      <c r="N268" s="233">
        <v>1.8167840012378154</v>
      </c>
      <c r="O268" s="218">
        <v>2337700</v>
      </c>
      <c r="P268" t="s">
        <v>867</v>
      </c>
      <c r="Q268" s="233">
        <v>7.673529547234121</v>
      </c>
      <c r="R268" s="218">
        <v>25828850</v>
      </c>
      <c r="S268"/>
      <c r="T268" s="234">
        <v>1110455</v>
      </c>
      <c r="U268" s="233">
        <v>4.49</v>
      </c>
      <c r="W268" s="219"/>
    </row>
    <row r="269" spans="1:23" ht="12.75">
      <c r="A269" s="208" t="s">
        <v>705</v>
      </c>
      <c r="B269" s="170">
        <v>260</v>
      </c>
      <c r="C269" s="218">
        <v>3227269</v>
      </c>
      <c r="D269" s="218" t="s">
        <v>867</v>
      </c>
      <c r="E269" s="218">
        <v>116418</v>
      </c>
      <c r="F269" s="218">
        <v>90000</v>
      </c>
      <c r="G269" s="218" t="s">
        <v>867</v>
      </c>
      <c r="H269" s="218">
        <v>3433687</v>
      </c>
      <c r="I269" s="218"/>
      <c r="J269" s="218">
        <v>3307951</v>
      </c>
      <c r="K269" s="218">
        <v>22914</v>
      </c>
      <c r="L269" s="233">
        <v>3.210020608756196</v>
      </c>
      <c r="M269" s="218">
        <v>117448</v>
      </c>
      <c r="N269" s="233">
        <v>0.8847429091721212</v>
      </c>
      <c r="O269" s="218">
        <v>92000</v>
      </c>
      <c r="P269" t="s">
        <v>867</v>
      </c>
      <c r="Q269" s="233">
        <v>2.2222222222222223</v>
      </c>
      <c r="R269" s="218">
        <v>3540313</v>
      </c>
      <c r="S269"/>
      <c r="T269" s="234">
        <v>106626</v>
      </c>
      <c r="U269" s="233">
        <v>3.11</v>
      </c>
      <c r="W269" s="219"/>
    </row>
    <row r="270" spans="1:23" ht="12.75">
      <c r="A270" s="208" t="s">
        <v>706</v>
      </c>
      <c r="B270" s="170">
        <v>261</v>
      </c>
      <c r="C270" s="218">
        <v>57938685</v>
      </c>
      <c r="D270" s="218" t="s">
        <v>867</v>
      </c>
      <c r="E270" s="218">
        <v>1776017</v>
      </c>
      <c r="F270" s="218">
        <v>4200500</v>
      </c>
      <c r="G270" s="218" t="s">
        <v>867</v>
      </c>
      <c r="H270" s="218">
        <v>63915202</v>
      </c>
      <c r="I270" s="218"/>
      <c r="J270" s="218">
        <v>59387152</v>
      </c>
      <c r="K270" s="218">
        <v>869080</v>
      </c>
      <c r="L270" s="233">
        <v>3.9999993096149833</v>
      </c>
      <c r="M270" s="218">
        <v>1809529</v>
      </c>
      <c r="N270" s="233">
        <v>1.8869188752134693</v>
      </c>
      <c r="O270" s="218">
        <v>4945000</v>
      </c>
      <c r="P270" t="s">
        <v>867</v>
      </c>
      <c r="Q270" s="233">
        <v>17.724080466611117</v>
      </c>
      <c r="R270" s="218">
        <v>67010761</v>
      </c>
      <c r="S270"/>
      <c r="T270" s="234">
        <v>3095559</v>
      </c>
      <c r="U270" s="233">
        <v>4.84</v>
      </c>
      <c r="W270" s="219"/>
    </row>
    <row r="271" spans="1:23" ht="12.75">
      <c r="A271" s="208" t="s">
        <v>707</v>
      </c>
      <c r="B271" s="170">
        <v>262</v>
      </c>
      <c r="C271" s="218">
        <v>68007835</v>
      </c>
      <c r="D271" s="218" t="s">
        <v>867</v>
      </c>
      <c r="E271" s="218">
        <v>3903618</v>
      </c>
      <c r="F271" s="218">
        <v>7514826</v>
      </c>
      <c r="G271" s="218" t="s">
        <v>867</v>
      </c>
      <c r="H271" s="218">
        <v>79426279</v>
      </c>
      <c r="I271" s="218"/>
      <c r="J271" s="218">
        <v>69708031</v>
      </c>
      <c r="K271" s="218">
        <v>1115328</v>
      </c>
      <c r="L271" s="233">
        <v>4.139999457415458</v>
      </c>
      <c r="M271" s="218">
        <v>4012700</v>
      </c>
      <c r="N271" s="233">
        <v>2.7943820322582793</v>
      </c>
      <c r="O271" s="218">
        <v>8364900</v>
      </c>
      <c r="P271" t="s">
        <v>867</v>
      </c>
      <c r="Q271" s="233">
        <v>11.31195852039688</v>
      </c>
      <c r="R271" s="218">
        <v>83200959</v>
      </c>
      <c r="S271"/>
      <c r="T271" s="234">
        <v>3774680</v>
      </c>
      <c r="U271" s="233">
        <v>4.75</v>
      </c>
      <c r="W271" s="219"/>
    </row>
    <row r="272" spans="1:23" ht="12.75">
      <c r="A272" s="208" t="s">
        <v>708</v>
      </c>
      <c r="B272" s="170">
        <v>263</v>
      </c>
      <c r="C272" s="218">
        <v>1275917</v>
      </c>
      <c r="D272" s="218" t="s">
        <v>867</v>
      </c>
      <c r="E272" s="218">
        <v>202292</v>
      </c>
      <c r="F272" s="218">
        <v>110800</v>
      </c>
      <c r="G272" s="218" t="s">
        <v>867</v>
      </c>
      <c r="H272" s="218">
        <v>1589009</v>
      </c>
      <c r="I272" s="218"/>
      <c r="J272" s="218">
        <v>1307815</v>
      </c>
      <c r="K272" s="218">
        <v>16077</v>
      </c>
      <c r="L272" s="233">
        <v>3.760040817702092</v>
      </c>
      <c r="M272" s="218">
        <v>205737</v>
      </c>
      <c r="N272" s="233">
        <v>1.702983805587962</v>
      </c>
      <c r="O272" s="218">
        <v>120385</v>
      </c>
      <c r="P272" t="s">
        <v>867</v>
      </c>
      <c r="Q272" s="233">
        <v>8.65072202166065</v>
      </c>
      <c r="R272" s="218">
        <v>1650014</v>
      </c>
      <c r="S272"/>
      <c r="T272" s="234">
        <v>61005</v>
      </c>
      <c r="U272" s="233">
        <v>3.84</v>
      </c>
      <c r="W272" s="219"/>
    </row>
    <row r="273" spans="1:23" ht="12.75">
      <c r="A273" s="208" t="s">
        <v>709</v>
      </c>
      <c r="B273" s="170">
        <v>264</v>
      </c>
      <c r="C273" s="218">
        <v>52662121</v>
      </c>
      <c r="D273" s="218" t="s">
        <v>867</v>
      </c>
      <c r="E273" s="218">
        <v>2136257</v>
      </c>
      <c r="F273" s="218">
        <v>3869600</v>
      </c>
      <c r="G273" s="218" t="s">
        <v>867</v>
      </c>
      <c r="H273" s="218">
        <v>58667978</v>
      </c>
      <c r="I273" s="218"/>
      <c r="J273" s="218">
        <v>53978674</v>
      </c>
      <c r="K273" s="218">
        <v>863659</v>
      </c>
      <c r="L273" s="233">
        <v>4.140000361929973</v>
      </c>
      <c r="M273" s="218">
        <v>2196070</v>
      </c>
      <c r="N273" s="233">
        <v>2.799897203379556</v>
      </c>
      <c r="O273" s="218">
        <v>3853100</v>
      </c>
      <c r="P273" t="s">
        <v>867</v>
      </c>
      <c r="Q273" s="233">
        <v>-0.42640066156708706</v>
      </c>
      <c r="R273" s="218">
        <v>60891503</v>
      </c>
      <c r="S273"/>
      <c r="T273" s="234">
        <v>2223525</v>
      </c>
      <c r="U273" s="233">
        <v>3.7900000000000005</v>
      </c>
      <c r="W273" s="219"/>
    </row>
    <row r="274" spans="1:23" ht="12.75">
      <c r="A274" s="208" t="s">
        <v>710</v>
      </c>
      <c r="B274" s="170">
        <v>265</v>
      </c>
      <c r="C274" s="218">
        <v>42777102</v>
      </c>
      <c r="D274" s="218" t="s">
        <v>867</v>
      </c>
      <c r="E274" s="218">
        <v>1306706</v>
      </c>
      <c r="F274" s="218">
        <v>4041500</v>
      </c>
      <c r="G274" s="218" t="s">
        <v>867</v>
      </c>
      <c r="H274" s="218">
        <v>48125308</v>
      </c>
      <c r="I274" s="218"/>
      <c r="J274" s="218">
        <v>43846530</v>
      </c>
      <c r="K274" s="218">
        <v>1069428</v>
      </c>
      <c r="L274" s="233">
        <v>5.00000210392934</v>
      </c>
      <c r="M274" s="218">
        <v>1343294</v>
      </c>
      <c r="N274" s="233">
        <v>2.800017754567592</v>
      </c>
      <c r="O274" s="218">
        <v>4491000</v>
      </c>
      <c r="P274" t="s">
        <v>867</v>
      </c>
      <c r="Q274" s="233">
        <v>11.122108128170234</v>
      </c>
      <c r="R274" s="218">
        <v>50750252</v>
      </c>
      <c r="S274"/>
      <c r="T274" s="234">
        <v>2624944</v>
      </c>
      <c r="U274" s="233">
        <v>5.45</v>
      </c>
      <c r="W274" s="219"/>
    </row>
    <row r="275" spans="1:23" ht="12.75">
      <c r="A275" s="208" t="s">
        <v>711</v>
      </c>
      <c r="B275" s="170">
        <v>266</v>
      </c>
      <c r="C275" s="218">
        <v>55764024</v>
      </c>
      <c r="D275" s="218" t="s">
        <v>867</v>
      </c>
      <c r="E275" s="218">
        <v>1649668</v>
      </c>
      <c r="F275" s="218">
        <v>3977000</v>
      </c>
      <c r="G275" s="218" t="s">
        <v>867</v>
      </c>
      <c r="H275" s="218">
        <v>61390692</v>
      </c>
      <c r="I275" s="218"/>
      <c r="J275" s="218">
        <v>57158125</v>
      </c>
      <c r="K275" s="218">
        <v>585522</v>
      </c>
      <c r="L275" s="233">
        <v>3.550000265404089</v>
      </c>
      <c r="M275" s="218">
        <v>1691290</v>
      </c>
      <c r="N275" s="233">
        <v>2.523053123416348</v>
      </c>
      <c r="O275" s="218">
        <v>4020000</v>
      </c>
      <c r="P275" t="s">
        <v>867</v>
      </c>
      <c r="Q275" s="233">
        <v>1.0812169977369877</v>
      </c>
      <c r="R275" s="218">
        <v>63454937</v>
      </c>
      <c r="S275"/>
      <c r="T275" s="234">
        <v>2064245</v>
      </c>
      <c r="U275" s="233">
        <v>3.36</v>
      </c>
      <c r="W275" s="219"/>
    </row>
    <row r="276" spans="1:23" ht="12.75">
      <c r="A276" s="208" t="s">
        <v>712</v>
      </c>
      <c r="B276" s="170">
        <v>267</v>
      </c>
      <c r="C276" s="218">
        <v>10571830</v>
      </c>
      <c r="D276" s="218" t="s">
        <v>867</v>
      </c>
      <c r="E276" s="218">
        <v>358567</v>
      </c>
      <c r="F276" s="218">
        <v>668000</v>
      </c>
      <c r="G276" s="218" t="s">
        <v>867</v>
      </c>
      <c r="H276" s="218">
        <v>11598397</v>
      </c>
      <c r="I276" s="218"/>
      <c r="J276" s="218">
        <v>10836126</v>
      </c>
      <c r="K276" s="218">
        <v>188179</v>
      </c>
      <c r="L276" s="233">
        <v>4.280006394351782</v>
      </c>
      <c r="M276" s="218">
        <v>365811</v>
      </c>
      <c r="N276" s="233">
        <v>2.020263995292372</v>
      </c>
      <c r="O276" s="218">
        <v>715800</v>
      </c>
      <c r="P276" t="s">
        <v>867</v>
      </c>
      <c r="Q276" s="233">
        <v>7.155688622754491</v>
      </c>
      <c r="R276" s="218">
        <v>12105916</v>
      </c>
      <c r="S276"/>
      <c r="T276" s="234">
        <v>507519</v>
      </c>
      <c r="U276" s="233">
        <v>4.38</v>
      </c>
      <c r="W276" s="219"/>
    </row>
    <row r="277" spans="1:23" ht="12.75">
      <c r="A277" s="208" t="s">
        <v>713</v>
      </c>
      <c r="B277" s="170">
        <v>268</v>
      </c>
      <c r="C277" s="218">
        <v>4029212</v>
      </c>
      <c r="D277" s="218" t="s">
        <v>867</v>
      </c>
      <c r="E277" s="218">
        <v>280028</v>
      </c>
      <c r="F277" s="218">
        <v>204500</v>
      </c>
      <c r="G277" s="218" t="s">
        <v>867</v>
      </c>
      <c r="H277" s="218">
        <v>4513740</v>
      </c>
      <c r="I277" s="218"/>
      <c r="J277" s="218">
        <v>4129942</v>
      </c>
      <c r="K277" s="218">
        <v>86225</v>
      </c>
      <c r="L277" s="233">
        <v>4.639989159170577</v>
      </c>
      <c r="M277" s="218">
        <v>287804</v>
      </c>
      <c r="N277" s="233">
        <v>2.7768651706257947</v>
      </c>
      <c r="O277" s="218">
        <v>209000</v>
      </c>
      <c r="P277" t="s">
        <v>867</v>
      </c>
      <c r="Q277" s="233">
        <v>2.2004889975550124</v>
      </c>
      <c r="R277" s="218">
        <v>4712971</v>
      </c>
      <c r="S277"/>
      <c r="T277" s="234">
        <v>199231</v>
      </c>
      <c r="U277" s="233">
        <v>4.41</v>
      </c>
      <c r="W277" s="219"/>
    </row>
    <row r="278" spans="1:23" ht="12.75">
      <c r="A278" s="208" t="s">
        <v>714</v>
      </c>
      <c r="B278" s="170">
        <v>269</v>
      </c>
      <c r="C278" s="218">
        <v>20408518</v>
      </c>
      <c r="D278" s="218" t="s">
        <v>867</v>
      </c>
      <c r="E278" s="218">
        <v>244448</v>
      </c>
      <c r="F278" s="218">
        <v>979600</v>
      </c>
      <c r="G278" s="218" t="s">
        <v>867</v>
      </c>
      <c r="H278" s="218">
        <v>21632566</v>
      </c>
      <c r="I278" s="218"/>
      <c r="J278" s="218">
        <v>20918731</v>
      </c>
      <c r="K278" s="218">
        <v>293883</v>
      </c>
      <c r="L278" s="233">
        <v>3.9400019148867154</v>
      </c>
      <c r="M278" s="218">
        <v>250888</v>
      </c>
      <c r="N278" s="233">
        <v>2.634507134441681</v>
      </c>
      <c r="O278" s="218">
        <v>947929</v>
      </c>
      <c r="P278" t="s">
        <v>867</v>
      </c>
      <c r="Q278" s="233">
        <v>-3.2330543078807676</v>
      </c>
      <c r="R278" s="218">
        <v>22411431</v>
      </c>
      <c r="S278"/>
      <c r="T278" s="234">
        <v>778865</v>
      </c>
      <c r="U278" s="233">
        <v>3.5999999999999996</v>
      </c>
      <c r="W278" s="219"/>
    </row>
    <row r="279" spans="1:23" ht="12.75">
      <c r="A279" s="208" t="s">
        <v>715</v>
      </c>
      <c r="B279" s="170">
        <v>270</v>
      </c>
      <c r="C279" s="218">
        <v>10177100</v>
      </c>
      <c r="D279" s="218" t="s">
        <v>867</v>
      </c>
      <c r="E279" s="218">
        <v>1485596</v>
      </c>
      <c r="F279" s="218">
        <v>1542535.63</v>
      </c>
      <c r="G279" s="218" t="s">
        <v>867</v>
      </c>
      <c r="H279" s="218">
        <v>13205231.629999999</v>
      </c>
      <c r="I279" s="218"/>
      <c r="J279" s="218">
        <v>10431528</v>
      </c>
      <c r="K279" s="218">
        <v>169958</v>
      </c>
      <c r="L279" s="233">
        <v>4.170009138163131</v>
      </c>
      <c r="M279" s="218">
        <v>1524606</v>
      </c>
      <c r="N279" s="233">
        <v>2.6258821375394117</v>
      </c>
      <c r="O279" s="218">
        <v>1517290.69</v>
      </c>
      <c r="P279" t="s">
        <v>867</v>
      </c>
      <c r="Q279" s="233">
        <v>-1.6365871561747942</v>
      </c>
      <c r="R279" s="218">
        <v>13643382.69</v>
      </c>
      <c r="S279"/>
      <c r="T279" s="234">
        <v>438151.0600000005</v>
      </c>
      <c r="U279" s="233">
        <v>3.32</v>
      </c>
      <c r="W279" s="219"/>
    </row>
    <row r="280" spans="1:23" ht="12.75">
      <c r="A280" s="208" t="s">
        <v>716</v>
      </c>
      <c r="B280" s="170">
        <v>271</v>
      </c>
      <c r="C280" s="218">
        <v>68742114</v>
      </c>
      <c r="D280" s="218" t="s">
        <v>867</v>
      </c>
      <c r="E280" s="218">
        <v>3071070</v>
      </c>
      <c r="F280" s="218">
        <v>7983900</v>
      </c>
      <c r="G280" s="218" t="s">
        <v>867</v>
      </c>
      <c r="H280" s="218">
        <v>79797084</v>
      </c>
      <c r="I280" s="218"/>
      <c r="J280" s="218">
        <v>70460667</v>
      </c>
      <c r="K280" s="218">
        <v>1471081</v>
      </c>
      <c r="L280" s="233">
        <v>4.639999869657776</v>
      </c>
      <c r="M280" s="218">
        <v>3153895</v>
      </c>
      <c r="N280" s="233">
        <v>2.696942759364</v>
      </c>
      <c r="O280" s="218">
        <v>8413624</v>
      </c>
      <c r="P280" t="s">
        <v>867</v>
      </c>
      <c r="Q280" s="233">
        <v>5.382382043863275</v>
      </c>
      <c r="R280" s="218">
        <v>83499267</v>
      </c>
      <c r="S280"/>
      <c r="T280" s="234">
        <v>3702183</v>
      </c>
      <c r="U280" s="233">
        <v>4.64</v>
      </c>
      <c r="W280" s="219"/>
    </row>
    <row r="281" spans="1:23" ht="12.75">
      <c r="A281" s="208" t="s">
        <v>717</v>
      </c>
      <c r="B281" s="170">
        <v>272</v>
      </c>
      <c r="C281" s="218">
        <v>4684879</v>
      </c>
      <c r="D281" s="218" t="s">
        <v>867</v>
      </c>
      <c r="E281" s="218">
        <v>199056</v>
      </c>
      <c r="F281" s="218">
        <v>576000</v>
      </c>
      <c r="G281" s="218" t="s">
        <v>867</v>
      </c>
      <c r="H281" s="218">
        <v>5459935</v>
      </c>
      <c r="I281" s="218"/>
      <c r="J281" s="218">
        <v>4802001</v>
      </c>
      <c r="K281" s="218">
        <v>66057</v>
      </c>
      <c r="L281" s="233">
        <v>3.9100049328915434</v>
      </c>
      <c r="M281" s="218">
        <v>204098</v>
      </c>
      <c r="N281" s="233">
        <v>2.5329555501969296</v>
      </c>
      <c r="O281" s="218">
        <v>597079.13</v>
      </c>
      <c r="P281" t="s">
        <v>867</v>
      </c>
      <c r="Q281" s="233">
        <v>3.6595711805555564</v>
      </c>
      <c r="R281" s="218">
        <v>5669235.13</v>
      </c>
      <c r="S281"/>
      <c r="T281" s="234">
        <v>209300.1299999999</v>
      </c>
      <c r="U281" s="233">
        <v>3.83</v>
      </c>
      <c r="W281" s="219"/>
    </row>
    <row r="282" spans="1:23" ht="12.75">
      <c r="A282" s="208" t="s">
        <v>718</v>
      </c>
      <c r="B282" s="170">
        <v>273</v>
      </c>
      <c r="C282" s="218">
        <v>54438515</v>
      </c>
      <c r="D282" s="218" t="s">
        <v>867</v>
      </c>
      <c r="E282" s="218">
        <v>1628780</v>
      </c>
      <c r="F282" s="218">
        <v>2885000</v>
      </c>
      <c r="G282" s="218" t="s">
        <v>867</v>
      </c>
      <c r="H282" s="218">
        <v>58952295</v>
      </c>
      <c r="I282" s="218"/>
      <c r="J282" s="218">
        <v>54438515</v>
      </c>
      <c r="K282" s="218">
        <v>0</v>
      </c>
      <c r="L282" s="233">
        <v>0</v>
      </c>
      <c r="M282" s="218">
        <v>1674383</v>
      </c>
      <c r="N282" s="233">
        <v>2.799825636365869</v>
      </c>
      <c r="O282" s="218">
        <v>2875000</v>
      </c>
      <c r="P282" t="s">
        <v>867</v>
      </c>
      <c r="Q282" s="233">
        <v>-0.3466204506065858</v>
      </c>
      <c r="R282" s="218">
        <v>58987898</v>
      </c>
      <c r="S282"/>
      <c r="T282" s="234">
        <v>35603</v>
      </c>
      <c r="U282" s="233">
        <v>0.06</v>
      </c>
      <c r="W282" s="219"/>
    </row>
    <row r="283" spans="1:23" ht="12.75">
      <c r="A283" s="208" t="s">
        <v>719</v>
      </c>
      <c r="B283" s="170">
        <v>274</v>
      </c>
      <c r="C283" s="218">
        <v>168272052</v>
      </c>
      <c r="D283" s="218" t="s">
        <v>867</v>
      </c>
      <c r="E283" s="218">
        <v>26755389</v>
      </c>
      <c r="F283" s="218">
        <v>19792559</v>
      </c>
      <c r="G283" s="218" t="s">
        <v>867</v>
      </c>
      <c r="H283" s="218">
        <v>214820000</v>
      </c>
      <c r="I283" s="218"/>
      <c r="J283" s="218">
        <v>172478853</v>
      </c>
      <c r="K283" s="218">
        <v>7639551</v>
      </c>
      <c r="L283" s="233">
        <v>7.039999726157734</v>
      </c>
      <c r="M283" s="218">
        <v>27504540</v>
      </c>
      <c r="N283" s="233">
        <v>2.800000403656998</v>
      </c>
      <c r="O283" s="218">
        <v>20008780</v>
      </c>
      <c r="P283" t="s">
        <v>867</v>
      </c>
      <c r="Q283" s="233">
        <v>1.092435798726178</v>
      </c>
      <c r="R283" s="218">
        <v>227631724</v>
      </c>
      <c r="S283"/>
      <c r="T283" s="234">
        <v>12811724</v>
      </c>
      <c r="U283" s="233">
        <v>5.96</v>
      </c>
      <c r="W283" s="219"/>
    </row>
    <row r="284" spans="1:23" ht="12.75">
      <c r="A284" s="208" t="s">
        <v>720</v>
      </c>
      <c r="B284" s="170">
        <v>275</v>
      </c>
      <c r="C284" s="218">
        <v>27987337</v>
      </c>
      <c r="D284" s="218" t="s">
        <v>867</v>
      </c>
      <c r="E284" s="218">
        <v>2802693</v>
      </c>
      <c r="F284" s="218">
        <v>2310223</v>
      </c>
      <c r="G284" s="218" t="s">
        <v>867</v>
      </c>
      <c r="H284" s="218">
        <v>33100253</v>
      </c>
      <c r="I284" s="218"/>
      <c r="J284" s="218">
        <v>28687020</v>
      </c>
      <c r="K284" s="218">
        <v>307861</v>
      </c>
      <c r="L284" s="233">
        <v>3.5999995283581288</v>
      </c>
      <c r="M284" s="218">
        <v>2880347</v>
      </c>
      <c r="N284" s="233">
        <v>2.770692330554934</v>
      </c>
      <c r="O284" s="218">
        <v>2319223</v>
      </c>
      <c r="P284" t="s">
        <v>867</v>
      </c>
      <c r="Q284" s="233">
        <v>0.3895727815020455</v>
      </c>
      <c r="R284" s="218">
        <v>34194451</v>
      </c>
      <c r="S284"/>
      <c r="T284" s="234">
        <v>1094198</v>
      </c>
      <c r="U284" s="233">
        <v>3.3099999999999996</v>
      </c>
      <c r="W284" s="219"/>
    </row>
    <row r="285" spans="1:23" ht="12.75">
      <c r="A285" s="208" t="s">
        <v>721</v>
      </c>
      <c r="B285" s="170">
        <v>276</v>
      </c>
      <c r="C285" s="218">
        <v>11813272</v>
      </c>
      <c r="D285" s="218" t="s">
        <v>867</v>
      </c>
      <c r="E285" s="218">
        <v>686589</v>
      </c>
      <c r="F285" s="218">
        <v>1261125</v>
      </c>
      <c r="G285" s="218" t="s">
        <v>867</v>
      </c>
      <c r="H285" s="218">
        <v>13760986</v>
      </c>
      <c r="I285" s="218"/>
      <c r="J285" s="218">
        <v>12108604</v>
      </c>
      <c r="K285" s="218">
        <v>167748</v>
      </c>
      <c r="L285" s="233">
        <v>3.919997778769506</v>
      </c>
      <c r="M285" s="218">
        <v>705534</v>
      </c>
      <c r="N285" s="233">
        <v>2.7592926772785464</v>
      </c>
      <c r="O285" s="218">
        <v>1245901</v>
      </c>
      <c r="P285" t="s">
        <v>867</v>
      </c>
      <c r="Q285" s="233">
        <v>-1.2071761324214492</v>
      </c>
      <c r="R285" s="218">
        <v>14227787</v>
      </c>
      <c r="S285"/>
      <c r="T285" s="234">
        <v>466801</v>
      </c>
      <c r="U285" s="233">
        <v>3.39</v>
      </c>
      <c r="W285" s="219"/>
    </row>
    <row r="286" spans="1:23" ht="12.75">
      <c r="A286" s="208" t="s">
        <v>722</v>
      </c>
      <c r="B286" s="170">
        <v>277</v>
      </c>
      <c r="C286" s="218">
        <v>42035158</v>
      </c>
      <c r="D286" s="218" t="s">
        <v>867</v>
      </c>
      <c r="E286" s="218">
        <v>468069</v>
      </c>
      <c r="F286" s="218">
        <v>2595000</v>
      </c>
      <c r="G286" s="218" t="s">
        <v>867</v>
      </c>
      <c r="H286" s="218">
        <v>45098227</v>
      </c>
      <c r="I286" s="218"/>
      <c r="J286" s="218">
        <v>43086037</v>
      </c>
      <c r="K286" s="218">
        <v>786057</v>
      </c>
      <c r="L286" s="233">
        <v>4.369999037472394</v>
      </c>
      <c r="M286" s="218">
        <v>481074</v>
      </c>
      <c r="N286" s="233">
        <v>2.778436512565455</v>
      </c>
      <c r="O286" s="218">
        <v>2870000</v>
      </c>
      <c r="P286" t="s">
        <v>867</v>
      </c>
      <c r="Q286" s="233">
        <v>10.597302504816955</v>
      </c>
      <c r="R286" s="218">
        <v>47223168</v>
      </c>
      <c r="S286"/>
      <c r="T286" s="234">
        <v>2124941</v>
      </c>
      <c r="U286" s="233">
        <v>4.71</v>
      </c>
      <c r="W286" s="219"/>
    </row>
    <row r="287" spans="1:23" ht="12.75">
      <c r="A287" s="208" t="s">
        <v>723</v>
      </c>
      <c r="B287" s="170">
        <v>278</v>
      </c>
      <c r="C287" s="218">
        <v>22413899</v>
      </c>
      <c r="D287" s="218" t="s">
        <v>867</v>
      </c>
      <c r="E287" s="218">
        <v>3739575</v>
      </c>
      <c r="F287" s="218">
        <v>2824838.4299999997</v>
      </c>
      <c r="G287" s="218" t="s">
        <v>867</v>
      </c>
      <c r="H287" s="218">
        <v>28978312.43</v>
      </c>
      <c r="I287" s="218"/>
      <c r="J287" s="218">
        <v>22974246</v>
      </c>
      <c r="K287" s="218">
        <v>345174</v>
      </c>
      <c r="L287" s="233">
        <v>4.039997681795568</v>
      </c>
      <c r="M287" s="218">
        <v>3844177</v>
      </c>
      <c r="N287" s="233">
        <v>2.797162779192823</v>
      </c>
      <c r="O287" s="218">
        <v>2979993.92</v>
      </c>
      <c r="P287" t="s">
        <v>867</v>
      </c>
      <c r="Q287" s="233">
        <v>5.492543869137331</v>
      </c>
      <c r="R287" s="218">
        <v>30143590.92</v>
      </c>
      <c r="S287"/>
      <c r="T287" s="234">
        <v>1165278.490000002</v>
      </c>
      <c r="U287" s="233">
        <v>4.02</v>
      </c>
      <c r="W287" s="219"/>
    </row>
    <row r="288" spans="1:23" ht="12.75">
      <c r="A288" s="208" t="s">
        <v>724</v>
      </c>
      <c r="B288" s="170">
        <v>279</v>
      </c>
      <c r="C288" s="218">
        <v>20110144</v>
      </c>
      <c r="D288" s="218" t="s">
        <v>867</v>
      </c>
      <c r="E288" s="218">
        <v>1372606</v>
      </c>
      <c r="F288" s="218">
        <v>1153000</v>
      </c>
      <c r="G288" s="218" t="s">
        <v>867</v>
      </c>
      <c r="H288" s="218">
        <v>22635750</v>
      </c>
      <c r="I288" s="218"/>
      <c r="J288" s="218">
        <v>20612898</v>
      </c>
      <c r="K288" s="218">
        <v>347905</v>
      </c>
      <c r="L288" s="233">
        <v>4.229999546497528</v>
      </c>
      <c r="M288" s="218">
        <v>1410111</v>
      </c>
      <c r="N288" s="233">
        <v>2.7323937094840036</v>
      </c>
      <c r="O288" s="218">
        <v>1114000</v>
      </c>
      <c r="P288" t="s">
        <v>867</v>
      </c>
      <c r="Q288" s="233">
        <v>-3.3824804856895057</v>
      </c>
      <c r="R288" s="218">
        <v>23484914</v>
      </c>
      <c r="S288"/>
      <c r="T288" s="234">
        <v>849164</v>
      </c>
      <c r="U288" s="233">
        <v>3.75</v>
      </c>
      <c r="W288" s="219"/>
    </row>
    <row r="289" spans="1:23" ht="12.75">
      <c r="A289" s="208" t="s">
        <v>725</v>
      </c>
      <c r="B289" s="170">
        <v>280</v>
      </c>
      <c r="C289" s="218">
        <v>13269186</v>
      </c>
      <c r="D289" s="218" t="s">
        <v>867</v>
      </c>
      <c r="E289" s="218">
        <v>2474901</v>
      </c>
      <c r="F289" s="218">
        <v>1683927</v>
      </c>
      <c r="G289" s="218" t="s">
        <v>867</v>
      </c>
      <c r="H289" s="218">
        <v>17428014</v>
      </c>
      <c r="I289" s="218"/>
      <c r="J289" s="218">
        <v>13600916</v>
      </c>
      <c r="K289" s="218">
        <v>232211</v>
      </c>
      <c r="L289" s="233">
        <v>4.2500044840730995</v>
      </c>
      <c r="M289" s="218">
        <v>2542151</v>
      </c>
      <c r="N289" s="233">
        <v>2.717280408388053</v>
      </c>
      <c r="O289" s="218">
        <v>1755795</v>
      </c>
      <c r="P289" t="s">
        <v>867</v>
      </c>
      <c r="Q289" s="233">
        <v>4.2678809710872265</v>
      </c>
      <c r="R289" s="218">
        <v>18131073</v>
      </c>
      <c r="S289"/>
      <c r="T289" s="234">
        <v>703059</v>
      </c>
      <c r="U289" s="233">
        <v>4.03</v>
      </c>
      <c r="W289" s="219"/>
    </row>
    <row r="290" spans="1:23" ht="12.75">
      <c r="A290" s="208" t="s">
        <v>726</v>
      </c>
      <c r="B290" s="170">
        <v>281</v>
      </c>
      <c r="C290" s="218">
        <v>205316171</v>
      </c>
      <c r="D290" s="218" t="s">
        <v>867</v>
      </c>
      <c r="E290" s="218">
        <v>40221937</v>
      </c>
      <c r="F290" s="218">
        <v>49747647</v>
      </c>
      <c r="G290" s="218" t="s">
        <v>867</v>
      </c>
      <c r="H290" s="218">
        <v>295285755</v>
      </c>
      <c r="I290" s="218"/>
      <c r="J290" s="218">
        <v>205316171</v>
      </c>
      <c r="K290" s="218">
        <v>0</v>
      </c>
      <c r="L290" s="233">
        <v>0</v>
      </c>
      <c r="M290" s="218">
        <v>41347530</v>
      </c>
      <c r="N290" s="233">
        <v>2.7984554796552934</v>
      </c>
      <c r="O290" s="218">
        <v>53213527</v>
      </c>
      <c r="P290" t="s">
        <v>867</v>
      </c>
      <c r="Q290" s="233">
        <v>6.9669224757504615</v>
      </c>
      <c r="R290" s="218">
        <v>299877228</v>
      </c>
      <c r="S290"/>
      <c r="T290" s="234">
        <v>4591473</v>
      </c>
      <c r="U290" s="233">
        <v>1.55</v>
      </c>
      <c r="W290" s="219"/>
    </row>
    <row r="291" spans="1:23" ht="12.75">
      <c r="A291" s="208" t="s">
        <v>727</v>
      </c>
      <c r="B291" s="170">
        <v>282</v>
      </c>
      <c r="C291" s="218">
        <v>18699541</v>
      </c>
      <c r="D291" s="218" t="s">
        <v>867</v>
      </c>
      <c r="E291" s="218">
        <v>760366</v>
      </c>
      <c r="F291" s="218">
        <v>2142000</v>
      </c>
      <c r="G291" s="218" t="s">
        <v>867</v>
      </c>
      <c r="H291" s="218">
        <v>21601907</v>
      </c>
      <c r="I291" s="218"/>
      <c r="J291" s="218">
        <v>19167030</v>
      </c>
      <c r="K291" s="218">
        <v>256184</v>
      </c>
      <c r="L291" s="233">
        <v>3.8700040819183745</v>
      </c>
      <c r="M291" s="218">
        <v>780979</v>
      </c>
      <c r="N291" s="233">
        <v>2.7109313146563627</v>
      </c>
      <c r="O291" s="218">
        <v>2478000</v>
      </c>
      <c r="P291" t="s">
        <v>867</v>
      </c>
      <c r="Q291" s="233">
        <v>15.686274509803921</v>
      </c>
      <c r="R291" s="218">
        <v>22682193</v>
      </c>
      <c r="S291"/>
      <c r="T291" s="234">
        <v>1080286</v>
      </c>
      <c r="U291" s="233">
        <v>5</v>
      </c>
      <c r="W291" s="219"/>
    </row>
    <row r="292" spans="1:23" ht="12.75">
      <c r="A292" s="208" t="s">
        <v>728</v>
      </c>
      <c r="B292" s="170">
        <v>283</v>
      </c>
      <c r="C292" s="218">
        <v>8788113</v>
      </c>
      <c r="D292" s="218" t="s">
        <v>867</v>
      </c>
      <c r="E292" s="218">
        <v>147581</v>
      </c>
      <c r="F292" s="218">
        <v>793000</v>
      </c>
      <c r="G292" s="218" t="s">
        <v>867</v>
      </c>
      <c r="H292" s="218">
        <v>9728694</v>
      </c>
      <c r="I292" s="218"/>
      <c r="J292" s="218">
        <v>9007816</v>
      </c>
      <c r="K292" s="218">
        <v>78214</v>
      </c>
      <c r="L292" s="233">
        <v>3.3899996506644827</v>
      </c>
      <c r="M292" s="218">
        <v>150545</v>
      </c>
      <c r="N292" s="233">
        <v>2.008388613710437</v>
      </c>
      <c r="O292" s="218">
        <v>788000</v>
      </c>
      <c r="P292" t="s">
        <v>867</v>
      </c>
      <c r="Q292" s="233">
        <v>-0.6305170239596469</v>
      </c>
      <c r="R292" s="218">
        <v>10024575</v>
      </c>
      <c r="S292"/>
      <c r="T292" s="234">
        <v>295881</v>
      </c>
      <c r="U292" s="233">
        <v>3.04</v>
      </c>
      <c r="W292" s="219"/>
    </row>
    <row r="293" spans="1:23" ht="12.75">
      <c r="A293" s="208" t="s">
        <v>729</v>
      </c>
      <c r="B293" s="170">
        <v>284</v>
      </c>
      <c r="C293" s="218">
        <v>50503191</v>
      </c>
      <c r="D293" s="218" t="s">
        <v>867</v>
      </c>
      <c r="E293" s="218">
        <v>3949072</v>
      </c>
      <c r="F293" s="218">
        <v>4465999</v>
      </c>
      <c r="G293" s="218" t="s">
        <v>867</v>
      </c>
      <c r="H293" s="218">
        <v>58918262</v>
      </c>
      <c r="I293" s="218"/>
      <c r="J293" s="218">
        <v>51765771</v>
      </c>
      <c r="K293" s="218">
        <v>666642</v>
      </c>
      <c r="L293" s="233">
        <v>3.820000205531567</v>
      </c>
      <c r="M293" s="218">
        <v>4059574</v>
      </c>
      <c r="N293" s="233">
        <v>2.798176381691699</v>
      </c>
      <c r="O293" s="218">
        <v>4477000</v>
      </c>
      <c r="P293" t="s">
        <v>867</v>
      </c>
      <c r="Q293" s="233">
        <v>0.24632786527717537</v>
      </c>
      <c r="R293" s="218">
        <v>60968987</v>
      </c>
      <c r="S293"/>
      <c r="T293" s="234">
        <v>2050725</v>
      </c>
      <c r="U293" s="233">
        <v>3.4799999999999995</v>
      </c>
      <c r="W293" s="219"/>
    </row>
    <row r="294" spans="1:23" ht="12.75">
      <c r="A294" s="208" t="s">
        <v>730</v>
      </c>
      <c r="B294" s="170">
        <v>285</v>
      </c>
      <c r="C294" s="218">
        <v>68706812</v>
      </c>
      <c r="D294" s="218" t="s">
        <v>867</v>
      </c>
      <c r="E294" s="218">
        <v>3400457</v>
      </c>
      <c r="F294" s="218">
        <v>6294507</v>
      </c>
      <c r="G294" s="218" t="s">
        <v>867</v>
      </c>
      <c r="H294" s="218">
        <v>78401776</v>
      </c>
      <c r="I294" s="218"/>
      <c r="J294" s="218">
        <v>70424482</v>
      </c>
      <c r="K294" s="218">
        <v>886318</v>
      </c>
      <c r="L294" s="233">
        <v>3.789999745585634</v>
      </c>
      <c r="M294" s="218">
        <v>3495670</v>
      </c>
      <c r="N294" s="233">
        <v>2.8000059991936377</v>
      </c>
      <c r="O294" s="218">
        <v>6239313</v>
      </c>
      <c r="P294" t="s">
        <v>867</v>
      </c>
      <c r="Q294" s="233">
        <v>-0.8768597763097253</v>
      </c>
      <c r="R294" s="218">
        <v>81045783</v>
      </c>
      <c r="S294"/>
      <c r="T294" s="234">
        <v>2644007</v>
      </c>
      <c r="U294" s="233">
        <v>3.37</v>
      </c>
      <c r="W294" s="219"/>
    </row>
    <row r="295" spans="1:23" ht="12.75">
      <c r="A295" s="208" t="s">
        <v>731</v>
      </c>
      <c r="B295" s="170">
        <v>286</v>
      </c>
      <c r="C295" s="218">
        <v>26472126</v>
      </c>
      <c r="D295" s="218" t="s">
        <v>867</v>
      </c>
      <c r="E295" s="218">
        <v>447024</v>
      </c>
      <c r="F295" s="218">
        <v>1322500</v>
      </c>
      <c r="G295" s="218" t="s">
        <v>867</v>
      </c>
      <c r="H295" s="218">
        <v>28241650</v>
      </c>
      <c r="I295" s="218"/>
      <c r="J295" s="218">
        <v>27133929</v>
      </c>
      <c r="K295" s="218">
        <v>637978</v>
      </c>
      <c r="L295" s="233">
        <v>4.909998539595951</v>
      </c>
      <c r="M295" s="218">
        <v>459541</v>
      </c>
      <c r="N295" s="233">
        <v>2.800073374136512</v>
      </c>
      <c r="O295" s="218">
        <v>1381000</v>
      </c>
      <c r="P295" t="s">
        <v>867</v>
      </c>
      <c r="Q295" s="233">
        <v>4.4234404536862</v>
      </c>
      <c r="R295" s="218">
        <v>29612448</v>
      </c>
      <c r="S295"/>
      <c r="T295" s="234">
        <v>1370798</v>
      </c>
      <c r="U295" s="233">
        <v>4.8500000000000005</v>
      </c>
      <c r="W295" s="219"/>
    </row>
    <row r="296" spans="1:23" ht="12.75">
      <c r="A296" s="208" t="s">
        <v>732</v>
      </c>
      <c r="B296" s="170">
        <v>287</v>
      </c>
      <c r="C296" s="218">
        <v>25017150</v>
      </c>
      <c r="D296" s="218" t="s">
        <v>867</v>
      </c>
      <c r="E296" s="218">
        <v>966043</v>
      </c>
      <c r="F296" s="218">
        <v>3214709</v>
      </c>
      <c r="G296" s="218" t="s">
        <v>867</v>
      </c>
      <c r="H296" s="218">
        <v>29197902</v>
      </c>
      <c r="I296" s="218"/>
      <c r="J296" s="218">
        <v>25642579</v>
      </c>
      <c r="K296" s="218">
        <v>352742</v>
      </c>
      <c r="L296" s="233">
        <v>3.9100017388071784</v>
      </c>
      <c r="M296" s="218">
        <v>989078</v>
      </c>
      <c r="N296" s="233">
        <v>2.3844694283794823</v>
      </c>
      <c r="O296" s="218">
        <v>3251549</v>
      </c>
      <c r="P296" t="s">
        <v>867</v>
      </c>
      <c r="Q296" s="233">
        <v>1.1459824201817335</v>
      </c>
      <c r="R296" s="218">
        <v>30235948</v>
      </c>
      <c r="S296"/>
      <c r="T296" s="234">
        <v>1038046</v>
      </c>
      <c r="U296" s="233">
        <v>3.56</v>
      </c>
      <c r="W296" s="219"/>
    </row>
    <row r="297" spans="1:23" ht="12.75">
      <c r="A297" s="208" t="s">
        <v>733</v>
      </c>
      <c r="B297" s="170">
        <v>288</v>
      </c>
      <c r="C297" s="218">
        <v>68383233</v>
      </c>
      <c r="D297" s="218" t="s">
        <v>867</v>
      </c>
      <c r="E297" s="218">
        <v>1524230</v>
      </c>
      <c r="F297" s="218">
        <v>3845879</v>
      </c>
      <c r="G297" s="218" t="s">
        <v>867</v>
      </c>
      <c r="H297" s="218">
        <v>73753342</v>
      </c>
      <c r="I297" s="218"/>
      <c r="J297" s="218">
        <v>70092814</v>
      </c>
      <c r="K297" s="218">
        <v>1196707</v>
      </c>
      <c r="L297" s="233">
        <v>4.250000873752196</v>
      </c>
      <c r="M297" s="218">
        <v>1565851</v>
      </c>
      <c r="N297" s="233">
        <v>2.7306246432625</v>
      </c>
      <c r="O297" s="218">
        <v>3761452</v>
      </c>
      <c r="P297" t="s">
        <v>867</v>
      </c>
      <c r="Q297" s="233">
        <v>-2.1952588731990788</v>
      </c>
      <c r="R297" s="218">
        <v>76616824</v>
      </c>
      <c r="S297"/>
      <c r="T297" s="234">
        <v>2863482</v>
      </c>
      <c r="U297" s="233">
        <v>3.88</v>
      </c>
      <c r="W297" s="219"/>
    </row>
    <row r="298" spans="1:23" ht="12.75">
      <c r="A298" s="208" t="s">
        <v>734</v>
      </c>
      <c r="B298" s="170">
        <v>289</v>
      </c>
      <c r="C298" s="218">
        <v>4612595</v>
      </c>
      <c r="D298" s="218" t="s">
        <v>867</v>
      </c>
      <c r="E298" s="218">
        <v>670305</v>
      </c>
      <c r="F298" s="218">
        <v>536393.25</v>
      </c>
      <c r="G298" s="218" t="s">
        <v>867</v>
      </c>
      <c r="H298" s="218">
        <v>5819293.25</v>
      </c>
      <c r="I298" s="218"/>
      <c r="J298" s="218">
        <v>4727910</v>
      </c>
      <c r="K298" s="218">
        <v>52122</v>
      </c>
      <c r="L298" s="233">
        <v>3.629995696565599</v>
      </c>
      <c r="M298" s="218">
        <v>685333</v>
      </c>
      <c r="N298" s="233">
        <v>2.24196447885664</v>
      </c>
      <c r="O298" s="218">
        <v>591069.2</v>
      </c>
      <c r="P298" t="s">
        <v>867</v>
      </c>
      <c r="Q298" s="233">
        <v>10.193258397640156</v>
      </c>
      <c r="R298" s="218">
        <v>6056434.2</v>
      </c>
      <c r="S298"/>
      <c r="T298" s="234">
        <v>237140.9500000002</v>
      </c>
      <c r="U298" s="233">
        <v>4.08</v>
      </c>
      <c r="W298" s="219"/>
    </row>
    <row r="299" spans="1:23" ht="12.75">
      <c r="A299" s="208" t="s">
        <v>735</v>
      </c>
      <c r="B299" s="170">
        <v>290</v>
      </c>
      <c r="C299" s="218">
        <v>20291607</v>
      </c>
      <c r="D299" s="218" t="s">
        <v>867</v>
      </c>
      <c r="E299" s="218">
        <v>973300</v>
      </c>
      <c r="F299" s="218">
        <v>1757321</v>
      </c>
      <c r="G299" s="218" t="s">
        <v>867</v>
      </c>
      <c r="H299" s="218">
        <v>23022228</v>
      </c>
      <c r="I299" s="218"/>
      <c r="J299" s="218">
        <v>20798897</v>
      </c>
      <c r="K299" s="218">
        <v>468736</v>
      </c>
      <c r="L299" s="233">
        <v>4.8099985378191095</v>
      </c>
      <c r="M299" s="218">
        <v>996510</v>
      </c>
      <c r="N299" s="233">
        <v>2.3846707079009555</v>
      </c>
      <c r="O299" s="218">
        <v>1712992</v>
      </c>
      <c r="P299" t="s">
        <v>867</v>
      </c>
      <c r="Q299" s="233">
        <v>-2.5225328781708067</v>
      </c>
      <c r="R299" s="218">
        <v>23977135</v>
      </c>
      <c r="S299"/>
      <c r="T299" s="234">
        <v>954907</v>
      </c>
      <c r="U299" s="233">
        <v>4.15</v>
      </c>
      <c r="W299" s="219"/>
    </row>
    <row r="300" spans="1:23" ht="12.75">
      <c r="A300" s="208" t="s">
        <v>736</v>
      </c>
      <c r="B300" s="170">
        <v>291</v>
      </c>
      <c r="C300" s="218">
        <v>44831939</v>
      </c>
      <c r="D300" s="218" t="s">
        <v>867</v>
      </c>
      <c r="E300" s="218">
        <v>1376074</v>
      </c>
      <c r="F300" s="218">
        <v>3145000</v>
      </c>
      <c r="G300" s="218" t="s">
        <v>867</v>
      </c>
      <c r="H300" s="218">
        <v>49353013</v>
      </c>
      <c r="I300" s="218"/>
      <c r="J300" s="218">
        <v>45952737</v>
      </c>
      <c r="K300" s="218">
        <v>515567</v>
      </c>
      <c r="L300" s="233">
        <v>3.649998274667531</v>
      </c>
      <c r="M300" s="218">
        <v>1414560</v>
      </c>
      <c r="N300" s="233">
        <v>2.7967972652633506</v>
      </c>
      <c r="O300" s="218">
        <v>3245740</v>
      </c>
      <c r="P300" t="s">
        <v>867</v>
      </c>
      <c r="Q300" s="233">
        <v>3.2031796502384737</v>
      </c>
      <c r="R300" s="218">
        <v>51128604</v>
      </c>
      <c r="S300"/>
      <c r="T300" s="234">
        <v>1775591</v>
      </c>
      <c r="U300" s="233">
        <v>3.5999999999999996</v>
      </c>
      <c r="W300" s="219"/>
    </row>
    <row r="301" spans="1:23" ht="12.75">
      <c r="A301" s="208" t="s">
        <v>737</v>
      </c>
      <c r="B301" s="170">
        <v>292</v>
      </c>
      <c r="C301" s="218">
        <v>35127161</v>
      </c>
      <c r="D301" s="218" t="s">
        <v>867</v>
      </c>
      <c r="E301" s="218">
        <v>1994435</v>
      </c>
      <c r="F301" s="218">
        <v>1610777</v>
      </c>
      <c r="G301" s="218" t="s">
        <v>867</v>
      </c>
      <c r="H301" s="218">
        <v>38732373</v>
      </c>
      <c r="I301" s="218"/>
      <c r="J301" s="218">
        <v>36005340</v>
      </c>
      <c r="K301" s="218">
        <v>656878</v>
      </c>
      <c r="L301" s="233">
        <v>4.370000183049236</v>
      </c>
      <c r="M301" s="218">
        <v>2050279</v>
      </c>
      <c r="N301" s="233">
        <v>2.7999909748876246</v>
      </c>
      <c r="O301" s="218">
        <v>1776000</v>
      </c>
      <c r="P301" t="s">
        <v>867</v>
      </c>
      <c r="Q301" s="233">
        <v>10.257347851378558</v>
      </c>
      <c r="R301" s="218">
        <v>40488497</v>
      </c>
      <c r="S301"/>
      <c r="T301" s="234">
        <v>1756124</v>
      </c>
      <c r="U301" s="233">
        <v>4.53</v>
      </c>
      <c r="W301" s="219"/>
    </row>
    <row r="302" spans="1:23" ht="12.75">
      <c r="A302" s="208" t="s">
        <v>738</v>
      </c>
      <c r="B302" s="170">
        <v>293</v>
      </c>
      <c r="C302" s="218">
        <v>106324574</v>
      </c>
      <c r="D302" s="218" t="s">
        <v>867</v>
      </c>
      <c r="E302" s="218">
        <v>9082108</v>
      </c>
      <c r="F302" s="218">
        <v>10456600</v>
      </c>
      <c r="G302" s="218" t="s">
        <v>867</v>
      </c>
      <c r="H302" s="218">
        <v>125863282</v>
      </c>
      <c r="I302" s="218"/>
      <c r="J302" s="218">
        <v>108982688</v>
      </c>
      <c r="K302" s="218">
        <v>2626217</v>
      </c>
      <c r="L302" s="233">
        <v>4.9699996916987415</v>
      </c>
      <c r="M302" s="218">
        <v>9332186</v>
      </c>
      <c r="N302" s="233">
        <v>2.7535237414045284</v>
      </c>
      <c r="O302" s="218">
        <v>10950600</v>
      </c>
      <c r="P302" t="s">
        <v>867</v>
      </c>
      <c r="Q302" s="233">
        <v>4.72428896582063</v>
      </c>
      <c r="R302" s="218">
        <v>131891691</v>
      </c>
      <c r="S302"/>
      <c r="T302" s="234">
        <v>6028409</v>
      </c>
      <c r="U302" s="233">
        <v>4.79</v>
      </c>
      <c r="W302" s="219"/>
    </row>
    <row r="303" spans="1:23" ht="12.75">
      <c r="A303" s="208" t="s">
        <v>739</v>
      </c>
      <c r="B303" s="170">
        <v>294</v>
      </c>
      <c r="C303" s="218">
        <v>7158112</v>
      </c>
      <c r="D303" s="218" t="s">
        <v>867</v>
      </c>
      <c r="E303" s="218">
        <v>1561627</v>
      </c>
      <c r="F303" s="218">
        <v>2983773</v>
      </c>
      <c r="G303" s="218" t="s">
        <v>867</v>
      </c>
      <c r="H303" s="218">
        <v>11703512</v>
      </c>
      <c r="I303" s="218"/>
      <c r="J303" s="218">
        <v>7337065</v>
      </c>
      <c r="K303" s="218">
        <v>107372</v>
      </c>
      <c r="L303" s="233">
        <v>4.000007264485384</v>
      </c>
      <c r="M303" s="218">
        <v>1603089</v>
      </c>
      <c r="N303" s="233">
        <v>2.6550514303351567</v>
      </c>
      <c r="O303" s="218">
        <v>2680923</v>
      </c>
      <c r="P303" t="s">
        <v>867</v>
      </c>
      <c r="Q303" s="233">
        <v>-10.149900813500222</v>
      </c>
      <c r="R303" s="218">
        <v>11728449</v>
      </c>
      <c r="S303"/>
      <c r="T303" s="234">
        <v>24937</v>
      </c>
      <c r="U303" s="233">
        <v>0.21</v>
      </c>
      <c r="W303" s="219"/>
    </row>
    <row r="304" spans="1:23" ht="12.75">
      <c r="A304" s="208" t="s">
        <v>740</v>
      </c>
      <c r="B304" s="170">
        <v>295</v>
      </c>
      <c r="C304" s="218">
        <v>81546456</v>
      </c>
      <c r="D304" s="218" t="s">
        <v>867</v>
      </c>
      <c r="E304" s="218">
        <v>3173236</v>
      </c>
      <c r="F304" s="218">
        <v>6722094</v>
      </c>
      <c r="G304" s="218" t="s">
        <v>867</v>
      </c>
      <c r="H304" s="218">
        <v>91441786</v>
      </c>
      <c r="I304" s="218"/>
      <c r="J304" s="218">
        <v>83585117</v>
      </c>
      <c r="K304" s="218">
        <v>2144672</v>
      </c>
      <c r="L304" s="233">
        <v>5.129999763570351</v>
      </c>
      <c r="M304" s="218">
        <v>3255990</v>
      </c>
      <c r="N304" s="233">
        <v>2.6078741070629476</v>
      </c>
      <c r="O304" s="218">
        <v>6824965</v>
      </c>
      <c r="P304" t="s">
        <v>867</v>
      </c>
      <c r="Q304" s="233">
        <v>1.5303415870114283</v>
      </c>
      <c r="R304" s="218">
        <v>95810744</v>
      </c>
      <c r="S304"/>
      <c r="T304" s="234">
        <v>4368958</v>
      </c>
      <c r="U304" s="233">
        <v>4.78</v>
      </c>
      <c r="W304" s="219"/>
    </row>
    <row r="305" spans="1:23" ht="12.75">
      <c r="A305" s="208" t="s">
        <v>741</v>
      </c>
      <c r="B305" s="170">
        <v>296</v>
      </c>
      <c r="C305" s="218">
        <v>23590055</v>
      </c>
      <c r="D305" s="218" t="s">
        <v>867</v>
      </c>
      <c r="E305" s="218">
        <v>116576</v>
      </c>
      <c r="F305" s="218">
        <v>1755000</v>
      </c>
      <c r="G305" s="218" t="s">
        <v>867</v>
      </c>
      <c r="H305" s="218">
        <v>25461631</v>
      </c>
      <c r="I305" s="218"/>
      <c r="J305" s="218">
        <v>24179806</v>
      </c>
      <c r="K305" s="218">
        <v>396313</v>
      </c>
      <c r="L305" s="233">
        <v>4.179998732516732</v>
      </c>
      <c r="M305" s="218">
        <v>119492</v>
      </c>
      <c r="N305" s="233">
        <v>2.501372495196267</v>
      </c>
      <c r="O305" s="218">
        <v>1765000</v>
      </c>
      <c r="P305" t="s">
        <v>867</v>
      </c>
      <c r="Q305" s="233">
        <v>0.5698005698005698</v>
      </c>
      <c r="R305" s="218">
        <v>26460611</v>
      </c>
      <c r="S305"/>
      <c r="T305" s="234">
        <v>998980</v>
      </c>
      <c r="U305" s="233">
        <v>3.92</v>
      </c>
      <c r="W305" s="219"/>
    </row>
    <row r="306" spans="1:23" ht="12.75">
      <c r="A306" s="208" t="s">
        <v>742</v>
      </c>
      <c r="B306" s="170">
        <v>297</v>
      </c>
      <c r="C306" s="224">
        <v>1065217</v>
      </c>
      <c r="D306" s="218" t="s">
        <v>867</v>
      </c>
      <c r="E306" s="224">
        <v>86317</v>
      </c>
      <c r="F306" s="224">
        <v>101200</v>
      </c>
      <c r="G306" s="218" t="s">
        <v>867</v>
      </c>
      <c r="H306" s="224">
        <v>1252734</v>
      </c>
      <c r="I306" s="224"/>
      <c r="J306" s="218">
        <v>1091847</v>
      </c>
      <c r="K306" s="218">
        <v>19067</v>
      </c>
      <c r="L306" s="233">
        <v>4.28992402487005</v>
      </c>
      <c r="M306" s="224">
        <v>86867</v>
      </c>
      <c r="N306" s="233">
        <v>0.6371861858034917</v>
      </c>
      <c r="O306" s="224">
        <v>119700</v>
      </c>
      <c r="P306" s="225" t="s">
        <v>867</v>
      </c>
      <c r="Q306" s="233">
        <v>18.280632411067195</v>
      </c>
      <c r="R306" s="224">
        <v>1317481</v>
      </c>
      <c r="S306" s="225"/>
      <c r="T306" s="235">
        <v>64747</v>
      </c>
      <c r="U306" s="233">
        <v>5.17</v>
      </c>
      <c r="W306" s="219"/>
    </row>
    <row r="307" spans="1:23" ht="12.75">
      <c r="A307" s="208" t="s">
        <v>743</v>
      </c>
      <c r="B307" s="170">
        <v>298</v>
      </c>
      <c r="C307" s="218">
        <v>19855552</v>
      </c>
      <c r="D307" s="218" t="s">
        <v>867</v>
      </c>
      <c r="E307" s="218">
        <v>791874</v>
      </c>
      <c r="F307" s="218">
        <v>1166000</v>
      </c>
      <c r="G307" s="218" t="s">
        <v>867</v>
      </c>
      <c r="H307" s="218">
        <v>21813426</v>
      </c>
      <c r="I307" s="218"/>
      <c r="J307" s="218">
        <v>20351941</v>
      </c>
      <c r="K307" s="218">
        <v>180686</v>
      </c>
      <c r="L307" s="233">
        <v>3.4100034086184055</v>
      </c>
      <c r="M307" s="218">
        <v>810111</v>
      </c>
      <c r="N307" s="233">
        <v>2.303017904363573</v>
      </c>
      <c r="O307" s="218">
        <v>1190000</v>
      </c>
      <c r="P307" t="s">
        <v>867</v>
      </c>
      <c r="Q307" s="233">
        <v>2.058319039451115</v>
      </c>
      <c r="R307" s="218">
        <v>22532738</v>
      </c>
      <c r="S307"/>
      <c r="T307" s="234">
        <v>719312</v>
      </c>
      <c r="U307" s="233">
        <v>3.3000000000000003</v>
      </c>
      <c r="W307" s="219"/>
    </row>
    <row r="308" spans="1:23" ht="12.75">
      <c r="A308" s="208" t="s">
        <v>744</v>
      </c>
      <c r="B308" s="170">
        <v>299</v>
      </c>
      <c r="C308" s="218">
        <v>15285466</v>
      </c>
      <c r="D308" s="218" t="s">
        <v>867</v>
      </c>
      <c r="E308" s="218">
        <v>1595567</v>
      </c>
      <c r="F308" s="218">
        <v>1464303</v>
      </c>
      <c r="G308" s="218" t="s">
        <v>867</v>
      </c>
      <c r="H308" s="218">
        <v>18345336</v>
      </c>
      <c r="I308" s="218"/>
      <c r="J308" s="218">
        <v>15667603</v>
      </c>
      <c r="K308" s="218">
        <v>166612</v>
      </c>
      <c r="L308" s="233">
        <v>3.5900050413902984</v>
      </c>
      <c r="M308" s="218">
        <v>1634643</v>
      </c>
      <c r="N308" s="233">
        <v>2.4490353585903946</v>
      </c>
      <c r="O308" s="218">
        <v>1554883.0499999998</v>
      </c>
      <c r="P308" t="s">
        <v>867</v>
      </c>
      <c r="Q308" s="233">
        <v>6.185881610568292</v>
      </c>
      <c r="R308" s="218">
        <v>19023741.05</v>
      </c>
      <c r="S308"/>
      <c r="T308" s="234">
        <v>678405.0500000007</v>
      </c>
      <c r="U308" s="233">
        <v>3.6999999999999997</v>
      </c>
      <c r="W308" s="219"/>
    </row>
    <row r="309" spans="1:23" ht="12.75">
      <c r="A309" s="208" t="s">
        <v>745</v>
      </c>
      <c r="B309" s="170">
        <v>300</v>
      </c>
      <c r="C309" s="218">
        <v>10189584</v>
      </c>
      <c r="D309" s="218" t="s">
        <v>867</v>
      </c>
      <c r="E309" s="218">
        <v>32209</v>
      </c>
      <c r="F309" s="218">
        <v>1290860</v>
      </c>
      <c r="G309" s="218" t="s">
        <v>867</v>
      </c>
      <c r="H309" s="218">
        <v>11512653</v>
      </c>
      <c r="I309" s="218"/>
      <c r="J309" s="218">
        <v>10444324</v>
      </c>
      <c r="K309" s="218">
        <v>137559</v>
      </c>
      <c r="L309" s="233">
        <v>3.8500001570230933</v>
      </c>
      <c r="M309" s="218">
        <v>33104</v>
      </c>
      <c r="N309" s="233">
        <v>2.7787264429196807</v>
      </c>
      <c r="O309" s="218">
        <v>1203400</v>
      </c>
      <c r="P309" t="s">
        <v>867</v>
      </c>
      <c r="Q309" s="233">
        <v>-6.775328075856406</v>
      </c>
      <c r="R309" s="218">
        <v>11818387</v>
      </c>
      <c r="S309"/>
      <c r="T309" s="234">
        <v>305734</v>
      </c>
      <c r="U309" s="233">
        <v>2.6599999999999997</v>
      </c>
      <c r="W309" s="219"/>
    </row>
    <row r="310" spans="1:23" ht="12.75">
      <c r="A310" s="208" t="s">
        <v>746</v>
      </c>
      <c r="B310" s="170">
        <v>301</v>
      </c>
      <c r="C310" s="218">
        <v>28178290</v>
      </c>
      <c r="D310" s="218" t="s">
        <v>867</v>
      </c>
      <c r="E310" s="218">
        <v>1053394</v>
      </c>
      <c r="F310" s="218">
        <v>2721560.59</v>
      </c>
      <c r="G310" s="218" t="s">
        <v>867</v>
      </c>
      <c r="H310" s="218">
        <v>31953244.59</v>
      </c>
      <c r="I310" s="218"/>
      <c r="J310" s="218">
        <v>28882747</v>
      </c>
      <c r="K310" s="218">
        <v>453670</v>
      </c>
      <c r="L310" s="233">
        <v>4.109997448390232</v>
      </c>
      <c r="M310" s="218">
        <v>1082128</v>
      </c>
      <c r="N310" s="233">
        <v>2.7277542875695135</v>
      </c>
      <c r="O310" s="218">
        <v>3226000</v>
      </c>
      <c r="P310" t="s">
        <v>867</v>
      </c>
      <c r="Q310" s="233">
        <v>18.534932194913956</v>
      </c>
      <c r="R310" s="218">
        <v>33644545</v>
      </c>
      <c r="S310"/>
      <c r="T310" s="234">
        <v>1691300.4100000001</v>
      </c>
      <c r="U310" s="233">
        <v>5.29</v>
      </c>
      <c r="W310" s="219"/>
    </row>
    <row r="311" spans="1:23" ht="12.75">
      <c r="A311" s="208" t="s">
        <v>747</v>
      </c>
      <c r="B311" s="170">
        <v>302</v>
      </c>
      <c r="C311" s="218">
        <v>1533632</v>
      </c>
      <c r="D311" s="218" t="s">
        <v>867</v>
      </c>
      <c r="E311" s="218">
        <v>25808</v>
      </c>
      <c r="F311" s="218">
        <v>63950</v>
      </c>
      <c r="G311" s="218" t="s">
        <v>867</v>
      </c>
      <c r="H311" s="218">
        <v>1623390</v>
      </c>
      <c r="I311" s="218"/>
      <c r="J311" s="218">
        <v>1571973</v>
      </c>
      <c r="K311" s="218">
        <v>10429</v>
      </c>
      <c r="L311" s="233">
        <v>3.1800327588365396</v>
      </c>
      <c r="M311" s="218">
        <v>26185</v>
      </c>
      <c r="N311" s="233">
        <v>1.4607873527588344</v>
      </c>
      <c r="O311" s="218">
        <v>65950</v>
      </c>
      <c r="P311" t="s">
        <v>867</v>
      </c>
      <c r="Q311" s="233">
        <v>3.127443315089914</v>
      </c>
      <c r="R311" s="218">
        <v>1674537</v>
      </c>
      <c r="S311"/>
      <c r="T311" s="234">
        <v>51147</v>
      </c>
      <c r="U311" s="233">
        <v>3.15</v>
      </c>
      <c r="W311" s="219"/>
    </row>
    <row r="312" spans="1:23" ht="12.75">
      <c r="A312" s="208" t="s">
        <v>748</v>
      </c>
      <c r="B312" s="170">
        <v>303</v>
      </c>
      <c r="C312" s="218">
        <v>14360859</v>
      </c>
      <c r="D312" s="218" t="s">
        <v>867</v>
      </c>
      <c r="E312" s="218">
        <v>766496</v>
      </c>
      <c r="F312" s="218">
        <v>1206622</v>
      </c>
      <c r="G312" s="218" t="s">
        <v>867</v>
      </c>
      <c r="H312" s="218">
        <v>16333977</v>
      </c>
      <c r="I312" s="218"/>
      <c r="J312" s="218">
        <v>14719880</v>
      </c>
      <c r="K312" s="218">
        <v>394924</v>
      </c>
      <c r="L312" s="233">
        <v>5.249999321071254</v>
      </c>
      <c r="M312" s="218">
        <v>782326</v>
      </c>
      <c r="N312" s="233">
        <v>2.0652423496013026</v>
      </c>
      <c r="O312" s="218">
        <v>1181686</v>
      </c>
      <c r="P312" t="s">
        <v>867</v>
      </c>
      <c r="Q312" s="233">
        <v>-2.066595835315451</v>
      </c>
      <c r="R312" s="218">
        <v>17078816</v>
      </c>
      <c r="S312"/>
      <c r="T312" s="234">
        <v>744839</v>
      </c>
      <c r="U312" s="233">
        <v>4.5600000000000005</v>
      </c>
      <c r="W312" s="219"/>
    </row>
    <row r="313" spans="1:23" ht="12.75">
      <c r="A313" s="208" t="s">
        <v>749</v>
      </c>
      <c r="B313" s="170">
        <v>304</v>
      </c>
      <c r="C313" s="218">
        <v>28122469</v>
      </c>
      <c r="D313" s="218" t="s">
        <v>867</v>
      </c>
      <c r="E313" s="218">
        <v>1487898</v>
      </c>
      <c r="F313" s="218">
        <v>2293352</v>
      </c>
      <c r="G313" s="218" t="s">
        <v>867</v>
      </c>
      <c r="H313" s="218">
        <v>31903719</v>
      </c>
      <c r="I313" s="218"/>
      <c r="J313" s="218">
        <v>28825531</v>
      </c>
      <c r="K313" s="218">
        <v>722747</v>
      </c>
      <c r="L313" s="233">
        <v>5.069999365987389</v>
      </c>
      <c r="M313" s="218">
        <v>1528809</v>
      </c>
      <c r="N313" s="233">
        <v>2.749583640814088</v>
      </c>
      <c r="O313" s="218">
        <v>2593929</v>
      </c>
      <c r="P313" t="s">
        <v>867</v>
      </c>
      <c r="Q313" s="233">
        <v>13.106448552162947</v>
      </c>
      <c r="R313" s="218">
        <v>33671016</v>
      </c>
      <c r="S313"/>
      <c r="T313" s="234">
        <v>1767297</v>
      </c>
      <c r="U313" s="233">
        <v>5.54</v>
      </c>
      <c r="W313" s="219"/>
    </row>
    <row r="314" spans="1:23" ht="12.75">
      <c r="A314" s="208" t="s">
        <v>750</v>
      </c>
      <c r="B314" s="170">
        <v>305</v>
      </c>
      <c r="C314" s="218">
        <v>74317122</v>
      </c>
      <c r="D314" s="218" t="s">
        <v>867</v>
      </c>
      <c r="E314" s="218">
        <v>3609891</v>
      </c>
      <c r="F314" s="218">
        <v>7225438</v>
      </c>
      <c r="G314" s="218" t="s">
        <v>867</v>
      </c>
      <c r="H314" s="218">
        <v>85152451</v>
      </c>
      <c r="I314" s="218"/>
      <c r="J314" s="218">
        <v>76175050</v>
      </c>
      <c r="K314" s="218">
        <v>1449184</v>
      </c>
      <c r="L314" s="233">
        <v>4.450000095536531</v>
      </c>
      <c r="M314" s="218">
        <v>3710058</v>
      </c>
      <c r="N314" s="233">
        <v>2.7747929231104207</v>
      </c>
      <c r="O314" s="218">
        <v>7598789</v>
      </c>
      <c r="P314" t="s">
        <v>867</v>
      </c>
      <c r="Q314" s="233">
        <v>5.167174640485463</v>
      </c>
      <c r="R314" s="218">
        <v>88933081</v>
      </c>
      <c r="S314"/>
      <c r="T314" s="234">
        <v>3780630</v>
      </c>
      <c r="U314" s="233">
        <v>4.44</v>
      </c>
      <c r="W314" s="219"/>
    </row>
    <row r="315" spans="1:23" ht="12.75">
      <c r="A315" s="208" t="s">
        <v>751</v>
      </c>
      <c r="B315" s="170">
        <v>306</v>
      </c>
      <c r="C315" s="218">
        <v>3419431</v>
      </c>
      <c r="D315" s="218" t="s">
        <v>867</v>
      </c>
      <c r="E315" s="218">
        <v>292059</v>
      </c>
      <c r="F315" s="218">
        <v>238400</v>
      </c>
      <c r="G315" s="218" t="s">
        <v>867</v>
      </c>
      <c r="H315" s="218">
        <v>3949890</v>
      </c>
      <c r="I315" s="218"/>
      <c r="J315" s="218">
        <v>3504917</v>
      </c>
      <c r="K315" s="218">
        <v>34536</v>
      </c>
      <c r="L315" s="233">
        <v>3.509999178225851</v>
      </c>
      <c r="M315" s="218">
        <v>299082</v>
      </c>
      <c r="N315" s="233">
        <v>2.404651115014432</v>
      </c>
      <c r="O315" s="218">
        <v>248000</v>
      </c>
      <c r="P315" t="s">
        <v>867</v>
      </c>
      <c r="Q315" s="233">
        <v>4.026845637583893</v>
      </c>
      <c r="R315" s="218">
        <v>4086535</v>
      </c>
      <c r="S315"/>
      <c r="T315" s="234">
        <v>136645</v>
      </c>
      <c r="U315" s="233">
        <v>3.46</v>
      </c>
      <c r="W315" s="219"/>
    </row>
    <row r="316" spans="1:23" ht="12.75">
      <c r="A316" s="208" t="s">
        <v>752</v>
      </c>
      <c r="B316" s="170">
        <v>307</v>
      </c>
      <c r="C316" s="218">
        <v>68863605</v>
      </c>
      <c r="D316" s="218" t="s">
        <v>867</v>
      </c>
      <c r="E316" s="218">
        <v>2779763</v>
      </c>
      <c r="F316" s="218">
        <v>4956000</v>
      </c>
      <c r="G316" s="218" t="s">
        <v>867</v>
      </c>
      <c r="H316" s="218">
        <v>76599368</v>
      </c>
      <c r="I316" s="218"/>
      <c r="J316" s="218">
        <v>70585195</v>
      </c>
      <c r="K316" s="218">
        <v>1363499</v>
      </c>
      <c r="L316" s="233">
        <v>4.479999268118479</v>
      </c>
      <c r="M316" s="218">
        <v>2855541</v>
      </c>
      <c r="N316" s="233">
        <v>2.726059739625285</v>
      </c>
      <c r="O316" s="218">
        <v>5672000</v>
      </c>
      <c r="P316" t="s">
        <v>867</v>
      </c>
      <c r="Q316" s="233">
        <v>14.447134786117838</v>
      </c>
      <c r="R316" s="218">
        <v>80476235</v>
      </c>
      <c r="S316"/>
      <c r="T316" s="234">
        <v>3876867</v>
      </c>
      <c r="U316" s="233">
        <v>5.06</v>
      </c>
      <c r="W316" s="219"/>
    </row>
    <row r="317" spans="1:23" ht="12.75">
      <c r="A317" s="208" t="s">
        <v>753</v>
      </c>
      <c r="B317" s="170">
        <v>308</v>
      </c>
      <c r="C317" s="218">
        <v>231970809</v>
      </c>
      <c r="D317" s="218" t="s">
        <v>867</v>
      </c>
      <c r="E317" s="218">
        <v>10204896</v>
      </c>
      <c r="F317" s="218">
        <v>18259127.19</v>
      </c>
      <c r="G317" s="218" t="s">
        <v>867</v>
      </c>
      <c r="H317" s="218">
        <v>260434832.19</v>
      </c>
      <c r="I317" s="218"/>
      <c r="J317" s="218">
        <v>237770079</v>
      </c>
      <c r="K317" s="218">
        <v>6379197</v>
      </c>
      <c r="L317" s="233">
        <v>5.249999796310578</v>
      </c>
      <c r="M317" s="218">
        <v>10490416</v>
      </c>
      <c r="N317" s="233">
        <v>2.7978727073749696</v>
      </c>
      <c r="O317" s="218">
        <v>18642500</v>
      </c>
      <c r="P317" t="s">
        <v>867</v>
      </c>
      <c r="Q317" s="233">
        <v>2.0996228681180384</v>
      </c>
      <c r="R317" s="218">
        <v>273282192</v>
      </c>
      <c r="S317"/>
      <c r="T317" s="234">
        <v>12847359.810000002</v>
      </c>
      <c r="U317" s="233">
        <v>4.93</v>
      </c>
      <c r="W317" s="219"/>
    </row>
    <row r="318" spans="1:23" ht="12.75">
      <c r="A318" s="208" t="s">
        <v>754</v>
      </c>
      <c r="B318" s="170">
        <v>309</v>
      </c>
      <c r="C318" s="218">
        <v>15473335</v>
      </c>
      <c r="D318" s="218" t="s">
        <v>867</v>
      </c>
      <c r="E318" s="218">
        <v>1852745</v>
      </c>
      <c r="F318" s="218">
        <v>1478557.21</v>
      </c>
      <c r="G318" s="218" t="s">
        <v>867</v>
      </c>
      <c r="H318" s="218">
        <v>18804637.21</v>
      </c>
      <c r="I318" s="218"/>
      <c r="J318" s="218">
        <v>15860168</v>
      </c>
      <c r="K318" s="218">
        <v>116050</v>
      </c>
      <c r="L318" s="233">
        <v>3.249997495691782</v>
      </c>
      <c r="M318" s="218">
        <v>1904077</v>
      </c>
      <c r="N318" s="233">
        <v>2.770591743602061</v>
      </c>
      <c r="O318" s="218">
        <v>1502202.25</v>
      </c>
      <c r="P318" t="s">
        <v>867</v>
      </c>
      <c r="Q318" s="233">
        <v>1.599196827831913</v>
      </c>
      <c r="R318" s="218">
        <v>19382497.25</v>
      </c>
      <c r="S318"/>
      <c r="T318" s="234">
        <v>577860.0399999991</v>
      </c>
      <c r="U318" s="233">
        <v>3.0700000000000003</v>
      </c>
      <c r="W318" s="219"/>
    </row>
    <row r="319" spans="1:23" ht="12.75">
      <c r="A319" s="208" t="s">
        <v>755</v>
      </c>
      <c r="B319" s="170">
        <v>310</v>
      </c>
      <c r="C319" s="218">
        <v>42001479</v>
      </c>
      <c r="D319" s="218" t="s">
        <v>867</v>
      </c>
      <c r="E319" s="218">
        <v>2207608</v>
      </c>
      <c r="F319" s="218">
        <v>4680000</v>
      </c>
      <c r="G319" s="218" t="s">
        <v>867</v>
      </c>
      <c r="H319" s="218">
        <v>48889087</v>
      </c>
      <c r="I319" s="218"/>
      <c r="J319" s="218">
        <v>43051516</v>
      </c>
      <c r="K319" s="218">
        <v>508218</v>
      </c>
      <c r="L319" s="233">
        <v>3.7100003073701284</v>
      </c>
      <c r="M319" s="218">
        <v>2266435</v>
      </c>
      <c r="N319" s="233">
        <v>2.6647393921384595</v>
      </c>
      <c r="O319" s="218">
        <v>4877000</v>
      </c>
      <c r="P319" t="s">
        <v>867</v>
      </c>
      <c r="Q319" s="233">
        <v>4.2094017094017095</v>
      </c>
      <c r="R319" s="218">
        <v>50703169</v>
      </c>
      <c r="S319"/>
      <c r="T319" s="234">
        <v>1814082</v>
      </c>
      <c r="U319" s="233">
        <v>3.71</v>
      </c>
      <c r="W319" s="219"/>
    </row>
    <row r="320" spans="1:23" ht="12.75">
      <c r="A320" s="208" t="s">
        <v>756</v>
      </c>
      <c r="B320" s="170">
        <v>311</v>
      </c>
      <c r="C320" s="218">
        <v>8333966</v>
      </c>
      <c r="D320" s="218" t="s">
        <v>867</v>
      </c>
      <c r="E320" s="218">
        <v>965933</v>
      </c>
      <c r="F320" s="218">
        <v>701512.38</v>
      </c>
      <c r="G320" s="218" t="s">
        <v>867</v>
      </c>
      <c r="H320" s="218">
        <v>10001411.38</v>
      </c>
      <c r="I320" s="218"/>
      <c r="J320" s="218">
        <v>8542315</v>
      </c>
      <c r="K320" s="218">
        <v>105841</v>
      </c>
      <c r="L320" s="233">
        <v>3.7699937820720653</v>
      </c>
      <c r="M320" s="218">
        <v>992834</v>
      </c>
      <c r="N320" s="233">
        <v>2.7849757695409516</v>
      </c>
      <c r="O320" s="218">
        <v>739282.18</v>
      </c>
      <c r="P320" t="s">
        <v>867</v>
      </c>
      <c r="Q320" s="233">
        <v>5.384053236523074</v>
      </c>
      <c r="R320" s="218">
        <v>10380272.18</v>
      </c>
      <c r="S320"/>
      <c r="T320" s="234">
        <v>378860.7999999989</v>
      </c>
      <c r="U320" s="233">
        <v>3.7900000000000005</v>
      </c>
      <c r="W320" s="219"/>
    </row>
    <row r="321" spans="1:23" ht="12.75">
      <c r="A321" s="208" t="s">
        <v>757</v>
      </c>
      <c r="B321" s="170">
        <v>312</v>
      </c>
      <c r="C321" s="218">
        <v>1799561</v>
      </c>
      <c r="D321" s="218" t="s">
        <v>867</v>
      </c>
      <c r="E321" s="218">
        <v>233452</v>
      </c>
      <c r="F321" s="218">
        <v>117000</v>
      </c>
      <c r="G321" s="218" t="s">
        <v>867</v>
      </c>
      <c r="H321" s="218">
        <v>2150013</v>
      </c>
      <c r="I321" s="218"/>
      <c r="J321" s="218">
        <v>1844550</v>
      </c>
      <c r="K321" s="218">
        <v>7558</v>
      </c>
      <c r="L321" s="233">
        <v>2.9199899308775863</v>
      </c>
      <c r="M321" s="218">
        <v>237233</v>
      </c>
      <c r="N321" s="233">
        <v>1.6196048866576427</v>
      </c>
      <c r="O321" s="218">
        <v>119500</v>
      </c>
      <c r="P321" t="s">
        <v>867</v>
      </c>
      <c r="Q321" s="233">
        <v>2.1367521367521367</v>
      </c>
      <c r="R321" s="218">
        <v>2208841</v>
      </c>
      <c r="S321"/>
      <c r="T321" s="234">
        <v>58828</v>
      </c>
      <c r="U321" s="233">
        <v>2.74</v>
      </c>
      <c r="W321" s="219"/>
    </row>
    <row r="322" spans="1:23" ht="12.75">
      <c r="A322" s="208" t="s">
        <v>758</v>
      </c>
      <c r="B322" s="170">
        <v>313</v>
      </c>
      <c r="C322" s="218">
        <v>1125692</v>
      </c>
      <c r="D322" s="218" t="s">
        <v>867</v>
      </c>
      <c r="E322" s="218">
        <v>172495</v>
      </c>
      <c r="F322" s="218">
        <v>196700</v>
      </c>
      <c r="G322" s="218" t="s">
        <v>867</v>
      </c>
      <c r="H322" s="218">
        <v>1494887</v>
      </c>
      <c r="I322" s="218"/>
      <c r="J322" s="218">
        <v>1153834</v>
      </c>
      <c r="K322" s="218">
        <v>18461</v>
      </c>
      <c r="L322" s="233">
        <v>4.139942364341223</v>
      </c>
      <c r="M322" s="218">
        <v>175303</v>
      </c>
      <c r="N322" s="233">
        <v>1.6278732716890345</v>
      </c>
      <c r="O322" s="218">
        <v>202900</v>
      </c>
      <c r="P322" t="s">
        <v>867</v>
      </c>
      <c r="Q322" s="233">
        <v>3.15200813421454</v>
      </c>
      <c r="R322" s="218">
        <v>1550498</v>
      </c>
      <c r="S322"/>
      <c r="T322" s="234">
        <v>55611</v>
      </c>
      <c r="U322" s="233">
        <v>3.7199999999999998</v>
      </c>
      <c r="W322" s="219"/>
    </row>
    <row r="323" spans="1:23" ht="12.75">
      <c r="A323" s="208" t="s">
        <v>759</v>
      </c>
      <c r="B323" s="170">
        <v>314</v>
      </c>
      <c r="C323" s="218">
        <v>117181127</v>
      </c>
      <c r="D323" s="218" t="s">
        <v>867</v>
      </c>
      <c r="E323" s="218">
        <v>7083057</v>
      </c>
      <c r="F323" s="218">
        <v>8150783</v>
      </c>
      <c r="G323" s="218" t="s">
        <v>867</v>
      </c>
      <c r="H323" s="218">
        <v>132414967</v>
      </c>
      <c r="I323" s="218"/>
      <c r="J323" s="218">
        <v>120110655</v>
      </c>
      <c r="K323" s="218">
        <v>5273151</v>
      </c>
      <c r="L323" s="233">
        <v>7.000000093871772</v>
      </c>
      <c r="M323" s="218">
        <v>7281383</v>
      </c>
      <c r="N323" s="233">
        <v>2.8000057037519253</v>
      </c>
      <c r="O323" s="218">
        <v>8455326</v>
      </c>
      <c r="P323" t="s">
        <v>867</v>
      </c>
      <c r="Q323" s="233">
        <v>3.736364960274369</v>
      </c>
      <c r="R323" s="218">
        <v>141120515</v>
      </c>
      <c r="S323"/>
      <c r="T323" s="234">
        <v>8705548</v>
      </c>
      <c r="U323" s="233">
        <v>6.569999999999999</v>
      </c>
      <c r="W323" s="219"/>
    </row>
    <row r="324" spans="1:23" ht="12.75">
      <c r="A324" s="208" t="s">
        <v>760</v>
      </c>
      <c r="B324" s="170">
        <v>315</v>
      </c>
      <c r="C324" s="218">
        <v>58453859</v>
      </c>
      <c r="D324" s="218" t="s">
        <v>867</v>
      </c>
      <c r="E324" s="218">
        <v>1059266</v>
      </c>
      <c r="F324" s="218">
        <v>3494000</v>
      </c>
      <c r="G324" s="218" t="s">
        <v>867</v>
      </c>
      <c r="H324" s="218">
        <v>63007125</v>
      </c>
      <c r="I324" s="218"/>
      <c r="J324" s="218">
        <v>59915205</v>
      </c>
      <c r="K324" s="218">
        <v>602075</v>
      </c>
      <c r="L324" s="233">
        <v>3.5299996190157437</v>
      </c>
      <c r="M324" s="218">
        <v>1086142</v>
      </c>
      <c r="N324" s="233">
        <v>2.5372286092445147</v>
      </c>
      <c r="O324" s="218">
        <v>3803000</v>
      </c>
      <c r="P324" t="s">
        <v>867</v>
      </c>
      <c r="Q324" s="233">
        <v>8.84373211219233</v>
      </c>
      <c r="R324" s="218">
        <v>65406422</v>
      </c>
      <c r="S324"/>
      <c r="T324" s="234">
        <v>2399297</v>
      </c>
      <c r="U324" s="233">
        <v>3.81</v>
      </c>
      <c r="W324" s="219"/>
    </row>
    <row r="325" spans="1:23" ht="12.75">
      <c r="A325" s="208" t="s">
        <v>761</v>
      </c>
      <c r="B325" s="170">
        <v>316</v>
      </c>
      <c r="C325" s="218">
        <v>23233170</v>
      </c>
      <c r="D325" s="218" t="s">
        <v>867</v>
      </c>
      <c r="E325" s="218">
        <v>2655097</v>
      </c>
      <c r="F325" s="218">
        <v>3147236</v>
      </c>
      <c r="G325" s="218" t="s">
        <v>867</v>
      </c>
      <c r="H325" s="218">
        <v>29035503</v>
      </c>
      <c r="I325" s="218"/>
      <c r="J325" s="218">
        <v>23813999</v>
      </c>
      <c r="K325" s="218">
        <v>339204</v>
      </c>
      <c r="L325" s="233">
        <v>3.959997710170416</v>
      </c>
      <c r="M325" s="218">
        <v>2728714</v>
      </c>
      <c r="N325" s="233">
        <v>2.772667062634623</v>
      </c>
      <c r="O325" s="218">
        <v>3239604</v>
      </c>
      <c r="P325" t="s">
        <v>867</v>
      </c>
      <c r="Q325" s="233">
        <v>2.9348927122084265</v>
      </c>
      <c r="R325" s="218">
        <v>30121521</v>
      </c>
      <c r="S325"/>
      <c r="T325" s="234">
        <v>1086018</v>
      </c>
      <c r="U325" s="233">
        <v>3.74</v>
      </c>
      <c r="W325" s="219"/>
    </row>
    <row r="326" spans="1:23" ht="12.75">
      <c r="A326" s="208" t="s">
        <v>762</v>
      </c>
      <c r="B326" s="170">
        <v>317</v>
      </c>
      <c r="C326" s="218">
        <v>110269797</v>
      </c>
      <c r="D326" s="218" t="s">
        <v>867</v>
      </c>
      <c r="E326" s="218">
        <v>1375608</v>
      </c>
      <c r="F326" s="218">
        <v>6976000</v>
      </c>
      <c r="G326" s="218" t="s">
        <v>867</v>
      </c>
      <c r="H326" s="218">
        <v>118621405</v>
      </c>
      <c r="I326" s="218"/>
      <c r="J326" s="218">
        <v>113026542</v>
      </c>
      <c r="K326" s="218">
        <v>2216423</v>
      </c>
      <c r="L326" s="233">
        <v>4.510000140836389</v>
      </c>
      <c r="M326" s="218">
        <v>1414125</v>
      </c>
      <c r="N326" s="233">
        <v>2.799998255316922</v>
      </c>
      <c r="O326" s="218">
        <v>7292724.98</v>
      </c>
      <c r="P326" t="s">
        <v>867</v>
      </c>
      <c r="Q326" s="233">
        <v>4.540209002293585</v>
      </c>
      <c r="R326" s="218">
        <v>123949814.98</v>
      </c>
      <c r="S326"/>
      <c r="T326" s="234">
        <v>5328409.980000004</v>
      </c>
      <c r="U326" s="233">
        <v>4.49</v>
      </c>
      <c r="W326" s="219"/>
    </row>
    <row r="327" spans="1:23" ht="12.75">
      <c r="A327" s="208" t="s">
        <v>763</v>
      </c>
      <c r="B327" s="170">
        <v>318</v>
      </c>
      <c r="C327" s="218">
        <v>12984127</v>
      </c>
      <c r="D327" s="218" t="s">
        <v>867</v>
      </c>
      <c r="E327" s="218">
        <v>70467</v>
      </c>
      <c r="F327" s="218">
        <v>1097410.78</v>
      </c>
      <c r="G327" s="218" t="s">
        <v>867</v>
      </c>
      <c r="H327" s="218">
        <v>14152004.78</v>
      </c>
      <c r="I327" s="218"/>
      <c r="J327" s="218">
        <v>13308730</v>
      </c>
      <c r="K327" s="218">
        <v>140229</v>
      </c>
      <c r="L327" s="233">
        <v>3.5800019516136894</v>
      </c>
      <c r="M327" s="218">
        <v>72205</v>
      </c>
      <c r="N327" s="233">
        <v>2.4664027133268056</v>
      </c>
      <c r="O327" s="218">
        <v>1133388.45</v>
      </c>
      <c r="P327" t="s">
        <v>867</v>
      </c>
      <c r="Q327" s="233">
        <v>3.27841412310529</v>
      </c>
      <c r="R327" s="218">
        <v>14654552.45</v>
      </c>
      <c r="S327"/>
      <c r="T327" s="234">
        <v>502547.6699999999</v>
      </c>
      <c r="U327" s="233">
        <v>3.55</v>
      </c>
      <c r="W327" s="219"/>
    </row>
    <row r="328" spans="1:23" ht="12.75">
      <c r="A328" s="208" t="s">
        <v>764</v>
      </c>
      <c r="B328" s="170">
        <v>319</v>
      </c>
      <c r="C328" s="218">
        <v>2373737</v>
      </c>
      <c r="D328" s="218" t="s">
        <v>872</v>
      </c>
      <c r="E328" s="218">
        <v>294531</v>
      </c>
      <c r="F328" s="218">
        <v>121940.03000000001</v>
      </c>
      <c r="G328" s="218" t="s">
        <v>872</v>
      </c>
      <c r="H328" s="218">
        <v>2790208.03</v>
      </c>
      <c r="I328" s="218"/>
      <c r="J328" s="218">
        <v>2373737</v>
      </c>
      <c r="K328" s="218">
        <v>0</v>
      </c>
      <c r="L328" s="233">
        <v>0</v>
      </c>
      <c r="M328" s="218">
        <v>299713</v>
      </c>
      <c r="N328" s="233">
        <v>1.759407328939908</v>
      </c>
      <c r="O328" s="218">
        <v>118224.68</v>
      </c>
      <c r="P328" t="s">
        <v>872</v>
      </c>
      <c r="Q328" s="233">
        <v>-3.046866562194564</v>
      </c>
      <c r="R328" s="218">
        <v>2791674.68</v>
      </c>
      <c r="S328"/>
      <c r="T328" s="234">
        <v>1466.6500000003725</v>
      </c>
      <c r="U328" s="233">
        <v>0.05</v>
      </c>
      <c r="W328" s="219"/>
    </row>
    <row r="329" spans="1:23" ht="12.75">
      <c r="A329" s="208" t="s">
        <v>765</v>
      </c>
      <c r="B329" s="170">
        <v>320</v>
      </c>
      <c r="C329" s="218">
        <v>12818529</v>
      </c>
      <c r="D329" s="218" t="s">
        <v>867</v>
      </c>
      <c r="E329" s="218">
        <v>457919</v>
      </c>
      <c r="F329" s="218">
        <v>581736.85</v>
      </c>
      <c r="G329" s="218" t="s">
        <v>867</v>
      </c>
      <c r="H329" s="218">
        <v>13858184.85</v>
      </c>
      <c r="I329" s="218"/>
      <c r="J329" s="218">
        <v>13138992</v>
      </c>
      <c r="K329" s="218">
        <v>265344</v>
      </c>
      <c r="L329" s="233">
        <v>4.570001752931245</v>
      </c>
      <c r="M329" s="218">
        <v>470655</v>
      </c>
      <c r="N329" s="233">
        <v>2.7812779115957187</v>
      </c>
      <c r="O329" s="218">
        <v>228148</v>
      </c>
      <c r="P329" t="s">
        <v>867</v>
      </c>
      <c r="Q329" s="233">
        <v>-60.781580193862574</v>
      </c>
      <c r="R329" s="218">
        <v>14103139</v>
      </c>
      <c r="S329"/>
      <c r="T329" s="234">
        <v>244954.15000000037</v>
      </c>
      <c r="U329" s="233">
        <v>1.77</v>
      </c>
      <c r="W329" s="219"/>
    </row>
    <row r="330" spans="1:23" ht="12.75">
      <c r="A330" s="208" t="s">
        <v>766</v>
      </c>
      <c r="B330" s="170">
        <v>321</v>
      </c>
      <c r="C330" s="218">
        <v>17966588</v>
      </c>
      <c r="D330" s="218" t="s">
        <v>867</v>
      </c>
      <c r="E330" s="218">
        <v>846068</v>
      </c>
      <c r="F330" s="218">
        <v>2240500</v>
      </c>
      <c r="G330" s="218" t="s">
        <v>867</v>
      </c>
      <c r="H330" s="218">
        <v>21053156</v>
      </c>
      <c r="I330" s="218"/>
      <c r="J330" s="218">
        <v>18415753</v>
      </c>
      <c r="K330" s="218">
        <v>300042</v>
      </c>
      <c r="L330" s="233">
        <v>4.170001560674737</v>
      </c>
      <c r="M330" s="218">
        <v>869758</v>
      </c>
      <c r="N330" s="233">
        <v>2.8000113466057104</v>
      </c>
      <c r="O330" s="218">
        <v>2266700</v>
      </c>
      <c r="P330" t="s">
        <v>867</v>
      </c>
      <c r="Q330" s="233">
        <v>1.1693818344119615</v>
      </c>
      <c r="R330" s="218">
        <v>21852253</v>
      </c>
      <c r="S330"/>
      <c r="T330" s="234">
        <v>799097</v>
      </c>
      <c r="U330" s="233">
        <v>3.8</v>
      </c>
      <c r="W330" s="219"/>
    </row>
    <row r="331" spans="1:23" ht="12.75">
      <c r="A331" s="208" t="s">
        <v>861</v>
      </c>
      <c r="B331" s="170">
        <v>322</v>
      </c>
      <c r="C331" s="218">
        <v>25240719</v>
      </c>
      <c r="D331" s="218" t="s">
        <v>867</v>
      </c>
      <c r="E331" s="218">
        <v>733363</v>
      </c>
      <c r="F331" s="218">
        <v>2139299.52</v>
      </c>
      <c r="G331" s="218" t="s">
        <v>867</v>
      </c>
      <c r="H331" s="218">
        <v>28113381.52</v>
      </c>
      <c r="I331" s="218"/>
      <c r="J331" s="218">
        <v>25871737</v>
      </c>
      <c r="K331" s="218">
        <v>610825</v>
      </c>
      <c r="L331" s="233">
        <v>4.919998515097768</v>
      </c>
      <c r="M331" s="218">
        <v>752806</v>
      </c>
      <c r="N331" s="233">
        <v>2.651210928285174</v>
      </c>
      <c r="O331" s="218">
        <v>2296244</v>
      </c>
      <c r="P331" t="s">
        <v>867</v>
      </c>
      <c r="Q331" s="233">
        <v>7.336255560885649</v>
      </c>
      <c r="R331" s="218">
        <v>29531612</v>
      </c>
      <c r="S331"/>
      <c r="T331" s="234">
        <v>1418230.4800000004</v>
      </c>
      <c r="U331" s="233">
        <v>5.04</v>
      </c>
      <c r="W331" s="219"/>
    </row>
    <row r="332" spans="1:23" ht="12.75">
      <c r="A332" s="208" t="s">
        <v>862</v>
      </c>
      <c r="B332" s="170">
        <v>323</v>
      </c>
      <c r="C332" s="218">
        <v>6218609</v>
      </c>
      <c r="D332" s="218" t="s">
        <v>867</v>
      </c>
      <c r="E332" s="218">
        <v>570486</v>
      </c>
      <c r="F332" s="218">
        <v>600000</v>
      </c>
      <c r="G332" s="218" t="s">
        <v>867</v>
      </c>
      <c r="H332" s="218">
        <v>7389095</v>
      </c>
      <c r="I332" s="218"/>
      <c r="J332" s="218">
        <v>6374074</v>
      </c>
      <c r="K332" s="218">
        <v>144894</v>
      </c>
      <c r="L332" s="233">
        <v>4.8300029797660535</v>
      </c>
      <c r="M332" s="218">
        <v>584968</v>
      </c>
      <c r="N332" s="233">
        <v>2.5385373173048946</v>
      </c>
      <c r="O332" s="218">
        <v>631500</v>
      </c>
      <c r="P332" t="s">
        <v>867</v>
      </c>
      <c r="Q332" s="233">
        <v>5.25</v>
      </c>
      <c r="R332" s="218">
        <v>7735436</v>
      </c>
      <c r="S332"/>
      <c r="T332" s="234">
        <v>346341</v>
      </c>
      <c r="U332" s="233">
        <v>4.6899999999999995</v>
      </c>
      <c r="W332" s="219"/>
    </row>
    <row r="333" spans="1:23" ht="12.75">
      <c r="A333" s="208" t="s">
        <v>769</v>
      </c>
      <c r="B333" s="170">
        <v>324</v>
      </c>
      <c r="C333" s="218">
        <v>11731588</v>
      </c>
      <c r="D333" s="218" t="s">
        <v>867</v>
      </c>
      <c r="E333" s="218">
        <v>358962</v>
      </c>
      <c r="F333" s="218">
        <v>807432</v>
      </c>
      <c r="G333" s="218" t="s">
        <v>867</v>
      </c>
      <c r="H333" s="218">
        <v>12897982</v>
      </c>
      <c r="I333" s="218"/>
      <c r="J333" s="218">
        <v>12024878</v>
      </c>
      <c r="K333" s="218">
        <v>130221</v>
      </c>
      <c r="L333" s="233">
        <v>3.61000573835358</v>
      </c>
      <c r="M333" s="218">
        <v>367772</v>
      </c>
      <c r="N333" s="233">
        <v>2.454298783715268</v>
      </c>
      <c r="O333" s="218">
        <v>975785</v>
      </c>
      <c r="P333" t="s">
        <v>867</v>
      </c>
      <c r="Q333" s="233">
        <v>20.850424555875914</v>
      </c>
      <c r="R333" s="218">
        <v>13498656</v>
      </c>
      <c r="S333"/>
      <c r="T333" s="234">
        <v>600674</v>
      </c>
      <c r="U333" s="233">
        <v>4.66</v>
      </c>
      <c r="W333" s="219"/>
    </row>
    <row r="334" spans="1:23" ht="12.75">
      <c r="A334" s="208" t="s">
        <v>863</v>
      </c>
      <c r="B334" s="170">
        <v>325</v>
      </c>
      <c r="C334" s="218">
        <v>70938030</v>
      </c>
      <c r="D334" s="218" t="s">
        <v>867</v>
      </c>
      <c r="E334" s="218">
        <v>3806257</v>
      </c>
      <c r="F334" s="218">
        <v>5408000</v>
      </c>
      <c r="G334" s="218" t="s">
        <v>867</v>
      </c>
      <c r="H334" s="218">
        <v>80152287</v>
      </c>
      <c r="I334" s="218"/>
      <c r="J334" s="218">
        <v>70938030</v>
      </c>
      <c r="K334" s="218">
        <v>0</v>
      </c>
      <c r="L334" s="233">
        <v>0</v>
      </c>
      <c r="M334" s="218">
        <v>3912819</v>
      </c>
      <c r="N334" s="233">
        <v>2.7996533076983505</v>
      </c>
      <c r="O334" s="218">
        <v>5593000</v>
      </c>
      <c r="P334" t="s">
        <v>867</v>
      </c>
      <c r="Q334" s="233">
        <v>3.4208579881656807</v>
      </c>
      <c r="R334" s="218">
        <v>80443849</v>
      </c>
      <c r="S334"/>
      <c r="T334" s="234">
        <v>291562</v>
      </c>
      <c r="U334" s="233">
        <v>0.36</v>
      </c>
      <c r="W334" s="219"/>
    </row>
    <row r="335" spans="1:23" ht="12.75">
      <c r="A335" s="208" t="s">
        <v>864</v>
      </c>
      <c r="B335" s="170">
        <v>326</v>
      </c>
      <c r="C335" s="218">
        <v>6121927</v>
      </c>
      <c r="D335" s="218" t="s">
        <v>867</v>
      </c>
      <c r="E335" s="218">
        <v>177046</v>
      </c>
      <c r="F335" s="218">
        <v>280500</v>
      </c>
      <c r="G335" s="218" t="s">
        <v>867</v>
      </c>
      <c r="H335" s="218">
        <v>6579473</v>
      </c>
      <c r="I335" s="218"/>
      <c r="J335" s="218">
        <v>6274975</v>
      </c>
      <c r="K335" s="218">
        <v>59383</v>
      </c>
      <c r="L335" s="233">
        <v>3.4700021741520275</v>
      </c>
      <c r="M335" s="218">
        <v>179937</v>
      </c>
      <c r="N335" s="233">
        <v>1.6329089615128272</v>
      </c>
      <c r="O335" s="218">
        <v>296500</v>
      </c>
      <c r="P335" t="s">
        <v>867</v>
      </c>
      <c r="Q335" s="233">
        <v>5.704099821746881</v>
      </c>
      <c r="R335" s="218">
        <v>6810795</v>
      </c>
      <c r="S335"/>
      <c r="T335" s="234">
        <v>231322</v>
      </c>
      <c r="U335" s="233">
        <v>3.52</v>
      </c>
      <c r="W335" s="219"/>
    </row>
    <row r="336" spans="1:23" ht="12.75">
      <c r="A336" s="208" t="s">
        <v>772</v>
      </c>
      <c r="B336" s="170">
        <v>327</v>
      </c>
      <c r="C336" s="218">
        <v>11747230</v>
      </c>
      <c r="D336" s="218" t="s">
        <v>867</v>
      </c>
      <c r="E336" s="218">
        <v>1026954</v>
      </c>
      <c r="F336" s="218">
        <v>838650</v>
      </c>
      <c r="G336" s="218" t="s">
        <v>867</v>
      </c>
      <c r="H336" s="218">
        <v>13612834</v>
      </c>
      <c r="I336" s="218"/>
      <c r="J336" s="218">
        <v>12040911</v>
      </c>
      <c r="K336" s="218">
        <v>184432</v>
      </c>
      <c r="L336" s="233">
        <v>4.070006290844735</v>
      </c>
      <c r="M336" s="218">
        <v>1032477</v>
      </c>
      <c r="N336" s="233">
        <v>0.5378040301707768</v>
      </c>
      <c r="O336" s="218">
        <v>822937</v>
      </c>
      <c r="P336" t="s">
        <v>867</v>
      </c>
      <c r="Q336" s="233">
        <v>-1.8736063912239909</v>
      </c>
      <c r="R336" s="218">
        <v>14080757</v>
      </c>
      <c r="S336"/>
      <c r="T336" s="234">
        <v>467923</v>
      </c>
      <c r="U336" s="233">
        <v>3.44</v>
      </c>
      <c r="W336" s="219"/>
    </row>
    <row r="337" spans="1:23" ht="12.75">
      <c r="A337" s="208" t="s">
        <v>773</v>
      </c>
      <c r="B337" s="170">
        <v>328</v>
      </c>
      <c r="C337" s="218">
        <v>87805268</v>
      </c>
      <c r="D337" s="218" t="s">
        <v>867</v>
      </c>
      <c r="E337" s="218">
        <v>1341294</v>
      </c>
      <c r="F337" s="218">
        <v>5978068.6</v>
      </c>
      <c r="G337" s="218" t="s">
        <v>867</v>
      </c>
      <c r="H337" s="218">
        <v>95124630.6</v>
      </c>
      <c r="I337" s="218"/>
      <c r="J337" s="218">
        <v>90000400</v>
      </c>
      <c r="K337" s="218">
        <v>1483909</v>
      </c>
      <c r="L337" s="233">
        <v>4.190000308409742</v>
      </c>
      <c r="M337" s="218">
        <v>1375749</v>
      </c>
      <c r="N337" s="233">
        <v>2.5687880509418517</v>
      </c>
      <c r="O337" s="218">
        <v>6655907.12</v>
      </c>
      <c r="P337" t="s">
        <v>867</v>
      </c>
      <c r="Q337" s="233">
        <v>11.338754459927083</v>
      </c>
      <c r="R337" s="218">
        <v>99515965.12</v>
      </c>
      <c r="S337"/>
      <c r="T337" s="234">
        <v>4391334.520000011</v>
      </c>
      <c r="U337" s="233">
        <v>4.62</v>
      </c>
      <c r="W337" s="219"/>
    </row>
    <row r="338" spans="1:23" ht="12.75">
      <c r="A338" s="208" t="s">
        <v>774</v>
      </c>
      <c r="B338" s="170">
        <v>329</v>
      </c>
      <c r="C338" s="218">
        <v>81172571</v>
      </c>
      <c r="D338" s="218" t="s">
        <v>867</v>
      </c>
      <c r="E338" s="218">
        <v>6803848</v>
      </c>
      <c r="F338" s="218">
        <v>11370625</v>
      </c>
      <c r="G338" s="218" t="s">
        <v>867</v>
      </c>
      <c r="H338" s="218">
        <v>99347044</v>
      </c>
      <c r="I338" s="218"/>
      <c r="J338" s="218">
        <v>81584315</v>
      </c>
      <c r="K338" s="218">
        <v>0</v>
      </c>
      <c r="L338" s="233">
        <v>0.5072452368177423</v>
      </c>
      <c r="M338" s="218">
        <v>6991025</v>
      </c>
      <c r="N338" s="233">
        <v>2.751046172695216</v>
      </c>
      <c r="O338" s="218">
        <v>11755000</v>
      </c>
      <c r="P338" t="s">
        <v>867</v>
      </c>
      <c r="Q338" s="233">
        <v>3.380421041059748</v>
      </c>
      <c r="R338" s="218">
        <v>100330340</v>
      </c>
      <c r="S338"/>
      <c r="T338" s="234">
        <v>983296</v>
      </c>
      <c r="U338" s="233">
        <v>0.9900000000000001</v>
      </c>
      <c r="W338" s="219"/>
    </row>
    <row r="339" spans="1:23" ht="12.75">
      <c r="A339" s="208" t="s">
        <v>775</v>
      </c>
      <c r="B339" s="170">
        <v>330</v>
      </c>
      <c r="C339" s="218">
        <v>70584010</v>
      </c>
      <c r="D339" s="218" t="s">
        <v>867</v>
      </c>
      <c r="E339" s="218">
        <v>2256951</v>
      </c>
      <c r="F339" s="218">
        <v>7043700.64</v>
      </c>
      <c r="G339" s="218" t="s">
        <v>867</v>
      </c>
      <c r="H339" s="218">
        <v>79884661.64</v>
      </c>
      <c r="I339" s="218"/>
      <c r="J339" s="218">
        <v>72348610</v>
      </c>
      <c r="K339" s="218">
        <v>769366</v>
      </c>
      <c r="L339" s="233">
        <v>3.5900000580868103</v>
      </c>
      <c r="M339" s="218">
        <v>2320139</v>
      </c>
      <c r="N339" s="233">
        <v>2.7997063294683846</v>
      </c>
      <c r="O339" s="218">
        <v>7250112.14</v>
      </c>
      <c r="P339" t="s">
        <v>867</v>
      </c>
      <c r="Q339" s="233">
        <v>2.9304411210752424</v>
      </c>
      <c r="R339" s="218">
        <v>82688227.14</v>
      </c>
      <c r="S339"/>
      <c r="T339" s="234">
        <v>2803565.5</v>
      </c>
      <c r="U339" s="233">
        <v>3.51</v>
      </c>
      <c r="W339" s="219"/>
    </row>
    <row r="340" spans="1:23" ht="12.75">
      <c r="A340" s="208" t="s">
        <v>776</v>
      </c>
      <c r="B340" s="170">
        <v>331</v>
      </c>
      <c r="C340" s="218">
        <v>4047857</v>
      </c>
      <c r="D340" s="218" t="s">
        <v>867</v>
      </c>
      <c r="E340" s="218">
        <v>155051</v>
      </c>
      <c r="F340" s="218">
        <v>310800</v>
      </c>
      <c r="G340" s="218" t="s">
        <v>867</v>
      </c>
      <c r="H340" s="218">
        <v>4513708</v>
      </c>
      <c r="I340" s="218"/>
      <c r="J340" s="218">
        <v>4149053</v>
      </c>
      <c r="K340" s="218">
        <v>64766</v>
      </c>
      <c r="L340" s="233">
        <v>4.099996615493087</v>
      </c>
      <c r="M340" s="218">
        <v>159360</v>
      </c>
      <c r="N340" s="233">
        <v>2.779085591192575</v>
      </c>
      <c r="O340" s="218">
        <v>310800</v>
      </c>
      <c r="P340" t="s">
        <v>867</v>
      </c>
      <c r="Q340" s="233">
        <v>0</v>
      </c>
      <c r="R340" s="218">
        <v>4683979</v>
      </c>
      <c r="S340"/>
      <c r="T340" s="234">
        <v>170271</v>
      </c>
      <c r="U340" s="233">
        <v>3.7699999999999996</v>
      </c>
      <c r="W340" s="219"/>
    </row>
    <row r="341" spans="1:23" ht="12.75">
      <c r="A341" s="208" t="s">
        <v>777</v>
      </c>
      <c r="B341" s="170">
        <v>332</v>
      </c>
      <c r="C341" s="218">
        <v>16205119</v>
      </c>
      <c r="D341" s="218" t="s">
        <v>867</v>
      </c>
      <c r="E341" s="218">
        <v>841605</v>
      </c>
      <c r="F341" s="218">
        <v>1543000</v>
      </c>
      <c r="G341" s="218" t="s">
        <v>867</v>
      </c>
      <c r="H341" s="218">
        <v>18589724</v>
      </c>
      <c r="I341" s="218"/>
      <c r="J341" s="218">
        <v>16610247</v>
      </c>
      <c r="K341" s="218">
        <v>256041</v>
      </c>
      <c r="L341" s="233">
        <v>4.0800008935448115</v>
      </c>
      <c r="M341" s="218">
        <v>861069</v>
      </c>
      <c r="N341" s="233">
        <v>2.312723902543355</v>
      </c>
      <c r="O341" s="218">
        <v>1626864</v>
      </c>
      <c r="P341" t="s">
        <v>867</v>
      </c>
      <c r="Q341" s="233">
        <v>5.435126377187298</v>
      </c>
      <c r="R341" s="218">
        <v>19354221</v>
      </c>
      <c r="S341"/>
      <c r="T341" s="234">
        <v>764497</v>
      </c>
      <c r="U341" s="233">
        <v>4.109999999999999</v>
      </c>
      <c r="W341" s="219"/>
    </row>
    <row r="342" spans="1:23" ht="12.75">
      <c r="A342" s="208" t="s">
        <v>778</v>
      </c>
      <c r="B342" s="170">
        <v>333</v>
      </c>
      <c r="C342" s="218">
        <v>75116342</v>
      </c>
      <c r="D342" s="218" t="s">
        <v>867</v>
      </c>
      <c r="E342" s="218">
        <v>397212</v>
      </c>
      <c r="F342" s="218">
        <v>3378136</v>
      </c>
      <c r="G342" s="218" t="s">
        <v>867</v>
      </c>
      <c r="H342" s="218">
        <v>78891690</v>
      </c>
      <c r="I342" s="218"/>
      <c r="J342" s="218">
        <v>76994251</v>
      </c>
      <c r="K342" s="218">
        <v>1337071</v>
      </c>
      <c r="L342" s="233">
        <v>4.280000748705255</v>
      </c>
      <c r="M342" s="218">
        <v>408334</v>
      </c>
      <c r="N342" s="233">
        <v>2.80001611230275</v>
      </c>
      <c r="O342" s="218">
        <v>3489623</v>
      </c>
      <c r="P342" t="s">
        <v>867</v>
      </c>
      <c r="Q342" s="233">
        <v>3.300251973277571</v>
      </c>
      <c r="R342" s="218">
        <v>82229279</v>
      </c>
      <c r="S342"/>
      <c r="T342" s="234">
        <v>3337589</v>
      </c>
      <c r="U342" s="233">
        <v>4.2299999999999995</v>
      </c>
      <c r="W342" s="219"/>
    </row>
    <row r="343" spans="1:23" ht="12.75">
      <c r="A343" s="208" t="s">
        <v>779</v>
      </c>
      <c r="B343" s="170">
        <v>334</v>
      </c>
      <c r="C343" s="218">
        <v>27688761</v>
      </c>
      <c r="D343" s="218" t="s">
        <v>867</v>
      </c>
      <c r="E343" s="218">
        <v>1962996</v>
      </c>
      <c r="F343" s="218">
        <v>3601960</v>
      </c>
      <c r="G343" s="218" t="s">
        <v>867</v>
      </c>
      <c r="H343" s="218">
        <v>33253717</v>
      </c>
      <c r="I343" s="218"/>
      <c r="J343" s="218">
        <v>28380980</v>
      </c>
      <c r="K343" s="218">
        <v>509473</v>
      </c>
      <c r="L343" s="233">
        <v>4.339999178728149</v>
      </c>
      <c r="M343" s="218">
        <v>1999170</v>
      </c>
      <c r="N343" s="233">
        <v>1.842795400500052</v>
      </c>
      <c r="O343" s="218">
        <v>4093945</v>
      </c>
      <c r="P343" t="s">
        <v>867</v>
      </c>
      <c r="Q343" s="233">
        <v>13.658813534853246</v>
      </c>
      <c r="R343" s="218">
        <v>34983568</v>
      </c>
      <c r="S343"/>
      <c r="T343" s="234">
        <v>1729851</v>
      </c>
      <c r="U343" s="233">
        <v>5.2</v>
      </c>
      <c r="W343" s="219"/>
    </row>
    <row r="344" spans="1:23" ht="12.75">
      <c r="A344" s="208" t="s">
        <v>780</v>
      </c>
      <c r="B344" s="170">
        <v>335</v>
      </c>
      <c r="C344" s="218">
        <v>71075739</v>
      </c>
      <c r="D344" s="218" t="s">
        <v>867</v>
      </c>
      <c r="E344" s="218">
        <v>774708</v>
      </c>
      <c r="F344" s="218">
        <v>2848915</v>
      </c>
      <c r="G344" s="218" t="s">
        <v>867</v>
      </c>
      <c r="H344" s="218">
        <v>74699362</v>
      </c>
      <c r="I344" s="218"/>
      <c r="J344" s="218">
        <v>72852632</v>
      </c>
      <c r="K344" s="218">
        <v>1393084</v>
      </c>
      <c r="L344" s="233">
        <v>4.459998650172318</v>
      </c>
      <c r="M344" s="218">
        <v>796400</v>
      </c>
      <c r="N344" s="233">
        <v>2.8000227182370647</v>
      </c>
      <c r="O344" s="218">
        <v>2910000</v>
      </c>
      <c r="P344" t="s">
        <v>867</v>
      </c>
      <c r="Q344" s="233">
        <v>2.144149614853374</v>
      </c>
      <c r="R344" s="218">
        <v>77952116</v>
      </c>
      <c r="S344"/>
      <c r="T344" s="234">
        <v>3252754</v>
      </c>
      <c r="U344" s="233">
        <v>4.35</v>
      </c>
      <c r="W344" s="219"/>
    </row>
    <row r="345" spans="1:23" ht="12.75">
      <c r="A345" s="208" t="s">
        <v>781</v>
      </c>
      <c r="B345" s="170">
        <v>336</v>
      </c>
      <c r="C345" s="218">
        <v>111575293</v>
      </c>
      <c r="D345" s="218" t="s">
        <v>867</v>
      </c>
      <c r="E345" s="218">
        <v>9279496</v>
      </c>
      <c r="F345" s="218">
        <v>10277635</v>
      </c>
      <c r="G345" s="218" t="s">
        <v>867</v>
      </c>
      <c r="H345" s="218">
        <v>131132424</v>
      </c>
      <c r="I345" s="218"/>
      <c r="J345" s="218">
        <v>114364675</v>
      </c>
      <c r="K345" s="218">
        <v>2242663</v>
      </c>
      <c r="L345" s="233">
        <v>4.509999359804504</v>
      </c>
      <c r="M345" s="218">
        <v>9538755</v>
      </c>
      <c r="N345" s="233">
        <v>2.793890961319451</v>
      </c>
      <c r="O345" s="218">
        <v>10902000</v>
      </c>
      <c r="P345" t="s">
        <v>867</v>
      </c>
      <c r="Q345" s="233">
        <v>6.074987095766682</v>
      </c>
      <c r="R345" s="218">
        <v>137048093</v>
      </c>
      <c r="S345"/>
      <c r="T345" s="234">
        <v>5915669</v>
      </c>
      <c r="U345" s="233">
        <v>4.51</v>
      </c>
      <c r="W345" s="219"/>
    </row>
    <row r="346" spans="1:23" ht="12.75">
      <c r="A346" s="208" t="s">
        <v>782</v>
      </c>
      <c r="B346" s="170">
        <v>337</v>
      </c>
      <c r="C346" s="218">
        <v>4947548</v>
      </c>
      <c r="D346" s="218" t="s">
        <v>867</v>
      </c>
      <c r="E346" s="218">
        <v>174451</v>
      </c>
      <c r="F346" s="218">
        <v>310000</v>
      </c>
      <c r="G346" s="218" t="s">
        <v>867</v>
      </c>
      <c r="H346" s="218">
        <v>5431999</v>
      </c>
      <c r="I346" s="218"/>
      <c r="J346" s="218">
        <v>5071237</v>
      </c>
      <c r="K346" s="218">
        <v>116762</v>
      </c>
      <c r="L346" s="233">
        <v>4.860003379451801</v>
      </c>
      <c r="M346" s="218">
        <v>178441</v>
      </c>
      <c r="N346" s="233">
        <v>2.2871751953270545</v>
      </c>
      <c r="O346" s="218">
        <v>310000</v>
      </c>
      <c r="P346" t="s">
        <v>867</v>
      </c>
      <c r="Q346" s="233">
        <v>0</v>
      </c>
      <c r="R346" s="218">
        <v>5676440</v>
      </c>
      <c r="S346"/>
      <c r="T346" s="234">
        <v>244441</v>
      </c>
      <c r="U346" s="233">
        <v>4.5</v>
      </c>
      <c r="W346" s="219"/>
    </row>
    <row r="347" spans="1:23" ht="12.75">
      <c r="A347" s="208" t="s">
        <v>783</v>
      </c>
      <c r="B347" s="170">
        <v>338</v>
      </c>
      <c r="C347" s="218">
        <v>25470647</v>
      </c>
      <c r="D347" s="218" t="s">
        <v>867</v>
      </c>
      <c r="E347" s="218">
        <v>2571344</v>
      </c>
      <c r="F347" s="218">
        <v>2435000</v>
      </c>
      <c r="G347" s="218" t="s">
        <v>867</v>
      </c>
      <c r="H347" s="218">
        <v>30476991</v>
      </c>
      <c r="I347" s="218"/>
      <c r="J347" s="218">
        <v>26107413</v>
      </c>
      <c r="K347" s="218">
        <v>300554</v>
      </c>
      <c r="L347" s="233">
        <v>3.680000747527144</v>
      </c>
      <c r="M347" s="218">
        <v>2643342</v>
      </c>
      <c r="N347" s="233">
        <v>2.800014311581803</v>
      </c>
      <c r="O347" s="218">
        <v>2360000</v>
      </c>
      <c r="P347" t="s">
        <v>867</v>
      </c>
      <c r="Q347" s="233">
        <v>-3.080082135523614</v>
      </c>
      <c r="R347" s="218">
        <v>31411309</v>
      </c>
      <c r="S347"/>
      <c r="T347" s="234">
        <v>934318</v>
      </c>
      <c r="U347" s="233">
        <v>3.0700000000000003</v>
      </c>
      <c r="W347" s="219"/>
    </row>
    <row r="348" spans="1:23" ht="12.75">
      <c r="A348" s="208" t="s">
        <v>784</v>
      </c>
      <c r="B348" s="170">
        <v>339</v>
      </c>
      <c r="C348" s="218">
        <v>35548343</v>
      </c>
      <c r="D348" s="218" t="s">
        <v>867</v>
      </c>
      <c r="E348" s="218">
        <v>1556697</v>
      </c>
      <c r="F348" s="218">
        <v>2542768</v>
      </c>
      <c r="G348" s="218" t="s">
        <v>867</v>
      </c>
      <c r="H348" s="218">
        <v>39647808</v>
      </c>
      <c r="I348" s="218"/>
      <c r="J348" s="218">
        <v>36437052</v>
      </c>
      <c r="K348" s="218">
        <v>494122</v>
      </c>
      <c r="L348" s="233">
        <v>3.8900012864172036</v>
      </c>
      <c r="M348" s="218">
        <v>1600212</v>
      </c>
      <c r="N348" s="233">
        <v>2.7953416753549343</v>
      </c>
      <c r="O348" s="218">
        <v>2676400</v>
      </c>
      <c r="P348" t="s">
        <v>867</v>
      </c>
      <c r="Q348" s="233">
        <v>5.255375244615317</v>
      </c>
      <c r="R348" s="218">
        <v>41207786</v>
      </c>
      <c r="S348"/>
      <c r="T348" s="234">
        <v>1559978</v>
      </c>
      <c r="U348" s="233">
        <v>3.93</v>
      </c>
      <c r="W348" s="219"/>
    </row>
    <row r="349" spans="1:23" ht="12.75">
      <c r="A349" s="208" t="s">
        <v>785</v>
      </c>
      <c r="B349" s="170">
        <v>340</v>
      </c>
      <c r="C349" s="218">
        <v>5328559</v>
      </c>
      <c r="D349" s="218" t="s">
        <v>867</v>
      </c>
      <c r="E349" s="218">
        <v>329075</v>
      </c>
      <c r="F349" s="218">
        <v>361000</v>
      </c>
      <c r="G349" s="218" t="s">
        <v>867</v>
      </c>
      <c r="H349" s="218">
        <v>6018634</v>
      </c>
      <c r="I349" s="218"/>
      <c r="J349" s="218">
        <v>5461773</v>
      </c>
      <c r="K349" s="218">
        <v>67673</v>
      </c>
      <c r="L349" s="233">
        <v>3.7700061123466964</v>
      </c>
      <c r="M349" s="218">
        <v>338077</v>
      </c>
      <c r="N349" s="233">
        <v>2.7355466079161284</v>
      </c>
      <c r="O349" s="218">
        <v>391000</v>
      </c>
      <c r="P349" t="s">
        <v>867</v>
      </c>
      <c r="Q349" s="233">
        <v>8.310249307479225</v>
      </c>
      <c r="R349" s="218">
        <v>6258523</v>
      </c>
      <c r="S349"/>
      <c r="T349" s="234">
        <v>239889</v>
      </c>
      <c r="U349" s="233">
        <v>3.9899999999999998</v>
      </c>
      <c r="W349" s="219"/>
    </row>
    <row r="350" spans="1:23" ht="12.75">
      <c r="A350" s="208" t="s">
        <v>786</v>
      </c>
      <c r="B350" s="170">
        <v>341</v>
      </c>
      <c r="C350" s="218">
        <v>16490774</v>
      </c>
      <c r="D350" s="218" t="s">
        <v>867</v>
      </c>
      <c r="E350" s="218">
        <v>1173220</v>
      </c>
      <c r="F350" s="218">
        <v>1436360</v>
      </c>
      <c r="G350" s="218" t="s">
        <v>867</v>
      </c>
      <c r="H350" s="218">
        <v>19100354</v>
      </c>
      <c r="I350" s="218"/>
      <c r="J350" s="218">
        <v>16903043</v>
      </c>
      <c r="K350" s="218">
        <v>230871</v>
      </c>
      <c r="L350" s="233">
        <v>3.899998872096604</v>
      </c>
      <c r="M350" s="218">
        <v>1201607</v>
      </c>
      <c r="N350" s="233">
        <v>2.419580300369922</v>
      </c>
      <c r="O350" s="218">
        <v>1549110</v>
      </c>
      <c r="P350" t="s">
        <v>867</v>
      </c>
      <c r="Q350" s="233">
        <v>7.849703416970676</v>
      </c>
      <c r="R350" s="218">
        <v>19884631</v>
      </c>
      <c r="S350"/>
      <c r="T350" s="234">
        <v>784277</v>
      </c>
      <c r="U350" s="233">
        <v>4.109999999999999</v>
      </c>
      <c r="W350" s="219"/>
    </row>
    <row r="351" spans="1:23" ht="12.75">
      <c r="A351" s="208" t="s">
        <v>787</v>
      </c>
      <c r="B351" s="170">
        <v>342</v>
      </c>
      <c r="C351" s="218">
        <v>84206856</v>
      </c>
      <c r="D351" s="218" t="s">
        <v>867</v>
      </c>
      <c r="E351" s="218">
        <v>2640489</v>
      </c>
      <c r="F351" s="218">
        <v>5798000</v>
      </c>
      <c r="G351" s="218" t="s">
        <v>867</v>
      </c>
      <c r="H351" s="218">
        <v>92645345</v>
      </c>
      <c r="I351" s="218"/>
      <c r="J351" s="218">
        <v>86312027</v>
      </c>
      <c r="K351" s="218">
        <v>1894654</v>
      </c>
      <c r="L351" s="233">
        <v>4.749999216215839</v>
      </c>
      <c r="M351" s="218">
        <v>2714423</v>
      </c>
      <c r="N351" s="233">
        <v>2.800011664506082</v>
      </c>
      <c r="O351" s="218">
        <v>6942545</v>
      </c>
      <c r="P351" t="s">
        <v>867</v>
      </c>
      <c r="Q351" s="233">
        <v>19.740341497067956</v>
      </c>
      <c r="R351" s="218">
        <v>97863649</v>
      </c>
      <c r="S351"/>
      <c r="T351" s="234">
        <v>5218304</v>
      </c>
      <c r="U351" s="233">
        <v>5.63</v>
      </c>
      <c r="W351" s="219"/>
    </row>
    <row r="352" spans="1:23" ht="12.75">
      <c r="A352" s="208" t="s">
        <v>788</v>
      </c>
      <c r="B352" s="170">
        <v>343</v>
      </c>
      <c r="C352" s="218">
        <v>11808108</v>
      </c>
      <c r="D352" s="218" t="s">
        <v>867</v>
      </c>
      <c r="E352" s="218">
        <v>1879173</v>
      </c>
      <c r="F352" s="218">
        <v>1955530</v>
      </c>
      <c r="G352" s="218" t="s">
        <v>867</v>
      </c>
      <c r="H352" s="218">
        <v>15642811</v>
      </c>
      <c r="I352" s="218"/>
      <c r="J352" s="218">
        <v>12103311</v>
      </c>
      <c r="K352" s="218">
        <v>134612</v>
      </c>
      <c r="L352" s="233">
        <v>3.6399988888990515</v>
      </c>
      <c r="M352" s="218">
        <v>1929194</v>
      </c>
      <c r="N352" s="233">
        <v>2.6618624256521355</v>
      </c>
      <c r="O352" s="218">
        <v>2011349</v>
      </c>
      <c r="P352" t="s">
        <v>867</v>
      </c>
      <c r="Q352" s="233">
        <v>2.85441798387138</v>
      </c>
      <c r="R352" s="218">
        <v>16178466</v>
      </c>
      <c r="S352"/>
      <c r="T352" s="234">
        <v>535655</v>
      </c>
      <c r="U352" s="233">
        <v>3.42</v>
      </c>
      <c r="W352" s="219"/>
    </row>
    <row r="353" spans="1:23" ht="12.75">
      <c r="A353" s="208" t="s">
        <v>789</v>
      </c>
      <c r="B353" s="170">
        <v>344</v>
      </c>
      <c r="C353" s="218">
        <v>82746318</v>
      </c>
      <c r="D353" s="218" t="s">
        <v>867</v>
      </c>
      <c r="E353" s="218">
        <v>1591357</v>
      </c>
      <c r="F353" s="218">
        <v>4516000</v>
      </c>
      <c r="G353" s="218" t="s">
        <v>867</v>
      </c>
      <c r="H353" s="218">
        <v>88853675</v>
      </c>
      <c r="I353" s="218"/>
      <c r="J353" s="218">
        <v>84814976</v>
      </c>
      <c r="K353" s="218">
        <v>1059153</v>
      </c>
      <c r="L353" s="233">
        <v>3.7800002170489324</v>
      </c>
      <c r="M353" s="218">
        <v>1635349</v>
      </c>
      <c r="N353" s="233">
        <v>2.764433122171832</v>
      </c>
      <c r="O353" s="218">
        <v>4611000</v>
      </c>
      <c r="P353" t="s">
        <v>867</v>
      </c>
      <c r="Q353" s="233">
        <v>2.103631532329495</v>
      </c>
      <c r="R353" s="218">
        <v>92120478</v>
      </c>
      <c r="S353"/>
      <c r="T353" s="234">
        <v>3266803</v>
      </c>
      <c r="U353" s="233">
        <v>3.6799999999999997</v>
      </c>
      <c r="W353" s="219"/>
    </row>
    <row r="354" spans="1:23" ht="12.75">
      <c r="A354" s="208" t="s">
        <v>790</v>
      </c>
      <c r="B354" s="170">
        <v>345</v>
      </c>
      <c r="C354" s="218">
        <v>1791336</v>
      </c>
      <c r="D354" s="218" t="s">
        <v>867</v>
      </c>
      <c r="E354" s="218">
        <v>203831</v>
      </c>
      <c r="F354" s="218">
        <v>166500</v>
      </c>
      <c r="G354" s="218" t="s">
        <v>867</v>
      </c>
      <c r="H354" s="218">
        <v>2161667</v>
      </c>
      <c r="I354" s="218"/>
      <c r="J354" s="218">
        <v>1836119</v>
      </c>
      <c r="K354" s="218">
        <v>30274</v>
      </c>
      <c r="L354" s="233">
        <v>4.190001205803936</v>
      </c>
      <c r="M354" s="218">
        <v>206919</v>
      </c>
      <c r="N354" s="233">
        <v>1.5149805476105205</v>
      </c>
      <c r="O354" s="218">
        <v>157200</v>
      </c>
      <c r="P354" t="s">
        <v>867</v>
      </c>
      <c r="Q354" s="233">
        <v>-5.585585585585585</v>
      </c>
      <c r="R354" s="218">
        <v>2230512</v>
      </c>
      <c r="S354"/>
      <c r="T354" s="234">
        <v>68845</v>
      </c>
      <c r="U354" s="233">
        <v>3.18</v>
      </c>
      <c r="W354" s="219"/>
    </row>
    <row r="355" spans="1:23" ht="12.75">
      <c r="A355" s="208" t="s">
        <v>791</v>
      </c>
      <c r="B355" s="170">
        <v>346</v>
      </c>
      <c r="C355" s="218">
        <v>23171226</v>
      </c>
      <c r="D355" s="218" t="s">
        <v>867</v>
      </c>
      <c r="E355" s="218">
        <v>4476634</v>
      </c>
      <c r="F355" s="218">
        <v>4801189</v>
      </c>
      <c r="G355" s="218" t="s">
        <v>867</v>
      </c>
      <c r="H355" s="218">
        <v>32449049</v>
      </c>
      <c r="I355" s="218"/>
      <c r="J355" s="218">
        <v>23750507</v>
      </c>
      <c r="K355" s="218">
        <v>254883</v>
      </c>
      <c r="L355" s="233">
        <v>3.5999994130651523</v>
      </c>
      <c r="M355" s="218">
        <v>4601980</v>
      </c>
      <c r="N355" s="233">
        <v>2.800005539876613</v>
      </c>
      <c r="O355" s="218">
        <v>5231141</v>
      </c>
      <c r="P355" t="s">
        <v>867</v>
      </c>
      <c r="Q355" s="233">
        <v>8.955115076702874</v>
      </c>
      <c r="R355" s="218">
        <v>33838511</v>
      </c>
      <c r="S355"/>
      <c r="T355" s="234">
        <v>1389462</v>
      </c>
      <c r="U355" s="233">
        <v>4.279999999999999</v>
      </c>
      <c r="W355" s="219"/>
    </row>
    <row r="356" spans="1:23" ht="12.75">
      <c r="A356" s="208" t="s">
        <v>792</v>
      </c>
      <c r="B356" s="170">
        <v>347</v>
      </c>
      <c r="C356" s="218">
        <v>133532009</v>
      </c>
      <c r="D356" s="218" t="s">
        <v>867</v>
      </c>
      <c r="E356" s="218">
        <v>6359403</v>
      </c>
      <c r="F356" s="218">
        <v>11836999.61</v>
      </c>
      <c r="G356" s="218" t="s">
        <v>867</v>
      </c>
      <c r="H356" s="218">
        <v>151728411.61</v>
      </c>
      <c r="I356" s="218"/>
      <c r="J356" s="218">
        <v>136870309</v>
      </c>
      <c r="K356" s="218">
        <v>3725543</v>
      </c>
      <c r="L356" s="233">
        <v>5.289999793233097</v>
      </c>
      <c r="M356" s="218">
        <v>6537407</v>
      </c>
      <c r="N356" s="233">
        <v>2.7990677741291123</v>
      </c>
      <c r="O356" s="218">
        <v>12000000</v>
      </c>
      <c r="P356" t="s">
        <v>867</v>
      </c>
      <c r="Q356" s="233">
        <v>1.3770414409940206</v>
      </c>
      <c r="R356" s="218">
        <v>159133259</v>
      </c>
      <c r="S356"/>
      <c r="T356" s="234">
        <v>7404847.389999986</v>
      </c>
      <c r="U356" s="233">
        <v>4.88</v>
      </c>
      <c r="W356" s="219"/>
    </row>
    <row r="357" spans="1:23" ht="12.75">
      <c r="A357" s="208" t="s">
        <v>793</v>
      </c>
      <c r="B357" s="170">
        <v>348</v>
      </c>
      <c r="C357" s="218">
        <v>335601504</v>
      </c>
      <c r="D357" s="218" t="s">
        <v>867</v>
      </c>
      <c r="E357" s="218">
        <v>44322773</v>
      </c>
      <c r="F357" s="218">
        <v>33882009</v>
      </c>
      <c r="G357" s="218" t="s">
        <v>867</v>
      </c>
      <c r="H357" s="218">
        <v>413806286</v>
      </c>
      <c r="I357" s="218"/>
      <c r="J357" s="218">
        <v>338145373</v>
      </c>
      <c r="K357" s="218">
        <v>0</v>
      </c>
      <c r="L357" s="233">
        <v>0.758002860440101</v>
      </c>
      <c r="M357" s="218">
        <v>45558380</v>
      </c>
      <c r="N357" s="233">
        <v>2.787747508487341</v>
      </c>
      <c r="O357" s="218">
        <v>34600000</v>
      </c>
      <c r="P357" t="s">
        <v>867</v>
      </c>
      <c r="Q357" s="233">
        <v>2.1190921707151427</v>
      </c>
      <c r="R357" s="218">
        <v>418303753</v>
      </c>
      <c r="S357"/>
      <c r="T357" s="234">
        <v>4497467</v>
      </c>
      <c r="U357" s="233">
        <v>1.09</v>
      </c>
      <c r="W357" s="219"/>
    </row>
    <row r="358" spans="1:23" ht="12.75">
      <c r="A358" s="208" t="s">
        <v>794</v>
      </c>
      <c r="B358" s="170">
        <v>349</v>
      </c>
      <c r="C358" s="218">
        <v>2758056</v>
      </c>
      <c r="D358" s="218" t="s">
        <v>867</v>
      </c>
      <c r="E358" s="218">
        <v>208620</v>
      </c>
      <c r="F358" s="218">
        <v>109525</v>
      </c>
      <c r="G358" s="218" t="s">
        <v>867</v>
      </c>
      <c r="H358" s="218">
        <v>3076201</v>
      </c>
      <c r="I358" s="218"/>
      <c r="J358" s="218">
        <v>2827007</v>
      </c>
      <c r="K358" s="218">
        <v>23995</v>
      </c>
      <c r="L358" s="233">
        <v>3.3699823353840532</v>
      </c>
      <c r="M358" s="218">
        <v>212355</v>
      </c>
      <c r="N358" s="233">
        <v>1.7903364969801554</v>
      </c>
      <c r="O358" s="218">
        <v>109300</v>
      </c>
      <c r="P358" t="s">
        <v>867</v>
      </c>
      <c r="Q358" s="233">
        <v>-0.2054325496461995</v>
      </c>
      <c r="R358" s="218">
        <v>3172657</v>
      </c>
      <c r="S358"/>
      <c r="T358" s="234">
        <v>96456</v>
      </c>
      <c r="U358" s="233">
        <v>3.1399999999999997</v>
      </c>
      <c r="W358" s="219"/>
    </row>
    <row r="359" spans="1:23" ht="12.75">
      <c r="A359" s="208" t="s">
        <v>795</v>
      </c>
      <c r="B359" s="170">
        <v>350</v>
      </c>
      <c r="C359" s="218">
        <v>34103831</v>
      </c>
      <c r="D359" s="218" t="s">
        <v>867</v>
      </c>
      <c r="E359" s="218">
        <v>1042728</v>
      </c>
      <c r="F359" s="218">
        <v>2241750</v>
      </c>
      <c r="G359" s="218" t="s">
        <v>867</v>
      </c>
      <c r="H359" s="218">
        <v>37388309</v>
      </c>
      <c r="I359" s="218"/>
      <c r="J359" s="218">
        <v>34956427</v>
      </c>
      <c r="K359" s="218">
        <v>644562</v>
      </c>
      <c r="L359" s="233">
        <v>4.389999469561059</v>
      </c>
      <c r="M359" s="218">
        <v>1070449</v>
      </c>
      <c r="N359" s="233">
        <v>2.6585073000820922</v>
      </c>
      <c r="O359" s="218">
        <v>2370405.77</v>
      </c>
      <c r="P359" t="s">
        <v>867</v>
      </c>
      <c r="Q359" s="233">
        <v>5.739077506412402</v>
      </c>
      <c r="R359" s="218">
        <v>39041843.77</v>
      </c>
      <c r="S359"/>
      <c r="T359" s="234">
        <v>1653534.7700000033</v>
      </c>
      <c r="U359" s="233">
        <v>4.42</v>
      </c>
      <c r="W359" s="219"/>
    </row>
    <row r="360" spans="1:23" ht="12.75">
      <c r="A360" s="208" t="s">
        <v>796</v>
      </c>
      <c r="B360" s="170">
        <v>351</v>
      </c>
      <c r="C360" s="218">
        <v>52398062</v>
      </c>
      <c r="D360" s="218" t="s">
        <v>867</v>
      </c>
      <c r="E360" s="218">
        <v>1341897</v>
      </c>
      <c r="F360" s="218">
        <v>7454000</v>
      </c>
      <c r="G360" s="218" t="s">
        <v>867</v>
      </c>
      <c r="H360" s="218">
        <v>61193959</v>
      </c>
      <c r="I360" s="218"/>
      <c r="J360" s="218">
        <v>53708014</v>
      </c>
      <c r="K360" s="218">
        <v>482062</v>
      </c>
      <c r="L360" s="233">
        <v>3.4200005336075217</v>
      </c>
      <c r="M360" s="218">
        <v>1379437</v>
      </c>
      <c r="N360" s="233">
        <v>2.7975321503811394</v>
      </c>
      <c r="O360" s="218">
        <v>7157000</v>
      </c>
      <c r="P360" t="s">
        <v>867</v>
      </c>
      <c r="Q360" s="233">
        <v>-3.9844378856989535</v>
      </c>
      <c r="R360" s="218">
        <v>62726513</v>
      </c>
      <c r="S360"/>
      <c r="T360" s="234">
        <v>1532554</v>
      </c>
      <c r="U360" s="233">
        <v>2.5</v>
      </c>
      <c r="W360" s="219"/>
    </row>
    <row r="361" spans="21:23" ht="12.75">
      <c r="U361" s="211"/>
      <c r="W361" s="211"/>
    </row>
    <row r="362" spans="1:23" ht="12.75">
      <c r="A362" s="208" t="s">
        <v>843</v>
      </c>
      <c r="C362" s="218">
        <f>SUM(C10:C360)</f>
        <v>17553788274</v>
      </c>
      <c r="D362" s="218"/>
      <c r="E362" s="218">
        <v>972520001</v>
      </c>
      <c r="F362" s="218">
        <v>1375725631.3300002</v>
      </c>
      <c r="G362" s="218"/>
      <c r="H362" s="218">
        <v>16314364977.329998</v>
      </c>
      <c r="I362" s="218"/>
      <c r="J362" s="218">
        <v>14303099018</v>
      </c>
      <c r="K362" s="218">
        <v>227481722</v>
      </c>
      <c r="L362" s="233">
        <v>4.041648084598979</v>
      </c>
      <c r="M362" s="218">
        <v>1006567001</v>
      </c>
      <c r="N362" s="233">
        <v>3.5009048621098744</v>
      </c>
      <c r="O362" s="218">
        <v>1445079219.5499995</v>
      </c>
      <c r="P362"/>
      <c r="Q362" s="233">
        <v>5.041236903680486</v>
      </c>
      <c r="R362" s="218">
        <v>16982226960.55</v>
      </c>
      <c r="S362"/>
      <c r="T362" s="234">
        <v>667861983.2200003</v>
      </c>
      <c r="U362" s="233">
        <v>4.09</v>
      </c>
      <c r="W362" s="211"/>
    </row>
    <row r="363" ht="12.75">
      <c r="W363" s="211"/>
    </row>
    <row r="364" ht="12.75">
      <c r="W364" s="211"/>
    </row>
    <row r="365" ht="12.75">
      <c r="W365" s="211"/>
    </row>
    <row r="366" ht="12.75">
      <c r="W366" s="211"/>
    </row>
    <row r="367" ht="12.75">
      <c r="W367" s="211"/>
    </row>
    <row r="368" ht="12.75">
      <c r="W368" s="211"/>
    </row>
    <row r="369" ht="12.75">
      <c r="W369" s="211"/>
    </row>
    <row r="370" ht="12.75">
      <c r="W370" s="211"/>
    </row>
    <row r="371" ht="12.75">
      <c r="W371" s="211"/>
    </row>
    <row r="372" ht="12.75">
      <c r="W372" s="211"/>
    </row>
    <row r="373" ht="12.75">
      <c r="W373" s="211"/>
    </row>
    <row r="374" ht="12.75">
      <c r="W374" s="211"/>
    </row>
    <row r="375" ht="12.75">
      <c r="W375" s="211"/>
    </row>
    <row r="376" ht="12.75">
      <c r="W376" s="211"/>
    </row>
    <row r="377" ht="12.75">
      <c r="W377" s="211"/>
    </row>
    <row r="378" ht="12.75">
      <c r="W378" s="211"/>
    </row>
    <row r="379" ht="12.75">
      <c r="W379" s="211"/>
    </row>
    <row r="380" ht="12.75">
      <c r="W380" s="211"/>
    </row>
    <row r="381" ht="12.75">
      <c r="W381" s="211"/>
    </row>
    <row r="382" ht="12.75">
      <c r="W382" s="211"/>
    </row>
    <row r="383" ht="12.75">
      <c r="W383" s="211"/>
    </row>
    <row r="384" ht="12.75">
      <c r="W384" s="211"/>
    </row>
    <row r="385" ht="12.75">
      <c r="W385" s="211"/>
    </row>
    <row r="386" ht="12.75">
      <c r="W386" s="211"/>
    </row>
    <row r="387" ht="12.75">
      <c r="W387" s="211"/>
    </row>
    <row r="388" ht="12.75">
      <c r="W388" s="211"/>
    </row>
    <row r="389" ht="12.75">
      <c r="W389" s="211"/>
    </row>
    <row r="390" ht="12.75">
      <c r="W390" s="211"/>
    </row>
    <row r="391" ht="12.75">
      <c r="W391" s="211"/>
    </row>
    <row r="392" ht="12.75">
      <c r="W392" s="211"/>
    </row>
    <row r="393" ht="12.75">
      <c r="W393" s="211"/>
    </row>
    <row r="394" ht="12.75">
      <c r="W394" s="211"/>
    </row>
    <row r="395" ht="12.75">
      <c r="W395" s="211"/>
    </row>
    <row r="396" ht="12.75">
      <c r="W396" s="211"/>
    </row>
    <row r="397" ht="12.75">
      <c r="W397" s="211"/>
    </row>
    <row r="398" ht="12.75">
      <c r="W398" s="211"/>
    </row>
    <row r="399" ht="12.75">
      <c r="W399" s="211"/>
    </row>
    <row r="400" ht="12.75">
      <c r="W400" s="211"/>
    </row>
    <row r="401" ht="12.75">
      <c r="W401" s="211"/>
    </row>
    <row r="402" ht="12.75">
      <c r="W402" s="211"/>
    </row>
    <row r="403" ht="12.75">
      <c r="W403" s="211"/>
    </row>
    <row r="404" ht="12.75">
      <c r="W404" s="211"/>
    </row>
    <row r="405" ht="12.75">
      <c r="W405" s="211"/>
    </row>
    <row r="406" ht="12.75">
      <c r="W406" s="211"/>
    </row>
    <row r="407" ht="12.75">
      <c r="W407" s="211"/>
    </row>
    <row r="408" ht="12.75">
      <c r="W408" s="211"/>
    </row>
    <row r="409" ht="12.75">
      <c r="W409" s="211"/>
    </row>
    <row r="410" ht="12.75">
      <c r="W410" s="211"/>
    </row>
    <row r="411" ht="12.75">
      <c r="W411" s="211"/>
    </row>
    <row r="412" ht="12.75">
      <c r="W412" s="211"/>
    </row>
    <row r="413" ht="12.75">
      <c r="W413" s="211"/>
    </row>
    <row r="414" ht="12.75">
      <c r="W414" s="211"/>
    </row>
    <row r="415" ht="12.75">
      <c r="W415" s="211"/>
    </row>
    <row r="416" ht="12.75">
      <c r="W416" s="211"/>
    </row>
    <row r="417" ht="12.75">
      <c r="W417" s="211"/>
    </row>
    <row r="418" ht="12.75">
      <c r="W418" s="211"/>
    </row>
    <row r="419" ht="12.75">
      <c r="W419" s="211"/>
    </row>
    <row r="420" ht="12.75">
      <c r="W420" s="211"/>
    </row>
    <row r="421" ht="12.75">
      <c r="W421" s="211"/>
    </row>
    <row r="422" ht="12.75">
      <c r="W422" s="211"/>
    </row>
    <row r="423" ht="12.75">
      <c r="W423" s="211"/>
    </row>
    <row r="424" ht="12.75">
      <c r="W424" s="211"/>
    </row>
    <row r="425" ht="12.75">
      <c r="W425" s="211"/>
    </row>
    <row r="426" ht="12.75">
      <c r="W426" s="211"/>
    </row>
    <row r="427" ht="12.75">
      <c r="W427" s="211"/>
    </row>
    <row r="428" ht="12.75">
      <c r="W428" s="211"/>
    </row>
    <row r="429" ht="12.75">
      <c r="W429" s="211"/>
    </row>
    <row r="430" ht="12.75">
      <c r="W430" s="211"/>
    </row>
    <row r="431" ht="12.75">
      <c r="W431" s="211"/>
    </row>
    <row r="432" ht="12.75">
      <c r="W432" s="211"/>
    </row>
    <row r="433" ht="12.75">
      <c r="W433" s="211"/>
    </row>
    <row r="434" ht="12.75">
      <c r="W434" s="211"/>
    </row>
    <row r="435" ht="12.75">
      <c r="W435" s="211"/>
    </row>
    <row r="436" ht="12.75">
      <c r="W436" s="211"/>
    </row>
    <row r="437" ht="12.75">
      <c r="W437" s="211"/>
    </row>
    <row r="438" ht="12.75">
      <c r="W438" s="211"/>
    </row>
    <row r="439" ht="12.75">
      <c r="W439" s="211"/>
    </row>
    <row r="440" ht="12.75">
      <c r="W440" s="211"/>
    </row>
    <row r="441" ht="12.75">
      <c r="W441" s="211"/>
    </row>
    <row r="442" ht="12.75">
      <c r="W442" s="211"/>
    </row>
    <row r="443" ht="12.75">
      <c r="W443" s="211"/>
    </row>
    <row r="444" ht="12.75">
      <c r="W444" s="211"/>
    </row>
    <row r="445" ht="12.75">
      <c r="W445" s="211"/>
    </row>
    <row r="446" ht="12.75">
      <c r="W446" s="211"/>
    </row>
    <row r="447" ht="12.75">
      <c r="W447" s="211"/>
    </row>
    <row r="448" ht="12.75">
      <c r="W448" s="211"/>
    </row>
    <row r="449" ht="12.75">
      <c r="W449" s="211"/>
    </row>
    <row r="450" ht="12.75">
      <c r="W450" s="211"/>
    </row>
    <row r="451" ht="12.75">
      <c r="W451" s="211"/>
    </row>
    <row r="452" ht="12.75">
      <c r="W452" s="211"/>
    </row>
    <row r="453" ht="12.75">
      <c r="W453" s="211"/>
    </row>
    <row r="454" ht="12.75">
      <c r="W454" s="211"/>
    </row>
    <row r="455" ht="12.75">
      <c r="W455" s="211"/>
    </row>
    <row r="456" ht="12.75">
      <c r="W456" s="211"/>
    </row>
    <row r="457" ht="12.75">
      <c r="W457" s="211"/>
    </row>
    <row r="458" ht="12.75">
      <c r="W458" s="211"/>
    </row>
    <row r="459" ht="12.75">
      <c r="W459" s="211"/>
    </row>
    <row r="460" ht="12.75">
      <c r="W460" s="211"/>
    </row>
    <row r="461" ht="12.75">
      <c r="W461" s="211"/>
    </row>
    <row r="462" ht="12.75">
      <c r="W462" s="211"/>
    </row>
    <row r="463" ht="12.75">
      <c r="W463" s="211"/>
    </row>
    <row r="464" ht="12.75">
      <c r="W464" s="211"/>
    </row>
    <row r="465" ht="12.75">
      <c r="W465" s="211"/>
    </row>
    <row r="466" ht="12.75">
      <c r="W466" s="211"/>
    </row>
    <row r="467" ht="12.75">
      <c r="W467" s="211"/>
    </row>
    <row r="468" ht="12.75">
      <c r="W468" s="211"/>
    </row>
    <row r="469" ht="12.75">
      <c r="W469" s="211"/>
    </row>
    <row r="470" ht="12.75">
      <c r="W470" s="211"/>
    </row>
    <row r="471" ht="12.75">
      <c r="W471" s="211"/>
    </row>
    <row r="472" ht="12.75">
      <c r="W472" s="211"/>
    </row>
    <row r="473" ht="12.75">
      <c r="W473" s="211"/>
    </row>
    <row r="474" ht="12.75">
      <c r="W474" s="211"/>
    </row>
    <row r="475" ht="12.75">
      <c r="W475" s="211"/>
    </row>
    <row r="476" ht="12.75">
      <c r="W476" s="211"/>
    </row>
    <row r="477" ht="12.75">
      <c r="W477" s="211"/>
    </row>
    <row r="478" ht="12.75">
      <c r="W478" s="211"/>
    </row>
    <row r="479" ht="12.75">
      <c r="W479" s="211"/>
    </row>
    <row r="480" ht="12.75">
      <c r="W480" s="211"/>
    </row>
    <row r="481" ht="12.75">
      <c r="W481" s="211"/>
    </row>
    <row r="482" ht="12.75">
      <c r="W482" s="211"/>
    </row>
    <row r="483" ht="12.75">
      <c r="W483" s="211"/>
    </row>
    <row r="484" ht="12.75">
      <c r="W484" s="211"/>
    </row>
    <row r="485" ht="12.75">
      <c r="W485" s="211"/>
    </row>
    <row r="486" ht="12.75">
      <c r="W486" s="211"/>
    </row>
    <row r="487" ht="12.75">
      <c r="W487" s="211"/>
    </row>
    <row r="488" ht="12.75">
      <c r="W488" s="211"/>
    </row>
    <row r="489" ht="12.75">
      <c r="W489" s="211"/>
    </row>
    <row r="490" ht="12.75">
      <c r="W490" s="211"/>
    </row>
    <row r="491" ht="12.75">
      <c r="W491" s="211"/>
    </row>
    <row r="492" ht="12.75">
      <c r="W492" s="211"/>
    </row>
    <row r="493" ht="12.75">
      <c r="W493" s="211"/>
    </row>
    <row r="494" ht="12.75">
      <c r="W494" s="211"/>
    </row>
    <row r="495" ht="12.75">
      <c r="W495" s="211"/>
    </row>
    <row r="496" ht="12.75">
      <c r="W496" s="211"/>
    </row>
    <row r="497" ht="12.75">
      <c r="W497" s="211"/>
    </row>
    <row r="498" ht="12.75">
      <c r="W498" s="211"/>
    </row>
    <row r="499" ht="12.75">
      <c r="W499" s="211"/>
    </row>
    <row r="500" ht="12.75">
      <c r="W500" s="211"/>
    </row>
    <row r="501" ht="12.75">
      <c r="W501" s="211"/>
    </row>
    <row r="502" ht="12.75">
      <c r="W502" s="211"/>
    </row>
    <row r="503" ht="12.75">
      <c r="W503" s="211"/>
    </row>
    <row r="504" ht="12.75">
      <c r="W504" s="211"/>
    </row>
    <row r="505" ht="12.75">
      <c r="W505" s="211"/>
    </row>
    <row r="506" ht="12.75">
      <c r="W506" s="211"/>
    </row>
    <row r="507" ht="12.75">
      <c r="W507" s="211"/>
    </row>
    <row r="508" ht="12.75">
      <c r="W508" s="211"/>
    </row>
    <row r="509" ht="12.75">
      <c r="W509" s="211"/>
    </row>
    <row r="510" ht="12.75">
      <c r="W510" s="211"/>
    </row>
    <row r="511" ht="12.75">
      <c r="W511" s="211"/>
    </row>
    <row r="512" ht="12.75">
      <c r="W512" s="211"/>
    </row>
    <row r="513" ht="12.75">
      <c r="W513" s="211"/>
    </row>
    <row r="514" ht="12.75">
      <c r="W514" s="211"/>
    </row>
    <row r="515" ht="12.75">
      <c r="W515" s="211"/>
    </row>
    <row r="516" ht="12.75">
      <c r="W516" s="211"/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8.140625" style="176" customWidth="1"/>
    <col min="2" max="8" width="9.140625" style="176" customWidth="1"/>
    <col min="9" max="9" width="4.00390625" style="176" customWidth="1"/>
    <col min="10" max="16384" width="9.140625" style="176" customWidth="1"/>
  </cols>
  <sheetData>
    <row r="1" spans="1:10" s="215" customFormat="1" ht="28.5" customHeight="1">
      <c r="A1" s="226" t="s">
        <v>886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8" s="215" customFormat="1" ht="23.25" customHeight="1">
      <c r="A2" s="216"/>
      <c r="B2" s="214"/>
      <c r="C2" s="214"/>
      <c r="D2" s="176"/>
      <c r="E2" s="213"/>
      <c r="F2" s="214"/>
      <c r="G2" s="214"/>
      <c r="H2" s="214"/>
    </row>
    <row r="4" s="217" customFormat="1" ht="15">
      <c r="A4" s="227" t="s">
        <v>887</v>
      </c>
    </row>
    <row r="5" s="217" customFormat="1" ht="15">
      <c r="A5" s="227" t="s">
        <v>844</v>
      </c>
    </row>
    <row r="6" s="217" customFormat="1" ht="15">
      <c r="A6" s="227" t="s">
        <v>845</v>
      </c>
    </row>
    <row r="7" s="217" customFormat="1" ht="15">
      <c r="A7" s="227" t="s">
        <v>873</v>
      </c>
    </row>
    <row r="8" s="217" customFormat="1" ht="15">
      <c r="A8" s="227" t="s">
        <v>888</v>
      </c>
    </row>
    <row r="9" s="217" customFormat="1" ht="15">
      <c r="A9" s="227"/>
    </row>
    <row r="10" s="217" customFormat="1" ht="15">
      <c r="A10" s="227"/>
    </row>
    <row r="12" ht="13.5">
      <c r="A12" s="227" t="s">
        <v>877</v>
      </c>
    </row>
    <row r="13" ht="13.5">
      <c r="A13" s="227" t="s">
        <v>878</v>
      </c>
    </row>
  </sheetData>
  <sheetProtection/>
  <printOptions/>
  <pageMargins left="0.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35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7109375" style="0" customWidth="1"/>
    <col min="2" max="2" width="22.8515625" style="0" customWidth="1"/>
  </cols>
  <sheetData>
    <row r="1" spans="1:4" ht="12.75">
      <c r="A1" s="143" t="s">
        <v>0</v>
      </c>
      <c r="B1" s="139" t="s">
        <v>1</v>
      </c>
      <c r="C1" s="137" t="s">
        <v>2</v>
      </c>
      <c r="D1" t="s">
        <v>3</v>
      </c>
    </row>
    <row r="2" spans="1:4" ht="12.75">
      <c r="A2" s="138">
        <v>1</v>
      </c>
      <c r="B2" s="139" t="s">
        <v>4</v>
      </c>
      <c r="D2">
        <v>1</v>
      </c>
    </row>
    <row r="3" spans="1:2" ht="12.75">
      <c r="A3" s="138">
        <v>2</v>
      </c>
      <c r="B3" s="139" t="s">
        <v>5</v>
      </c>
    </row>
    <row r="4" spans="1:2" ht="12.75">
      <c r="A4" s="138">
        <v>3</v>
      </c>
      <c r="B4" s="139" t="s">
        <v>6</v>
      </c>
    </row>
    <row r="5" spans="1:2" ht="12.75">
      <c r="A5" s="138">
        <v>4</v>
      </c>
      <c r="B5" s="139" t="s">
        <v>7</v>
      </c>
    </row>
    <row r="6" spans="1:2" ht="12.75">
      <c r="A6" s="138">
        <v>5</v>
      </c>
      <c r="B6" s="139" t="s">
        <v>8</v>
      </c>
    </row>
    <row r="7" spans="1:2" ht="12.75">
      <c r="A7" s="138">
        <v>6</v>
      </c>
      <c r="B7" s="139" t="s">
        <v>9</v>
      </c>
    </row>
    <row r="8" spans="1:2" ht="12.75">
      <c r="A8" s="138">
        <v>7</v>
      </c>
      <c r="B8" s="139" t="s">
        <v>10</v>
      </c>
    </row>
    <row r="9" spans="1:2" ht="12.75">
      <c r="A9" s="138">
        <v>8</v>
      </c>
      <c r="B9" s="139" t="s">
        <v>11</v>
      </c>
    </row>
    <row r="10" spans="1:2" ht="12.75">
      <c r="A10" s="138">
        <v>9</v>
      </c>
      <c r="B10" s="139" t="s">
        <v>12</v>
      </c>
    </row>
    <row r="11" spans="1:2" ht="12.75">
      <c r="A11" s="138">
        <v>10</v>
      </c>
      <c r="B11" s="139" t="s">
        <v>13</v>
      </c>
    </row>
    <row r="12" spans="1:2" ht="12.75">
      <c r="A12" s="138">
        <v>11</v>
      </c>
      <c r="B12" s="139" t="s">
        <v>14</v>
      </c>
    </row>
    <row r="13" spans="1:2" ht="12.75">
      <c r="A13" s="138">
        <v>12</v>
      </c>
      <c r="B13" s="139" t="s">
        <v>15</v>
      </c>
    </row>
    <row r="14" spans="1:2" ht="12.75">
      <c r="A14" s="138">
        <v>13</v>
      </c>
      <c r="B14" s="139" t="s">
        <v>16</v>
      </c>
    </row>
    <row r="15" spans="1:2" ht="12.75">
      <c r="A15" s="138">
        <v>14</v>
      </c>
      <c r="B15" s="139" t="s">
        <v>17</v>
      </c>
    </row>
    <row r="16" spans="1:2" ht="12.75">
      <c r="A16" s="138">
        <v>15</v>
      </c>
      <c r="B16" s="139" t="s">
        <v>18</v>
      </c>
    </row>
    <row r="17" spans="1:2" ht="12.75">
      <c r="A17" s="138">
        <v>16</v>
      </c>
      <c r="B17" s="139" t="s">
        <v>19</v>
      </c>
    </row>
    <row r="18" spans="1:2" ht="12.75">
      <c r="A18" s="138">
        <v>17</v>
      </c>
      <c r="B18" s="139" t="s">
        <v>20</v>
      </c>
    </row>
    <row r="19" spans="1:2" ht="12.75">
      <c r="A19" s="138">
        <v>18</v>
      </c>
      <c r="B19" s="139" t="s">
        <v>21</v>
      </c>
    </row>
    <row r="20" spans="1:2" ht="12.75">
      <c r="A20" s="138">
        <v>19</v>
      </c>
      <c r="B20" s="139" t="s">
        <v>22</v>
      </c>
    </row>
    <row r="21" spans="1:2" ht="12.75">
      <c r="A21" s="138">
        <v>20</v>
      </c>
      <c r="B21" s="139" t="s">
        <v>23</v>
      </c>
    </row>
    <row r="22" spans="1:2" ht="12.75">
      <c r="A22" s="138">
        <v>21</v>
      </c>
      <c r="B22" s="139" t="s">
        <v>24</v>
      </c>
    </row>
    <row r="23" spans="1:2" ht="12.75">
      <c r="A23" s="138">
        <v>22</v>
      </c>
      <c r="B23" s="139" t="s">
        <v>25</v>
      </c>
    </row>
    <row r="24" spans="1:2" ht="12.75">
      <c r="A24" s="138">
        <v>23</v>
      </c>
      <c r="B24" s="139" t="s">
        <v>26</v>
      </c>
    </row>
    <row r="25" spans="1:2" ht="12.75">
      <c r="A25" s="138">
        <v>24</v>
      </c>
      <c r="B25" s="139" t="s">
        <v>27</v>
      </c>
    </row>
    <row r="26" spans="1:2" ht="12.75">
      <c r="A26" s="138">
        <v>25</v>
      </c>
      <c r="B26" s="139" t="s">
        <v>28</v>
      </c>
    </row>
    <row r="27" spans="1:2" ht="12.75">
      <c r="A27" s="138">
        <v>26</v>
      </c>
      <c r="B27" s="139" t="s">
        <v>29</v>
      </c>
    </row>
    <row r="28" spans="1:2" ht="12.75">
      <c r="A28" s="138">
        <v>27</v>
      </c>
      <c r="B28" s="139" t="s">
        <v>30</v>
      </c>
    </row>
    <row r="29" spans="1:2" ht="12.75">
      <c r="A29" s="138">
        <v>28</v>
      </c>
      <c r="B29" s="139" t="s">
        <v>31</v>
      </c>
    </row>
    <row r="30" spans="1:2" ht="12.75">
      <c r="A30" s="138">
        <v>29</v>
      </c>
      <c r="B30" s="139" t="s">
        <v>32</v>
      </c>
    </row>
    <row r="31" spans="1:2" ht="12.75">
      <c r="A31" s="138">
        <v>30</v>
      </c>
      <c r="B31" s="139" t="s">
        <v>33</v>
      </c>
    </row>
    <row r="32" spans="1:2" ht="12.75">
      <c r="A32" s="138">
        <v>31</v>
      </c>
      <c r="B32" s="139" t="s">
        <v>34</v>
      </c>
    </row>
    <row r="33" spans="1:2" ht="12.75">
      <c r="A33" s="138">
        <v>32</v>
      </c>
      <c r="B33" s="139" t="s">
        <v>35</v>
      </c>
    </row>
    <row r="34" spans="1:2" ht="12.75">
      <c r="A34" s="138">
        <v>33</v>
      </c>
      <c r="B34" s="139" t="s">
        <v>36</v>
      </c>
    </row>
    <row r="35" spans="1:2" ht="12.75">
      <c r="A35" s="138">
        <v>34</v>
      </c>
      <c r="B35" s="139" t="s">
        <v>37</v>
      </c>
    </row>
    <row r="36" spans="1:2" ht="12.75">
      <c r="A36" s="138">
        <v>35</v>
      </c>
      <c r="B36" s="139" t="s">
        <v>38</v>
      </c>
    </row>
    <row r="37" spans="1:2" ht="12.75">
      <c r="A37" s="138">
        <v>36</v>
      </c>
      <c r="B37" s="139" t="s">
        <v>39</v>
      </c>
    </row>
    <row r="38" spans="1:2" ht="12.75">
      <c r="A38" s="138">
        <v>37</v>
      </c>
      <c r="B38" s="139" t="s">
        <v>40</v>
      </c>
    </row>
    <row r="39" spans="1:2" ht="12.75">
      <c r="A39" s="138">
        <v>38</v>
      </c>
      <c r="B39" s="139" t="s">
        <v>41</v>
      </c>
    </row>
    <row r="40" spans="1:2" ht="12.75">
      <c r="A40" s="138">
        <v>39</v>
      </c>
      <c r="B40" s="139" t="s">
        <v>42</v>
      </c>
    </row>
    <row r="41" spans="1:2" ht="12.75">
      <c r="A41" s="138">
        <v>40</v>
      </c>
      <c r="B41" s="139" t="s">
        <v>43</v>
      </c>
    </row>
    <row r="42" spans="1:2" ht="12.75">
      <c r="A42" s="138">
        <v>41</v>
      </c>
      <c r="B42" s="139" t="s">
        <v>44</v>
      </c>
    </row>
    <row r="43" spans="1:2" ht="12.75">
      <c r="A43" s="138">
        <v>42</v>
      </c>
      <c r="B43" s="139" t="s">
        <v>45</v>
      </c>
    </row>
    <row r="44" spans="1:2" ht="12.75">
      <c r="A44" s="138">
        <v>43</v>
      </c>
      <c r="B44" s="139" t="s">
        <v>46</v>
      </c>
    </row>
    <row r="45" spans="1:2" ht="12.75">
      <c r="A45" s="138">
        <v>44</v>
      </c>
      <c r="B45" s="139" t="s">
        <v>47</v>
      </c>
    </row>
    <row r="46" spans="1:2" ht="12.75">
      <c r="A46" s="138">
        <v>45</v>
      </c>
      <c r="B46" s="139" t="s">
        <v>48</v>
      </c>
    </row>
    <row r="47" spans="1:2" ht="12.75">
      <c r="A47" s="138">
        <v>46</v>
      </c>
      <c r="B47" s="139" t="s">
        <v>49</v>
      </c>
    </row>
    <row r="48" spans="1:2" ht="12.75">
      <c r="A48" s="138">
        <v>47</v>
      </c>
      <c r="B48" s="139" t="s">
        <v>50</v>
      </c>
    </row>
    <row r="49" spans="1:2" ht="12.75">
      <c r="A49" s="138">
        <v>48</v>
      </c>
      <c r="B49" s="139" t="s">
        <v>51</v>
      </c>
    </row>
    <row r="50" spans="1:2" ht="12.75">
      <c r="A50" s="138">
        <v>49</v>
      </c>
      <c r="B50" s="139" t="s">
        <v>52</v>
      </c>
    </row>
    <row r="51" spans="1:2" ht="12.75">
      <c r="A51" s="138">
        <v>50</v>
      </c>
      <c r="B51" s="139" t="s">
        <v>53</v>
      </c>
    </row>
    <row r="52" spans="1:2" ht="12.75">
      <c r="A52" s="138">
        <v>51</v>
      </c>
      <c r="B52" s="139" t="s">
        <v>54</v>
      </c>
    </row>
    <row r="53" spans="1:2" ht="12.75">
      <c r="A53" s="138">
        <v>52</v>
      </c>
      <c r="B53" s="139" t="s">
        <v>55</v>
      </c>
    </row>
    <row r="54" spans="1:2" ht="12.75">
      <c r="A54" s="138">
        <v>53</v>
      </c>
      <c r="B54" s="139" t="s">
        <v>56</v>
      </c>
    </row>
    <row r="55" spans="1:2" ht="12.75">
      <c r="A55" s="138">
        <v>54</v>
      </c>
      <c r="B55" s="139" t="s">
        <v>57</v>
      </c>
    </row>
    <row r="56" spans="1:2" ht="12.75">
      <c r="A56" s="138">
        <v>55</v>
      </c>
      <c r="B56" s="139" t="s">
        <v>58</v>
      </c>
    </row>
    <row r="57" spans="1:2" ht="12.75">
      <c r="A57" s="138">
        <v>56</v>
      </c>
      <c r="B57" s="139" t="s">
        <v>59</v>
      </c>
    </row>
    <row r="58" spans="1:2" ht="12.75">
      <c r="A58" s="138">
        <v>57</v>
      </c>
      <c r="B58" s="139" t="s">
        <v>60</v>
      </c>
    </row>
    <row r="59" spans="1:2" ht="12.75">
      <c r="A59" s="138">
        <v>58</v>
      </c>
      <c r="B59" s="139" t="s">
        <v>61</v>
      </c>
    </row>
    <row r="60" spans="1:2" ht="12.75">
      <c r="A60" s="138">
        <v>59</v>
      </c>
      <c r="B60" s="139" t="s">
        <v>62</v>
      </c>
    </row>
    <row r="61" spans="1:2" ht="12.75">
      <c r="A61" s="138">
        <v>60</v>
      </c>
      <c r="B61" s="139" t="s">
        <v>63</v>
      </c>
    </row>
    <row r="62" spans="1:2" ht="12.75">
      <c r="A62" s="138">
        <v>61</v>
      </c>
      <c r="B62" s="139" t="s">
        <v>64</v>
      </c>
    </row>
    <row r="63" spans="1:2" ht="12.75">
      <c r="A63" s="138">
        <v>62</v>
      </c>
      <c r="B63" s="139" t="s">
        <v>65</v>
      </c>
    </row>
    <row r="64" spans="1:2" ht="12.75">
      <c r="A64" s="138">
        <v>63</v>
      </c>
      <c r="B64" s="139" t="s">
        <v>66</v>
      </c>
    </row>
    <row r="65" spans="1:2" ht="12.75">
      <c r="A65" s="138">
        <v>64</v>
      </c>
      <c r="B65" s="139" t="s">
        <v>67</v>
      </c>
    </row>
    <row r="66" spans="1:2" ht="12.75">
      <c r="A66" s="138">
        <v>65</v>
      </c>
      <c r="B66" s="139" t="s">
        <v>68</v>
      </c>
    </row>
    <row r="67" spans="1:2" ht="12.75">
      <c r="A67" s="138">
        <v>66</v>
      </c>
      <c r="B67" s="139" t="s">
        <v>69</v>
      </c>
    </row>
    <row r="68" spans="1:2" ht="12.75">
      <c r="A68" s="138">
        <v>67</v>
      </c>
      <c r="B68" s="139" t="s">
        <v>70</v>
      </c>
    </row>
    <row r="69" spans="1:2" ht="12.75">
      <c r="A69" s="138">
        <v>68</v>
      </c>
      <c r="B69" s="139" t="s">
        <v>71</v>
      </c>
    </row>
    <row r="70" spans="1:2" ht="12.75">
      <c r="A70" s="138">
        <v>69</v>
      </c>
      <c r="B70" s="139" t="s">
        <v>72</v>
      </c>
    </row>
    <row r="71" spans="1:2" ht="12.75">
      <c r="A71" s="138">
        <v>70</v>
      </c>
      <c r="B71" s="139" t="s">
        <v>73</v>
      </c>
    </row>
    <row r="72" spans="1:2" ht="12.75">
      <c r="A72" s="138">
        <v>71</v>
      </c>
      <c r="B72" s="139" t="s">
        <v>74</v>
      </c>
    </row>
    <row r="73" spans="1:2" ht="12.75">
      <c r="A73" s="138">
        <v>72</v>
      </c>
      <c r="B73" s="139" t="s">
        <v>75</v>
      </c>
    </row>
    <row r="74" spans="1:2" ht="12.75">
      <c r="A74" s="138">
        <v>73</v>
      </c>
      <c r="B74" s="139" t="s">
        <v>76</v>
      </c>
    </row>
    <row r="75" spans="1:2" ht="12.75">
      <c r="A75" s="138">
        <v>74</v>
      </c>
      <c r="B75" s="139" t="s">
        <v>77</v>
      </c>
    </row>
    <row r="76" spans="1:2" ht="12.75">
      <c r="A76" s="138">
        <v>75</v>
      </c>
      <c r="B76" s="139" t="s">
        <v>78</v>
      </c>
    </row>
    <row r="77" spans="1:2" ht="12.75">
      <c r="A77" s="138">
        <v>76</v>
      </c>
      <c r="B77" s="139" t="s">
        <v>79</v>
      </c>
    </row>
    <row r="78" spans="1:2" ht="12.75">
      <c r="A78" s="138">
        <v>77</v>
      </c>
      <c r="B78" s="139" t="s">
        <v>80</v>
      </c>
    </row>
    <row r="79" spans="1:2" ht="12.75">
      <c r="A79" s="138">
        <v>78</v>
      </c>
      <c r="B79" s="139" t="s">
        <v>81</v>
      </c>
    </row>
    <row r="80" spans="1:2" ht="12.75">
      <c r="A80" s="138">
        <v>79</v>
      </c>
      <c r="B80" s="139" t="s">
        <v>82</v>
      </c>
    </row>
    <row r="81" spans="1:2" ht="12.75">
      <c r="A81" s="138">
        <v>80</v>
      </c>
      <c r="B81" s="139" t="s">
        <v>83</v>
      </c>
    </row>
    <row r="82" spans="1:2" ht="12.75">
      <c r="A82" s="138">
        <v>81</v>
      </c>
      <c r="B82" s="139" t="s">
        <v>84</v>
      </c>
    </row>
    <row r="83" spans="1:2" ht="12.75">
      <c r="A83" s="138">
        <v>82</v>
      </c>
      <c r="B83" s="139" t="s">
        <v>85</v>
      </c>
    </row>
    <row r="84" spans="1:2" ht="12.75">
      <c r="A84" s="138">
        <v>83</v>
      </c>
      <c r="B84" s="139" t="s">
        <v>86</v>
      </c>
    </row>
    <row r="85" spans="1:2" ht="12.75">
      <c r="A85" s="138">
        <v>84</v>
      </c>
      <c r="B85" s="139" t="s">
        <v>87</v>
      </c>
    </row>
    <row r="86" spans="1:2" ht="12.75">
      <c r="A86" s="138">
        <v>85</v>
      </c>
      <c r="B86" s="139" t="s">
        <v>88</v>
      </c>
    </row>
    <row r="87" spans="1:2" ht="12.75">
      <c r="A87" s="138">
        <v>86</v>
      </c>
      <c r="B87" s="139" t="s">
        <v>89</v>
      </c>
    </row>
    <row r="88" spans="1:2" ht="12.75">
      <c r="A88" s="138">
        <v>87</v>
      </c>
      <c r="B88" s="139" t="s">
        <v>90</v>
      </c>
    </row>
    <row r="89" spans="1:2" ht="12.75">
      <c r="A89" s="138">
        <v>88</v>
      </c>
      <c r="B89" s="139" t="s">
        <v>91</v>
      </c>
    </row>
    <row r="90" spans="1:2" ht="12.75">
      <c r="A90" s="138">
        <v>89</v>
      </c>
      <c r="B90" s="139" t="s">
        <v>92</v>
      </c>
    </row>
    <row r="91" spans="1:2" ht="12.75">
      <c r="A91" s="138">
        <v>90</v>
      </c>
      <c r="B91" s="139" t="s">
        <v>93</v>
      </c>
    </row>
    <row r="92" spans="1:2" ht="12.75">
      <c r="A92" s="138">
        <v>91</v>
      </c>
      <c r="B92" s="139" t="s">
        <v>94</v>
      </c>
    </row>
    <row r="93" spans="1:2" ht="12.75">
      <c r="A93" s="138">
        <v>92</v>
      </c>
      <c r="B93" s="139" t="s">
        <v>95</v>
      </c>
    </row>
    <row r="94" spans="1:2" ht="12.75">
      <c r="A94" s="138">
        <v>93</v>
      </c>
      <c r="B94" s="139" t="s">
        <v>96</v>
      </c>
    </row>
    <row r="95" spans="1:2" ht="12.75">
      <c r="A95" s="138">
        <v>94</v>
      </c>
      <c r="B95" s="139" t="s">
        <v>97</v>
      </c>
    </row>
    <row r="96" spans="1:2" ht="12.75">
      <c r="A96" s="138">
        <v>95</v>
      </c>
      <c r="B96" s="139" t="s">
        <v>98</v>
      </c>
    </row>
    <row r="97" spans="1:2" ht="12.75">
      <c r="A97" s="138">
        <v>96</v>
      </c>
      <c r="B97" s="139" t="s">
        <v>99</v>
      </c>
    </row>
    <row r="98" spans="1:2" ht="12.75">
      <c r="A98" s="138">
        <v>97</v>
      </c>
      <c r="B98" s="139" t="s">
        <v>100</v>
      </c>
    </row>
    <row r="99" spans="1:2" ht="12.75">
      <c r="A99" s="138">
        <v>98</v>
      </c>
      <c r="B99" s="139" t="s">
        <v>101</v>
      </c>
    </row>
    <row r="100" spans="1:2" ht="12.75">
      <c r="A100" s="138">
        <v>99</v>
      </c>
      <c r="B100" s="139" t="s">
        <v>102</v>
      </c>
    </row>
    <row r="101" spans="1:2" ht="12.75">
      <c r="A101" s="138">
        <v>100</v>
      </c>
      <c r="B101" s="139" t="s">
        <v>103</v>
      </c>
    </row>
    <row r="102" spans="1:2" ht="12.75">
      <c r="A102" s="138">
        <v>101</v>
      </c>
      <c r="B102" s="139" t="s">
        <v>104</v>
      </c>
    </row>
    <row r="103" spans="1:2" ht="12.75">
      <c r="A103" s="138">
        <v>102</v>
      </c>
      <c r="B103" s="139" t="s">
        <v>105</v>
      </c>
    </row>
    <row r="104" spans="1:2" ht="12.75">
      <c r="A104" s="138">
        <v>103</v>
      </c>
      <c r="B104" s="139" t="s">
        <v>106</v>
      </c>
    </row>
    <row r="105" spans="1:2" ht="12.75">
      <c r="A105" s="138">
        <v>104</v>
      </c>
      <c r="B105" s="139" t="s">
        <v>107</v>
      </c>
    </row>
    <row r="106" spans="1:2" ht="12.75">
      <c r="A106" s="138">
        <v>105</v>
      </c>
      <c r="B106" s="139" t="s">
        <v>108</v>
      </c>
    </row>
    <row r="107" spans="1:2" ht="12.75">
      <c r="A107" s="138">
        <v>106</v>
      </c>
      <c r="B107" s="139" t="s">
        <v>109</v>
      </c>
    </row>
    <row r="108" spans="1:2" ht="12.75">
      <c r="A108" s="138">
        <v>107</v>
      </c>
      <c r="B108" s="139" t="s">
        <v>110</v>
      </c>
    </row>
    <row r="109" spans="1:2" ht="12.75">
      <c r="A109" s="138">
        <v>108</v>
      </c>
      <c r="B109" s="139" t="s">
        <v>111</v>
      </c>
    </row>
    <row r="110" spans="1:2" ht="12.75">
      <c r="A110" s="138">
        <v>109</v>
      </c>
      <c r="B110" s="139" t="s">
        <v>112</v>
      </c>
    </row>
    <row r="111" spans="1:2" ht="12.75">
      <c r="A111" s="138">
        <v>110</v>
      </c>
      <c r="B111" s="139" t="s">
        <v>113</v>
      </c>
    </row>
    <row r="112" spans="1:2" ht="12.75">
      <c r="A112" s="138">
        <v>111</v>
      </c>
      <c r="B112" s="139" t="s">
        <v>114</v>
      </c>
    </row>
    <row r="113" spans="1:2" ht="12.75">
      <c r="A113" s="138">
        <v>112</v>
      </c>
      <c r="B113" s="139" t="s">
        <v>115</v>
      </c>
    </row>
    <row r="114" spans="1:2" ht="12.75">
      <c r="A114" s="138">
        <v>113</v>
      </c>
      <c r="B114" s="139" t="s">
        <v>116</v>
      </c>
    </row>
    <row r="115" spans="1:2" ht="12.75">
      <c r="A115" s="138">
        <v>114</v>
      </c>
      <c r="B115" s="139" t="s">
        <v>117</v>
      </c>
    </row>
    <row r="116" spans="1:2" ht="12.75">
      <c r="A116" s="138">
        <v>115</v>
      </c>
      <c r="B116" s="139" t="s">
        <v>118</v>
      </c>
    </row>
    <row r="117" spans="1:2" ht="12.75">
      <c r="A117" s="138">
        <v>116</v>
      </c>
      <c r="B117" s="139" t="s">
        <v>119</v>
      </c>
    </row>
    <row r="118" spans="1:2" ht="12.75">
      <c r="A118" s="138">
        <v>117</v>
      </c>
      <c r="B118" s="139" t="s">
        <v>120</v>
      </c>
    </row>
    <row r="119" spans="1:2" ht="12.75">
      <c r="A119" s="138">
        <v>118</v>
      </c>
      <c r="B119" s="139" t="s">
        <v>121</v>
      </c>
    </row>
    <row r="120" spans="1:2" ht="12.75">
      <c r="A120" s="138">
        <v>119</v>
      </c>
      <c r="B120" s="139" t="s">
        <v>122</v>
      </c>
    </row>
    <row r="121" spans="1:2" ht="12.75">
      <c r="A121" s="138">
        <v>120</v>
      </c>
      <c r="B121" s="139" t="s">
        <v>123</v>
      </c>
    </row>
    <row r="122" spans="1:2" ht="12.75">
      <c r="A122" s="138">
        <v>121</v>
      </c>
      <c r="B122" s="139" t="s">
        <v>124</v>
      </c>
    </row>
    <row r="123" spans="1:2" ht="12.75">
      <c r="A123" s="138">
        <v>122</v>
      </c>
      <c r="B123" s="139" t="s">
        <v>125</v>
      </c>
    </row>
    <row r="124" spans="1:2" ht="12.75">
      <c r="A124" s="138">
        <v>123</v>
      </c>
      <c r="B124" s="139" t="s">
        <v>126</v>
      </c>
    </row>
    <row r="125" spans="1:2" ht="12.75">
      <c r="A125" s="138">
        <v>124</v>
      </c>
      <c r="B125" s="139" t="s">
        <v>127</v>
      </c>
    </row>
    <row r="126" spans="1:2" ht="12.75">
      <c r="A126" s="138">
        <v>125</v>
      </c>
      <c r="B126" s="139" t="s">
        <v>128</v>
      </c>
    </row>
    <row r="127" spans="1:2" ht="12.75">
      <c r="A127" s="138">
        <v>126</v>
      </c>
      <c r="B127" s="139" t="s">
        <v>129</v>
      </c>
    </row>
    <row r="128" spans="1:2" ht="12.75">
      <c r="A128" s="138">
        <v>127</v>
      </c>
      <c r="B128" s="139" t="s">
        <v>130</v>
      </c>
    </row>
    <row r="129" spans="1:2" ht="12.75">
      <c r="A129" s="138">
        <v>128</v>
      </c>
      <c r="B129" s="139" t="s">
        <v>131</v>
      </c>
    </row>
    <row r="130" spans="1:2" ht="12.75">
      <c r="A130" s="138">
        <v>129</v>
      </c>
      <c r="B130" s="139" t="s">
        <v>132</v>
      </c>
    </row>
    <row r="131" spans="1:2" ht="12.75">
      <c r="A131" s="138">
        <v>130</v>
      </c>
      <c r="B131" s="139" t="s">
        <v>133</v>
      </c>
    </row>
    <row r="132" spans="1:2" ht="12.75">
      <c r="A132" s="138">
        <v>131</v>
      </c>
      <c r="B132" s="139" t="s">
        <v>134</v>
      </c>
    </row>
    <row r="133" spans="1:2" ht="12.75">
      <c r="A133" s="138">
        <v>132</v>
      </c>
      <c r="B133" s="139" t="s">
        <v>135</v>
      </c>
    </row>
    <row r="134" spans="1:2" ht="12.75">
      <c r="A134" s="138">
        <v>133</v>
      </c>
      <c r="B134" s="139" t="s">
        <v>136</v>
      </c>
    </row>
    <row r="135" spans="1:2" ht="12.75">
      <c r="A135" s="138">
        <v>134</v>
      </c>
      <c r="B135" s="139" t="s">
        <v>137</v>
      </c>
    </row>
    <row r="136" spans="1:2" ht="12.75">
      <c r="A136" s="138">
        <v>135</v>
      </c>
      <c r="B136" s="139" t="s">
        <v>138</v>
      </c>
    </row>
    <row r="137" spans="1:2" ht="12.75">
      <c r="A137" s="138">
        <v>136</v>
      </c>
      <c r="B137" s="139" t="s">
        <v>139</v>
      </c>
    </row>
    <row r="138" spans="1:2" ht="12.75">
      <c r="A138" s="138">
        <v>137</v>
      </c>
      <c r="B138" s="139" t="s">
        <v>140</v>
      </c>
    </row>
    <row r="139" spans="1:2" ht="12.75">
      <c r="A139" s="138">
        <v>138</v>
      </c>
      <c r="B139" s="139" t="s">
        <v>141</v>
      </c>
    </row>
    <row r="140" spans="1:2" ht="12.75">
      <c r="A140" s="138">
        <v>139</v>
      </c>
      <c r="B140" s="139" t="s">
        <v>142</v>
      </c>
    </row>
    <row r="141" spans="1:2" ht="12.75">
      <c r="A141" s="138">
        <v>140</v>
      </c>
      <c r="B141" s="139" t="s">
        <v>143</v>
      </c>
    </row>
    <row r="142" spans="1:2" ht="12.75">
      <c r="A142" s="138">
        <v>141</v>
      </c>
      <c r="B142" s="139" t="s">
        <v>144</v>
      </c>
    </row>
    <row r="143" spans="1:2" ht="12.75">
      <c r="A143" s="138">
        <v>142</v>
      </c>
      <c r="B143" s="139" t="s">
        <v>145</v>
      </c>
    </row>
    <row r="144" spans="1:2" ht="12.75">
      <c r="A144" s="138">
        <v>143</v>
      </c>
      <c r="B144" s="139" t="s">
        <v>146</v>
      </c>
    </row>
    <row r="145" spans="1:2" ht="12.75">
      <c r="A145" s="138">
        <v>144</v>
      </c>
      <c r="B145" s="139" t="s">
        <v>147</v>
      </c>
    </row>
    <row r="146" spans="1:2" ht="12.75">
      <c r="A146" s="138">
        <v>145</v>
      </c>
      <c r="B146" s="139" t="s">
        <v>148</v>
      </c>
    </row>
    <row r="147" spans="1:2" ht="12.75">
      <c r="A147" s="138">
        <v>146</v>
      </c>
      <c r="B147" s="139" t="s">
        <v>149</v>
      </c>
    </row>
    <row r="148" spans="1:2" ht="12.75">
      <c r="A148" s="138">
        <v>147</v>
      </c>
      <c r="B148" s="139" t="s">
        <v>150</v>
      </c>
    </row>
    <row r="149" spans="1:2" ht="12.75">
      <c r="A149" s="138">
        <v>148</v>
      </c>
      <c r="B149" s="139" t="s">
        <v>151</v>
      </c>
    </row>
    <row r="150" spans="1:2" ht="12.75">
      <c r="A150" s="138">
        <v>149</v>
      </c>
      <c r="B150" s="139" t="s">
        <v>152</v>
      </c>
    </row>
    <row r="151" spans="1:2" ht="12.75">
      <c r="A151" s="138">
        <v>150</v>
      </c>
      <c r="B151" s="139" t="s">
        <v>153</v>
      </c>
    </row>
    <row r="152" spans="1:2" ht="12.75">
      <c r="A152" s="138">
        <v>151</v>
      </c>
      <c r="B152" s="139" t="s">
        <v>154</v>
      </c>
    </row>
    <row r="153" spans="1:2" ht="12.75">
      <c r="A153" s="138">
        <v>152</v>
      </c>
      <c r="B153" s="139" t="s">
        <v>155</v>
      </c>
    </row>
    <row r="154" spans="1:2" ht="12.75">
      <c r="A154" s="138">
        <v>153</v>
      </c>
      <c r="B154" s="139" t="s">
        <v>156</v>
      </c>
    </row>
    <row r="155" spans="1:2" ht="12.75">
      <c r="A155" s="138">
        <v>154</v>
      </c>
      <c r="B155" s="139" t="s">
        <v>157</v>
      </c>
    </row>
    <row r="156" spans="1:2" ht="12.75">
      <c r="A156" s="138">
        <v>155</v>
      </c>
      <c r="B156" s="139" t="s">
        <v>158</v>
      </c>
    </row>
    <row r="157" spans="1:2" ht="12.75">
      <c r="A157" s="138">
        <v>156</v>
      </c>
      <c r="B157" s="139" t="s">
        <v>159</v>
      </c>
    </row>
    <row r="158" spans="1:2" ht="12.75">
      <c r="A158" s="138">
        <v>157</v>
      </c>
      <c r="B158" s="139" t="s">
        <v>160</v>
      </c>
    </row>
    <row r="159" spans="1:2" ht="12.75">
      <c r="A159" s="138">
        <v>158</v>
      </c>
      <c r="B159" s="139" t="s">
        <v>161</v>
      </c>
    </row>
    <row r="160" spans="1:2" ht="12.75">
      <c r="A160" s="138">
        <v>159</v>
      </c>
      <c r="B160" s="139" t="s">
        <v>162</v>
      </c>
    </row>
    <row r="161" spans="1:2" ht="12.75">
      <c r="A161" s="138">
        <v>160</v>
      </c>
      <c r="B161" s="139" t="s">
        <v>163</v>
      </c>
    </row>
    <row r="162" spans="1:2" ht="12.75">
      <c r="A162" s="138">
        <v>161</v>
      </c>
      <c r="B162" s="139" t="s">
        <v>164</v>
      </c>
    </row>
    <row r="163" spans="1:2" ht="12.75">
      <c r="A163" s="138">
        <v>162</v>
      </c>
      <c r="B163" s="139" t="s">
        <v>165</v>
      </c>
    </row>
    <row r="164" spans="1:2" ht="12.75">
      <c r="A164" s="138">
        <v>163</v>
      </c>
      <c r="B164" s="139" t="s">
        <v>166</v>
      </c>
    </row>
    <row r="165" spans="1:2" ht="12.75">
      <c r="A165" s="138">
        <v>164</v>
      </c>
      <c r="B165" s="139" t="s">
        <v>167</v>
      </c>
    </row>
    <row r="166" spans="1:2" ht="12.75">
      <c r="A166" s="138">
        <v>165</v>
      </c>
      <c r="B166" s="139" t="s">
        <v>168</v>
      </c>
    </row>
    <row r="167" spans="1:2" ht="12.75">
      <c r="A167" s="138">
        <v>166</v>
      </c>
      <c r="B167" s="139" t="s">
        <v>169</v>
      </c>
    </row>
    <row r="168" spans="1:2" ht="12.75">
      <c r="A168" s="138">
        <v>167</v>
      </c>
      <c r="B168" s="139" t="s">
        <v>170</v>
      </c>
    </row>
    <row r="169" spans="1:2" ht="12.75">
      <c r="A169" s="138">
        <v>168</v>
      </c>
      <c r="B169" s="139" t="s">
        <v>171</v>
      </c>
    </row>
    <row r="170" spans="1:2" ht="12.75">
      <c r="A170" s="138">
        <v>169</v>
      </c>
      <c r="B170" s="139" t="s">
        <v>172</v>
      </c>
    </row>
    <row r="171" spans="1:2" ht="12.75">
      <c r="A171" s="138">
        <v>170</v>
      </c>
      <c r="B171" s="139" t="s">
        <v>173</v>
      </c>
    </row>
    <row r="172" spans="1:2" ht="12.75">
      <c r="A172" s="138">
        <v>171</v>
      </c>
      <c r="B172" s="139" t="s">
        <v>174</v>
      </c>
    </row>
    <row r="173" spans="1:2" ht="12.75">
      <c r="A173" s="138">
        <v>172</v>
      </c>
      <c r="B173" s="139" t="s">
        <v>175</v>
      </c>
    </row>
    <row r="174" spans="1:2" ht="12.75">
      <c r="A174" s="138">
        <v>173</v>
      </c>
      <c r="B174" s="139" t="s">
        <v>176</v>
      </c>
    </row>
    <row r="175" spans="1:2" ht="12.75">
      <c r="A175" s="138">
        <v>174</v>
      </c>
      <c r="B175" s="139" t="s">
        <v>177</v>
      </c>
    </row>
    <row r="176" spans="1:2" ht="12.75">
      <c r="A176" s="138">
        <v>175</v>
      </c>
      <c r="B176" s="139" t="s">
        <v>178</v>
      </c>
    </row>
    <row r="177" spans="1:2" ht="12.75">
      <c r="A177" s="138">
        <v>176</v>
      </c>
      <c r="B177" s="139" t="s">
        <v>179</v>
      </c>
    </row>
    <row r="178" spans="1:2" ht="12.75">
      <c r="A178" s="138">
        <v>177</v>
      </c>
      <c r="B178" s="139" t="s">
        <v>180</v>
      </c>
    </row>
    <row r="179" spans="1:2" ht="12.75">
      <c r="A179" s="138">
        <v>178</v>
      </c>
      <c r="B179" s="139" t="s">
        <v>181</v>
      </c>
    </row>
    <row r="180" spans="1:2" ht="12.75">
      <c r="A180" s="138">
        <v>179</v>
      </c>
      <c r="B180" s="139" t="s">
        <v>182</v>
      </c>
    </row>
    <row r="181" spans="1:2" ht="12.75">
      <c r="A181" s="138">
        <v>180</v>
      </c>
      <c r="B181" s="139" t="s">
        <v>183</v>
      </c>
    </row>
    <row r="182" spans="1:2" ht="12.75">
      <c r="A182" s="138">
        <v>181</v>
      </c>
      <c r="B182" s="139" t="s">
        <v>184</v>
      </c>
    </row>
    <row r="183" spans="1:2" ht="12.75">
      <c r="A183" s="138">
        <v>182</v>
      </c>
      <c r="B183" s="139" t="s">
        <v>185</v>
      </c>
    </row>
    <row r="184" spans="1:2" ht="12.75">
      <c r="A184" s="138">
        <v>183</v>
      </c>
      <c r="B184" s="139" t="s">
        <v>186</v>
      </c>
    </row>
    <row r="185" spans="1:2" ht="12.75">
      <c r="A185" s="138">
        <v>184</v>
      </c>
      <c r="B185" s="139" t="s">
        <v>187</v>
      </c>
    </row>
    <row r="186" spans="1:2" ht="12.75">
      <c r="A186" s="138">
        <v>185</v>
      </c>
      <c r="B186" s="139" t="s">
        <v>188</v>
      </c>
    </row>
    <row r="187" spans="1:2" ht="12.75">
      <c r="A187" s="138">
        <v>186</v>
      </c>
      <c r="B187" s="139" t="s">
        <v>189</v>
      </c>
    </row>
    <row r="188" spans="1:2" ht="12.75">
      <c r="A188" s="138">
        <v>187</v>
      </c>
      <c r="B188" s="139" t="s">
        <v>190</v>
      </c>
    </row>
    <row r="189" spans="1:2" ht="12.75">
      <c r="A189" s="138">
        <v>188</v>
      </c>
      <c r="B189" s="139" t="s">
        <v>191</v>
      </c>
    </row>
    <row r="190" spans="1:2" ht="12.75">
      <c r="A190" s="138">
        <v>189</v>
      </c>
      <c r="B190" s="139" t="s">
        <v>192</v>
      </c>
    </row>
    <row r="191" spans="1:2" ht="12.75">
      <c r="A191" s="138">
        <v>190</v>
      </c>
      <c r="B191" s="139" t="s">
        <v>193</v>
      </c>
    </row>
    <row r="192" spans="1:2" ht="12.75">
      <c r="A192" s="138">
        <v>191</v>
      </c>
      <c r="B192" s="139" t="s">
        <v>194</v>
      </c>
    </row>
    <row r="193" spans="1:2" ht="12.75">
      <c r="A193" s="138">
        <v>192</v>
      </c>
      <c r="B193" s="139" t="s">
        <v>195</v>
      </c>
    </row>
    <row r="194" spans="1:2" ht="12.75">
      <c r="A194" s="138">
        <v>193</v>
      </c>
      <c r="B194" s="139" t="s">
        <v>196</v>
      </c>
    </row>
    <row r="195" spans="1:2" ht="12.75">
      <c r="A195" s="138">
        <v>194</v>
      </c>
      <c r="B195" s="139" t="s">
        <v>197</v>
      </c>
    </row>
    <row r="196" spans="1:2" ht="12.75">
      <c r="A196" s="138">
        <v>195</v>
      </c>
      <c r="B196" s="139" t="s">
        <v>198</v>
      </c>
    </row>
    <row r="197" spans="1:2" ht="12.75">
      <c r="A197" s="138">
        <v>196</v>
      </c>
      <c r="B197" s="139" t="s">
        <v>199</v>
      </c>
    </row>
    <row r="198" spans="1:2" ht="12.75">
      <c r="A198" s="138">
        <v>197</v>
      </c>
      <c r="B198" s="139" t="s">
        <v>200</v>
      </c>
    </row>
    <row r="199" spans="1:2" ht="12.75">
      <c r="A199" s="138">
        <v>198</v>
      </c>
      <c r="B199" s="139" t="s">
        <v>201</v>
      </c>
    </row>
    <row r="200" spans="1:2" ht="12.75">
      <c r="A200" s="138">
        <v>199</v>
      </c>
      <c r="B200" s="139" t="s">
        <v>202</v>
      </c>
    </row>
    <row r="201" spans="1:2" ht="12.75">
      <c r="A201" s="138">
        <v>200</v>
      </c>
      <c r="B201" s="139" t="s">
        <v>203</v>
      </c>
    </row>
    <row r="202" spans="1:2" ht="12.75">
      <c r="A202" s="138">
        <v>201</v>
      </c>
      <c r="B202" s="139" t="s">
        <v>204</v>
      </c>
    </row>
    <row r="203" spans="1:2" ht="12.75">
      <c r="A203" s="138">
        <v>202</v>
      </c>
      <c r="B203" s="139" t="s">
        <v>205</v>
      </c>
    </row>
    <row r="204" spans="1:2" ht="12.75">
      <c r="A204" s="138">
        <v>203</v>
      </c>
      <c r="B204" s="139" t="s">
        <v>206</v>
      </c>
    </row>
    <row r="205" spans="1:2" ht="12.75">
      <c r="A205" s="138">
        <v>204</v>
      </c>
      <c r="B205" s="139" t="s">
        <v>207</v>
      </c>
    </row>
    <row r="206" spans="1:2" ht="12.75">
      <c r="A206" s="138">
        <v>205</v>
      </c>
      <c r="B206" s="139" t="s">
        <v>208</v>
      </c>
    </row>
    <row r="207" spans="1:2" ht="12.75">
      <c r="A207" s="138">
        <v>206</v>
      </c>
      <c r="B207" s="139" t="s">
        <v>209</v>
      </c>
    </row>
    <row r="208" spans="1:2" ht="12.75">
      <c r="A208" s="138">
        <v>207</v>
      </c>
      <c r="B208" s="139" t="s">
        <v>210</v>
      </c>
    </row>
    <row r="209" spans="1:2" ht="12.75">
      <c r="A209" s="138">
        <v>208</v>
      </c>
      <c r="B209" s="139" t="s">
        <v>211</v>
      </c>
    </row>
    <row r="210" spans="1:2" ht="12.75">
      <c r="A210" s="138">
        <v>209</v>
      </c>
      <c r="B210" s="139" t="s">
        <v>212</v>
      </c>
    </row>
    <row r="211" spans="1:2" ht="12.75">
      <c r="A211" s="138">
        <v>210</v>
      </c>
      <c r="B211" s="139" t="s">
        <v>213</v>
      </c>
    </row>
    <row r="212" spans="1:2" ht="12.75">
      <c r="A212" s="138">
        <v>211</v>
      </c>
      <c r="B212" s="139" t="s">
        <v>214</v>
      </c>
    </row>
    <row r="213" spans="1:2" ht="12.75">
      <c r="A213" s="138">
        <v>212</v>
      </c>
      <c r="B213" s="139" t="s">
        <v>215</v>
      </c>
    </row>
    <row r="214" spans="1:2" ht="12.75">
      <c r="A214" s="138">
        <v>213</v>
      </c>
      <c r="B214" s="139" t="s">
        <v>216</v>
      </c>
    </row>
    <row r="215" spans="1:2" ht="12.75">
      <c r="A215" s="138">
        <v>214</v>
      </c>
      <c r="B215" s="139" t="s">
        <v>217</v>
      </c>
    </row>
    <row r="216" spans="1:2" ht="12.75">
      <c r="A216" s="138">
        <v>215</v>
      </c>
      <c r="B216" s="139" t="s">
        <v>218</v>
      </c>
    </row>
    <row r="217" spans="1:2" ht="12.75">
      <c r="A217" s="138">
        <v>216</v>
      </c>
      <c r="B217" s="139" t="s">
        <v>219</v>
      </c>
    </row>
    <row r="218" spans="1:2" ht="12.75">
      <c r="A218" s="138">
        <v>217</v>
      </c>
      <c r="B218" s="139" t="s">
        <v>220</v>
      </c>
    </row>
    <row r="219" spans="1:2" ht="12.75">
      <c r="A219" s="138">
        <v>218</v>
      </c>
      <c r="B219" s="139" t="s">
        <v>221</v>
      </c>
    </row>
    <row r="220" spans="1:2" ht="12.75">
      <c r="A220" s="138">
        <v>219</v>
      </c>
      <c r="B220" s="139" t="s">
        <v>222</v>
      </c>
    </row>
    <row r="221" spans="1:2" ht="12.75">
      <c r="A221" s="138">
        <v>220</v>
      </c>
      <c r="B221" s="139" t="s">
        <v>223</v>
      </c>
    </row>
    <row r="222" spans="1:2" ht="12.75">
      <c r="A222" s="138">
        <v>221</v>
      </c>
      <c r="B222" s="139" t="s">
        <v>224</v>
      </c>
    </row>
    <row r="223" spans="1:2" ht="12.75">
      <c r="A223" s="138">
        <v>222</v>
      </c>
      <c r="B223" s="139" t="s">
        <v>225</v>
      </c>
    </row>
    <row r="224" spans="1:2" ht="12.75">
      <c r="A224" s="138">
        <v>223</v>
      </c>
      <c r="B224" s="139" t="s">
        <v>226</v>
      </c>
    </row>
    <row r="225" spans="1:2" ht="12.75">
      <c r="A225" s="138">
        <v>224</v>
      </c>
      <c r="B225" s="139" t="s">
        <v>227</v>
      </c>
    </row>
    <row r="226" spans="1:2" ht="12.75">
      <c r="A226" s="138">
        <v>225</v>
      </c>
      <c r="B226" s="139" t="s">
        <v>228</v>
      </c>
    </row>
    <row r="227" spans="1:2" ht="12.75">
      <c r="A227" s="138">
        <v>226</v>
      </c>
      <c r="B227" s="139" t="s">
        <v>229</v>
      </c>
    </row>
    <row r="228" spans="1:2" ht="12.75">
      <c r="A228" s="138">
        <v>227</v>
      </c>
      <c r="B228" s="139" t="s">
        <v>230</v>
      </c>
    </row>
    <row r="229" spans="1:2" ht="12.75">
      <c r="A229" s="138">
        <v>228</v>
      </c>
      <c r="B229" s="139" t="s">
        <v>231</v>
      </c>
    </row>
    <row r="230" spans="1:2" ht="12.75">
      <c r="A230" s="138">
        <v>229</v>
      </c>
      <c r="B230" s="139" t="s">
        <v>232</v>
      </c>
    </row>
    <row r="231" spans="1:2" ht="12.75">
      <c r="A231" s="138">
        <v>230</v>
      </c>
      <c r="B231" s="139" t="s">
        <v>233</v>
      </c>
    </row>
    <row r="232" spans="1:2" ht="12.75">
      <c r="A232" s="138">
        <v>231</v>
      </c>
      <c r="B232" s="139" t="s">
        <v>234</v>
      </c>
    </row>
    <row r="233" spans="1:2" ht="12.75">
      <c r="A233" s="138">
        <v>232</v>
      </c>
      <c r="B233" s="139" t="s">
        <v>235</v>
      </c>
    </row>
    <row r="234" spans="1:2" ht="12.75">
      <c r="A234" s="138">
        <v>233</v>
      </c>
      <c r="B234" s="139" t="s">
        <v>236</v>
      </c>
    </row>
    <row r="235" spans="1:2" ht="12.75">
      <c r="A235" s="138">
        <v>234</v>
      </c>
      <c r="B235" s="139" t="s">
        <v>237</v>
      </c>
    </row>
    <row r="236" spans="1:2" ht="12.75">
      <c r="A236" s="138">
        <v>235</v>
      </c>
      <c r="B236" s="139" t="s">
        <v>238</v>
      </c>
    </row>
    <row r="237" spans="1:2" ht="12.75">
      <c r="A237" s="138">
        <v>236</v>
      </c>
      <c r="B237" s="139" t="s">
        <v>239</v>
      </c>
    </row>
    <row r="238" spans="1:2" ht="12.75">
      <c r="A238" s="138">
        <v>237</v>
      </c>
      <c r="B238" s="139" t="s">
        <v>240</v>
      </c>
    </row>
    <row r="239" spans="1:2" ht="12.75">
      <c r="A239" s="138">
        <v>238</v>
      </c>
      <c r="B239" s="139" t="s">
        <v>241</v>
      </c>
    </row>
    <row r="240" spans="1:2" ht="12.75">
      <c r="A240" s="138">
        <v>239</v>
      </c>
      <c r="B240" s="139" t="s">
        <v>242</v>
      </c>
    </row>
    <row r="241" spans="1:2" ht="12.75">
      <c r="A241" s="138">
        <v>240</v>
      </c>
      <c r="B241" s="139" t="s">
        <v>243</v>
      </c>
    </row>
    <row r="242" spans="1:2" ht="12.75">
      <c r="A242" s="138">
        <v>241</v>
      </c>
      <c r="B242" s="139" t="s">
        <v>244</v>
      </c>
    </row>
    <row r="243" spans="1:2" ht="12.75">
      <c r="A243" s="138">
        <v>242</v>
      </c>
      <c r="B243" s="139" t="s">
        <v>245</v>
      </c>
    </row>
    <row r="244" spans="1:2" ht="12.75">
      <c r="A244" s="138">
        <v>243</v>
      </c>
      <c r="B244" s="139" t="s">
        <v>246</v>
      </c>
    </row>
    <row r="245" spans="1:2" ht="12.75">
      <c r="A245" s="138">
        <v>244</v>
      </c>
      <c r="B245" s="139" t="s">
        <v>247</v>
      </c>
    </row>
    <row r="246" spans="1:2" ht="12.75">
      <c r="A246" s="138">
        <v>245</v>
      </c>
      <c r="B246" s="139" t="s">
        <v>248</v>
      </c>
    </row>
    <row r="247" spans="1:2" ht="12.75">
      <c r="A247" s="138">
        <v>246</v>
      </c>
      <c r="B247" s="139" t="s">
        <v>249</v>
      </c>
    </row>
    <row r="248" spans="1:2" ht="12.75">
      <c r="A248" s="138">
        <v>247</v>
      </c>
      <c r="B248" s="139" t="s">
        <v>250</v>
      </c>
    </row>
    <row r="249" spans="1:2" ht="12.75">
      <c r="A249" s="138">
        <v>248</v>
      </c>
      <c r="B249" s="139" t="s">
        <v>251</v>
      </c>
    </row>
    <row r="250" spans="1:2" ht="12.75">
      <c r="A250" s="138">
        <v>249</v>
      </c>
      <c r="B250" s="139" t="s">
        <v>252</v>
      </c>
    </row>
    <row r="251" spans="1:2" ht="12.75">
      <c r="A251" s="138">
        <v>250</v>
      </c>
      <c r="B251" s="139" t="s">
        <v>253</v>
      </c>
    </row>
    <row r="252" spans="1:2" ht="12.75">
      <c r="A252" s="138">
        <v>251</v>
      </c>
      <c r="B252" s="139" t="s">
        <v>254</v>
      </c>
    </row>
    <row r="253" spans="1:2" ht="12.75">
      <c r="A253" s="138">
        <v>252</v>
      </c>
      <c r="B253" s="139" t="s">
        <v>255</v>
      </c>
    </row>
    <row r="254" spans="1:2" ht="12.75">
      <c r="A254" s="138">
        <v>253</v>
      </c>
      <c r="B254" s="139" t="s">
        <v>256</v>
      </c>
    </row>
    <row r="255" spans="1:2" ht="12.75">
      <c r="A255" s="138">
        <v>254</v>
      </c>
      <c r="B255" s="139" t="s">
        <v>257</v>
      </c>
    </row>
    <row r="256" spans="1:2" ht="12.75">
      <c r="A256" s="138">
        <v>255</v>
      </c>
      <c r="B256" s="139" t="s">
        <v>258</v>
      </c>
    </row>
    <row r="257" spans="1:2" ht="12.75">
      <c r="A257" s="138">
        <v>256</v>
      </c>
      <c r="B257" s="139" t="s">
        <v>259</v>
      </c>
    </row>
    <row r="258" spans="1:2" ht="12.75">
      <c r="A258" s="138">
        <v>257</v>
      </c>
      <c r="B258" s="139" t="s">
        <v>260</v>
      </c>
    </row>
    <row r="259" spans="1:2" ht="12.75">
      <c r="A259" s="138">
        <v>258</v>
      </c>
      <c r="B259" s="139" t="s">
        <v>261</v>
      </c>
    </row>
    <row r="260" spans="1:2" ht="12.75">
      <c r="A260" s="138">
        <v>259</v>
      </c>
      <c r="B260" s="139" t="s">
        <v>262</v>
      </c>
    </row>
    <row r="261" spans="1:2" ht="12.75">
      <c r="A261" s="138">
        <v>260</v>
      </c>
      <c r="B261" s="139" t="s">
        <v>263</v>
      </c>
    </row>
    <row r="262" spans="1:2" ht="12.75">
      <c r="A262" s="138">
        <v>261</v>
      </c>
      <c r="B262" s="139" t="s">
        <v>264</v>
      </c>
    </row>
    <row r="263" spans="1:2" ht="12.75">
      <c r="A263" s="138">
        <v>262</v>
      </c>
      <c r="B263" s="139" t="s">
        <v>265</v>
      </c>
    </row>
    <row r="264" spans="1:2" ht="12.75">
      <c r="A264" s="138">
        <v>263</v>
      </c>
      <c r="B264" s="139" t="s">
        <v>266</v>
      </c>
    </row>
    <row r="265" spans="1:2" ht="12.75">
      <c r="A265" s="138">
        <v>264</v>
      </c>
      <c r="B265" s="139" t="s">
        <v>267</v>
      </c>
    </row>
    <row r="266" spans="1:2" ht="12.75">
      <c r="A266" s="138">
        <v>265</v>
      </c>
      <c r="B266" s="139" t="s">
        <v>268</v>
      </c>
    </row>
    <row r="267" spans="1:2" ht="12.75">
      <c r="A267" s="138">
        <v>266</v>
      </c>
      <c r="B267" s="139" t="s">
        <v>269</v>
      </c>
    </row>
    <row r="268" spans="1:2" ht="12.75">
      <c r="A268" s="138">
        <v>267</v>
      </c>
      <c r="B268" s="139" t="s">
        <v>270</v>
      </c>
    </row>
    <row r="269" spans="1:2" ht="12.75">
      <c r="A269" s="138">
        <v>268</v>
      </c>
      <c r="B269" s="139" t="s">
        <v>271</v>
      </c>
    </row>
    <row r="270" spans="1:2" ht="12.75">
      <c r="A270" s="138">
        <v>269</v>
      </c>
      <c r="B270" s="139" t="s">
        <v>272</v>
      </c>
    </row>
    <row r="271" spans="1:2" ht="12.75">
      <c r="A271" s="138">
        <v>270</v>
      </c>
      <c r="B271" s="139" t="s">
        <v>273</v>
      </c>
    </row>
    <row r="272" spans="1:2" ht="12.75">
      <c r="A272" s="138">
        <v>271</v>
      </c>
      <c r="B272" s="139" t="s">
        <v>274</v>
      </c>
    </row>
    <row r="273" spans="1:2" ht="12.75">
      <c r="A273" s="138">
        <v>272</v>
      </c>
      <c r="B273" s="139" t="s">
        <v>275</v>
      </c>
    </row>
    <row r="274" spans="1:2" ht="12.75">
      <c r="A274" s="138">
        <v>273</v>
      </c>
      <c r="B274" s="139" t="s">
        <v>276</v>
      </c>
    </row>
    <row r="275" spans="1:2" ht="12.75">
      <c r="A275" s="138">
        <v>274</v>
      </c>
      <c r="B275" s="139" t="s">
        <v>277</v>
      </c>
    </row>
    <row r="276" spans="1:2" ht="12.75">
      <c r="A276" s="138">
        <v>275</v>
      </c>
      <c r="B276" s="139" t="s">
        <v>278</v>
      </c>
    </row>
    <row r="277" spans="1:2" ht="12.75">
      <c r="A277" s="138">
        <v>276</v>
      </c>
      <c r="B277" s="139" t="s">
        <v>279</v>
      </c>
    </row>
    <row r="278" spans="1:2" ht="12.75">
      <c r="A278" s="138">
        <v>277</v>
      </c>
      <c r="B278" s="139" t="s">
        <v>280</v>
      </c>
    </row>
    <row r="279" spans="1:2" ht="12.75">
      <c r="A279" s="138">
        <v>278</v>
      </c>
      <c r="B279" s="139" t="s">
        <v>281</v>
      </c>
    </row>
    <row r="280" spans="1:2" ht="12.75">
      <c r="A280" s="138">
        <v>279</v>
      </c>
      <c r="B280" s="139" t="s">
        <v>282</v>
      </c>
    </row>
    <row r="281" spans="1:2" ht="12.75">
      <c r="A281" s="138">
        <v>280</v>
      </c>
      <c r="B281" s="139" t="s">
        <v>283</v>
      </c>
    </row>
    <row r="282" spans="1:2" ht="12.75">
      <c r="A282" s="138">
        <v>281</v>
      </c>
      <c r="B282" s="139" t="s">
        <v>284</v>
      </c>
    </row>
    <row r="283" spans="1:2" ht="12.75">
      <c r="A283" s="138">
        <v>282</v>
      </c>
      <c r="B283" s="139" t="s">
        <v>285</v>
      </c>
    </row>
    <row r="284" spans="1:2" ht="12.75">
      <c r="A284" s="138">
        <v>283</v>
      </c>
      <c r="B284" s="139" t="s">
        <v>286</v>
      </c>
    </row>
    <row r="285" spans="1:2" ht="12.75">
      <c r="A285" s="138">
        <v>284</v>
      </c>
      <c r="B285" s="139" t="s">
        <v>287</v>
      </c>
    </row>
    <row r="286" spans="1:2" ht="12.75">
      <c r="A286" s="138">
        <v>285</v>
      </c>
      <c r="B286" s="139" t="s">
        <v>288</v>
      </c>
    </row>
    <row r="287" spans="1:2" ht="12.75">
      <c r="A287" s="138">
        <v>286</v>
      </c>
      <c r="B287" s="139" t="s">
        <v>289</v>
      </c>
    </row>
    <row r="288" spans="1:2" ht="12.75">
      <c r="A288" s="138">
        <v>287</v>
      </c>
      <c r="B288" s="139" t="s">
        <v>290</v>
      </c>
    </row>
    <row r="289" spans="1:2" ht="12.75">
      <c r="A289" s="138">
        <v>288</v>
      </c>
      <c r="B289" s="139" t="s">
        <v>291</v>
      </c>
    </row>
    <row r="290" spans="1:2" ht="12.75">
      <c r="A290" s="138">
        <v>289</v>
      </c>
      <c r="B290" s="139" t="s">
        <v>292</v>
      </c>
    </row>
    <row r="291" spans="1:2" ht="12.75">
      <c r="A291" s="138">
        <v>290</v>
      </c>
      <c r="B291" s="139" t="s">
        <v>293</v>
      </c>
    </row>
    <row r="292" spans="1:2" ht="12.75">
      <c r="A292" s="138">
        <v>291</v>
      </c>
      <c r="B292" s="139" t="s">
        <v>294</v>
      </c>
    </row>
    <row r="293" spans="1:2" ht="12.75">
      <c r="A293" s="138">
        <v>292</v>
      </c>
      <c r="B293" s="139" t="s">
        <v>295</v>
      </c>
    </row>
    <row r="294" spans="1:2" ht="12.75">
      <c r="A294" s="138">
        <v>293</v>
      </c>
      <c r="B294" s="139" t="s">
        <v>296</v>
      </c>
    </row>
    <row r="295" spans="1:2" ht="12.75">
      <c r="A295" s="138">
        <v>294</v>
      </c>
      <c r="B295" s="139" t="s">
        <v>297</v>
      </c>
    </row>
    <row r="296" spans="1:2" ht="12.75">
      <c r="A296" s="138">
        <v>295</v>
      </c>
      <c r="B296" s="139" t="s">
        <v>298</v>
      </c>
    </row>
    <row r="297" spans="1:2" ht="12.75">
      <c r="A297" s="138">
        <v>296</v>
      </c>
      <c r="B297" s="139" t="s">
        <v>299</v>
      </c>
    </row>
    <row r="298" spans="1:2" ht="12.75">
      <c r="A298" s="138">
        <v>297</v>
      </c>
      <c r="B298" s="139" t="s">
        <v>300</v>
      </c>
    </row>
    <row r="299" spans="1:2" ht="12.75">
      <c r="A299" s="138">
        <v>298</v>
      </c>
      <c r="B299" s="139" t="s">
        <v>301</v>
      </c>
    </row>
    <row r="300" spans="1:2" ht="12.75">
      <c r="A300" s="138">
        <v>299</v>
      </c>
      <c r="B300" s="139" t="s">
        <v>302</v>
      </c>
    </row>
    <row r="301" spans="1:2" ht="12.75">
      <c r="A301" s="138">
        <v>300</v>
      </c>
      <c r="B301" s="139" t="s">
        <v>303</v>
      </c>
    </row>
    <row r="302" spans="1:2" ht="12.75">
      <c r="A302" s="138">
        <v>301</v>
      </c>
      <c r="B302" s="139" t="s">
        <v>304</v>
      </c>
    </row>
    <row r="303" spans="1:2" ht="12.75">
      <c r="A303" s="138">
        <v>302</v>
      </c>
      <c r="B303" s="139" t="s">
        <v>305</v>
      </c>
    </row>
    <row r="304" spans="1:2" ht="12.75">
      <c r="A304" s="138">
        <v>303</v>
      </c>
      <c r="B304" s="139" t="s">
        <v>306</v>
      </c>
    </row>
    <row r="305" spans="1:2" ht="12.75">
      <c r="A305" s="138">
        <v>304</v>
      </c>
      <c r="B305" s="139" t="s">
        <v>307</v>
      </c>
    </row>
    <row r="306" spans="1:2" ht="12.75">
      <c r="A306" s="138">
        <v>305</v>
      </c>
      <c r="B306" s="139" t="s">
        <v>308</v>
      </c>
    </row>
    <row r="307" spans="1:2" ht="12.75">
      <c r="A307" s="138">
        <v>306</v>
      </c>
      <c r="B307" s="139" t="s">
        <v>309</v>
      </c>
    </row>
    <row r="308" spans="1:2" ht="12.75">
      <c r="A308" s="138">
        <v>307</v>
      </c>
      <c r="B308" s="139" t="s">
        <v>310</v>
      </c>
    </row>
    <row r="309" spans="1:2" ht="12.75">
      <c r="A309" s="138">
        <v>308</v>
      </c>
      <c r="B309" s="139" t="s">
        <v>311</v>
      </c>
    </row>
    <row r="310" spans="1:2" ht="12.75">
      <c r="A310" s="138">
        <v>309</v>
      </c>
      <c r="B310" s="139" t="s">
        <v>312</v>
      </c>
    </row>
    <row r="311" spans="1:2" ht="12.75">
      <c r="A311" s="138">
        <v>310</v>
      </c>
      <c r="B311" s="139" t="s">
        <v>313</v>
      </c>
    </row>
    <row r="312" spans="1:2" ht="12.75">
      <c r="A312" s="138">
        <v>311</v>
      </c>
      <c r="B312" s="139" t="s">
        <v>314</v>
      </c>
    </row>
    <row r="313" spans="1:2" ht="12.75">
      <c r="A313" s="138">
        <v>312</v>
      </c>
      <c r="B313" s="139" t="s">
        <v>315</v>
      </c>
    </row>
    <row r="314" spans="1:2" ht="12.75">
      <c r="A314" s="138">
        <v>313</v>
      </c>
      <c r="B314" s="139" t="s">
        <v>316</v>
      </c>
    </row>
    <row r="315" spans="1:2" ht="12.75">
      <c r="A315" s="138">
        <v>314</v>
      </c>
      <c r="B315" s="139" t="s">
        <v>317</v>
      </c>
    </row>
    <row r="316" spans="1:2" ht="12.75">
      <c r="A316" s="138">
        <v>315</v>
      </c>
      <c r="B316" s="139" t="s">
        <v>318</v>
      </c>
    </row>
    <row r="317" spans="1:2" ht="12.75">
      <c r="A317" s="138">
        <v>316</v>
      </c>
      <c r="B317" s="139" t="s">
        <v>319</v>
      </c>
    </row>
    <row r="318" spans="1:2" ht="12.75">
      <c r="A318" s="138">
        <v>317</v>
      </c>
      <c r="B318" s="139" t="s">
        <v>320</v>
      </c>
    </row>
    <row r="319" spans="1:2" ht="12.75">
      <c r="A319" s="138">
        <v>318</v>
      </c>
      <c r="B319" s="139" t="s">
        <v>321</v>
      </c>
    </row>
    <row r="320" spans="1:2" ht="12.75">
      <c r="A320" s="138">
        <v>319</v>
      </c>
      <c r="B320" s="139" t="s">
        <v>322</v>
      </c>
    </row>
    <row r="321" spans="1:2" ht="12.75">
      <c r="A321" s="138">
        <v>320</v>
      </c>
      <c r="B321" s="139" t="s">
        <v>323</v>
      </c>
    </row>
    <row r="322" spans="1:2" ht="12.75">
      <c r="A322" s="138">
        <v>321</v>
      </c>
      <c r="B322" s="139" t="s">
        <v>324</v>
      </c>
    </row>
    <row r="323" spans="1:2" ht="12.75">
      <c r="A323" s="138">
        <v>322</v>
      </c>
      <c r="B323" s="139" t="s">
        <v>325</v>
      </c>
    </row>
    <row r="324" spans="1:2" ht="12.75">
      <c r="A324" s="138">
        <v>323</v>
      </c>
      <c r="B324" s="139" t="s">
        <v>326</v>
      </c>
    </row>
    <row r="325" spans="1:2" ht="12.75">
      <c r="A325" s="138">
        <v>324</v>
      </c>
      <c r="B325" s="139" t="s">
        <v>327</v>
      </c>
    </row>
    <row r="326" spans="1:2" ht="12.75">
      <c r="A326" s="138">
        <v>325</v>
      </c>
      <c r="B326" s="139" t="s">
        <v>328</v>
      </c>
    </row>
    <row r="327" spans="1:2" ht="12.75">
      <c r="A327" s="138">
        <v>326</v>
      </c>
      <c r="B327" s="139" t="s">
        <v>329</v>
      </c>
    </row>
    <row r="328" spans="1:2" ht="12.75">
      <c r="A328" s="138">
        <v>327</v>
      </c>
      <c r="B328" s="139" t="s">
        <v>330</v>
      </c>
    </row>
    <row r="329" spans="1:2" ht="12.75">
      <c r="A329" s="138">
        <v>328</v>
      </c>
      <c r="B329" s="139" t="s">
        <v>331</v>
      </c>
    </row>
    <row r="330" spans="1:2" ht="12.75">
      <c r="A330" s="138">
        <v>329</v>
      </c>
      <c r="B330" s="139" t="s">
        <v>332</v>
      </c>
    </row>
    <row r="331" spans="1:2" ht="12.75">
      <c r="A331" s="138">
        <v>330</v>
      </c>
      <c r="B331" s="139" t="s">
        <v>333</v>
      </c>
    </row>
    <row r="332" spans="1:2" ht="12.75">
      <c r="A332" s="138">
        <v>331</v>
      </c>
      <c r="B332" s="139" t="s">
        <v>334</v>
      </c>
    </row>
    <row r="333" spans="1:2" ht="12.75">
      <c r="A333" s="138">
        <v>332</v>
      </c>
      <c r="B333" s="139" t="s">
        <v>335</v>
      </c>
    </row>
    <row r="334" spans="1:2" ht="12.75">
      <c r="A334" s="138">
        <v>333</v>
      </c>
      <c r="B334" s="139" t="s">
        <v>336</v>
      </c>
    </row>
    <row r="335" spans="1:2" ht="12.75">
      <c r="A335" s="138">
        <v>334</v>
      </c>
      <c r="B335" s="139" t="s">
        <v>337</v>
      </c>
    </row>
    <row r="336" spans="1:2" ht="12.75">
      <c r="A336" s="138">
        <v>335</v>
      </c>
      <c r="B336" s="139" t="s">
        <v>338</v>
      </c>
    </row>
    <row r="337" spans="1:2" ht="12.75">
      <c r="A337" s="138">
        <v>336</v>
      </c>
      <c r="B337" s="139" t="s">
        <v>339</v>
      </c>
    </row>
    <row r="338" spans="1:2" ht="12.75">
      <c r="A338" s="138">
        <v>337</v>
      </c>
      <c r="B338" s="139" t="s">
        <v>340</v>
      </c>
    </row>
    <row r="339" spans="1:2" ht="12.75">
      <c r="A339" s="138">
        <v>338</v>
      </c>
      <c r="B339" s="139" t="s">
        <v>341</v>
      </c>
    </row>
    <row r="340" spans="1:2" ht="12.75">
      <c r="A340" s="138">
        <v>339</v>
      </c>
      <c r="B340" s="139" t="s">
        <v>342</v>
      </c>
    </row>
    <row r="341" spans="1:2" ht="12.75">
      <c r="A341" s="138">
        <v>340</v>
      </c>
      <c r="B341" s="139" t="s">
        <v>343</v>
      </c>
    </row>
    <row r="342" spans="1:2" ht="12.75">
      <c r="A342" s="138">
        <v>341</v>
      </c>
      <c r="B342" s="139" t="s">
        <v>344</v>
      </c>
    </row>
    <row r="343" spans="1:2" ht="12.75">
      <c r="A343" s="138">
        <v>342</v>
      </c>
      <c r="B343" s="139" t="s">
        <v>345</v>
      </c>
    </row>
    <row r="344" spans="1:2" ht="12.75">
      <c r="A344" s="138">
        <v>343</v>
      </c>
      <c r="B344" s="139" t="s">
        <v>346</v>
      </c>
    </row>
    <row r="345" spans="1:2" ht="12.75">
      <c r="A345" s="138">
        <v>344</v>
      </c>
      <c r="B345" s="139" t="s">
        <v>347</v>
      </c>
    </row>
    <row r="346" spans="1:2" ht="12.75">
      <c r="A346" s="138">
        <v>345</v>
      </c>
      <c r="B346" s="139" t="s">
        <v>348</v>
      </c>
    </row>
    <row r="347" spans="1:2" ht="12.75">
      <c r="A347" s="138">
        <v>346</v>
      </c>
      <c r="B347" s="139" t="s">
        <v>349</v>
      </c>
    </row>
    <row r="348" spans="1:2" ht="12.75">
      <c r="A348" s="138">
        <v>347</v>
      </c>
      <c r="B348" s="139" t="s">
        <v>350</v>
      </c>
    </row>
    <row r="349" spans="1:2" ht="12.75">
      <c r="A349" s="138">
        <v>348</v>
      </c>
      <c r="B349" s="139" t="s">
        <v>351</v>
      </c>
    </row>
    <row r="350" spans="1:2" ht="12.75">
      <c r="A350" s="138">
        <v>349</v>
      </c>
      <c r="B350" s="139" t="s">
        <v>352</v>
      </c>
    </row>
    <row r="351" spans="1:2" ht="12.75">
      <c r="A351" s="138">
        <v>350</v>
      </c>
      <c r="B351" s="139" t="s">
        <v>353</v>
      </c>
    </row>
    <row r="352" spans="1:2" ht="12.75">
      <c r="A352" s="138">
        <v>351</v>
      </c>
      <c r="B352" t="s">
        <v>354</v>
      </c>
    </row>
    <row r="353" ht="12.75">
      <c r="A353" s="138">
        <v>366</v>
      </c>
    </row>
  </sheetData>
  <sheetProtection/>
  <printOptions gridLines="1"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5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7.28125" style="0" bestFit="1" customWidth="1"/>
    <col min="4" max="4" width="5.7109375" style="0" customWidth="1"/>
    <col min="5" max="5" width="15.57421875" style="0" customWidth="1"/>
    <col min="6" max="6" width="15.421875" style="0" customWidth="1"/>
    <col min="7" max="7" width="17.7109375" style="0" bestFit="1" customWidth="1"/>
    <col min="8" max="9" width="2.7109375" style="0" customWidth="1"/>
    <col min="10" max="10" width="5.421875" style="1" customWidth="1"/>
    <col min="11" max="11" width="48.28125" style="0" customWidth="1"/>
    <col min="12" max="12" width="18.7109375" style="0" customWidth="1"/>
    <col min="13" max="13" width="4.57421875" style="0" customWidth="1"/>
    <col min="14" max="14" width="18.7109375" style="0" customWidth="1"/>
    <col min="15" max="15" width="2.7109375" style="0" customWidth="1"/>
    <col min="17" max="17" width="7.57421875" style="0" customWidth="1"/>
    <col min="18" max="18" width="18.00390625" style="0" customWidth="1"/>
  </cols>
  <sheetData>
    <row r="1" spans="1:18" s="6" customFormat="1" ht="18">
      <c r="A1" s="6" t="s">
        <v>355</v>
      </c>
      <c r="B1" s="4" t="s">
        <v>356</v>
      </c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R1"/>
    </row>
    <row r="2" spans="2:15" s="6" customFormat="1" ht="18">
      <c r="B2" s="4" t="s">
        <v>357</v>
      </c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2:15" s="6" customFormat="1" ht="18">
      <c r="B3" s="4" t="s">
        <v>889</v>
      </c>
      <c r="C3" s="4"/>
      <c r="D3" s="4"/>
      <c r="E3" s="4"/>
      <c r="F3" s="4"/>
      <c r="G3" s="4"/>
      <c r="H3" s="4"/>
      <c r="I3" s="4"/>
      <c r="J3" s="5"/>
      <c r="K3" s="4"/>
      <c r="L3" s="4"/>
      <c r="M3" s="4"/>
      <c r="N3" s="4"/>
      <c r="O3" s="4"/>
    </row>
    <row r="4" spans="2:15" s="42" customFormat="1" ht="30" customHeight="1">
      <c r="B4" s="161" t="str">
        <f>VLOOKUP(SELECT,jurcodes,2)</f>
        <v>ABINGTON            </v>
      </c>
      <c r="C4" s="43"/>
      <c r="D4" s="43"/>
      <c r="E4" s="43"/>
      <c r="F4" s="43"/>
      <c r="G4" s="43"/>
      <c r="H4" s="43"/>
      <c r="I4" s="43"/>
      <c r="J4" s="44"/>
      <c r="K4" s="43"/>
      <c r="L4" s="43"/>
      <c r="M4" s="43"/>
      <c r="N4" s="43"/>
      <c r="O4" s="43"/>
    </row>
    <row r="5" spans="2:10" s="82" customFormat="1" ht="12.75" customHeight="1" thickBot="1">
      <c r="B5" s="83"/>
      <c r="J5" s="84"/>
    </row>
    <row r="6" spans="1:15" s="82" customFormat="1" ht="12.75" customHeight="1">
      <c r="A6" s="86"/>
      <c r="B6" s="87"/>
      <c r="C6" s="88"/>
      <c r="D6" s="88"/>
      <c r="E6" s="88"/>
      <c r="F6" s="88"/>
      <c r="G6" s="88"/>
      <c r="H6" s="90"/>
      <c r="I6" s="102"/>
      <c r="J6" s="99"/>
      <c r="K6" s="88"/>
      <c r="L6" s="89" t="s">
        <v>358</v>
      </c>
      <c r="M6" s="88"/>
      <c r="N6" s="89" t="s">
        <v>358</v>
      </c>
      <c r="O6" s="90"/>
    </row>
    <row r="7" spans="1:15" s="57" customFormat="1" ht="12.75" customHeight="1">
      <c r="A7" s="91"/>
      <c r="B7" s="85"/>
      <c r="C7" s="85"/>
      <c r="D7" s="85"/>
      <c r="E7" s="85"/>
      <c r="F7" s="85"/>
      <c r="G7" s="85"/>
      <c r="H7" s="93"/>
      <c r="I7" s="85"/>
      <c r="J7" s="100"/>
      <c r="K7" s="85"/>
      <c r="L7" s="92">
        <v>2020</v>
      </c>
      <c r="M7" s="85"/>
      <c r="N7" s="92">
        <v>2021</v>
      </c>
      <c r="O7" s="93"/>
    </row>
    <row r="8" spans="1:15" s="2" customFormat="1" ht="15.75" customHeight="1" thickBot="1">
      <c r="A8" s="133" t="s">
        <v>359</v>
      </c>
      <c r="B8" s="75" t="s">
        <v>360</v>
      </c>
      <c r="C8" s="10"/>
      <c r="D8" s="10"/>
      <c r="E8" s="61"/>
      <c r="F8" s="24"/>
      <c r="G8" s="24" t="s">
        <v>361</v>
      </c>
      <c r="H8" s="127"/>
      <c r="I8" s="10"/>
      <c r="J8" s="136" t="s">
        <v>362</v>
      </c>
      <c r="K8" s="75" t="s">
        <v>363</v>
      </c>
      <c r="L8" s="65" t="s">
        <v>364</v>
      </c>
      <c r="M8" s="65"/>
      <c r="N8" s="65" t="s">
        <v>365</v>
      </c>
      <c r="O8" s="94"/>
    </row>
    <row r="9" spans="1:15" s="2" customFormat="1" ht="12.75" customHeight="1">
      <c r="A9" s="72"/>
      <c r="B9" s="33"/>
      <c r="C9" s="103"/>
      <c r="D9" s="103"/>
      <c r="E9" s="7"/>
      <c r="F9" s="8"/>
      <c r="G9" s="8"/>
      <c r="H9" s="73"/>
      <c r="I9" s="10"/>
      <c r="J9" s="31"/>
      <c r="K9" s="104"/>
      <c r="L9" s="40"/>
      <c r="M9" s="38"/>
      <c r="N9" s="40"/>
      <c r="O9" s="32"/>
    </row>
    <row r="10" spans="1:17" s="34" customFormat="1" ht="12.75" customHeight="1">
      <c r="A10" s="9"/>
      <c r="B10" s="45" t="str">
        <f>IF(VLOOKUP(SELECT,levybase,9)&gt;0,"FY2020 Levy Limit Prior to Exclusions","FY2019 Levy Limit Prior to Exclusions")</f>
        <v>FY2020 Levy Limit Prior to Exclusions</v>
      </c>
      <c r="C10" s="45"/>
      <c r="D10" s="10"/>
      <c r="E10" s="10"/>
      <c r="F10" s="10"/>
      <c r="G10" s="48">
        <f>IF(VLOOKUP(SELECT,levybase,9)&gt;0,VLOOKUP(SELECT,levybase,9),VLOOKUP(SELECT,levybase,3))</f>
        <v>33620233</v>
      </c>
      <c r="H10" s="49"/>
      <c r="I10" s="48"/>
      <c r="J10" s="101"/>
      <c r="K10" s="15"/>
      <c r="L10" s="48"/>
      <c r="M10" s="48"/>
      <c r="N10" s="48"/>
      <c r="O10" s="94"/>
      <c r="Q10" s="23"/>
    </row>
    <row r="11" spans="1:15" ht="13.5">
      <c r="A11" s="9"/>
      <c r="B11" s="45" t="str">
        <f>IF(VLOOKUP(SELECT,levybase,9)&gt;0,"Impact of FY1994-FY2020 Overrides on FY2020 Limit","Impact of FY1994-FY2019 Overrides on FY2019 Limit")</f>
        <v>Impact of FY1994-FY2020 Overrides on FY2020 Limit</v>
      </c>
      <c r="C11" s="46"/>
      <c r="D11" s="10"/>
      <c r="E11" s="10"/>
      <c r="F11" s="48"/>
      <c r="G11" s="48">
        <f>IF(VLOOKUP(SELECT,levybase,9)&gt;0,VLOOKUP(SELECT,levybase,11),VLOOKUP(SELECT,levybase,6))</f>
        <v>832054</v>
      </c>
      <c r="H11" s="49"/>
      <c r="I11" s="48"/>
      <c r="J11" s="9"/>
      <c r="K11" s="15"/>
      <c r="L11" s="48"/>
      <c r="M11" s="48"/>
      <c r="N11" s="48"/>
      <c r="O11" s="49"/>
    </row>
    <row r="12" spans="1:15" ht="13.5">
      <c r="A12" s="9"/>
      <c r="B12" s="45" t="str">
        <f>IF(VLOOKUP(SELECT,levybase,9)&gt;0,"FY2020 Limit Adjusted for Overrides","FY2019 Limit Adjusted for Overrides")</f>
        <v>FY2020 Limit Adjusted for Overrides</v>
      </c>
      <c r="C12" s="45"/>
      <c r="D12" s="10"/>
      <c r="E12" s="10"/>
      <c r="F12" s="48"/>
      <c r="G12" s="48">
        <f>IF(VLOOKUP(SELECT,levybase,9)&gt;0,VLOOKUP(SELECT,levybase,12),VLOOKUP(SELECT,levybase,7))</f>
        <v>32788179</v>
      </c>
      <c r="H12" s="49"/>
      <c r="I12" s="48"/>
      <c r="J12" s="9"/>
      <c r="K12" s="15" t="s">
        <v>869</v>
      </c>
      <c r="L12" s="48">
        <f>VLOOKUP(SELECT,GRS,3)</f>
        <v>2088894</v>
      </c>
      <c r="M12" s="48"/>
      <c r="N12" s="48">
        <f>VLOOKUP(SELECT,GRS,8)</f>
        <v>2147383</v>
      </c>
      <c r="O12" s="49"/>
    </row>
    <row r="13" spans="1:15" ht="13.5">
      <c r="A13" s="9"/>
      <c r="B13" s="45">
        <f>IF(VLOOKUP(SELECT,levybase,9)&gt;0,"","Estimated FY2013 Limit = FY2012*1.025 plus")</f>
      </c>
      <c r="C13" s="45"/>
      <c r="D13" s="10"/>
      <c r="E13" s="10"/>
      <c r="F13" s="48"/>
      <c r="G13" s="48"/>
      <c r="H13" s="49"/>
      <c r="I13" s="48"/>
      <c r="J13" s="9"/>
      <c r="K13" s="15" t="s">
        <v>366</v>
      </c>
      <c r="L13" s="48">
        <f>VLOOKUP(SELECT,GRS,4)</f>
        <v>138184</v>
      </c>
      <c r="M13" s="48"/>
      <c r="N13" s="48">
        <f>VLOOKUP(SELECT,GRS,9)</f>
        <v>138184</v>
      </c>
      <c r="O13" s="49"/>
    </row>
    <row r="14" spans="1:15" ht="12.75" customHeight="1">
      <c r="A14" s="9"/>
      <c r="B14" s="45">
        <f>IF(VLOOKUP(SELECT,levybase,9)&gt;0,"","New growth percentage (part 2) * adjusted 2012 Limit")</f>
      </c>
      <c r="C14" s="45"/>
      <c r="D14" s="45"/>
      <c r="E14" s="10"/>
      <c r="F14" s="48"/>
      <c r="G14" s="48">
        <f>IF(VLOOKUP(SELECT,levybase,9)&gt;0,"",VLOOKUP(SELECT,levybase,8))</f>
      </c>
      <c r="H14" s="27"/>
      <c r="I14" s="18"/>
      <c r="J14" s="9"/>
      <c r="K14" s="13" t="s">
        <v>367</v>
      </c>
      <c r="L14" s="60">
        <f>VLOOKUP(SELECT,GRS,5)</f>
        <v>2227078</v>
      </c>
      <c r="M14" s="48"/>
      <c r="N14" s="60">
        <f>VLOOKUP(SELECT,GRS,10)</f>
        <v>2285567</v>
      </c>
      <c r="O14" s="49"/>
    </row>
    <row r="15" spans="1:15" ht="15.75" customHeight="1" thickBot="1">
      <c r="A15" s="20"/>
      <c r="B15" s="95"/>
      <c r="C15" s="95"/>
      <c r="D15" s="21"/>
      <c r="E15" s="21"/>
      <c r="F15" s="96"/>
      <c r="G15" s="50"/>
      <c r="H15" s="97"/>
      <c r="I15" s="60"/>
      <c r="J15" s="20"/>
      <c r="K15" s="21"/>
      <c r="L15" s="21"/>
      <c r="M15" s="21"/>
      <c r="N15" s="21"/>
      <c r="O15" s="98"/>
    </row>
    <row r="16" spans="1:15" ht="15" customHeight="1">
      <c r="A16" s="9"/>
      <c r="B16" s="59"/>
      <c r="C16" s="59"/>
      <c r="D16" s="10"/>
      <c r="E16" s="10"/>
      <c r="F16" s="18"/>
      <c r="G16" s="60"/>
      <c r="H16" s="74"/>
      <c r="I16" s="60"/>
      <c r="J16" s="72"/>
      <c r="K16" s="33"/>
      <c r="L16" s="79" t="str">
        <f>CONCATENATE("FY",TEXT(VLOOKUP(SELECT,LOCR,2),0))</f>
        <v>FY2019</v>
      </c>
      <c r="M16" s="29"/>
      <c r="N16" s="80" t="str">
        <f>CONCATENATE("FY",TEXT(VLOOKUP(SELECT,LOCR,12),0))</f>
        <v>FY2020</v>
      </c>
      <c r="O16" s="47"/>
    </row>
    <row r="17" spans="1:15" ht="19.5" customHeight="1" thickBot="1">
      <c r="A17" s="133" t="s">
        <v>368</v>
      </c>
      <c r="B17" s="117" t="s">
        <v>369</v>
      </c>
      <c r="C17" s="117"/>
      <c r="D17" s="117"/>
      <c r="E17" s="117"/>
      <c r="F17" s="117"/>
      <c r="G17" s="117"/>
      <c r="H17" s="128"/>
      <c r="I17" s="61"/>
      <c r="J17" s="134" t="s">
        <v>370</v>
      </c>
      <c r="K17" s="113" t="s">
        <v>371</v>
      </c>
      <c r="L17" s="114" t="s">
        <v>372</v>
      </c>
      <c r="M17" s="114"/>
      <c r="N17" s="114" t="s">
        <v>372</v>
      </c>
      <c r="O17" s="115"/>
    </row>
    <row r="18" spans="1:15" ht="17.25">
      <c r="A18" s="36"/>
      <c r="B18" s="37"/>
      <c r="C18" s="40" t="s">
        <v>373</v>
      </c>
      <c r="D18" s="39"/>
      <c r="E18" s="38"/>
      <c r="F18" s="40" t="s">
        <v>374</v>
      </c>
      <c r="G18" s="41" t="s">
        <v>375</v>
      </c>
      <c r="H18" s="131"/>
      <c r="I18" s="67"/>
      <c r="J18" s="72"/>
      <c r="K18" s="33"/>
      <c r="L18" s="29"/>
      <c r="M18" s="29"/>
      <c r="N18" s="116"/>
      <c r="O18" s="47"/>
    </row>
    <row r="19" spans="1:15" ht="17.25">
      <c r="A19" s="107"/>
      <c r="B19" s="10"/>
      <c r="C19" s="65" t="s">
        <v>376</v>
      </c>
      <c r="D19" s="64"/>
      <c r="E19" s="65" t="s">
        <v>377</v>
      </c>
      <c r="F19" s="65" t="s">
        <v>378</v>
      </c>
      <c r="G19" s="66" t="s">
        <v>379</v>
      </c>
      <c r="H19" s="130"/>
      <c r="I19" s="67"/>
      <c r="J19" s="9"/>
      <c r="K19" s="17" t="s">
        <v>380</v>
      </c>
      <c r="L19" s="48">
        <f>VLOOKUP(SELECT,LOCR,3)</f>
        <v>2104723</v>
      </c>
      <c r="M19" s="48"/>
      <c r="N19" s="48">
        <f>VLOOKUP(SELECT,LOCR,13)</f>
        <v>2531824</v>
      </c>
      <c r="O19" s="26"/>
    </row>
    <row r="20" spans="1:15" ht="18" customHeight="1">
      <c r="A20" s="107"/>
      <c r="B20" s="76" t="s">
        <v>381</v>
      </c>
      <c r="C20" s="63" t="s">
        <v>382</v>
      </c>
      <c r="D20" s="77" t="s">
        <v>383</v>
      </c>
      <c r="E20" s="65" t="s">
        <v>384</v>
      </c>
      <c r="F20" s="63" t="s">
        <v>385</v>
      </c>
      <c r="G20" s="66" t="s">
        <v>386</v>
      </c>
      <c r="H20" s="130"/>
      <c r="I20" s="67"/>
      <c r="J20" s="78"/>
      <c r="K20" s="15" t="s">
        <v>387</v>
      </c>
      <c r="L20" s="48">
        <f>VLOOKUP(SELECT,LOCR,4)</f>
        <v>285000</v>
      </c>
      <c r="M20" s="48"/>
      <c r="N20" s="48">
        <f>VLOOKUP(SELECT,LOCR,14)</f>
        <v>340000</v>
      </c>
      <c r="O20" s="12"/>
    </row>
    <row r="21" spans="1:15" ht="19.5" customHeight="1" thickBot="1">
      <c r="A21" s="122"/>
      <c r="B21" s="123" t="s">
        <v>388</v>
      </c>
      <c r="C21" s="141" t="s">
        <v>389</v>
      </c>
      <c r="D21" s="125">
        <v>653</v>
      </c>
      <c r="E21" s="124" t="s">
        <v>378</v>
      </c>
      <c r="F21" s="141" t="s">
        <v>390</v>
      </c>
      <c r="G21" s="126" t="s">
        <v>391</v>
      </c>
      <c r="H21" s="132"/>
      <c r="I21" s="67"/>
      <c r="J21" s="9"/>
      <c r="K21" s="15" t="s">
        <v>392</v>
      </c>
      <c r="L21" s="48">
        <f>VLOOKUP(SELECT,LOCR,5)</f>
        <v>225000</v>
      </c>
      <c r="M21" s="48"/>
      <c r="N21" s="48">
        <f>VLOOKUP(SELECT,LOCR,15)</f>
        <v>250000</v>
      </c>
      <c r="O21" s="12"/>
    </row>
    <row r="22" spans="1:15" ht="15.75" customHeight="1">
      <c r="A22" s="108"/>
      <c r="B22" s="68"/>
      <c r="C22" s="69"/>
      <c r="D22" s="70"/>
      <c r="E22" s="68"/>
      <c r="F22" s="69"/>
      <c r="G22" s="71"/>
      <c r="H22" s="109"/>
      <c r="I22" s="71"/>
      <c r="J22" s="9"/>
      <c r="K22" s="15" t="s">
        <v>393</v>
      </c>
      <c r="L22" s="48">
        <f>VLOOKUP(SELECT,LOCR,6)</f>
        <v>0</v>
      </c>
      <c r="M22" s="48"/>
      <c r="N22" s="48">
        <f>VLOOKUP(SELECT,LOCR,16)</f>
        <v>0</v>
      </c>
      <c r="O22" s="12"/>
    </row>
    <row r="23" spans="1:15" ht="13.5">
      <c r="A23" s="9"/>
      <c r="B23" s="244" t="s">
        <v>874</v>
      </c>
      <c r="C23" s="48">
        <f>VLOOKUP(SELECT,levygrowth,3)</f>
        <v>27084671</v>
      </c>
      <c r="D23" s="142"/>
      <c r="E23" s="48"/>
      <c r="F23" s="48"/>
      <c r="G23" s="11"/>
      <c r="H23" s="19"/>
      <c r="I23" s="11"/>
      <c r="J23" s="9"/>
      <c r="K23" s="17" t="s">
        <v>394</v>
      </c>
      <c r="L23" s="48">
        <f>VLOOKUP(SELECT,LOCR,7)</f>
        <v>40000</v>
      </c>
      <c r="M23" s="48"/>
      <c r="N23" s="48">
        <f>VLOOKUP(SELECT,LOCR,17)</f>
        <v>50000</v>
      </c>
      <c r="O23" s="12"/>
    </row>
    <row r="24" spans="1:15" ht="13.5">
      <c r="A24" s="9"/>
      <c r="B24" s="244" t="s">
        <v>875</v>
      </c>
      <c r="C24" s="48">
        <f>VLOOKUP(SELECT,levygrowth,4)</f>
        <v>28072153</v>
      </c>
      <c r="D24" s="142">
        <f>IF(VLOOKUP(SELECT,levygrowth,8)=2007,2007,IF(VLOOKUP(SELECT,levygrowth,9)=2007,"2007*",""))</f>
      </c>
      <c r="E24" s="48">
        <f>VLOOKUP(SELECT,levygrowth,12)</f>
        <v>310365</v>
      </c>
      <c r="F24" s="48">
        <f>VLOOKUP(SELECT,levygrowth,17)</f>
        <v>310365</v>
      </c>
      <c r="G24" s="11">
        <f>VLOOKUP(SELECT,levygrowth,22)</f>
        <v>0.0115</v>
      </c>
      <c r="H24" s="19"/>
      <c r="I24" s="11"/>
      <c r="J24" s="9"/>
      <c r="K24" s="15" t="s">
        <v>395</v>
      </c>
      <c r="L24" s="48">
        <f>VLOOKUP(SELECT,LOCR,8)</f>
        <v>65000</v>
      </c>
      <c r="M24" s="48"/>
      <c r="N24" s="48">
        <f>VLOOKUP(SELECT,LOCR,18)</f>
        <v>85000</v>
      </c>
      <c r="O24" s="12"/>
    </row>
    <row r="25" spans="1:15" ht="13.5">
      <c r="A25" s="9"/>
      <c r="B25" s="244" t="s">
        <v>876</v>
      </c>
      <c r="C25" s="48">
        <f>VLOOKUP(SELECT,levygrowth,5)</f>
        <v>29102181</v>
      </c>
      <c r="D25" s="142">
        <f>IF(VLOOKUP(SELECT,levygrowth,8)=2008,2008,IF(VLOOKUP(SELECT,levygrowth,9)=2008,"2008*",""))</f>
      </c>
      <c r="E25" s="48">
        <f>VLOOKUP(SELECT,levygrowth,13)</f>
        <v>328224</v>
      </c>
      <c r="F25" s="48">
        <f>VLOOKUP(SELECT,levygrowth,18)</f>
        <v>328224</v>
      </c>
      <c r="G25" s="11">
        <f>VLOOKUP(SELECT,levygrowth,23)</f>
        <v>0.0117</v>
      </c>
      <c r="H25" s="19"/>
      <c r="I25" s="11"/>
      <c r="J25" s="9"/>
      <c r="K25" s="15" t="s">
        <v>846</v>
      </c>
      <c r="L25" s="48">
        <f>VLOOKUP(SELECT,LOCR,9)</f>
        <v>25000</v>
      </c>
      <c r="M25" s="48"/>
      <c r="N25" s="48">
        <f>VLOOKUP(SELECT,LOCR,19)</f>
        <v>245000</v>
      </c>
      <c r="O25" s="12"/>
    </row>
    <row r="26" spans="1:15" ht="13.5">
      <c r="A26" s="9"/>
      <c r="B26" s="244" t="s">
        <v>879</v>
      </c>
      <c r="C26" s="48">
        <f>VLOOKUP(SELECT,levygrowth,6)</f>
        <v>30291788</v>
      </c>
      <c r="D26" s="142">
        <f>IF(VLOOKUP(SELECT,levygrowth,8)=2009,2009,IF(VLOOKUP(SELECT,levygrowth,9)=2009,"2009*",""))</f>
      </c>
      <c r="E26" s="48">
        <f>VLOOKUP(SELECT,levygrowth,14)</f>
        <v>462052</v>
      </c>
      <c r="F26" s="48">
        <f>VLOOKUP(SELECT,levygrowth,19)</f>
        <v>462052</v>
      </c>
      <c r="G26" s="11">
        <f>VLOOKUP(SELECT,levygrowth,24)</f>
        <v>0.0159</v>
      </c>
      <c r="H26" s="19"/>
      <c r="I26" s="11"/>
      <c r="J26" s="28"/>
      <c r="K26" s="15"/>
      <c r="L26" s="48"/>
      <c r="M26" s="48"/>
      <c r="N26" s="48"/>
      <c r="O26" s="12"/>
    </row>
    <row r="27" spans="1:15" ht="13.5">
      <c r="A27" s="9"/>
      <c r="B27" s="244" t="s">
        <v>881</v>
      </c>
      <c r="C27" s="48">
        <f>VLOOKUP(SELECT,levygrowth,7)</f>
        <v>31592621</v>
      </c>
      <c r="D27" s="142">
        <f>IF(VLOOKUP(SELECT,levygrowth,8)=2010,2010,IF(VLOOKUP(SELECT,levygrowth,9)=2010,"2010*",""))</f>
      </c>
      <c r="E27" s="48">
        <f>VLOOKUP(SELECT,levygrowth,15)</f>
        <v>543538</v>
      </c>
      <c r="F27" s="48">
        <f>VLOOKUP(SELECT,levygrowth,20)</f>
        <v>543538</v>
      </c>
      <c r="G27" s="11">
        <f>VLOOKUP(SELECT,levygrowth,25)</f>
        <v>0.0179</v>
      </c>
      <c r="H27" s="19"/>
      <c r="I27" s="11"/>
      <c r="J27" s="28"/>
      <c r="K27" s="13" t="s">
        <v>367</v>
      </c>
      <c r="L27" s="60">
        <f>VLOOKUP(SELECT,LOCR,10)</f>
        <v>2744723</v>
      </c>
      <c r="M27" s="48"/>
      <c r="N27" s="60">
        <f>VLOOKUP(SELECT,LOCR,20)</f>
        <v>3501824</v>
      </c>
      <c r="O27" s="12"/>
    </row>
    <row r="28" spans="1:15" ht="14.25" thickBot="1">
      <c r="A28" s="9"/>
      <c r="B28" s="244" t="s">
        <v>890</v>
      </c>
      <c r="C28" s="23"/>
      <c r="D28" s="142">
        <f>IF(VLOOKUP(SELECT,levygrowth,8)=2011,2011,IF(VLOOKUP(SELECT,levygrowth,9)=2011,"2011*",""))</f>
      </c>
      <c r="E28" s="48">
        <f>VLOOKUP(SELECT,levygrowth,16)</f>
        <v>405742</v>
      </c>
      <c r="F28" s="48">
        <f>VLOOKUP(SELECT,levygrowth,21)</f>
        <v>405742</v>
      </c>
      <c r="G28" s="11">
        <f>VLOOKUP(SELECT,levygrowth,26)</f>
        <v>0.0128</v>
      </c>
      <c r="H28" s="19"/>
      <c r="I28" s="11"/>
      <c r="J28" s="30"/>
      <c r="K28" s="21"/>
      <c r="L28" s="21"/>
      <c r="M28" s="21"/>
      <c r="N28" s="21"/>
      <c r="O28" s="22"/>
    </row>
    <row r="29" spans="1:15" ht="16.5" thickBot="1">
      <c r="A29" s="9"/>
      <c r="B29" s="17"/>
      <c r="C29" s="23"/>
      <c r="D29" s="10"/>
      <c r="E29" s="23"/>
      <c r="F29" s="23"/>
      <c r="G29" s="11"/>
      <c r="H29" s="19"/>
      <c r="I29" s="11"/>
      <c r="J29" s="135" t="s">
        <v>396</v>
      </c>
      <c r="K29" s="81" t="s">
        <v>397</v>
      </c>
      <c r="L29" s="118" t="s">
        <v>398</v>
      </c>
      <c r="M29" s="81"/>
      <c r="N29" s="153" t="s">
        <v>399</v>
      </c>
      <c r="O29" s="119"/>
    </row>
    <row r="30" spans="1:15" ht="12.75" customHeight="1">
      <c r="A30" s="9"/>
      <c r="B30" s="17" t="s">
        <v>400</v>
      </c>
      <c r="C30" s="14"/>
      <c r="D30" s="15"/>
      <c r="E30" s="15"/>
      <c r="F30" s="16"/>
      <c r="G30" s="11">
        <f>VLOOKUP(SELECT,levygrowth,28)</f>
        <v>0.0155</v>
      </c>
      <c r="H30" s="19"/>
      <c r="I30" s="11"/>
      <c r="J30" s="72"/>
      <c r="K30" s="8"/>
      <c r="L30" s="118"/>
      <c r="M30" s="81"/>
      <c r="N30" s="151"/>
      <c r="O30" s="150"/>
    </row>
    <row r="31" spans="1:15" s="3" customFormat="1" ht="12.75" customHeight="1">
      <c r="A31" s="9"/>
      <c r="B31" s="15" t="s">
        <v>401</v>
      </c>
      <c r="C31" s="14"/>
      <c r="D31" s="15"/>
      <c r="E31" s="15"/>
      <c r="F31" s="16"/>
      <c r="G31" s="11">
        <f>VLOOKUP(SELECT,levygrowth,29)</f>
        <v>0.0135</v>
      </c>
      <c r="H31" s="19"/>
      <c r="I31" s="11"/>
      <c r="J31" s="28"/>
      <c r="K31" s="46" t="s">
        <v>891</v>
      </c>
      <c r="L31" s="48">
        <f>VLOOKUP(SELECT,MRGF,2)</f>
        <v>32788179</v>
      </c>
      <c r="M31" s="10"/>
      <c r="N31" s="25"/>
      <c r="O31" s="12"/>
    </row>
    <row r="32" spans="1:15" s="3" customFormat="1" ht="12.75" customHeight="1">
      <c r="A32" s="9"/>
      <c r="B32" s="15" t="s">
        <v>402</v>
      </c>
      <c r="C32" s="14"/>
      <c r="D32" s="15"/>
      <c r="E32" s="15"/>
      <c r="F32" s="16"/>
      <c r="G32" s="11">
        <f>VLOOKUP(SELECT,levygrowth,31)</f>
        <v>0.0179</v>
      </c>
      <c r="H32" s="19"/>
      <c r="I32" s="11"/>
      <c r="J32" s="28"/>
      <c r="K32" s="46" t="s">
        <v>882</v>
      </c>
      <c r="L32" s="48">
        <f>VLOOKUP(SELECT,MRGF,4)</f>
        <v>2227078</v>
      </c>
      <c r="M32" s="10"/>
      <c r="N32" s="25"/>
      <c r="O32" s="12"/>
    </row>
    <row r="33" spans="1:15" s="3" customFormat="1" ht="12.75" customHeight="1">
      <c r="A33" s="9"/>
      <c r="B33" s="15" t="s">
        <v>403</v>
      </c>
      <c r="C33" s="14"/>
      <c r="D33" s="15"/>
      <c r="E33" s="15"/>
      <c r="F33" s="16"/>
      <c r="G33" s="11">
        <f>VLOOKUP(SELECT,levygrowth,32)</f>
        <v>0.0144</v>
      </c>
      <c r="H33" s="19"/>
      <c r="I33" s="11"/>
      <c r="J33" s="28"/>
      <c r="K33" s="140" t="str">
        <f>CONCATENATE("FY",TEXT(VLOOKUP(SELECT,LOCR,2),0)," Budgeted Recurring Local Receipts")</f>
        <v>FY2019 Budgeted Recurring Local Receipts</v>
      </c>
      <c r="L33" s="48">
        <f>VLOOKUP(SELECT,MRGF,5)</f>
        <v>2744723</v>
      </c>
      <c r="M33" s="10"/>
      <c r="N33" s="25"/>
      <c r="O33" s="12"/>
    </row>
    <row r="34" spans="1:15" ht="12.75" customHeight="1">
      <c r="A34" s="9"/>
      <c r="B34" s="17" t="s">
        <v>404</v>
      </c>
      <c r="C34" s="14"/>
      <c r="D34" s="15"/>
      <c r="E34" s="15"/>
      <c r="F34" s="16"/>
      <c r="G34" s="11">
        <f>VLOOKUP(SELECT,levygrowth,33)</f>
        <v>0.0034999999999999996</v>
      </c>
      <c r="H34" s="19"/>
      <c r="I34" s="11"/>
      <c r="J34" s="28"/>
      <c r="K34" s="53" t="s">
        <v>405</v>
      </c>
      <c r="L34" s="54">
        <f>VLOOKUP(SELECT,MRGF,7)</f>
        <v>37759980</v>
      </c>
      <c r="M34" s="51"/>
      <c r="N34" s="25"/>
      <c r="O34" s="12"/>
    </row>
    <row r="35" spans="1:15" ht="12.75" customHeight="1">
      <c r="A35" s="9"/>
      <c r="B35" s="17"/>
      <c r="C35" s="14"/>
      <c r="D35" s="15"/>
      <c r="E35" s="15"/>
      <c r="F35" s="16"/>
      <c r="G35" s="11"/>
      <c r="H35" s="19"/>
      <c r="I35" s="11"/>
      <c r="J35" s="28"/>
      <c r="K35" s="154"/>
      <c r="L35" s="155"/>
      <c r="M35" s="51"/>
      <c r="N35" s="25"/>
      <c r="O35" s="12"/>
    </row>
    <row r="36" spans="1:15" ht="12.75" customHeight="1">
      <c r="A36" s="9"/>
      <c r="B36" s="144" t="s">
        <v>406</v>
      </c>
      <c r="C36" s="18"/>
      <c r="D36" s="13"/>
      <c r="E36" s="13"/>
      <c r="F36" s="16"/>
      <c r="G36" s="145">
        <f>VLOOKUP(SELECT,levygrowth,35)</f>
        <v>0.0155</v>
      </c>
      <c r="H36" s="12"/>
      <c r="I36" s="10"/>
      <c r="J36" s="28"/>
      <c r="K36" s="46" t="s">
        <v>892</v>
      </c>
      <c r="L36" s="48">
        <f>VLOOKUP(SELECT,levybase,17)</f>
        <v>52381085</v>
      </c>
      <c r="M36" s="13"/>
      <c r="N36" s="25"/>
      <c r="O36" s="12"/>
    </row>
    <row r="37" spans="1:15" ht="13.5">
      <c r="A37" s="9"/>
      <c r="B37" s="13"/>
      <c r="C37" s="13"/>
      <c r="D37" s="13"/>
      <c r="E37" s="13"/>
      <c r="F37" s="10"/>
      <c r="G37" s="10"/>
      <c r="H37" s="12"/>
      <c r="I37" s="10"/>
      <c r="J37" s="28"/>
      <c r="K37" s="46" t="s">
        <v>893</v>
      </c>
      <c r="L37" s="48">
        <f>VLOOKUP(SELECT,MRGF,9)</f>
        <v>33607883</v>
      </c>
      <c r="M37" s="13"/>
      <c r="N37" s="25"/>
      <c r="O37" s="12"/>
    </row>
    <row r="38" spans="1:15" ht="13.5">
      <c r="A38" s="9"/>
      <c r="B38" s="13"/>
      <c r="C38" s="13"/>
      <c r="D38" s="13"/>
      <c r="E38" s="13"/>
      <c r="F38" s="10"/>
      <c r="G38" s="10"/>
      <c r="H38" s="12"/>
      <c r="I38" s="10"/>
      <c r="J38" s="28"/>
      <c r="K38" s="46" t="s">
        <v>894</v>
      </c>
      <c r="L38" s="48">
        <f>VLOOKUP(SELECT,MRGF,10)</f>
        <v>508217</v>
      </c>
      <c r="M38" s="13"/>
      <c r="N38" s="25"/>
      <c r="O38" s="12"/>
    </row>
    <row r="39" spans="1:15" ht="13.5" customHeight="1">
      <c r="A39" s="105"/>
      <c r="B39" s="61"/>
      <c r="C39" s="61"/>
      <c r="D39" s="61"/>
      <c r="E39" s="61"/>
      <c r="F39" s="61"/>
      <c r="G39" s="61"/>
      <c r="H39" s="106"/>
      <c r="I39" s="61"/>
      <c r="J39" s="28"/>
      <c r="K39" s="159" t="s">
        <v>895</v>
      </c>
      <c r="L39" s="160">
        <f>(VLOOKUP(SELECT,MRGF,9))+(VLOOKUP(SELECT,MRGF,10))</f>
        <v>34116100</v>
      </c>
      <c r="M39" s="13"/>
      <c r="N39" s="25">
        <f>VLOOKUP(SELECT,MRGF,11)</f>
        <v>4.049999239055026</v>
      </c>
      <c r="O39" s="12"/>
    </row>
    <row r="40" spans="1:15" ht="17.25">
      <c r="A40" s="107"/>
      <c r="B40" s="62"/>
      <c r="C40" s="63"/>
      <c r="D40" s="64"/>
      <c r="E40" s="65"/>
      <c r="F40" s="63"/>
      <c r="G40" s="66"/>
      <c r="H40" s="129"/>
      <c r="I40" s="67"/>
      <c r="J40" s="28"/>
      <c r="K40" s="46" t="s">
        <v>896</v>
      </c>
      <c r="L40" s="48">
        <f>VLOOKUP(SELECT,MRGF,12)</f>
        <v>2285567</v>
      </c>
      <c r="M40" s="13"/>
      <c r="N40" s="25">
        <f>VLOOKUP(SELECT,MRGF,13)</f>
        <v>2.6262663454086477</v>
      </c>
      <c r="O40" s="12"/>
    </row>
    <row r="41" spans="1:15" ht="13.5" customHeight="1">
      <c r="A41" s="108"/>
      <c r="B41" s="68"/>
      <c r="C41" s="69"/>
      <c r="D41" s="70"/>
      <c r="E41" s="68"/>
      <c r="F41" s="69"/>
      <c r="G41" s="71"/>
      <c r="H41" s="109"/>
      <c r="I41" s="71"/>
      <c r="J41" s="28"/>
      <c r="K41" s="17" t="str">
        <f>CONCATENATE("FY",TEXT(VLOOKUP(SELECT,LOCR,12),0)," Budgeted Recurring Local Receipts")</f>
        <v>FY2020 Budgeted Recurring Local Receipts</v>
      </c>
      <c r="L41" s="48">
        <f>VLOOKUP(SELECT,MRGF,14)</f>
        <v>3501824</v>
      </c>
      <c r="M41" s="13"/>
      <c r="N41" s="25">
        <f>VLOOKUP(SELECT,MRGF,16)</f>
        <v>27.58387640574295</v>
      </c>
      <c r="O41" s="12"/>
    </row>
    <row r="42" spans="1:15" ht="13.5">
      <c r="A42" s="9"/>
      <c r="B42" s="17"/>
      <c r="C42" s="48"/>
      <c r="D42" s="10"/>
      <c r="E42" s="48"/>
      <c r="F42" s="48"/>
      <c r="G42" s="11"/>
      <c r="H42" s="19"/>
      <c r="I42" s="11"/>
      <c r="J42" s="28"/>
      <c r="K42" s="55" t="s">
        <v>407</v>
      </c>
      <c r="L42" s="56">
        <f>VLOOKUP(SELECT,MRGF,17)</f>
        <v>39903491</v>
      </c>
      <c r="M42" s="52"/>
      <c r="N42" s="25"/>
      <c r="O42" s="12"/>
    </row>
    <row r="43" spans="1:15" ht="13.5">
      <c r="A43" s="9"/>
      <c r="B43" s="17"/>
      <c r="C43" s="48"/>
      <c r="D43" s="10"/>
      <c r="E43" s="48"/>
      <c r="F43" s="48"/>
      <c r="G43" s="10"/>
      <c r="H43" s="12"/>
      <c r="J43" s="9"/>
      <c r="K43" s="156"/>
      <c r="L43" s="155"/>
      <c r="M43" s="157"/>
      <c r="N43" s="158"/>
      <c r="O43" s="12"/>
    </row>
    <row r="44" spans="1:15" ht="13.5">
      <c r="A44" s="9"/>
      <c r="B44" s="10" t="str">
        <f>IF(VLOOKUP(SELECT,levygrowth,9)&gt;94,("*Adopted CH 653"),"")</f>
        <v>*Adopted CH 653</v>
      </c>
      <c r="C44" s="48"/>
      <c r="D44" s="10"/>
      <c r="E44" s="48"/>
      <c r="F44" s="48"/>
      <c r="G44" s="10"/>
      <c r="H44" s="12"/>
      <c r="J44" s="9"/>
      <c r="K44" s="17" t="s">
        <v>408</v>
      </c>
      <c r="L44" s="48">
        <f>VLOOKUP(SELECT,MRGF,19)</f>
        <v>2143511</v>
      </c>
      <c r="M44" s="13"/>
      <c r="N44" s="25">
        <f>VLOOKUP(SELECT,MRGF,20)</f>
        <v>5.680000000000001</v>
      </c>
      <c r="O44" s="12"/>
    </row>
    <row r="45" spans="1:15" ht="13.5" customHeight="1">
      <c r="A45" s="9"/>
      <c r="B45" s="10">
        <f>IF(VLOOKUP(SELECT,levygrowth,10)&gt;93,CONCATENATE("Rescinded CH 653 in FY",TEXT(VLOOKUP(SELECT,levygrowth,10),0)),"")</f>
      </c>
      <c r="C45" s="10"/>
      <c r="D45" s="10"/>
      <c r="E45" s="10"/>
      <c r="F45" s="10"/>
      <c r="G45" s="10"/>
      <c r="H45" s="12"/>
      <c r="J45" s="9"/>
      <c r="K45" s="15"/>
      <c r="L45" s="48"/>
      <c r="M45" s="13"/>
      <c r="N45" s="25"/>
      <c r="O45" s="12"/>
    </row>
    <row r="46" spans="1:15" ht="13.5" thickBot="1">
      <c r="A46" s="9"/>
      <c r="B46" s="10"/>
      <c r="C46" s="10"/>
      <c r="D46" s="10"/>
      <c r="E46" s="10"/>
      <c r="F46" s="10"/>
      <c r="G46" s="10"/>
      <c r="H46" s="12"/>
      <c r="J46" s="20"/>
      <c r="K46" s="21"/>
      <c r="L46" s="110"/>
      <c r="M46" s="35"/>
      <c r="N46" s="152"/>
      <c r="O46" s="22"/>
    </row>
    <row r="47" spans="1:15" ht="15.75" thickBot="1">
      <c r="A47" s="20"/>
      <c r="B47" s="21"/>
      <c r="C47" s="148"/>
      <c r="D47" s="121"/>
      <c r="E47" s="121"/>
      <c r="F47" s="149"/>
      <c r="G47" s="111"/>
      <c r="H47" s="112"/>
      <c r="I47" s="11"/>
      <c r="J47" s="146"/>
      <c r="K47" s="162" t="s">
        <v>897</v>
      </c>
      <c r="L47" s="120"/>
      <c r="M47" s="147"/>
      <c r="N47" s="152">
        <f>VLOOKUP(SELECT,MRGF,20)</f>
        <v>5.680000000000001</v>
      </c>
      <c r="O47" s="22"/>
    </row>
    <row r="48" spans="1:14" ht="13.5">
      <c r="A48" s="10"/>
      <c r="C48" s="14"/>
      <c r="D48" s="15"/>
      <c r="E48" s="15"/>
      <c r="F48" s="16"/>
      <c r="G48" s="11"/>
      <c r="H48" s="11"/>
      <c r="I48" s="11"/>
      <c r="J48"/>
      <c r="K48" s="10"/>
      <c r="L48" s="10"/>
      <c r="M48" s="10"/>
      <c r="N48" s="10"/>
    </row>
    <row r="49" spans="1:15" ht="13.5">
      <c r="A49" s="10"/>
      <c r="B49" s="45"/>
      <c r="C49" s="14"/>
      <c r="D49" s="15"/>
      <c r="E49" s="15"/>
      <c r="F49" s="16"/>
      <c r="G49" s="11"/>
      <c r="H49" s="11"/>
      <c r="I49" s="11"/>
      <c r="J49" s="11"/>
      <c r="K49" s="10"/>
      <c r="L49" s="10"/>
      <c r="M49" s="10"/>
      <c r="N49" s="10"/>
      <c r="O49" s="57"/>
    </row>
    <row r="50" spans="1:15" s="57" customFormat="1" ht="12" customHeight="1">
      <c r="A50" s="10"/>
      <c r="B50"/>
      <c r="C50" s="14"/>
      <c r="D50" s="15"/>
      <c r="E50" s="15"/>
      <c r="F50" s="16"/>
      <c r="G50" s="11"/>
      <c r="H50" s="11"/>
      <c r="I50" s="11"/>
      <c r="J50" s="11"/>
      <c r="K50"/>
      <c r="L50"/>
      <c r="M50"/>
      <c r="N50"/>
      <c r="O50"/>
    </row>
    <row r="51" spans="2:14" ht="13.5">
      <c r="B51" s="163"/>
      <c r="C51" s="165"/>
      <c r="D51" s="15"/>
      <c r="E51" s="15"/>
      <c r="F51" s="16"/>
      <c r="G51" s="11"/>
      <c r="H51" s="11"/>
      <c r="I51" s="11"/>
      <c r="J51" s="58"/>
      <c r="K51" s="57"/>
      <c r="L51" s="57"/>
      <c r="M51" s="57"/>
      <c r="N51" s="57"/>
    </row>
    <row r="52" spans="1:9" ht="13.5">
      <c r="A52" s="10"/>
      <c r="C52" s="14"/>
      <c r="D52" s="15"/>
      <c r="E52" s="15"/>
      <c r="F52" s="16"/>
      <c r="G52" s="11"/>
      <c r="H52" s="11"/>
      <c r="I52" s="11"/>
    </row>
    <row r="53" spans="1:9" ht="12.75">
      <c r="A53" s="10"/>
      <c r="C53" s="13"/>
      <c r="D53" s="13"/>
      <c r="E53" s="13"/>
      <c r="F53" s="10"/>
      <c r="G53" s="10"/>
      <c r="H53" s="10"/>
      <c r="I53" s="10"/>
    </row>
    <row r="54" spans="1:9" ht="12.75">
      <c r="A54" s="10"/>
      <c r="C54" s="13"/>
      <c r="D54" s="13"/>
      <c r="E54" s="13"/>
      <c r="F54" s="10"/>
      <c r="G54" s="10"/>
      <c r="H54" s="10"/>
      <c r="I54" s="10"/>
    </row>
    <row r="55" spans="1:9" ht="12.75">
      <c r="A55" s="10"/>
      <c r="C55" s="13"/>
      <c r="D55" s="13"/>
      <c r="E55" s="13"/>
      <c r="F55" s="10"/>
      <c r="G55" s="10"/>
      <c r="H55" s="10"/>
      <c r="I55" s="10"/>
    </row>
    <row r="56" spans="1:3" ht="12.75">
      <c r="A56" s="164">
        <f ca="1">TODAY()</f>
        <v>43860</v>
      </c>
      <c r="B56" s="163"/>
      <c r="C56" s="163"/>
    </row>
  </sheetData>
  <sheetProtection/>
  <printOptions horizontalCentered="1"/>
  <pageMargins left="0.005555555555555556" right="0.005555555555555556" top="0.006944444444444444" bottom="0.006944444444444444" header="0.5" footer="0.5"/>
  <pageSetup fitToHeight="1" fitToWidth="1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transitionEvaluation="1"/>
  <dimension ref="A1:AJ366"/>
  <sheetViews>
    <sheetView showGridLines="0" showZeros="0" zoomScalePageLayoutView="0" workbookViewId="0" topLeftCell="A2">
      <pane xSplit="2" ySplit="8" topLeftCell="V10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J8" sqref="AJ8"/>
    </sheetView>
  </sheetViews>
  <sheetFormatPr defaultColWidth="12.57421875" defaultRowHeight="12.75"/>
  <cols>
    <col min="1" max="1" width="5.00390625" style="167" bestFit="1" customWidth="1"/>
    <col min="2" max="2" width="22.57421875" style="167" customWidth="1"/>
    <col min="3" max="6" width="13.421875" style="167" bestFit="1" customWidth="1"/>
    <col min="7" max="8" width="14.421875" style="167" bestFit="1" customWidth="1"/>
    <col min="9" max="10" width="6.8515625" style="167" bestFit="1" customWidth="1"/>
    <col min="11" max="11" width="2.28125" style="167" customWidth="1"/>
    <col min="12" max="15" width="10.7109375" style="167" bestFit="1" customWidth="1"/>
    <col min="16" max="16" width="11.7109375" style="167" bestFit="1" customWidth="1"/>
    <col min="17" max="20" width="10.7109375" style="167" bestFit="1" customWidth="1"/>
    <col min="21" max="21" width="11.7109375" style="167" bestFit="1" customWidth="1"/>
    <col min="22" max="26" width="10.57421875" style="167" bestFit="1" customWidth="1"/>
    <col min="27" max="27" width="6.140625" style="167" customWidth="1"/>
    <col min="28" max="28" width="8.140625" style="167" bestFit="1" customWidth="1"/>
    <col min="29" max="29" width="8.8515625" style="167" bestFit="1" customWidth="1"/>
    <col min="30" max="30" width="12.57421875" style="167" customWidth="1"/>
    <col min="31" max="31" width="11.00390625" style="167" bestFit="1" customWidth="1"/>
    <col min="32" max="32" width="7.28125" style="167" bestFit="1" customWidth="1"/>
    <col min="33" max="33" width="9.7109375" style="167" bestFit="1" customWidth="1"/>
    <col min="34" max="34" width="12.57421875" style="167" customWidth="1"/>
    <col min="35" max="35" width="11.7109375" style="167" bestFit="1" customWidth="1"/>
    <col min="36" max="36" width="14.00390625" style="167" bestFit="1" customWidth="1"/>
    <col min="37" max="16384" width="12.57421875" style="167" customWidth="1"/>
  </cols>
  <sheetData>
    <row r="1" spans="2:22" ht="12.75">
      <c r="B1" s="168" t="s">
        <v>409</v>
      </c>
      <c r="C1" s="168"/>
      <c r="V1" s="167" t="s">
        <v>355</v>
      </c>
    </row>
    <row r="2" spans="2:3" ht="12.75">
      <c r="B2" s="169"/>
      <c r="C2" s="169"/>
    </row>
    <row r="4" spans="3:36" ht="12.75">
      <c r="C4" s="241" t="s">
        <v>874</v>
      </c>
      <c r="D4" s="241" t="s">
        <v>875</v>
      </c>
      <c r="E4" s="241" t="s">
        <v>876</v>
      </c>
      <c r="F4" s="241" t="s">
        <v>879</v>
      </c>
      <c r="G4" s="241" t="s">
        <v>881</v>
      </c>
      <c r="H4" s="241" t="s">
        <v>890</v>
      </c>
      <c r="L4" s="166" t="s">
        <v>384</v>
      </c>
      <c r="M4" s="166" t="s">
        <v>384</v>
      </c>
      <c r="N4" s="166" t="s">
        <v>384</v>
      </c>
      <c r="O4" s="166" t="s">
        <v>384</v>
      </c>
      <c r="P4" s="166" t="s">
        <v>384</v>
      </c>
      <c r="AJ4" s="170"/>
    </row>
    <row r="5" spans="3:36" ht="12.75">
      <c r="C5" s="166" t="s">
        <v>410</v>
      </c>
      <c r="D5" s="166" t="s">
        <v>410</v>
      </c>
      <c r="E5" s="166" t="s">
        <v>410</v>
      </c>
      <c r="F5" s="166" t="s">
        <v>410</v>
      </c>
      <c r="G5" s="166" t="s">
        <v>410</v>
      </c>
      <c r="H5" s="166" t="s">
        <v>410</v>
      </c>
      <c r="I5" s="167" t="s">
        <v>355</v>
      </c>
      <c r="L5" s="166" t="s">
        <v>378</v>
      </c>
      <c r="M5" s="166" t="s">
        <v>378</v>
      </c>
      <c r="N5" s="166" t="s">
        <v>378</v>
      </c>
      <c r="O5" s="166" t="s">
        <v>378</v>
      </c>
      <c r="P5" s="166" t="s">
        <v>378</v>
      </c>
      <c r="Q5" s="166" t="s">
        <v>385</v>
      </c>
      <c r="R5" s="166" t="s">
        <v>385</v>
      </c>
      <c r="S5" s="166" t="s">
        <v>385</v>
      </c>
      <c r="T5" s="166" t="s">
        <v>385</v>
      </c>
      <c r="U5" s="166" t="s">
        <v>385</v>
      </c>
      <c r="AB5" s="166" t="s">
        <v>411</v>
      </c>
      <c r="AC5" s="166" t="s">
        <v>412</v>
      </c>
      <c r="AE5" s="166" t="s">
        <v>413</v>
      </c>
      <c r="AF5" s="166" t="s">
        <v>414</v>
      </c>
      <c r="AG5" s="166" t="s">
        <v>415</v>
      </c>
      <c r="AI5" s="166" t="s">
        <v>416</v>
      </c>
      <c r="AJ5" s="171" t="s">
        <v>417</v>
      </c>
    </row>
    <row r="6" spans="3:36" ht="12.75">
      <c r="C6" s="166" t="s">
        <v>418</v>
      </c>
      <c r="D6" s="166" t="s">
        <v>418</v>
      </c>
      <c r="E6" s="166" t="s">
        <v>418</v>
      </c>
      <c r="F6" s="166" t="s">
        <v>418</v>
      </c>
      <c r="G6" s="166" t="s">
        <v>418</v>
      </c>
      <c r="H6" s="166" t="s">
        <v>418</v>
      </c>
      <c r="I6" s="166" t="s">
        <v>419</v>
      </c>
      <c r="J6" s="166" t="s">
        <v>419</v>
      </c>
      <c r="L6" s="241" t="s">
        <v>875</v>
      </c>
      <c r="M6" s="241" t="s">
        <v>876</v>
      </c>
      <c r="N6" s="241" t="s">
        <v>879</v>
      </c>
      <c r="O6" s="241" t="s">
        <v>881</v>
      </c>
      <c r="P6" s="241" t="s">
        <v>890</v>
      </c>
      <c r="Q6" s="166" t="s">
        <v>384</v>
      </c>
      <c r="R6" s="166" t="s">
        <v>384</v>
      </c>
      <c r="S6" s="166" t="s">
        <v>384</v>
      </c>
      <c r="T6" s="166" t="s">
        <v>384</v>
      </c>
      <c r="U6" s="166" t="s">
        <v>384</v>
      </c>
      <c r="V6" s="241" t="s">
        <v>875</v>
      </c>
      <c r="W6" s="241" t="s">
        <v>876</v>
      </c>
      <c r="X6" s="241" t="s">
        <v>879</v>
      </c>
      <c r="Y6" s="241" t="s">
        <v>881</v>
      </c>
      <c r="Z6" s="241" t="s">
        <v>890</v>
      </c>
      <c r="AB6" s="166" t="s">
        <v>420</v>
      </c>
      <c r="AC6" s="166" t="s">
        <v>421</v>
      </c>
      <c r="AE6" s="166" t="s">
        <v>422</v>
      </c>
      <c r="AF6" s="166" t="s">
        <v>423</v>
      </c>
      <c r="AG6" s="166" t="s">
        <v>413</v>
      </c>
      <c r="AI6" s="166" t="s">
        <v>424</v>
      </c>
      <c r="AJ6" s="171" t="s">
        <v>425</v>
      </c>
    </row>
    <row r="7" spans="1:36" ht="12.75">
      <c r="A7" s="168" t="s">
        <v>426</v>
      </c>
      <c r="C7" s="166" t="s">
        <v>385</v>
      </c>
      <c r="D7" s="166" t="s">
        <v>385</v>
      </c>
      <c r="E7" s="166" t="s">
        <v>385</v>
      </c>
      <c r="F7" s="166" t="s">
        <v>385</v>
      </c>
      <c r="G7" s="166" t="s">
        <v>385</v>
      </c>
      <c r="H7" s="166" t="s">
        <v>385</v>
      </c>
      <c r="I7" s="166" t="s">
        <v>378</v>
      </c>
      <c r="J7" s="166" t="s">
        <v>378</v>
      </c>
      <c r="L7" s="166" t="s">
        <v>427</v>
      </c>
      <c r="M7" s="166" t="s">
        <v>427</v>
      </c>
      <c r="N7" s="166" t="s">
        <v>427</v>
      </c>
      <c r="O7" s="166" t="s">
        <v>427</v>
      </c>
      <c r="P7" s="166" t="s">
        <v>427</v>
      </c>
      <c r="Q7" s="166" t="s">
        <v>378</v>
      </c>
      <c r="R7" s="166" t="s">
        <v>378</v>
      </c>
      <c r="S7" s="166" t="s">
        <v>378</v>
      </c>
      <c r="T7" s="166" t="s">
        <v>378</v>
      </c>
      <c r="U7" s="166" t="s">
        <v>378</v>
      </c>
      <c r="V7" s="166" t="s">
        <v>428</v>
      </c>
      <c r="W7" s="166" t="s">
        <v>428</v>
      </c>
      <c r="X7" s="166" t="s">
        <v>428</v>
      </c>
      <c r="Y7" s="166" t="s">
        <v>428</v>
      </c>
      <c r="Z7" s="166" t="s">
        <v>428</v>
      </c>
      <c r="AB7" s="166" t="s">
        <v>429</v>
      </c>
      <c r="AC7" s="166" t="s">
        <v>430</v>
      </c>
      <c r="AE7" s="166" t="s">
        <v>431</v>
      </c>
      <c r="AF7" s="166" t="s">
        <v>432</v>
      </c>
      <c r="AG7" s="166" t="s">
        <v>433</v>
      </c>
      <c r="AI7" s="166" t="s">
        <v>434</v>
      </c>
      <c r="AJ7" s="243" t="s">
        <v>898</v>
      </c>
    </row>
    <row r="8" spans="1:36" ht="12.75">
      <c r="A8" s="168" t="s">
        <v>435</v>
      </c>
      <c r="B8" s="168" t="s">
        <v>436</v>
      </c>
      <c r="C8" s="166" t="s">
        <v>437</v>
      </c>
      <c r="D8" s="166" t="s">
        <v>437</v>
      </c>
      <c r="E8" s="166" t="s">
        <v>437</v>
      </c>
      <c r="F8" s="166" t="s">
        <v>437</v>
      </c>
      <c r="G8" s="166" t="s">
        <v>437</v>
      </c>
      <c r="H8" s="166" t="s">
        <v>437</v>
      </c>
      <c r="I8" s="166" t="s">
        <v>438</v>
      </c>
      <c r="J8" s="166" t="s">
        <v>439</v>
      </c>
      <c r="L8" s="166" t="s">
        <v>440</v>
      </c>
      <c r="M8" s="166" t="s">
        <v>440</v>
      </c>
      <c r="N8" s="166" t="s">
        <v>440</v>
      </c>
      <c r="O8" s="166" t="s">
        <v>440</v>
      </c>
      <c r="P8" s="166" t="s">
        <v>440</v>
      </c>
      <c r="Q8" s="241" t="s">
        <v>875</v>
      </c>
      <c r="R8" s="241" t="s">
        <v>876</v>
      </c>
      <c r="S8" s="241" t="s">
        <v>879</v>
      </c>
      <c r="T8" s="241" t="s">
        <v>881</v>
      </c>
      <c r="U8" s="241" t="s">
        <v>890</v>
      </c>
      <c r="V8" s="166" t="s">
        <v>441</v>
      </c>
      <c r="W8" s="166" t="s">
        <v>441</v>
      </c>
      <c r="X8" s="166" t="s">
        <v>441</v>
      </c>
      <c r="Y8" s="166" t="s">
        <v>441</v>
      </c>
      <c r="Z8" s="166" t="s">
        <v>441</v>
      </c>
      <c r="AB8" s="166" t="s">
        <v>442</v>
      </c>
      <c r="AC8" s="166" t="s">
        <v>442</v>
      </c>
      <c r="AE8" s="166" t="s">
        <v>442</v>
      </c>
      <c r="AF8" s="166" t="s">
        <v>442</v>
      </c>
      <c r="AG8" s="166" t="s">
        <v>443</v>
      </c>
      <c r="AI8" s="166" t="s">
        <v>444</v>
      </c>
      <c r="AJ8" s="171" t="s">
        <v>445</v>
      </c>
    </row>
    <row r="9" spans="4:36" ht="12.75"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72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71"/>
    </row>
    <row r="10" spans="1:36" ht="12.75">
      <c r="A10" s="167">
        <v>1</v>
      </c>
      <c r="B10" s="168" t="s">
        <v>446</v>
      </c>
      <c r="C10" s="248">
        <v>27084671</v>
      </c>
      <c r="D10" s="248">
        <v>28072153</v>
      </c>
      <c r="E10" s="248">
        <v>29102181</v>
      </c>
      <c r="F10" s="248">
        <v>30291788</v>
      </c>
      <c r="G10" s="248">
        <v>31592621</v>
      </c>
      <c r="H10" s="248">
        <v>32788179</v>
      </c>
      <c r="I10" s="242">
        <v>2005</v>
      </c>
      <c r="J10" s="242">
        <v>0</v>
      </c>
      <c r="L10" s="218">
        <v>310365</v>
      </c>
      <c r="M10" s="218">
        <v>328224</v>
      </c>
      <c r="N10" s="218">
        <v>462052</v>
      </c>
      <c r="O10" s="218">
        <v>543538</v>
      </c>
      <c r="P10" s="229">
        <v>405742</v>
      </c>
      <c r="Q10" s="218">
        <v>310365</v>
      </c>
      <c r="R10" s="218">
        <v>328224</v>
      </c>
      <c r="S10" s="218">
        <v>462052</v>
      </c>
      <c r="T10" s="218">
        <v>543538</v>
      </c>
      <c r="U10" s="218">
        <v>405742</v>
      </c>
      <c r="V10" s="1">
        <v>0.0115</v>
      </c>
      <c r="W10" s="1">
        <v>0.0117</v>
      </c>
      <c r="X10" s="1">
        <v>0.0159</v>
      </c>
      <c r="Y10" s="1">
        <v>0.0179</v>
      </c>
      <c r="Z10" s="1">
        <v>0.0128</v>
      </c>
      <c r="AB10" s="1">
        <v>0.0155</v>
      </c>
      <c r="AC10" s="1">
        <v>0.0135</v>
      </c>
      <c r="AE10" s="1">
        <v>0.0179</v>
      </c>
      <c r="AF10" s="1">
        <v>0.0144</v>
      </c>
      <c r="AG10" s="1">
        <v>0.0034999999999999996</v>
      </c>
      <c r="AI10" s="1">
        <v>0.0155</v>
      </c>
      <c r="AJ10" s="218">
        <v>508217</v>
      </c>
    </row>
    <row r="11" spans="1:36" ht="12.75">
      <c r="A11" s="167">
        <v>2</v>
      </c>
      <c r="B11" s="168" t="s">
        <v>447</v>
      </c>
      <c r="C11" s="248">
        <v>64051305</v>
      </c>
      <c r="D11" s="248">
        <v>67059833</v>
      </c>
      <c r="E11" s="248">
        <v>69908788</v>
      </c>
      <c r="F11" s="248">
        <v>72522973</v>
      </c>
      <c r="G11" s="248">
        <v>74990655</v>
      </c>
      <c r="H11" s="248">
        <v>77655148</v>
      </c>
      <c r="I11" s="242">
        <v>1991</v>
      </c>
      <c r="J11" s="242">
        <v>0</v>
      </c>
      <c r="L11" s="218">
        <v>1407246</v>
      </c>
      <c r="M11" s="218">
        <v>1172459</v>
      </c>
      <c r="N11" s="218">
        <v>866466</v>
      </c>
      <c r="O11" s="218">
        <v>654608</v>
      </c>
      <c r="P11" s="229">
        <v>789726</v>
      </c>
      <c r="Q11" s="218">
        <v>1407246</v>
      </c>
      <c r="R11" s="218">
        <v>1172459</v>
      </c>
      <c r="S11" s="218">
        <v>866466</v>
      </c>
      <c r="T11" s="218">
        <v>654608</v>
      </c>
      <c r="U11" s="218">
        <v>789726</v>
      </c>
      <c r="V11" s="1">
        <v>0.022</v>
      </c>
      <c r="W11" s="1">
        <v>0.0175</v>
      </c>
      <c r="X11" s="1">
        <v>0.0124</v>
      </c>
      <c r="Y11" s="1">
        <v>0.009</v>
      </c>
      <c r="Z11" s="1">
        <v>0.0105</v>
      </c>
      <c r="AB11" s="1">
        <v>0.0106</v>
      </c>
      <c r="AC11" s="1">
        <v>0.0106</v>
      </c>
      <c r="AE11" s="1">
        <v>0.0124</v>
      </c>
      <c r="AF11" s="1">
        <v>0.0098</v>
      </c>
      <c r="AG11" s="1">
        <v>0.0026</v>
      </c>
      <c r="AI11" s="1">
        <v>0.0106</v>
      </c>
      <c r="AJ11" s="218">
        <v>823145</v>
      </c>
    </row>
    <row r="12" spans="1:36" ht="12.75">
      <c r="A12" s="167">
        <v>3</v>
      </c>
      <c r="B12" s="168" t="s">
        <v>448</v>
      </c>
      <c r="C12" s="248">
        <v>14748893</v>
      </c>
      <c r="D12" s="248">
        <v>15350126</v>
      </c>
      <c r="E12" s="248">
        <v>15936384</v>
      </c>
      <c r="F12" s="248">
        <v>16601843</v>
      </c>
      <c r="G12" s="248">
        <v>17237500</v>
      </c>
      <c r="H12" s="248">
        <v>18027438</v>
      </c>
      <c r="I12" s="242">
        <v>0</v>
      </c>
      <c r="J12" s="242">
        <v>0</v>
      </c>
      <c r="L12" s="218">
        <v>232511</v>
      </c>
      <c r="M12" s="218">
        <v>202505</v>
      </c>
      <c r="N12" s="218">
        <v>267049</v>
      </c>
      <c r="O12" s="218">
        <v>220611</v>
      </c>
      <c r="P12" s="229">
        <v>359000</v>
      </c>
      <c r="Q12" s="218">
        <v>232511</v>
      </c>
      <c r="R12" s="218">
        <v>202505</v>
      </c>
      <c r="S12" s="218">
        <v>267049</v>
      </c>
      <c r="T12" s="218">
        <v>220611</v>
      </c>
      <c r="U12" s="218">
        <v>359000</v>
      </c>
      <c r="V12" s="1">
        <v>0.0158</v>
      </c>
      <c r="W12" s="1">
        <v>0.0132</v>
      </c>
      <c r="X12" s="1">
        <v>0.0168</v>
      </c>
      <c r="Y12" s="1">
        <v>0.0133</v>
      </c>
      <c r="Z12" s="1">
        <v>0.0208</v>
      </c>
      <c r="AB12" s="1">
        <v>0.017</v>
      </c>
      <c r="AC12" s="1">
        <v>0.0144</v>
      </c>
      <c r="AE12" s="1">
        <v>0.0208</v>
      </c>
      <c r="AF12" s="1">
        <v>0.0151</v>
      </c>
      <c r="AG12" s="1">
        <v>0.0056999999999999985</v>
      </c>
      <c r="AI12" s="1">
        <v>0.017</v>
      </c>
      <c r="AJ12" s="218">
        <v>306466</v>
      </c>
    </row>
    <row r="13" spans="1:36" ht="12.75">
      <c r="A13" s="167">
        <v>4</v>
      </c>
      <c r="B13" s="168" t="s">
        <v>449</v>
      </c>
      <c r="C13" s="248">
        <v>9812474</v>
      </c>
      <c r="D13" s="248">
        <v>10226727</v>
      </c>
      <c r="E13" s="248">
        <v>10578747</v>
      </c>
      <c r="F13" s="248">
        <v>10984702</v>
      </c>
      <c r="G13" s="248">
        <v>11356251</v>
      </c>
      <c r="H13" s="248">
        <v>11708307</v>
      </c>
      <c r="I13" s="242">
        <v>1991</v>
      </c>
      <c r="J13" s="242">
        <v>0</v>
      </c>
      <c r="L13" s="218">
        <v>145991</v>
      </c>
      <c r="M13" s="218">
        <v>96352</v>
      </c>
      <c r="N13" s="218">
        <v>141486</v>
      </c>
      <c r="O13" s="218">
        <v>96931</v>
      </c>
      <c r="P13" s="229">
        <v>68150</v>
      </c>
      <c r="Q13" s="218">
        <v>145991</v>
      </c>
      <c r="R13" s="218">
        <v>96352</v>
      </c>
      <c r="S13" s="218">
        <v>141486</v>
      </c>
      <c r="T13" s="218">
        <v>96931</v>
      </c>
      <c r="U13" s="218">
        <v>68150</v>
      </c>
      <c r="V13" s="1">
        <v>0.0149</v>
      </c>
      <c r="W13" s="1">
        <v>0.0094</v>
      </c>
      <c r="X13" s="1">
        <v>0.0134</v>
      </c>
      <c r="Y13" s="1">
        <v>0.0088</v>
      </c>
      <c r="Z13" s="1">
        <v>0.006</v>
      </c>
      <c r="AB13" s="1">
        <v>0.0094</v>
      </c>
      <c r="AC13" s="1">
        <v>0.0081</v>
      </c>
      <c r="AE13" s="1">
        <v>0.0134</v>
      </c>
      <c r="AF13" s="1">
        <v>0.0074</v>
      </c>
      <c r="AG13" s="1">
        <v>0.006</v>
      </c>
      <c r="AI13" s="1">
        <v>0.0094</v>
      </c>
      <c r="AJ13" s="218">
        <v>110058</v>
      </c>
    </row>
    <row r="14" spans="1:36" ht="12.75">
      <c r="A14" s="167">
        <v>5</v>
      </c>
      <c r="B14" s="168" t="s">
        <v>450</v>
      </c>
      <c r="C14" s="248">
        <v>63784154</v>
      </c>
      <c r="D14" s="248">
        <v>65929345</v>
      </c>
      <c r="E14" s="248">
        <v>68211393</v>
      </c>
      <c r="F14" s="248">
        <v>70533487</v>
      </c>
      <c r="G14" s="248">
        <v>73038831</v>
      </c>
      <c r="H14" s="248">
        <v>76081914</v>
      </c>
      <c r="I14" s="242">
        <v>1991</v>
      </c>
      <c r="J14" s="242">
        <v>0</v>
      </c>
      <c r="L14" s="218">
        <v>550587</v>
      </c>
      <c r="M14" s="218">
        <v>608127</v>
      </c>
      <c r="N14" s="218">
        <v>616809</v>
      </c>
      <c r="O14" s="218">
        <v>668159</v>
      </c>
      <c r="P14" s="229">
        <v>1217112</v>
      </c>
      <c r="Q14" s="218">
        <v>550587</v>
      </c>
      <c r="R14" s="218">
        <v>608127</v>
      </c>
      <c r="S14" s="218">
        <v>616809</v>
      </c>
      <c r="T14" s="218">
        <v>668159</v>
      </c>
      <c r="U14" s="218">
        <v>1217112</v>
      </c>
      <c r="V14" s="1">
        <v>0.0086</v>
      </c>
      <c r="W14" s="1">
        <v>0.0092</v>
      </c>
      <c r="X14" s="1">
        <v>0.009</v>
      </c>
      <c r="Y14" s="1">
        <v>0.0095</v>
      </c>
      <c r="Z14" s="1">
        <v>0.0167</v>
      </c>
      <c r="AB14" s="1">
        <v>0.0117</v>
      </c>
      <c r="AC14" s="1">
        <v>0.0092</v>
      </c>
      <c r="AE14" s="1">
        <v>0.0167</v>
      </c>
      <c r="AF14" s="1">
        <v>0.0093</v>
      </c>
      <c r="AG14" s="1">
        <v>0.0074</v>
      </c>
      <c r="AI14" s="1">
        <v>0.0117</v>
      </c>
      <c r="AJ14" s="218">
        <v>890158</v>
      </c>
    </row>
    <row r="15" spans="1:36" ht="12.75">
      <c r="A15" s="167">
        <v>6</v>
      </c>
      <c r="B15" s="168" t="s">
        <v>451</v>
      </c>
      <c r="C15" s="248">
        <v>1446267</v>
      </c>
      <c r="D15" s="248">
        <v>1493722</v>
      </c>
      <c r="E15" s="248">
        <v>1539276</v>
      </c>
      <c r="F15" s="248">
        <v>1593842</v>
      </c>
      <c r="G15" s="248">
        <v>1641470</v>
      </c>
      <c r="H15" s="248">
        <v>1689068</v>
      </c>
      <c r="I15" s="242">
        <v>0</v>
      </c>
      <c r="J15" s="242">
        <v>0</v>
      </c>
      <c r="L15" s="218">
        <v>11298</v>
      </c>
      <c r="M15" s="218">
        <v>8211</v>
      </c>
      <c r="N15" s="218">
        <v>16084</v>
      </c>
      <c r="O15" s="218">
        <v>7782</v>
      </c>
      <c r="P15" s="229">
        <v>6561</v>
      </c>
      <c r="Q15" s="218">
        <v>11298</v>
      </c>
      <c r="R15" s="218">
        <v>8211</v>
      </c>
      <c r="S15" s="218">
        <v>16084</v>
      </c>
      <c r="T15" s="218">
        <v>7782</v>
      </c>
      <c r="U15" s="218">
        <v>6561</v>
      </c>
      <c r="V15" s="1">
        <v>0.0078</v>
      </c>
      <c r="W15" s="1">
        <v>0.0055</v>
      </c>
      <c r="X15" s="1">
        <v>0.0104</v>
      </c>
      <c r="Y15" s="1">
        <v>0.0049</v>
      </c>
      <c r="Z15" s="1">
        <v>0.004</v>
      </c>
      <c r="AB15" s="1">
        <v>0.0064</v>
      </c>
      <c r="AC15" s="1">
        <v>0.0048</v>
      </c>
      <c r="AE15" s="1">
        <v>0.0104</v>
      </c>
      <c r="AF15" s="1">
        <v>0.0045</v>
      </c>
      <c r="AG15" s="1">
        <v>0.0059</v>
      </c>
      <c r="AI15" s="1">
        <v>0.0064</v>
      </c>
      <c r="AJ15" s="218">
        <v>10810</v>
      </c>
    </row>
    <row r="16" spans="1:36" ht="12.75">
      <c r="A16" s="167">
        <v>7</v>
      </c>
      <c r="B16" s="168" t="s">
        <v>452</v>
      </c>
      <c r="C16" s="248">
        <v>39136754</v>
      </c>
      <c r="D16" s="248">
        <v>40582205</v>
      </c>
      <c r="E16" s="248">
        <v>42109486</v>
      </c>
      <c r="F16" s="248">
        <v>44116384</v>
      </c>
      <c r="G16" s="248">
        <v>45766634</v>
      </c>
      <c r="H16" s="248">
        <v>47359518</v>
      </c>
      <c r="I16" s="242">
        <v>1991</v>
      </c>
      <c r="J16" s="242">
        <v>0</v>
      </c>
      <c r="L16" s="218">
        <v>467032</v>
      </c>
      <c r="M16" s="218">
        <v>512726</v>
      </c>
      <c r="N16" s="218">
        <v>954161</v>
      </c>
      <c r="O16" s="218">
        <v>547340</v>
      </c>
      <c r="P16" s="229">
        <v>448718</v>
      </c>
      <c r="Q16" s="218">
        <v>467032</v>
      </c>
      <c r="R16" s="218">
        <v>512726</v>
      </c>
      <c r="S16" s="218">
        <v>954161</v>
      </c>
      <c r="T16" s="218">
        <v>547340</v>
      </c>
      <c r="U16" s="218">
        <v>448718</v>
      </c>
      <c r="V16" s="1">
        <v>0.0119</v>
      </c>
      <c r="W16" s="1">
        <v>0.0126</v>
      </c>
      <c r="X16" s="1">
        <v>0.0227</v>
      </c>
      <c r="Y16" s="1">
        <v>0.0124</v>
      </c>
      <c r="Z16" s="1">
        <v>0.0098</v>
      </c>
      <c r="AB16" s="1">
        <v>0.015</v>
      </c>
      <c r="AC16" s="1">
        <v>0.0116</v>
      </c>
      <c r="AE16" s="1">
        <v>0.0227</v>
      </c>
      <c r="AF16" s="1">
        <v>0.0111</v>
      </c>
      <c r="AG16" s="1">
        <v>0.011600000000000001</v>
      </c>
      <c r="AI16" s="1">
        <v>0.015</v>
      </c>
      <c r="AJ16" s="218">
        <v>710393</v>
      </c>
    </row>
    <row r="17" spans="1:36" ht="12.75">
      <c r="A17" s="167">
        <v>8</v>
      </c>
      <c r="B17" s="168" t="s">
        <v>453</v>
      </c>
      <c r="C17" s="248">
        <v>40521111</v>
      </c>
      <c r="D17" s="248">
        <v>42158770</v>
      </c>
      <c r="E17" s="248">
        <v>44225013</v>
      </c>
      <c r="F17" s="248">
        <v>46061571</v>
      </c>
      <c r="G17" s="248">
        <v>48033096</v>
      </c>
      <c r="H17" s="248">
        <v>50089984</v>
      </c>
      <c r="I17" s="242">
        <v>1991</v>
      </c>
      <c r="J17" s="242">
        <v>0</v>
      </c>
      <c r="L17" s="218">
        <v>624631</v>
      </c>
      <c r="M17" s="218">
        <v>1012274</v>
      </c>
      <c r="N17" s="218">
        <v>730933</v>
      </c>
      <c r="O17" s="218">
        <v>819985</v>
      </c>
      <c r="P17" s="229">
        <v>856060</v>
      </c>
      <c r="Q17" s="218">
        <v>624631</v>
      </c>
      <c r="R17" s="218">
        <v>1012274</v>
      </c>
      <c r="S17" s="218">
        <v>730933</v>
      </c>
      <c r="T17" s="218">
        <v>819985</v>
      </c>
      <c r="U17" s="218">
        <v>856060</v>
      </c>
      <c r="V17" s="1">
        <v>0.0154</v>
      </c>
      <c r="W17" s="1">
        <v>0.024</v>
      </c>
      <c r="X17" s="1">
        <v>0.0165</v>
      </c>
      <c r="Y17" s="1">
        <v>0.0178</v>
      </c>
      <c r="Z17" s="1">
        <v>0.0178</v>
      </c>
      <c r="AB17" s="1">
        <v>0.0174</v>
      </c>
      <c r="AC17" s="1">
        <v>0.0174</v>
      </c>
      <c r="AE17" s="1">
        <v>0.0178</v>
      </c>
      <c r="AF17" s="1">
        <v>0.0172</v>
      </c>
      <c r="AG17" s="1">
        <v>0.0005999999999999998</v>
      </c>
      <c r="AI17" s="1">
        <v>0.0174</v>
      </c>
      <c r="AJ17" s="218">
        <v>871566</v>
      </c>
    </row>
    <row r="18" spans="1:36" ht="12.75">
      <c r="A18" s="167">
        <v>9</v>
      </c>
      <c r="B18" s="168" t="s">
        <v>454</v>
      </c>
      <c r="C18" s="248">
        <v>119797140</v>
      </c>
      <c r="D18" s="248">
        <v>124996152</v>
      </c>
      <c r="E18" s="248">
        <v>130709372</v>
      </c>
      <c r="F18" s="248">
        <v>136417582</v>
      </c>
      <c r="G18" s="248">
        <v>142600951</v>
      </c>
      <c r="H18" s="248">
        <v>150531622</v>
      </c>
      <c r="I18" s="242">
        <v>1991</v>
      </c>
      <c r="J18" s="242">
        <v>0</v>
      </c>
      <c r="L18" s="218">
        <v>2204083</v>
      </c>
      <c r="M18" s="218">
        <v>2588316</v>
      </c>
      <c r="N18" s="218">
        <v>2440476</v>
      </c>
      <c r="O18" s="218">
        <v>2772929</v>
      </c>
      <c r="P18" s="229">
        <v>4365647</v>
      </c>
      <c r="Q18" s="218">
        <v>2204083</v>
      </c>
      <c r="R18" s="218">
        <v>2588316</v>
      </c>
      <c r="S18" s="218">
        <v>2440476</v>
      </c>
      <c r="T18" s="218">
        <v>2772929</v>
      </c>
      <c r="U18" s="218">
        <v>4365647</v>
      </c>
      <c r="V18" s="1">
        <v>0.0184</v>
      </c>
      <c r="W18" s="1">
        <v>0.0207</v>
      </c>
      <c r="X18" s="1">
        <v>0.0187</v>
      </c>
      <c r="Y18" s="1">
        <v>0.0203</v>
      </c>
      <c r="Z18" s="1">
        <v>0.0306</v>
      </c>
      <c r="AB18" s="1">
        <v>0.0232</v>
      </c>
      <c r="AC18" s="1">
        <v>0.0199</v>
      </c>
      <c r="AE18" s="1">
        <v>0.0306</v>
      </c>
      <c r="AF18" s="1">
        <v>0.0195</v>
      </c>
      <c r="AG18" s="1">
        <v>0.011099999999999999</v>
      </c>
      <c r="AI18" s="1">
        <v>0.0232</v>
      </c>
      <c r="AJ18" s="218">
        <v>3492334</v>
      </c>
    </row>
    <row r="19" spans="1:36" ht="12.75">
      <c r="A19" s="167">
        <v>10</v>
      </c>
      <c r="B19" s="168" t="s">
        <v>455</v>
      </c>
      <c r="C19" s="248">
        <v>84488187</v>
      </c>
      <c r="D19" s="248">
        <v>87938058</v>
      </c>
      <c r="E19" s="248">
        <v>91206653</v>
      </c>
      <c r="F19" s="248">
        <v>94750632</v>
      </c>
      <c r="G19" s="248">
        <v>98100604</v>
      </c>
      <c r="H19" s="248">
        <v>106869736</v>
      </c>
      <c r="I19" s="242">
        <v>1991</v>
      </c>
      <c r="J19" s="242">
        <v>0</v>
      </c>
      <c r="L19" s="218">
        <v>1337666</v>
      </c>
      <c r="M19" s="218">
        <v>1070144</v>
      </c>
      <c r="N19" s="218">
        <v>1263812</v>
      </c>
      <c r="O19" s="218">
        <v>981206</v>
      </c>
      <c r="P19" s="229">
        <v>816617</v>
      </c>
      <c r="Q19" s="218">
        <v>1337666</v>
      </c>
      <c r="R19" s="218">
        <v>1070144</v>
      </c>
      <c r="S19" s="218">
        <v>1263812</v>
      </c>
      <c r="T19" s="218">
        <v>981206</v>
      </c>
      <c r="U19" s="218">
        <v>816617</v>
      </c>
      <c r="V19" s="1">
        <v>0.0158</v>
      </c>
      <c r="W19" s="1">
        <v>0.0122</v>
      </c>
      <c r="X19" s="1">
        <v>0.0139</v>
      </c>
      <c r="Y19" s="1">
        <v>0.0104</v>
      </c>
      <c r="Z19" s="1">
        <v>0.0083</v>
      </c>
      <c r="AB19" s="1">
        <v>0.0109</v>
      </c>
      <c r="AC19" s="1">
        <v>0.0103</v>
      </c>
      <c r="AE19" s="1">
        <v>0.0139</v>
      </c>
      <c r="AF19" s="1">
        <v>0.0094</v>
      </c>
      <c r="AG19" s="1">
        <v>0.004499999999999999</v>
      </c>
      <c r="AI19" s="1">
        <v>0.0109</v>
      </c>
      <c r="AJ19" s="218">
        <v>1164880</v>
      </c>
    </row>
    <row r="20" spans="1:36" ht="12.75">
      <c r="A20" s="167">
        <v>11</v>
      </c>
      <c r="B20" s="168" t="s">
        <v>456</v>
      </c>
      <c r="C20" s="248">
        <v>8219690</v>
      </c>
      <c r="D20" s="248">
        <v>8509098</v>
      </c>
      <c r="E20" s="248">
        <v>8829961</v>
      </c>
      <c r="F20" s="248">
        <v>9194733</v>
      </c>
      <c r="G20" s="248">
        <v>9611263</v>
      </c>
      <c r="H20" s="248">
        <v>9501460</v>
      </c>
      <c r="I20" s="242">
        <v>2004</v>
      </c>
      <c r="J20" s="242">
        <v>0</v>
      </c>
      <c r="L20" s="218">
        <v>83916</v>
      </c>
      <c r="M20" s="218">
        <v>108135</v>
      </c>
      <c r="N20" s="218">
        <v>144023</v>
      </c>
      <c r="O20" s="218">
        <v>186661</v>
      </c>
      <c r="P20" s="229">
        <v>125572</v>
      </c>
      <c r="Q20" s="218">
        <v>83916</v>
      </c>
      <c r="R20" s="218">
        <v>108135</v>
      </c>
      <c r="S20" s="218">
        <v>144023</v>
      </c>
      <c r="T20" s="218">
        <v>186661</v>
      </c>
      <c r="U20" s="218">
        <v>125572</v>
      </c>
      <c r="V20" s="1">
        <v>0.0102</v>
      </c>
      <c r="W20" s="1">
        <v>0.0127</v>
      </c>
      <c r="X20" s="1">
        <v>0.0163</v>
      </c>
      <c r="Y20" s="1">
        <v>0.0203</v>
      </c>
      <c r="Z20" s="1">
        <v>0.0131</v>
      </c>
      <c r="AB20" s="1">
        <v>0.0166</v>
      </c>
      <c r="AC20" s="1">
        <v>0.014</v>
      </c>
      <c r="AE20" s="1">
        <v>0.0203</v>
      </c>
      <c r="AF20" s="1">
        <v>0.0147</v>
      </c>
      <c r="AG20" s="1">
        <v>0.005599999999999999</v>
      </c>
      <c r="AI20" s="1">
        <v>0.0166</v>
      </c>
      <c r="AJ20" s="218">
        <v>157724</v>
      </c>
    </row>
    <row r="21" spans="1:36" ht="12.75">
      <c r="A21" s="167">
        <v>12</v>
      </c>
      <c r="B21" s="168" t="s">
        <v>457</v>
      </c>
      <c r="C21" s="248">
        <v>4975879</v>
      </c>
      <c r="D21" s="248">
        <v>5131184</v>
      </c>
      <c r="E21" s="248">
        <v>5291932</v>
      </c>
      <c r="F21" s="248">
        <v>5470698</v>
      </c>
      <c r="G21" s="248">
        <v>5668740</v>
      </c>
      <c r="H21" s="248">
        <v>5884703</v>
      </c>
      <c r="I21" s="242">
        <v>1991</v>
      </c>
      <c r="J21" s="242">
        <v>0</v>
      </c>
      <c r="L21" s="218">
        <v>30908</v>
      </c>
      <c r="M21" s="218">
        <v>32468</v>
      </c>
      <c r="N21" s="218">
        <v>46467</v>
      </c>
      <c r="O21" s="218">
        <v>61274</v>
      </c>
      <c r="P21" s="229">
        <v>74245</v>
      </c>
      <c r="Q21" s="218">
        <v>30908</v>
      </c>
      <c r="R21" s="218">
        <v>32468</v>
      </c>
      <c r="S21" s="218">
        <v>46467</v>
      </c>
      <c r="T21" s="218">
        <v>61274</v>
      </c>
      <c r="U21" s="218">
        <v>74245</v>
      </c>
      <c r="V21" s="1">
        <v>0.0062</v>
      </c>
      <c r="W21" s="1">
        <v>0.0063</v>
      </c>
      <c r="X21" s="1">
        <v>0.0088</v>
      </c>
      <c r="Y21" s="1">
        <v>0.0112</v>
      </c>
      <c r="Z21" s="1">
        <v>0.0131</v>
      </c>
      <c r="AB21" s="1">
        <v>0.011</v>
      </c>
      <c r="AC21" s="1">
        <v>0.0088</v>
      </c>
      <c r="AE21" s="1">
        <v>0.0131</v>
      </c>
      <c r="AF21" s="1">
        <v>0.01</v>
      </c>
      <c r="AG21" s="1">
        <v>0.0031000000000000003</v>
      </c>
      <c r="AI21" s="1">
        <v>0.011</v>
      </c>
      <c r="AJ21" s="218">
        <v>64732</v>
      </c>
    </row>
    <row r="22" spans="1:36" ht="12.75">
      <c r="A22" s="167">
        <v>13</v>
      </c>
      <c r="B22" s="168" t="s">
        <v>458</v>
      </c>
      <c r="C22" s="248">
        <v>3239947</v>
      </c>
      <c r="D22" s="248">
        <v>3356836</v>
      </c>
      <c r="E22" s="248">
        <v>3530903</v>
      </c>
      <c r="F22" s="248">
        <v>3675687</v>
      </c>
      <c r="G22" s="248">
        <v>3793195</v>
      </c>
      <c r="H22" s="248">
        <v>3938120</v>
      </c>
      <c r="I22" s="242">
        <v>0</v>
      </c>
      <c r="J22" s="242">
        <v>0</v>
      </c>
      <c r="L22" s="218">
        <v>35890</v>
      </c>
      <c r="M22" s="218">
        <v>90146</v>
      </c>
      <c r="N22" s="218">
        <v>56511</v>
      </c>
      <c r="O22" s="218">
        <v>25616</v>
      </c>
      <c r="P22" s="229">
        <v>50095</v>
      </c>
      <c r="Q22" s="218">
        <v>35890</v>
      </c>
      <c r="R22" s="218">
        <v>90146</v>
      </c>
      <c r="S22" s="218">
        <v>56511</v>
      </c>
      <c r="T22" s="218">
        <v>25616</v>
      </c>
      <c r="U22" s="218">
        <v>50095</v>
      </c>
      <c r="V22" s="1">
        <v>0.0111</v>
      </c>
      <c r="W22" s="1">
        <v>0.0269</v>
      </c>
      <c r="X22" s="1">
        <v>0.016</v>
      </c>
      <c r="Y22" s="1">
        <v>0.007</v>
      </c>
      <c r="Z22" s="1">
        <v>0.0132</v>
      </c>
      <c r="AB22" s="1">
        <v>0.0121</v>
      </c>
      <c r="AC22" s="1">
        <v>0.0121</v>
      </c>
      <c r="AE22" s="1">
        <v>0.016</v>
      </c>
      <c r="AF22" s="1">
        <v>0.0101</v>
      </c>
      <c r="AG22" s="1">
        <v>0.005900000000000001</v>
      </c>
      <c r="AI22" s="1">
        <v>0.0121</v>
      </c>
      <c r="AJ22" s="218">
        <v>47651</v>
      </c>
    </row>
    <row r="23" spans="1:36" ht="12.75">
      <c r="A23" s="167">
        <v>14</v>
      </c>
      <c r="B23" s="168" t="s">
        <v>459</v>
      </c>
      <c r="C23" s="248">
        <v>36554361</v>
      </c>
      <c r="D23" s="248">
        <v>38227209</v>
      </c>
      <c r="E23" s="248">
        <v>39960022</v>
      </c>
      <c r="F23" s="248">
        <v>42081316</v>
      </c>
      <c r="G23" s="248">
        <v>44426174</v>
      </c>
      <c r="H23" s="248">
        <v>46224897</v>
      </c>
      <c r="I23" s="242">
        <v>0</v>
      </c>
      <c r="J23" s="242">
        <v>0</v>
      </c>
      <c r="L23" s="218">
        <v>758989</v>
      </c>
      <c r="M23" s="218">
        <v>777133</v>
      </c>
      <c r="N23" s="218">
        <v>1122293</v>
      </c>
      <c r="O23" s="218">
        <v>1292825</v>
      </c>
      <c r="P23" s="229">
        <v>688069</v>
      </c>
      <c r="Q23" s="218">
        <v>758989</v>
      </c>
      <c r="R23" s="218">
        <v>777133</v>
      </c>
      <c r="S23" s="218">
        <v>1122293</v>
      </c>
      <c r="T23" s="218">
        <v>1292825</v>
      </c>
      <c r="U23" s="218">
        <v>688069</v>
      </c>
      <c r="V23" s="1">
        <v>0.0208</v>
      </c>
      <c r="W23" s="1">
        <v>0.0203</v>
      </c>
      <c r="X23" s="1">
        <v>0.0281</v>
      </c>
      <c r="Y23" s="1">
        <v>0.0307</v>
      </c>
      <c r="Z23" s="1">
        <v>0.0155</v>
      </c>
      <c r="AB23" s="1">
        <v>0.0248</v>
      </c>
      <c r="AC23" s="1">
        <v>0.0213</v>
      </c>
      <c r="AE23" s="1">
        <v>0.0307</v>
      </c>
      <c r="AF23" s="1">
        <v>0.0218</v>
      </c>
      <c r="AG23" s="1">
        <v>0.008900000000000002</v>
      </c>
      <c r="AI23" s="1">
        <v>0.0248</v>
      </c>
      <c r="AJ23" s="218">
        <v>1146377</v>
      </c>
    </row>
    <row r="24" spans="1:36" ht="12.75">
      <c r="A24" s="167">
        <v>15</v>
      </c>
      <c r="B24" s="168" t="s">
        <v>460</v>
      </c>
      <c r="C24" s="248">
        <v>9366583</v>
      </c>
      <c r="D24" s="248">
        <v>9707230</v>
      </c>
      <c r="E24" s="248">
        <v>10118920</v>
      </c>
      <c r="F24" s="248">
        <v>10496033</v>
      </c>
      <c r="G24" s="248">
        <v>11120241</v>
      </c>
      <c r="H24" s="248">
        <v>11659210</v>
      </c>
      <c r="I24" s="242">
        <v>2004</v>
      </c>
      <c r="J24" s="242">
        <v>0</v>
      </c>
      <c r="L24" s="218">
        <v>106483</v>
      </c>
      <c r="M24" s="218">
        <v>169009</v>
      </c>
      <c r="N24" s="218">
        <v>124140</v>
      </c>
      <c r="O24" s="218">
        <v>361807</v>
      </c>
      <c r="P24" s="229">
        <v>260963</v>
      </c>
      <c r="Q24" s="218">
        <v>106483</v>
      </c>
      <c r="R24" s="218">
        <v>169009</v>
      </c>
      <c r="S24" s="218">
        <v>124140</v>
      </c>
      <c r="T24" s="218">
        <v>361807</v>
      </c>
      <c r="U24" s="218">
        <v>260963</v>
      </c>
      <c r="V24" s="1">
        <v>0.0114</v>
      </c>
      <c r="W24" s="1">
        <v>0.0174</v>
      </c>
      <c r="X24" s="1">
        <v>0.0123</v>
      </c>
      <c r="Y24" s="1">
        <v>0.0345</v>
      </c>
      <c r="Z24" s="1">
        <v>0.0235</v>
      </c>
      <c r="AB24" s="1">
        <v>0.0234</v>
      </c>
      <c r="AC24" s="1">
        <v>0.0177</v>
      </c>
      <c r="AE24" s="1">
        <v>0.0345</v>
      </c>
      <c r="AF24" s="1">
        <v>0.0179</v>
      </c>
      <c r="AG24" s="1">
        <v>0.016600000000000004</v>
      </c>
      <c r="AI24" s="1">
        <v>0.0234</v>
      </c>
      <c r="AJ24" s="218">
        <v>272826</v>
      </c>
    </row>
    <row r="25" spans="1:36" ht="12.75">
      <c r="A25" s="167">
        <v>16</v>
      </c>
      <c r="B25" s="168" t="s">
        <v>461</v>
      </c>
      <c r="C25" s="248">
        <v>62607068</v>
      </c>
      <c r="D25" s="248">
        <v>64673256</v>
      </c>
      <c r="E25" s="248">
        <v>67582586</v>
      </c>
      <c r="F25" s="248">
        <v>70764061</v>
      </c>
      <c r="G25" s="248">
        <v>73464173</v>
      </c>
      <c r="H25" s="248">
        <v>76079548</v>
      </c>
      <c r="I25" s="242">
        <v>2003</v>
      </c>
      <c r="J25" s="242">
        <v>0</v>
      </c>
      <c r="L25" s="218">
        <v>501011</v>
      </c>
      <c r="M25" s="218">
        <v>1292499</v>
      </c>
      <c r="N25" s="218">
        <v>1491910</v>
      </c>
      <c r="O25" s="218">
        <v>931010</v>
      </c>
      <c r="P25" s="229">
        <v>778771</v>
      </c>
      <c r="Q25" s="218">
        <v>501011</v>
      </c>
      <c r="R25" s="218">
        <v>1292499</v>
      </c>
      <c r="S25" s="218">
        <v>1491910</v>
      </c>
      <c r="T25" s="218">
        <v>931010</v>
      </c>
      <c r="U25" s="218">
        <v>778771</v>
      </c>
      <c r="V25" s="1">
        <v>0.008</v>
      </c>
      <c r="W25" s="1">
        <v>0.02</v>
      </c>
      <c r="X25" s="1">
        <v>0.0221</v>
      </c>
      <c r="Y25" s="1">
        <v>0.0132</v>
      </c>
      <c r="Z25" s="1">
        <v>0.0106</v>
      </c>
      <c r="AB25" s="1">
        <v>0.0153</v>
      </c>
      <c r="AC25" s="1">
        <v>0.0146</v>
      </c>
      <c r="AE25" s="1">
        <v>0.0221</v>
      </c>
      <c r="AF25" s="1">
        <v>0.0119</v>
      </c>
      <c r="AG25" s="1">
        <v>0.0102</v>
      </c>
      <c r="AI25" s="1">
        <v>0.0153</v>
      </c>
      <c r="AJ25" s="218">
        <v>1164017</v>
      </c>
    </row>
    <row r="26" spans="1:36" ht="12.75">
      <c r="A26" s="167">
        <v>17</v>
      </c>
      <c r="B26" s="168" t="s">
        <v>462</v>
      </c>
      <c r="C26" s="248">
        <v>35318833</v>
      </c>
      <c r="D26" s="248">
        <v>37066462</v>
      </c>
      <c r="E26" s="248">
        <v>38860391</v>
      </c>
      <c r="F26" s="248">
        <v>40442045</v>
      </c>
      <c r="G26" s="248">
        <v>42109861</v>
      </c>
      <c r="H26" s="248">
        <v>44093695</v>
      </c>
      <c r="I26" s="242">
        <v>2013</v>
      </c>
      <c r="J26" s="242">
        <v>0</v>
      </c>
      <c r="L26" s="218">
        <v>864659</v>
      </c>
      <c r="M26" s="218">
        <v>867267</v>
      </c>
      <c r="N26" s="218">
        <v>610144</v>
      </c>
      <c r="O26" s="218">
        <v>656765</v>
      </c>
      <c r="P26" s="229">
        <v>931088</v>
      </c>
      <c r="Q26" s="218">
        <v>864659</v>
      </c>
      <c r="R26" s="218">
        <v>867267</v>
      </c>
      <c r="S26" s="218">
        <v>610144</v>
      </c>
      <c r="T26" s="218">
        <v>656765</v>
      </c>
      <c r="U26" s="218">
        <v>931088</v>
      </c>
      <c r="V26" s="1">
        <v>0.0245</v>
      </c>
      <c r="W26" s="1">
        <v>0.0234</v>
      </c>
      <c r="X26" s="1">
        <v>0.0157</v>
      </c>
      <c r="Y26" s="1">
        <v>0.0162</v>
      </c>
      <c r="Z26" s="1">
        <v>0.0221</v>
      </c>
      <c r="AB26" s="1">
        <v>0.018</v>
      </c>
      <c r="AC26" s="1">
        <v>0.018</v>
      </c>
      <c r="AE26" s="1">
        <v>0.0221</v>
      </c>
      <c r="AF26" s="1">
        <v>0.016</v>
      </c>
      <c r="AG26" s="1">
        <v>0.006100000000000001</v>
      </c>
      <c r="AI26" s="1">
        <v>0.018</v>
      </c>
      <c r="AJ26" s="218">
        <v>793687</v>
      </c>
    </row>
    <row r="27" spans="1:36" ht="12.75">
      <c r="A27" s="167">
        <v>18</v>
      </c>
      <c r="B27" s="168" t="s">
        <v>463</v>
      </c>
      <c r="C27" s="248">
        <v>15511476</v>
      </c>
      <c r="D27" s="248">
        <v>16156706</v>
      </c>
      <c r="E27" s="248">
        <v>16989291</v>
      </c>
      <c r="F27" s="248">
        <v>17874039</v>
      </c>
      <c r="G27" s="248">
        <v>18708734</v>
      </c>
      <c r="H27" s="248">
        <v>19542594</v>
      </c>
      <c r="I27" s="242">
        <v>2013</v>
      </c>
      <c r="J27" s="242">
        <v>0</v>
      </c>
      <c r="L27" s="218">
        <v>257443</v>
      </c>
      <c r="M27" s="218">
        <v>428667</v>
      </c>
      <c r="N27" s="218">
        <v>460016</v>
      </c>
      <c r="O27" s="218">
        <v>360022</v>
      </c>
      <c r="P27" s="229">
        <v>366141</v>
      </c>
      <c r="Q27" s="218">
        <v>257443</v>
      </c>
      <c r="R27" s="218">
        <v>428667</v>
      </c>
      <c r="S27" s="218">
        <v>460016</v>
      </c>
      <c r="T27" s="218">
        <v>360022</v>
      </c>
      <c r="U27" s="218">
        <v>366141</v>
      </c>
      <c r="V27" s="1">
        <v>0.0166</v>
      </c>
      <c r="W27" s="1">
        <v>0.0265</v>
      </c>
      <c r="X27" s="1">
        <v>0.0271</v>
      </c>
      <c r="Y27" s="1">
        <v>0.0201</v>
      </c>
      <c r="Z27" s="1">
        <v>0.0196</v>
      </c>
      <c r="AB27" s="1">
        <v>0.0223</v>
      </c>
      <c r="AC27" s="1">
        <v>0.0221</v>
      </c>
      <c r="AE27" s="1">
        <v>0.0271</v>
      </c>
      <c r="AF27" s="1">
        <v>0.0199</v>
      </c>
      <c r="AG27" s="1">
        <v>0.007199999999999998</v>
      </c>
      <c r="AI27" s="1">
        <v>0.0223</v>
      </c>
      <c r="AJ27" s="218">
        <v>435800</v>
      </c>
    </row>
    <row r="28" spans="1:36" ht="12.75">
      <c r="A28" s="167">
        <v>19</v>
      </c>
      <c r="B28" s="168" t="s">
        <v>464</v>
      </c>
      <c r="C28" s="248">
        <v>18635179</v>
      </c>
      <c r="D28" s="248">
        <v>19547769</v>
      </c>
      <c r="E28" s="248">
        <v>20562898</v>
      </c>
      <c r="F28" s="248">
        <v>22037327</v>
      </c>
      <c r="G28" s="248">
        <v>23328753</v>
      </c>
      <c r="H28" s="248">
        <v>24559228</v>
      </c>
      <c r="I28" s="242">
        <v>1992</v>
      </c>
      <c r="J28" s="242">
        <v>0</v>
      </c>
      <c r="L28" s="218">
        <v>446710</v>
      </c>
      <c r="M28" s="218">
        <v>526435</v>
      </c>
      <c r="N28" s="218">
        <v>960356</v>
      </c>
      <c r="O28" s="218">
        <v>740493</v>
      </c>
      <c r="P28" s="229">
        <v>647256</v>
      </c>
      <c r="Q28" s="218">
        <v>446710</v>
      </c>
      <c r="R28" s="218">
        <v>526435</v>
      </c>
      <c r="S28" s="218">
        <v>960356</v>
      </c>
      <c r="T28" s="218">
        <v>740493</v>
      </c>
      <c r="U28" s="218">
        <v>647256</v>
      </c>
      <c r="V28" s="1">
        <v>0.024</v>
      </c>
      <c r="W28" s="1">
        <v>0.0269</v>
      </c>
      <c r="X28" s="1">
        <v>0.0467</v>
      </c>
      <c r="Y28" s="1">
        <v>0.0336</v>
      </c>
      <c r="Z28" s="1">
        <v>0.0277</v>
      </c>
      <c r="AB28" s="1">
        <v>0.036</v>
      </c>
      <c r="AC28" s="1">
        <v>0.0294</v>
      </c>
      <c r="AE28" s="1">
        <v>0.0467</v>
      </c>
      <c r="AF28" s="1">
        <v>0.0307</v>
      </c>
      <c r="AG28" s="1">
        <v>0.015999999999999997</v>
      </c>
      <c r="AI28" s="1">
        <v>0.036</v>
      </c>
      <c r="AJ28" s="218">
        <v>884132</v>
      </c>
    </row>
    <row r="29" spans="1:36" ht="12.75">
      <c r="A29" s="167">
        <v>20</v>
      </c>
      <c r="B29" s="168" t="s">
        <v>465</v>
      </c>
      <c r="C29" s="248">
        <v>104892708</v>
      </c>
      <c r="D29" s="248">
        <v>108645163</v>
      </c>
      <c r="E29" s="248">
        <v>112771807</v>
      </c>
      <c r="F29" s="248">
        <v>116900171</v>
      </c>
      <c r="G29" s="248">
        <v>121259225</v>
      </c>
      <c r="H29" s="248">
        <v>125537222</v>
      </c>
      <c r="I29" s="242">
        <v>2008</v>
      </c>
      <c r="J29" s="242">
        <v>0</v>
      </c>
      <c r="L29" s="218">
        <v>1130137</v>
      </c>
      <c r="M29" s="218">
        <v>1410515</v>
      </c>
      <c r="N29" s="218">
        <v>1309069</v>
      </c>
      <c r="O29" s="218">
        <v>1436550</v>
      </c>
      <c r="P29" s="229">
        <v>1246516</v>
      </c>
      <c r="Q29" s="218">
        <v>1130137</v>
      </c>
      <c r="R29" s="218">
        <v>1410515</v>
      </c>
      <c r="S29" s="218">
        <v>1309069</v>
      </c>
      <c r="T29" s="218">
        <v>1436550</v>
      </c>
      <c r="U29" s="218">
        <v>1246516</v>
      </c>
      <c r="V29" s="1">
        <v>0.0108</v>
      </c>
      <c r="W29" s="1">
        <v>0.013</v>
      </c>
      <c r="X29" s="1">
        <v>0.0116</v>
      </c>
      <c r="Y29" s="1">
        <v>0.0123</v>
      </c>
      <c r="Z29" s="1">
        <v>0.0103</v>
      </c>
      <c r="AB29" s="1">
        <v>0.0114</v>
      </c>
      <c r="AC29" s="1">
        <v>0.0114</v>
      </c>
      <c r="AE29" s="1">
        <v>0.0123</v>
      </c>
      <c r="AF29" s="1">
        <v>0.011</v>
      </c>
      <c r="AG29" s="1">
        <v>0.0013000000000000008</v>
      </c>
      <c r="AI29" s="1">
        <v>0.0114</v>
      </c>
      <c r="AJ29" s="218">
        <v>1431124</v>
      </c>
    </row>
    <row r="30" spans="1:36" ht="12.75">
      <c r="A30" s="167">
        <v>21</v>
      </c>
      <c r="B30" s="168" t="s">
        <v>466</v>
      </c>
      <c r="C30" s="248">
        <v>6754811</v>
      </c>
      <c r="D30" s="248">
        <v>7191587</v>
      </c>
      <c r="E30" s="248">
        <v>7457332</v>
      </c>
      <c r="F30" s="248">
        <v>7805228</v>
      </c>
      <c r="G30" s="248">
        <v>8087275</v>
      </c>
      <c r="H30" s="248">
        <v>8401060</v>
      </c>
      <c r="I30" s="242">
        <v>0</v>
      </c>
      <c r="J30" s="242">
        <v>0</v>
      </c>
      <c r="L30" s="218">
        <v>266427</v>
      </c>
      <c r="M30" s="218">
        <v>85955</v>
      </c>
      <c r="N30" s="218">
        <v>161463</v>
      </c>
      <c r="O30" s="218">
        <v>86916</v>
      </c>
      <c r="P30" s="229">
        <v>107090</v>
      </c>
      <c r="Q30" s="218">
        <v>266427</v>
      </c>
      <c r="R30" s="218">
        <v>85955</v>
      </c>
      <c r="S30" s="218">
        <v>161463</v>
      </c>
      <c r="T30" s="218">
        <v>86916</v>
      </c>
      <c r="U30" s="218">
        <v>107090</v>
      </c>
      <c r="V30" s="1">
        <v>0.0394</v>
      </c>
      <c r="W30" s="1">
        <v>0.012</v>
      </c>
      <c r="X30" s="1">
        <v>0.0217</v>
      </c>
      <c r="Y30" s="1">
        <v>0.0111</v>
      </c>
      <c r="Z30" s="1">
        <v>0.0132</v>
      </c>
      <c r="AB30" s="1">
        <v>0.0153</v>
      </c>
      <c r="AC30" s="1">
        <v>0.0121</v>
      </c>
      <c r="AE30" s="1">
        <v>0.0217</v>
      </c>
      <c r="AF30" s="1">
        <v>0.0122</v>
      </c>
      <c r="AG30" s="1">
        <v>0.0095</v>
      </c>
      <c r="AI30" s="1">
        <v>0.0153</v>
      </c>
      <c r="AJ30" s="218">
        <v>128536</v>
      </c>
    </row>
    <row r="31" spans="1:36" ht="12.75">
      <c r="A31" s="167">
        <v>22</v>
      </c>
      <c r="B31" s="168" t="s">
        <v>467</v>
      </c>
      <c r="C31" s="248">
        <v>4816180</v>
      </c>
      <c r="D31" s="248">
        <v>4980022</v>
      </c>
      <c r="E31" s="248">
        <v>5143432</v>
      </c>
      <c r="F31" s="248">
        <v>5326608</v>
      </c>
      <c r="G31" s="248">
        <v>5504297</v>
      </c>
      <c r="H31" s="248">
        <v>5753200</v>
      </c>
      <c r="I31" s="242">
        <v>0</v>
      </c>
      <c r="J31" s="242">
        <v>0</v>
      </c>
      <c r="L31" s="218">
        <v>43437</v>
      </c>
      <c r="M31" s="218">
        <v>38909</v>
      </c>
      <c r="N31" s="218">
        <v>54590</v>
      </c>
      <c r="O31" s="218">
        <v>44523</v>
      </c>
      <c r="P31" s="229">
        <v>77822</v>
      </c>
      <c r="Q31" s="218">
        <v>43437</v>
      </c>
      <c r="R31" s="218">
        <v>38909</v>
      </c>
      <c r="S31" s="218">
        <v>54590</v>
      </c>
      <c r="T31" s="218">
        <v>44523</v>
      </c>
      <c r="U31" s="218">
        <v>77822</v>
      </c>
      <c r="V31" s="1">
        <v>0.009</v>
      </c>
      <c r="W31" s="1">
        <v>0.0078</v>
      </c>
      <c r="X31" s="1">
        <v>0.0106</v>
      </c>
      <c r="Y31" s="1">
        <v>0.0084</v>
      </c>
      <c r="Z31" s="1">
        <v>0.0141</v>
      </c>
      <c r="AB31" s="1">
        <v>0.011</v>
      </c>
      <c r="AC31" s="1">
        <v>0.0089</v>
      </c>
      <c r="AE31" s="1">
        <v>0.0141</v>
      </c>
      <c r="AF31" s="1">
        <v>0.0095</v>
      </c>
      <c r="AG31" s="1">
        <v>0.0046</v>
      </c>
      <c r="AI31" s="1">
        <v>0.011</v>
      </c>
      <c r="AJ31" s="218">
        <v>63285</v>
      </c>
    </row>
    <row r="32" spans="1:36" ht="12.75">
      <c r="A32" s="167">
        <v>23</v>
      </c>
      <c r="B32" s="168" t="s">
        <v>468</v>
      </c>
      <c r="C32" s="248">
        <v>56898024</v>
      </c>
      <c r="D32" s="248">
        <v>59955561</v>
      </c>
      <c r="E32" s="248">
        <v>63165951</v>
      </c>
      <c r="F32" s="248">
        <v>66660425</v>
      </c>
      <c r="G32" s="248">
        <v>69820484</v>
      </c>
      <c r="H32" s="248">
        <v>72855273</v>
      </c>
      <c r="I32" s="242">
        <v>1992</v>
      </c>
      <c r="J32" s="242">
        <v>0</v>
      </c>
      <c r="L32" s="218">
        <v>1621513</v>
      </c>
      <c r="M32" s="218">
        <v>1647420</v>
      </c>
      <c r="N32" s="218">
        <v>1915325</v>
      </c>
      <c r="O32" s="218">
        <v>1493548</v>
      </c>
      <c r="P32" s="229">
        <v>1289277</v>
      </c>
      <c r="Q32" s="218">
        <v>1621513</v>
      </c>
      <c r="R32" s="218">
        <v>1647420</v>
      </c>
      <c r="S32" s="218">
        <v>1915325</v>
      </c>
      <c r="T32" s="218">
        <v>1493548</v>
      </c>
      <c r="U32" s="218">
        <v>1289277</v>
      </c>
      <c r="V32" s="1">
        <v>0.0285</v>
      </c>
      <c r="W32" s="1">
        <v>0.0275</v>
      </c>
      <c r="X32" s="1">
        <v>0.0303</v>
      </c>
      <c r="Y32" s="1">
        <v>0.0224</v>
      </c>
      <c r="Z32" s="1">
        <v>0.0185</v>
      </c>
      <c r="AB32" s="1">
        <v>0.0237</v>
      </c>
      <c r="AC32" s="1">
        <v>0.0228</v>
      </c>
      <c r="AE32" s="1">
        <v>0.0303</v>
      </c>
      <c r="AF32" s="1">
        <v>0.0205</v>
      </c>
      <c r="AG32" s="1">
        <v>0.0098</v>
      </c>
      <c r="AI32" s="1">
        <v>0.0237</v>
      </c>
      <c r="AJ32" s="218">
        <v>1726670</v>
      </c>
    </row>
    <row r="33" spans="1:36" ht="12.75">
      <c r="A33" s="167">
        <v>24</v>
      </c>
      <c r="B33" s="168" t="s">
        <v>469</v>
      </c>
      <c r="C33" s="248">
        <v>23301205</v>
      </c>
      <c r="D33" s="248">
        <v>24227554</v>
      </c>
      <c r="E33" s="248">
        <v>25210235</v>
      </c>
      <c r="F33" s="248">
        <v>26333465</v>
      </c>
      <c r="G33" s="248">
        <v>27507359</v>
      </c>
      <c r="H33" s="248">
        <v>28624718</v>
      </c>
      <c r="I33" s="242">
        <v>2000</v>
      </c>
      <c r="J33" s="242">
        <v>0</v>
      </c>
      <c r="L33" s="218">
        <v>343819</v>
      </c>
      <c r="M33" s="218">
        <v>376992</v>
      </c>
      <c r="N33" s="218">
        <v>491348</v>
      </c>
      <c r="O33" s="218">
        <v>515557</v>
      </c>
      <c r="P33" s="229">
        <v>429675</v>
      </c>
      <c r="Q33" s="218">
        <v>343819</v>
      </c>
      <c r="R33" s="218">
        <v>376992</v>
      </c>
      <c r="S33" s="218">
        <v>491348</v>
      </c>
      <c r="T33" s="218">
        <v>515557</v>
      </c>
      <c r="U33" s="218">
        <v>429675</v>
      </c>
      <c r="V33" s="1">
        <v>0.0148</v>
      </c>
      <c r="W33" s="1">
        <v>0.0156</v>
      </c>
      <c r="X33" s="1">
        <v>0.0195</v>
      </c>
      <c r="Y33" s="1">
        <v>0.0196</v>
      </c>
      <c r="Z33" s="1">
        <v>0.0156</v>
      </c>
      <c r="AB33" s="1">
        <v>0.0182</v>
      </c>
      <c r="AC33" s="1">
        <v>0.0169</v>
      </c>
      <c r="AE33" s="1">
        <v>0.0196</v>
      </c>
      <c r="AF33" s="1">
        <v>0.0176</v>
      </c>
      <c r="AG33" s="1">
        <v>0.0019999999999999983</v>
      </c>
      <c r="AI33" s="1">
        <v>0.0182</v>
      </c>
      <c r="AJ33" s="218">
        <v>520970</v>
      </c>
    </row>
    <row r="34" spans="1:36" ht="12.75">
      <c r="A34" s="167">
        <v>25</v>
      </c>
      <c r="B34" s="168" t="s">
        <v>470</v>
      </c>
      <c r="C34" s="248">
        <v>33703797</v>
      </c>
      <c r="D34" s="248">
        <v>35170174</v>
      </c>
      <c r="E34" s="248">
        <v>36672859</v>
      </c>
      <c r="F34" s="248">
        <v>37954471</v>
      </c>
      <c r="G34" s="248">
        <v>39837833</v>
      </c>
      <c r="H34" s="248">
        <v>41820156</v>
      </c>
      <c r="I34" s="242">
        <v>1995</v>
      </c>
      <c r="J34" s="242">
        <v>0</v>
      </c>
      <c r="L34" s="218">
        <v>623782</v>
      </c>
      <c r="M34" s="218">
        <v>623431</v>
      </c>
      <c r="N34" s="218">
        <v>364791</v>
      </c>
      <c r="O34" s="218">
        <v>934500</v>
      </c>
      <c r="P34" s="229">
        <v>986377</v>
      </c>
      <c r="Q34" s="218">
        <v>623782</v>
      </c>
      <c r="R34" s="218">
        <v>623431</v>
      </c>
      <c r="S34" s="218">
        <v>364791</v>
      </c>
      <c r="T34" s="218">
        <v>934500</v>
      </c>
      <c r="U34" s="218">
        <v>986377</v>
      </c>
      <c r="V34" s="1">
        <v>0.0185</v>
      </c>
      <c r="W34" s="1">
        <v>0.0177</v>
      </c>
      <c r="X34" s="1">
        <v>0.0099</v>
      </c>
      <c r="Y34" s="1">
        <v>0.0246</v>
      </c>
      <c r="Z34" s="1">
        <v>0.0248</v>
      </c>
      <c r="AB34" s="1">
        <v>0.0198</v>
      </c>
      <c r="AC34" s="1">
        <v>0.0174</v>
      </c>
      <c r="AE34" s="1">
        <v>0.0248</v>
      </c>
      <c r="AF34" s="1">
        <v>0.0173</v>
      </c>
      <c r="AG34" s="1">
        <v>0.0075</v>
      </c>
      <c r="AI34" s="1">
        <v>0.0198</v>
      </c>
      <c r="AJ34" s="218">
        <v>828039</v>
      </c>
    </row>
    <row r="35" spans="1:36" ht="12.75">
      <c r="A35" s="167">
        <v>26</v>
      </c>
      <c r="B35" s="168" t="s">
        <v>471</v>
      </c>
      <c r="C35" s="248">
        <v>65139389</v>
      </c>
      <c r="D35" s="248">
        <v>67382653</v>
      </c>
      <c r="E35" s="248">
        <v>69855490</v>
      </c>
      <c r="F35" s="248">
        <v>73622285</v>
      </c>
      <c r="G35" s="248">
        <v>76474758</v>
      </c>
      <c r="H35" s="248">
        <v>79495329</v>
      </c>
      <c r="I35" s="242">
        <v>0</v>
      </c>
      <c r="J35" s="242">
        <v>0</v>
      </c>
      <c r="L35" s="218">
        <v>614779</v>
      </c>
      <c r="M35" s="218">
        <v>788271</v>
      </c>
      <c r="N35" s="218">
        <v>2020408</v>
      </c>
      <c r="O35" s="218">
        <v>1011916</v>
      </c>
      <c r="P35" s="229">
        <v>1108702</v>
      </c>
      <c r="Q35" s="218">
        <v>614779</v>
      </c>
      <c r="R35" s="218">
        <v>788271</v>
      </c>
      <c r="S35" s="218">
        <v>2020408</v>
      </c>
      <c r="T35" s="218">
        <v>1011916</v>
      </c>
      <c r="U35" s="218">
        <v>1108702</v>
      </c>
      <c r="V35" s="1">
        <v>0.0094</v>
      </c>
      <c r="W35" s="1">
        <v>0.0117</v>
      </c>
      <c r="X35" s="1">
        <v>0.0289</v>
      </c>
      <c r="Y35" s="1">
        <v>0.0137</v>
      </c>
      <c r="Z35" s="1">
        <v>0.0145</v>
      </c>
      <c r="AB35" s="1">
        <v>0.019</v>
      </c>
      <c r="AC35" s="1">
        <v>0.0133</v>
      </c>
      <c r="AE35" s="1">
        <v>0.0289</v>
      </c>
      <c r="AF35" s="1">
        <v>0.0141</v>
      </c>
      <c r="AG35" s="1">
        <v>0.014799999999999999</v>
      </c>
      <c r="AI35" s="1">
        <v>0.019</v>
      </c>
      <c r="AJ35" s="218">
        <v>1510411</v>
      </c>
    </row>
    <row r="36" spans="1:36" ht="12.75">
      <c r="A36" s="167">
        <v>27</v>
      </c>
      <c r="B36" s="168" t="s">
        <v>472</v>
      </c>
      <c r="C36" s="248">
        <v>7236905</v>
      </c>
      <c r="D36" s="248">
        <v>7492359</v>
      </c>
      <c r="E36" s="248">
        <v>7812378</v>
      </c>
      <c r="F36" s="248">
        <v>8151165</v>
      </c>
      <c r="G36" s="248">
        <v>8536059</v>
      </c>
      <c r="H36" s="248">
        <v>8929537</v>
      </c>
      <c r="I36" s="242">
        <v>1992</v>
      </c>
      <c r="J36" s="242">
        <v>0</v>
      </c>
      <c r="L36" s="218">
        <v>74532</v>
      </c>
      <c r="M36" s="218">
        <v>132710</v>
      </c>
      <c r="N36" s="218">
        <v>143478</v>
      </c>
      <c r="O36" s="218">
        <v>181115</v>
      </c>
      <c r="P36" s="229">
        <v>180077</v>
      </c>
      <c r="Q36" s="218">
        <v>74532</v>
      </c>
      <c r="R36" s="218">
        <v>132710</v>
      </c>
      <c r="S36" s="218">
        <v>143478</v>
      </c>
      <c r="T36" s="218">
        <v>181115</v>
      </c>
      <c r="U36" s="218">
        <v>180077</v>
      </c>
      <c r="V36" s="1">
        <v>0.0103</v>
      </c>
      <c r="W36" s="1">
        <v>0.0177</v>
      </c>
      <c r="X36" s="1">
        <v>0.0184</v>
      </c>
      <c r="Y36" s="1">
        <v>0.0222</v>
      </c>
      <c r="Z36" s="1">
        <v>0.0211</v>
      </c>
      <c r="AB36" s="1">
        <v>0.0206</v>
      </c>
      <c r="AC36" s="1">
        <v>0.0191</v>
      </c>
      <c r="AE36" s="1">
        <v>0.0222</v>
      </c>
      <c r="AF36" s="1">
        <v>0.0198</v>
      </c>
      <c r="AG36" s="1">
        <v>0.0023999999999999994</v>
      </c>
      <c r="AI36" s="1">
        <v>0.0206</v>
      </c>
      <c r="AJ36" s="218">
        <v>183948</v>
      </c>
    </row>
    <row r="37" spans="1:36" ht="12.75">
      <c r="A37" s="167">
        <v>28</v>
      </c>
      <c r="B37" s="168" t="s">
        <v>473</v>
      </c>
      <c r="C37" s="248">
        <v>9156459</v>
      </c>
      <c r="D37" s="248">
        <v>9914649</v>
      </c>
      <c r="E37" s="248">
        <v>10358256</v>
      </c>
      <c r="F37" s="248">
        <v>11013907</v>
      </c>
      <c r="G37" s="248">
        <v>11548875</v>
      </c>
      <c r="H37" s="248">
        <v>12051641</v>
      </c>
      <c r="I37" s="242">
        <v>1993</v>
      </c>
      <c r="J37" s="242">
        <v>0</v>
      </c>
      <c r="L37" s="218">
        <v>529278</v>
      </c>
      <c r="M37" s="218">
        <v>195741</v>
      </c>
      <c r="N37" s="218">
        <v>396695</v>
      </c>
      <c r="O37" s="218">
        <v>259621</v>
      </c>
      <c r="P37" s="229">
        <v>214044</v>
      </c>
      <c r="Q37" s="218">
        <v>529278</v>
      </c>
      <c r="R37" s="218">
        <v>195741</v>
      </c>
      <c r="S37" s="218">
        <v>396695</v>
      </c>
      <c r="T37" s="218">
        <v>259621</v>
      </c>
      <c r="U37" s="218">
        <v>214044</v>
      </c>
      <c r="V37" s="1">
        <v>0.0578</v>
      </c>
      <c r="W37" s="1">
        <v>0.0197</v>
      </c>
      <c r="X37" s="1">
        <v>0.0383</v>
      </c>
      <c r="Y37" s="1">
        <v>0.0236</v>
      </c>
      <c r="Z37" s="1">
        <v>0.0185</v>
      </c>
      <c r="AB37" s="1">
        <v>0.0268</v>
      </c>
      <c r="AC37" s="1">
        <v>0.0206</v>
      </c>
      <c r="AE37" s="1">
        <v>0.0383</v>
      </c>
      <c r="AF37" s="1">
        <v>0.0211</v>
      </c>
      <c r="AG37" s="1">
        <v>0.0172</v>
      </c>
      <c r="AI37" s="1">
        <v>0.0268</v>
      </c>
      <c r="AJ37" s="218">
        <v>322984</v>
      </c>
    </row>
    <row r="38" spans="1:36" ht="12.75">
      <c r="A38" s="167">
        <v>29</v>
      </c>
      <c r="B38" s="168" t="s">
        <v>474</v>
      </c>
      <c r="C38" s="248">
        <v>3774155</v>
      </c>
      <c r="D38" s="248">
        <v>3950186</v>
      </c>
      <c r="E38" s="248">
        <v>4081615</v>
      </c>
      <c r="F38" s="248">
        <v>4202185</v>
      </c>
      <c r="G38" s="248">
        <v>4355366</v>
      </c>
      <c r="H38" s="248">
        <v>4570462</v>
      </c>
      <c r="I38" s="242">
        <v>0</v>
      </c>
      <c r="J38" s="242">
        <v>0</v>
      </c>
      <c r="L38" s="218">
        <v>81677</v>
      </c>
      <c r="M38" s="218">
        <v>32674</v>
      </c>
      <c r="N38" s="218">
        <v>18530</v>
      </c>
      <c r="O38" s="218">
        <v>48126</v>
      </c>
      <c r="P38" s="229">
        <v>106212</v>
      </c>
      <c r="Q38" s="218">
        <v>81677</v>
      </c>
      <c r="R38" s="218">
        <v>32674</v>
      </c>
      <c r="S38" s="218">
        <v>18530</v>
      </c>
      <c r="T38" s="218">
        <v>48126</v>
      </c>
      <c r="U38" s="218">
        <v>106212</v>
      </c>
      <c r="V38" s="1">
        <v>0.0216</v>
      </c>
      <c r="W38" s="1">
        <v>0.0083</v>
      </c>
      <c r="X38" s="1">
        <v>0.0045</v>
      </c>
      <c r="Y38" s="1">
        <v>0.0115</v>
      </c>
      <c r="Z38" s="1">
        <v>0.0244</v>
      </c>
      <c r="AB38" s="1">
        <v>0.0135</v>
      </c>
      <c r="AC38" s="1">
        <v>0.0081</v>
      </c>
      <c r="AE38" s="1">
        <v>0.0244</v>
      </c>
      <c r="AF38" s="1">
        <v>0.008</v>
      </c>
      <c r="AG38" s="1">
        <v>0.0164</v>
      </c>
      <c r="AI38" s="1">
        <v>0.0135</v>
      </c>
      <c r="AJ38" s="218">
        <v>61701</v>
      </c>
    </row>
    <row r="39" spans="1:36" ht="12.75">
      <c r="A39" s="167">
        <v>30</v>
      </c>
      <c r="B39" s="168" t="s">
        <v>475</v>
      </c>
      <c r="C39" s="248">
        <v>88212708</v>
      </c>
      <c r="D39" s="248">
        <v>91261034</v>
      </c>
      <c r="E39" s="248">
        <v>94850290</v>
      </c>
      <c r="F39" s="248">
        <v>99407098</v>
      </c>
      <c r="G39" s="248">
        <v>103596037</v>
      </c>
      <c r="H39" s="248">
        <v>108035190</v>
      </c>
      <c r="I39" s="242">
        <v>1991</v>
      </c>
      <c r="J39" s="242">
        <v>0</v>
      </c>
      <c r="L39" s="218">
        <v>843008</v>
      </c>
      <c r="M39" s="218">
        <v>1307730</v>
      </c>
      <c r="N39" s="218">
        <v>2185551</v>
      </c>
      <c r="O39" s="218">
        <v>1703762</v>
      </c>
      <c r="P39" s="229">
        <v>1849252</v>
      </c>
      <c r="Q39" s="218">
        <v>843008</v>
      </c>
      <c r="R39" s="218">
        <v>1307730</v>
      </c>
      <c r="S39" s="218">
        <v>2185551</v>
      </c>
      <c r="T39" s="218">
        <v>1703762</v>
      </c>
      <c r="U39" s="218">
        <v>1849252</v>
      </c>
      <c r="V39" s="1">
        <v>0.0096</v>
      </c>
      <c r="W39" s="1">
        <v>0.0143</v>
      </c>
      <c r="X39" s="1">
        <v>0.023</v>
      </c>
      <c r="Y39" s="1">
        <v>0.0171</v>
      </c>
      <c r="Z39" s="1">
        <v>0.0179</v>
      </c>
      <c r="AB39" s="1">
        <v>0.0193</v>
      </c>
      <c r="AC39" s="1">
        <v>0.0164</v>
      </c>
      <c r="AE39" s="1">
        <v>0.023</v>
      </c>
      <c r="AF39" s="1">
        <v>0.0175</v>
      </c>
      <c r="AG39" s="1">
        <v>0.005499999999999998</v>
      </c>
      <c r="AI39" s="1">
        <v>0.0193</v>
      </c>
      <c r="AJ39" s="218">
        <v>2085079</v>
      </c>
    </row>
    <row r="40" spans="1:36" ht="12.75">
      <c r="A40" s="167">
        <v>31</v>
      </c>
      <c r="B40" s="168" t="s">
        <v>476</v>
      </c>
      <c r="C40" s="248">
        <v>111794698</v>
      </c>
      <c r="D40" s="248">
        <v>117139310</v>
      </c>
      <c r="E40" s="248">
        <v>123003679</v>
      </c>
      <c r="F40" s="248">
        <v>128919297</v>
      </c>
      <c r="G40" s="248">
        <v>134931118</v>
      </c>
      <c r="H40" s="248">
        <v>141531357</v>
      </c>
      <c r="I40" s="242">
        <v>0</v>
      </c>
      <c r="J40" s="242">
        <v>0</v>
      </c>
      <c r="L40" s="218">
        <v>2523591</v>
      </c>
      <c r="M40" s="218">
        <v>2606525</v>
      </c>
      <c r="N40" s="218">
        <v>2811618</v>
      </c>
      <c r="O40" s="218">
        <v>2502528</v>
      </c>
      <c r="P40" s="229">
        <v>3226961</v>
      </c>
      <c r="Q40" s="218">
        <v>2523591</v>
      </c>
      <c r="R40" s="218">
        <v>2606525</v>
      </c>
      <c r="S40" s="218">
        <v>2811618</v>
      </c>
      <c r="T40" s="218">
        <v>2502528</v>
      </c>
      <c r="U40" s="218">
        <v>3226961</v>
      </c>
      <c r="V40" s="1">
        <v>0.0226</v>
      </c>
      <c r="W40" s="1">
        <v>0.0223</v>
      </c>
      <c r="X40" s="1">
        <v>0.0229</v>
      </c>
      <c r="Y40" s="1">
        <v>0.0194</v>
      </c>
      <c r="Z40" s="1">
        <v>0.0239</v>
      </c>
      <c r="AB40" s="1">
        <v>0.0221</v>
      </c>
      <c r="AC40" s="1">
        <v>0.0215</v>
      </c>
      <c r="AE40" s="1">
        <v>0.0239</v>
      </c>
      <c r="AF40" s="1">
        <v>0.0212</v>
      </c>
      <c r="AG40" s="1">
        <v>0.002700000000000001</v>
      </c>
      <c r="AI40" s="1">
        <v>0.0221</v>
      </c>
      <c r="AJ40" s="218">
        <v>3127843</v>
      </c>
    </row>
    <row r="41" spans="1:36" ht="12.75">
      <c r="A41" s="167">
        <v>32</v>
      </c>
      <c r="B41" s="168" t="s">
        <v>477</v>
      </c>
      <c r="C41" s="248">
        <v>15939467</v>
      </c>
      <c r="D41" s="248">
        <v>16530730</v>
      </c>
      <c r="E41" s="248">
        <v>17202444</v>
      </c>
      <c r="F41" s="248">
        <v>17959202</v>
      </c>
      <c r="G41" s="248">
        <v>18738701</v>
      </c>
      <c r="H41" s="248">
        <v>19444909</v>
      </c>
      <c r="I41" s="242">
        <v>1991</v>
      </c>
      <c r="J41" s="242">
        <v>0</v>
      </c>
      <c r="L41" s="218">
        <v>192776</v>
      </c>
      <c r="M41" s="218">
        <v>258446</v>
      </c>
      <c r="N41" s="218">
        <v>326493</v>
      </c>
      <c r="O41" s="218">
        <v>330519</v>
      </c>
      <c r="P41" s="229">
        <v>237740</v>
      </c>
      <c r="Q41" s="218">
        <v>192776</v>
      </c>
      <c r="R41" s="218">
        <v>258446</v>
      </c>
      <c r="S41" s="218">
        <v>326493</v>
      </c>
      <c r="T41" s="218">
        <v>330519</v>
      </c>
      <c r="U41" s="218">
        <v>237740</v>
      </c>
      <c r="V41" s="1">
        <v>0.0121</v>
      </c>
      <c r="W41" s="1">
        <v>0.0156</v>
      </c>
      <c r="X41" s="1">
        <v>0.019</v>
      </c>
      <c r="Y41" s="1">
        <v>0.0184</v>
      </c>
      <c r="Z41" s="1">
        <v>0.0127</v>
      </c>
      <c r="AB41" s="1">
        <v>0.0167</v>
      </c>
      <c r="AC41" s="1">
        <v>0.0156</v>
      </c>
      <c r="AE41" s="1">
        <v>0.019</v>
      </c>
      <c r="AF41" s="1">
        <v>0.0156</v>
      </c>
      <c r="AG41" s="1">
        <v>0.0034000000000000002</v>
      </c>
      <c r="AI41" s="1">
        <v>0.0167</v>
      </c>
      <c r="AJ41" s="218">
        <v>324730</v>
      </c>
    </row>
    <row r="42" spans="1:36" ht="12.75">
      <c r="A42" s="167">
        <v>33</v>
      </c>
      <c r="B42" s="168" t="s">
        <v>478</v>
      </c>
      <c r="C42" s="248">
        <v>2088296</v>
      </c>
      <c r="D42" s="248">
        <v>2262733</v>
      </c>
      <c r="E42" s="248">
        <v>2337974</v>
      </c>
      <c r="F42" s="248">
        <v>2428306</v>
      </c>
      <c r="G42" s="248">
        <v>2521152</v>
      </c>
      <c r="H42" s="248">
        <v>2631588</v>
      </c>
      <c r="I42" s="242">
        <v>0</v>
      </c>
      <c r="J42" s="242">
        <v>0</v>
      </c>
      <c r="L42" s="218">
        <v>122230</v>
      </c>
      <c r="M42" s="218">
        <v>18673</v>
      </c>
      <c r="N42" s="218">
        <v>31883</v>
      </c>
      <c r="O42" s="218">
        <v>32139</v>
      </c>
      <c r="P42" s="229">
        <v>47407</v>
      </c>
      <c r="Q42" s="218">
        <v>122230</v>
      </c>
      <c r="R42" s="218">
        <v>18673</v>
      </c>
      <c r="S42" s="218">
        <v>31883</v>
      </c>
      <c r="T42" s="218">
        <v>32139</v>
      </c>
      <c r="U42" s="218">
        <v>47407</v>
      </c>
      <c r="V42" s="1">
        <v>0.0585</v>
      </c>
      <c r="W42" s="1">
        <v>0.0083</v>
      </c>
      <c r="X42" s="1">
        <v>0.0136</v>
      </c>
      <c r="Y42" s="1">
        <v>0.0132</v>
      </c>
      <c r="Z42" s="1">
        <v>0.0188</v>
      </c>
      <c r="AB42" s="1">
        <v>0.0152</v>
      </c>
      <c r="AC42" s="1">
        <v>0.0117</v>
      </c>
      <c r="AE42" s="1">
        <v>0.0188</v>
      </c>
      <c r="AF42" s="1">
        <v>0.0134</v>
      </c>
      <c r="AG42" s="1">
        <v>0.0054</v>
      </c>
      <c r="AI42" s="1">
        <v>0.0152</v>
      </c>
      <c r="AJ42" s="218">
        <v>40000</v>
      </c>
    </row>
    <row r="43" spans="1:36" ht="12.75">
      <c r="A43" s="167">
        <v>34</v>
      </c>
      <c r="B43" s="168" t="s">
        <v>479</v>
      </c>
      <c r="C43" s="248">
        <v>16240669</v>
      </c>
      <c r="D43" s="248">
        <v>16845985</v>
      </c>
      <c r="E43" s="248">
        <v>17565139</v>
      </c>
      <c r="F43" s="248">
        <v>18382898</v>
      </c>
      <c r="G43" s="248">
        <v>19148000</v>
      </c>
      <c r="H43" s="248">
        <v>19992283</v>
      </c>
      <c r="I43" s="242">
        <v>1991</v>
      </c>
      <c r="J43" s="242">
        <v>0</v>
      </c>
      <c r="L43" s="218">
        <v>199299</v>
      </c>
      <c r="M43" s="218">
        <v>298005</v>
      </c>
      <c r="N43" s="218">
        <v>378630</v>
      </c>
      <c r="O43" s="218">
        <v>305529</v>
      </c>
      <c r="P43" s="229">
        <v>365583</v>
      </c>
      <c r="Q43" s="218">
        <v>199299</v>
      </c>
      <c r="R43" s="218">
        <v>298005</v>
      </c>
      <c r="S43" s="218">
        <v>378630</v>
      </c>
      <c r="T43" s="218">
        <v>305529</v>
      </c>
      <c r="U43" s="218">
        <v>365583</v>
      </c>
      <c r="V43" s="1">
        <v>0.0123</v>
      </c>
      <c r="W43" s="1">
        <v>0.0177</v>
      </c>
      <c r="X43" s="1">
        <v>0.0216</v>
      </c>
      <c r="Y43" s="1">
        <v>0.0166</v>
      </c>
      <c r="Z43" s="1">
        <v>0.0191</v>
      </c>
      <c r="AB43" s="1">
        <v>0.0191</v>
      </c>
      <c r="AC43" s="1">
        <v>0.0178</v>
      </c>
      <c r="AE43" s="1">
        <v>0.0216</v>
      </c>
      <c r="AF43" s="1">
        <v>0.0179</v>
      </c>
      <c r="AG43" s="1">
        <v>0.003700000000000002</v>
      </c>
      <c r="AI43" s="1">
        <v>0.0191</v>
      </c>
      <c r="AJ43" s="218">
        <v>381853</v>
      </c>
    </row>
    <row r="44" spans="1:36" ht="12.75">
      <c r="A44" s="167">
        <v>35</v>
      </c>
      <c r="B44" s="168" t="s">
        <v>480</v>
      </c>
      <c r="C44" s="248">
        <v>1867957148</v>
      </c>
      <c r="D44" s="248">
        <v>1962273860</v>
      </c>
      <c r="E44" s="248">
        <v>2086846743</v>
      </c>
      <c r="F44" s="248">
        <v>2216600850</v>
      </c>
      <c r="G44" s="248">
        <v>2350783055</v>
      </c>
      <c r="H44" s="248">
        <v>2509114748</v>
      </c>
      <c r="I44" s="242">
        <v>0</v>
      </c>
      <c r="J44" s="242">
        <v>0</v>
      </c>
      <c r="L44" s="218">
        <v>47539508</v>
      </c>
      <c r="M44" s="218">
        <v>74737096</v>
      </c>
      <c r="N44" s="218">
        <v>76567353</v>
      </c>
      <c r="O44" s="218">
        <v>77309352</v>
      </c>
      <c r="P44" s="229">
        <v>98717191</v>
      </c>
      <c r="Q44" s="218">
        <v>47539508</v>
      </c>
      <c r="R44" s="218">
        <v>74737096</v>
      </c>
      <c r="S44" s="218">
        <v>76567353</v>
      </c>
      <c r="T44" s="218">
        <v>77309352</v>
      </c>
      <c r="U44" s="218">
        <v>98717191</v>
      </c>
      <c r="V44" s="1">
        <v>0.0254</v>
      </c>
      <c r="W44" s="1">
        <v>0.0381</v>
      </c>
      <c r="X44" s="1">
        <v>0.0367</v>
      </c>
      <c r="Y44" s="1">
        <v>0.0349</v>
      </c>
      <c r="Z44" s="1">
        <v>0.042</v>
      </c>
      <c r="AB44" s="1">
        <v>0.0379</v>
      </c>
      <c r="AC44" s="1">
        <v>0.0366</v>
      </c>
      <c r="AE44" s="1">
        <v>0.042</v>
      </c>
      <c r="AF44" s="1">
        <v>0.0358</v>
      </c>
      <c r="AG44" s="1">
        <v>0.006200000000000004</v>
      </c>
      <c r="AI44" s="1">
        <v>0.0379</v>
      </c>
      <c r="AJ44" s="218">
        <v>95095449</v>
      </c>
    </row>
    <row r="45" spans="1:36" ht="12.75">
      <c r="A45" s="167">
        <v>36</v>
      </c>
      <c r="B45" s="168" t="s">
        <v>481</v>
      </c>
      <c r="C45" s="248">
        <v>37761009</v>
      </c>
      <c r="D45" s="248">
        <v>39356518</v>
      </c>
      <c r="E45" s="248">
        <v>40996131</v>
      </c>
      <c r="F45" s="248">
        <v>42592137</v>
      </c>
      <c r="G45" s="248">
        <v>44258927</v>
      </c>
      <c r="H45" s="248">
        <v>45900739</v>
      </c>
      <c r="I45" s="242">
        <v>2004</v>
      </c>
      <c r="J45" s="242">
        <v>0</v>
      </c>
      <c r="L45" s="218">
        <v>651484</v>
      </c>
      <c r="M45" s="218">
        <v>650787</v>
      </c>
      <c r="N45" s="218">
        <v>571102</v>
      </c>
      <c r="O45" s="218">
        <v>601987</v>
      </c>
      <c r="P45" s="229">
        <v>522773</v>
      </c>
      <c r="Q45" s="218">
        <v>651484</v>
      </c>
      <c r="R45" s="218">
        <v>650787</v>
      </c>
      <c r="S45" s="218">
        <v>571102</v>
      </c>
      <c r="T45" s="218">
        <v>601987</v>
      </c>
      <c r="U45" s="218">
        <v>522773</v>
      </c>
      <c r="V45" s="1">
        <v>0.0173</v>
      </c>
      <c r="W45" s="1">
        <v>0.0165</v>
      </c>
      <c r="X45" s="1">
        <v>0.0139</v>
      </c>
      <c r="Y45" s="1">
        <v>0.0141</v>
      </c>
      <c r="Z45" s="1">
        <v>0.0118</v>
      </c>
      <c r="AB45" s="1">
        <v>0.0133</v>
      </c>
      <c r="AC45" s="1">
        <v>0.0133</v>
      </c>
      <c r="AE45" s="1">
        <v>0.0141</v>
      </c>
      <c r="AF45" s="1">
        <v>0.0129</v>
      </c>
      <c r="AG45" s="1">
        <v>0.0011999999999999997</v>
      </c>
      <c r="AI45" s="1">
        <v>0.0133</v>
      </c>
      <c r="AJ45" s="218">
        <v>610480</v>
      </c>
    </row>
    <row r="46" spans="1:36" ht="12.75">
      <c r="A46" s="167">
        <v>37</v>
      </c>
      <c r="B46" s="168" t="s">
        <v>482</v>
      </c>
      <c r="C46" s="248">
        <v>16574256</v>
      </c>
      <c r="D46" s="248">
        <v>17188009</v>
      </c>
      <c r="E46" s="248">
        <v>17875541</v>
      </c>
      <c r="F46" s="248">
        <v>18974646</v>
      </c>
      <c r="G46" s="248">
        <v>19840525</v>
      </c>
      <c r="H46" s="248">
        <v>20576812</v>
      </c>
      <c r="I46" s="242">
        <v>2000</v>
      </c>
      <c r="J46" s="242">
        <v>0</v>
      </c>
      <c r="L46" s="218">
        <v>199397</v>
      </c>
      <c r="M46" s="218">
        <v>257831</v>
      </c>
      <c r="N46" s="218">
        <v>652217</v>
      </c>
      <c r="O46" s="218">
        <v>390015</v>
      </c>
      <c r="P46" s="229">
        <v>240274</v>
      </c>
      <c r="Q46" s="218">
        <v>199397</v>
      </c>
      <c r="R46" s="218">
        <v>257831</v>
      </c>
      <c r="S46" s="218">
        <v>652217</v>
      </c>
      <c r="T46" s="218">
        <v>390015</v>
      </c>
      <c r="U46" s="218">
        <v>240274</v>
      </c>
      <c r="V46" s="1">
        <v>0.012</v>
      </c>
      <c r="W46" s="1">
        <v>0.015</v>
      </c>
      <c r="X46" s="1">
        <v>0.0365</v>
      </c>
      <c r="Y46" s="1">
        <v>0.0206</v>
      </c>
      <c r="Z46" s="1">
        <v>0.0121</v>
      </c>
      <c r="AB46" s="1">
        <v>0.0231</v>
      </c>
      <c r="AC46" s="1">
        <v>0.0159</v>
      </c>
      <c r="AE46" s="1">
        <v>0.0365</v>
      </c>
      <c r="AF46" s="1">
        <v>0.0164</v>
      </c>
      <c r="AG46" s="1">
        <v>0.020099999999999996</v>
      </c>
      <c r="AI46" s="1">
        <v>0.0159</v>
      </c>
      <c r="AJ46" s="218">
        <v>327171</v>
      </c>
    </row>
    <row r="47" spans="1:36" ht="12.75">
      <c r="A47" s="167">
        <v>38</v>
      </c>
      <c r="B47" s="168" t="s">
        <v>483</v>
      </c>
      <c r="C47" s="248">
        <v>20808077</v>
      </c>
      <c r="D47" s="248">
        <v>21502898</v>
      </c>
      <c r="E47" s="248">
        <v>22243994</v>
      </c>
      <c r="F47" s="248">
        <v>23065137</v>
      </c>
      <c r="G47" s="248">
        <v>23869311</v>
      </c>
      <c r="H47" s="248">
        <v>24460487</v>
      </c>
      <c r="I47" s="242">
        <v>1999</v>
      </c>
      <c r="J47" s="242">
        <v>0</v>
      </c>
      <c r="L47" s="218">
        <v>174619</v>
      </c>
      <c r="M47" s="218">
        <v>203524</v>
      </c>
      <c r="N47" s="218">
        <v>254879</v>
      </c>
      <c r="O47" s="218">
        <v>227546</v>
      </c>
      <c r="P47" s="229">
        <v>191761</v>
      </c>
      <c r="Q47" s="218">
        <v>174619</v>
      </c>
      <c r="R47" s="218">
        <v>203524</v>
      </c>
      <c r="S47" s="218">
        <v>254879</v>
      </c>
      <c r="T47" s="218">
        <v>227546</v>
      </c>
      <c r="U47" s="218">
        <v>191761</v>
      </c>
      <c r="V47" s="1">
        <v>0.0084</v>
      </c>
      <c r="W47" s="1">
        <v>0.0095</v>
      </c>
      <c r="X47" s="1">
        <v>0.0115</v>
      </c>
      <c r="Y47" s="1">
        <v>0.0099</v>
      </c>
      <c r="Z47" s="1">
        <v>0.008</v>
      </c>
      <c r="AB47" s="1">
        <v>0.0098</v>
      </c>
      <c r="AC47" s="1">
        <v>0.0091</v>
      </c>
      <c r="AE47" s="1">
        <v>0.0115</v>
      </c>
      <c r="AF47" s="1">
        <v>0.009</v>
      </c>
      <c r="AG47" s="1">
        <v>0.0025000000000000005</v>
      </c>
      <c r="AI47" s="1">
        <v>0.0098</v>
      </c>
      <c r="AJ47" s="218">
        <v>239713</v>
      </c>
    </row>
    <row r="48" spans="1:36" ht="12.75">
      <c r="A48" s="167">
        <v>39</v>
      </c>
      <c r="B48" s="168" t="s">
        <v>484</v>
      </c>
      <c r="C48" s="248">
        <v>9332378</v>
      </c>
      <c r="D48" s="248">
        <v>9814229</v>
      </c>
      <c r="E48" s="248">
        <v>10267246</v>
      </c>
      <c r="F48" s="248">
        <v>10822245</v>
      </c>
      <c r="G48" s="248">
        <v>12000542</v>
      </c>
      <c r="H48" s="248">
        <v>12718273</v>
      </c>
      <c r="I48" s="242">
        <v>0</v>
      </c>
      <c r="J48" s="242">
        <v>0</v>
      </c>
      <c r="L48" s="218">
        <v>248541</v>
      </c>
      <c r="M48" s="218">
        <v>207661</v>
      </c>
      <c r="N48" s="218">
        <v>298317</v>
      </c>
      <c r="O48" s="218">
        <v>907741</v>
      </c>
      <c r="P48" s="229">
        <v>417718</v>
      </c>
      <c r="Q48" s="218">
        <v>248541</v>
      </c>
      <c r="R48" s="218">
        <v>207661</v>
      </c>
      <c r="S48" s="218">
        <v>298317</v>
      </c>
      <c r="T48" s="218">
        <v>907741</v>
      </c>
      <c r="U48" s="218">
        <v>417718</v>
      </c>
      <c r="V48" s="1">
        <v>0.0266</v>
      </c>
      <c r="W48" s="1">
        <v>0.0212</v>
      </c>
      <c r="X48" s="1">
        <v>0.0291</v>
      </c>
      <c r="Y48" s="1">
        <v>0.0839</v>
      </c>
      <c r="Z48" s="1">
        <v>0.0348</v>
      </c>
      <c r="AB48" s="1">
        <v>0.0493</v>
      </c>
      <c r="AC48" s="1">
        <v>0.0284</v>
      </c>
      <c r="AE48" s="1">
        <v>0.0839</v>
      </c>
      <c r="AF48" s="1">
        <v>0.032</v>
      </c>
      <c r="AG48" s="1">
        <v>0.0519</v>
      </c>
      <c r="AI48" s="1">
        <v>0.0284</v>
      </c>
      <c r="AJ48" s="218">
        <v>361199</v>
      </c>
    </row>
    <row r="49" spans="1:36" ht="12.75">
      <c r="A49" s="167">
        <v>40</v>
      </c>
      <c r="B49" s="168" t="s">
        <v>485</v>
      </c>
      <c r="C49" s="248">
        <v>80058826</v>
      </c>
      <c r="D49" s="248">
        <v>82954706</v>
      </c>
      <c r="E49" s="248">
        <v>86299839</v>
      </c>
      <c r="F49" s="248">
        <v>89528431</v>
      </c>
      <c r="G49" s="248">
        <v>92686291</v>
      </c>
      <c r="H49" s="248">
        <v>96036025</v>
      </c>
      <c r="I49" s="242">
        <v>2006</v>
      </c>
      <c r="J49" s="242">
        <v>0</v>
      </c>
      <c r="L49" s="218">
        <v>894409</v>
      </c>
      <c r="M49" s="218">
        <v>1271265</v>
      </c>
      <c r="N49" s="218">
        <v>1071096</v>
      </c>
      <c r="O49" s="218">
        <v>919649</v>
      </c>
      <c r="P49" s="229">
        <v>1032577</v>
      </c>
      <c r="Q49" s="218">
        <v>894409</v>
      </c>
      <c r="R49" s="218">
        <v>1271265</v>
      </c>
      <c r="S49" s="218">
        <v>1071096</v>
      </c>
      <c r="T49" s="218">
        <v>919649</v>
      </c>
      <c r="U49" s="218">
        <v>1032577</v>
      </c>
      <c r="V49" s="1">
        <v>0.0112</v>
      </c>
      <c r="W49" s="1">
        <v>0.0153</v>
      </c>
      <c r="X49" s="1">
        <v>0.0124</v>
      </c>
      <c r="Y49" s="1">
        <v>0.0103</v>
      </c>
      <c r="Z49" s="1">
        <v>0.0111</v>
      </c>
      <c r="AB49" s="1">
        <v>0.0113</v>
      </c>
      <c r="AC49" s="1">
        <v>0.0113</v>
      </c>
      <c r="AE49" s="1">
        <v>0.0124</v>
      </c>
      <c r="AF49" s="1">
        <v>0.0107</v>
      </c>
      <c r="AG49" s="1">
        <v>0.0017000000000000001</v>
      </c>
      <c r="AI49" s="1">
        <v>0.0113</v>
      </c>
      <c r="AJ49" s="218">
        <v>1085207</v>
      </c>
    </row>
    <row r="50" spans="1:36" ht="12.75">
      <c r="A50" s="167">
        <v>41</v>
      </c>
      <c r="B50" s="168" t="s">
        <v>486</v>
      </c>
      <c r="C50" s="248">
        <v>24042906</v>
      </c>
      <c r="D50" s="248">
        <v>24847621</v>
      </c>
      <c r="E50" s="248">
        <v>25828023</v>
      </c>
      <c r="F50" s="248">
        <v>26792809</v>
      </c>
      <c r="G50" s="248">
        <v>27817378</v>
      </c>
      <c r="H50" s="248">
        <v>29129227</v>
      </c>
      <c r="I50" s="242">
        <v>0</v>
      </c>
      <c r="J50" s="242">
        <v>0</v>
      </c>
      <c r="L50" s="218">
        <v>203642</v>
      </c>
      <c r="M50" s="218">
        <v>359212</v>
      </c>
      <c r="N50" s="218">
        <v>319085</v>
      </c>
      <c r="O50" s="218">
        <v>354749</v>
      </c>
      <c r="P50" s="229">
        <v>309571</v>
      </c>
      <c r="Q50" s="218">
        <v>203642</v>
      </c>
      <c r="R50" s="218">
        <v>359212</v>
      </c>
      <c r="S50" s="218">
        <v>319085</v>
      </c>
      <c r="T50" s="218">
        <v>354749</v>
      </c>
      <c r="U50" s="218">
        <v>309571</v>
      </c>
      <c r="V50" s="1">
        <v>0.0085</v>
      </c>
      <c r="W50" s="1">
        <v>0.0145</v>
      </c>
      <c r="X50" s="1">
        <v>0.0124</v>
      </c>
      <c r="Y50" s="1">
        <v>0.0132</v>
      </c>
      <c r="Z50" s="1">
        <v>0.0111</v>
      </c>
      <c r="AB50" s="1">
        <v>0.0122</v>
      </c>
      <c r="AC50" s="1">
        <v>0.0122</v>
      </c>
      <c r="AE50" s="1">
        <v>0.0132</v>
      </c>
      <c r="AF50" s="1">
        <v>0.0118</v>
      </c>
      <c r="AG50" s="1">
        <v>0.0014000000000000002</v>
      </c>
      <c r="AI50" s="1">
        <v>0.0122</v>
      </c>
      <c r="AJ50" s="218">
        <v>355377</v>
      </c>
    </row>
    <row r="51" spans="1:36" ht="12.75">
      <c r="A51" s="167">
        <v>42</v>
      </c>
      <c r="B51" s="168" t="s">
        <v>487</v>
      </c>
      <c r="C51" s="248">
        <v>32361229</v>
      </c>
      <c r="D51" s="248">
        <v>33912904</v>
      </c>
      <c r="E51" s="248">
        <v>35666350</v>
      </c>
      <c r="F51" s="248">
        <v>37341250</v>
      </c>
      <c r="G51" s="248">
        <v>39152303</v>
      </c>
      <c r="H51" s="248">
        <v>40927756</v>
      </c>
      <c r="I51" s="242">
        <v>0</v>
      </c>
      <c r="J51" s="242">
        <v>0</v>
      </c>
      <c r="L51" s="218">
        <v>741118</v>
      </c>
      <c r="M51" s="218">
        <v>905623</v>
      </c>
      <c r="N51" s="218">
        <v>778434</v>
      </c>
      <c r="O51" s="218">
        <v>872356</v>
      </c>
      <c r="P51" s="229">
        <v>791546</v>
      </c>
      <c r="Q51" s="218">
        <v>741118</v>
      </c>
      <c r="R51" s="218">
        <v>905623</v>
      </c>
      <c r="S51" s="218">
        <v>778434</v>
      </c>
      <c r="T51" s="218">
        <v>872356</v>
      </c>
      <c r="U51" s="218">
        <v>791546</v>
      </c>
      <c r="V51" s="1">
        <v>0.0229</v>
      </c>
      <c r="W51" s="1">
        <v>0.0267</v>
      </c>
      <c r="X51" s="1">
        <v>0.0218</v>
      </c>
      <c r="Y51" s="1">
        <v>0.0234</v>
      </c>
      <c r="Z51" s="1">
        <v>0.0202</v>
      </c>
      <c r="AB51" s="1">
        <v>0.0218</v>
      </c>
      <c r="AC51" s="1">
        <v>0.0218</v>
      </c>
      <c r="AE51" s="1">
        <v>0.0234</v>
      </c>
      <c r="AF51" s="1">
        <v>0.021</v>
      </c>
      <c r="AG51" s="1">
        <v>0.0023999999999999994</v>
      </c>
      <c r="AI51" s="1">
        <v>0.0218</v>
      </c>
      <c r="AJ51" s="218">
        <v>892225</v>
      </c>
    </row>
    <row r="52" spans="1:36" ht="12.75">
      <c r="A52" s="167">
        <v>43</v>
      </c>
      <c r="B52" s="168" t="s">
        <v>488</v>
      </c>
      <c r="C52" s="248">
        <v>6485219</v>
      </c>
      <c r="D52" s="248">
        <v>6730522</v>
      </c>
      <c r="E52" s="248">
        <v>6992071</v>
      </c>
      <c r="F52" s="248">
        <v>7237714</v>
      </c>
      <c r="G52" s="248">
        <v>7485472</v>
      </c>
      <c r="H52" s="248">
        <v>7716005</v>
      </c>
      <c r="I52" s="242">
        <v>1991</v>
      </c>
      <c r="J52" s="242">
        <v>0</v>
      </c>
      <c r="L52" s="218">
        <v>83173</v>
      </c>
      <c r="M52" s="218">
        <v>93286</v>
      </c>
      <c r="N52" s="218">
        <v>70841</v>
      </c>
      <c r="O52" s="218">
        <v>66815</v>
      </c>
      <c r="P52" s="229">
        <v>43396</v>
      </c>
      <c r="Q52" s="218">
        <v>83173</v>
      </c>
      <c r="R52" s="218">
        <v>93286</v>
      </c>
      <c r="S52" s="218">
        <v>70841</v>
      </c>
      <c r="T52" s="218">
        <v>66815</v>
      </c>
      <c r="U52" s="218">
        <v>43396</v>
      </c>
      <c r="V52" s="1">
        <v>0.0128</v>
      </c>
      <c r="W52" s="1">
        <v>0.0139</v>
      </c>
      <c r="X52" s="1">
        <v>0.0101</v>
      </c>
      <c r="Y52" s="1">
        <v>0.0092</v>
      </c>
      <c r="Z52" s="1">
        <v>0.0058</v>
      </c>
      <c r="AB52" s="1">
        <v>0.0084</v>
      </c>
      <c r="AC52" s="1">
        <v>0.0084</v>
      </c>
      <c r="AE52" s="1">
        <v>0.0101</v>
      </c>
      <c r="AF52" s="1">
        <v>0.0075</v>
      </c>
      <c r="AG52" s="1">
        <v>0.0026</v>
      </c>
      <c r="AI52" s="1">
        <v>0.0084</v>
      </c>
      <c r="AJ52" s="218">
        <v>64814</v>
      </c>
    </row>
    <row r="53" spans="1:36" ht="12.75">
      <c r="A53" s="167">
        <v>44</v>
      </c>
      <c r="B53" s="168" t="s">
        <v>489</v>
      </c>
      <c r="C53" s="248">
        <v>121079995</v>
      </c>
      <c r="D53" s="248">
        <v>127045434</v>
      </c>
      <c r="E53" s="248">
        <v>132480953</v>
      </c>
      <c r="F53" s="248">
        <v>137859951</v>
      </c>
      <c r="G53" s="248">
        <v>143674763</v>
      </c>
      <c r="H53" s="248">
        <v>149036481</v>
      </c>
      <c r="I53" s="242">
        <v>1991</v>
      </c>
      <c r="J53" s="242">
        <v>0</v>
      </c>
      <c r="L53" s="218">
        <v>2938439</v>
      </c>
      <c r="M53" s="218">
        <v>2259383</v>
      </c>
      <c r="N53" s="218">
        <v>2066974</v>
      </c>
      <c r="O53" s="218">
        <v>2368313</v>
      </c>
      <c r="P53" s="229">
        <v>1769849</v>
      </c>
      <c r="Q53" s="218">
        <v>2938439</v>
      </c>
      <c r="R53" s="218">
        <v>2259383</v>
      </c>
      <c r="S53" s="218">
        <v>2066974</v>
      </c>
      <c r="T53" s="218">
        <v>2368313</v>
      </c>
      <c r="U53" s="218">
        <v>1769849</v>
      </c>
      <c r="V53" s="1">
        <v>0.0243</v>
      </c>
      <c r="W53" s="1">
        <v>0.0178</v>
      </c>
      <c r="X53" s="1">
        <v>0.0156</v>
      </c>
      <c r="Y53" s="1">
        <v>0.0172</v>
      </c>
      <c r="Z53" s="1">
        <v>0.0123</v>
      </c>
      <c r="AB53" s="1">
        <v>0.015</v>
      </c>
      <c r="AC53" s="1">
        <v>0.015</v>
      </c>
      <c r="AE53" s="1">
        <v>0.0172</v>
      </c>
      <c r="AF53" s="1">
        <v>0.014</v>
      </c>
      <c r="AG53" s="1">
        <v>0.0031999999999999997</v>
      </c>
      <c r="AI53" s="1">
        <v>0.015</v>
      </c>
      <c r="AJ53" s="218">
        <v>2235547</v>
      </c>
    </row>
    <row r="54" spans="1:36" ht="12.75">
      <c r="A54" s="167">
        <v>45</v>
      </c>
      <c r="B54" s="168" t="s">
        <v>490</v>
      </c>
      <c r="C54" s="248">
        <v>4621597</v>
      </c>
      <c r="D54" s="248">
        <v>4792162</v>
      </c>
      <c r="E54" s="248">
        <v>4956539</v>
      </c>
      <c r="F54" s="248">
        <v>5191955</v>
      </c>
      <c r="G54" s="248">
        <v>5449013</v>
      </c>
      <c r="H54" s="248">
        <v>5668022</v>
      </c>
      <c r="I54" s="242">
        <v>0</v>
      </c>
      <c r="J54" s="242">
        <v>0</v>
      </c>
      <c r="L54" s="218">
        <v>55025</v>
      </c>
      <c r="M54" s="218">
        <v>44573</v>
      </c>
      <c r="N54" s="218">
        <v>111503</v>
      </c>
      <c r="O54" s="218">
        <v>127259</v>
      </c>
      <c r="P54" s="229">
        <v>82784</v>
      </c>
      <c r="Q54" s="218">
        <v>55025</v>
      </c>
      <c r="R54" s="218">
        <v>44573</v>
      </c>
      <c r="S54" s="218">
        <v>111503</v>
      </c>
      <c r="T54" s="218">
        <v>127259</v>
      </c>
      <c r="U54" s="218">
        <v>82784</v>
      </c>
      <c r="V54" s="1">
        <v>0.0119</v>
      </c>
      <c r="W54" s="1">
        <v>0.0093</v>
      </c>
      <c r="X54" s="1">
        <v>0.0225</v>
      </c>
      <c r="Y54" s="1">
        <v>0.0245</v>
      </c>
      <c r="Z54" s="1">
        <v>0.0152</v>
      </c>
      <c r="AB54" s="1">
        <v>0.0207</v>
      </c>
      <c r="AC54" s="1">
        <v>0.0157</v>
      </c>
      <c r="AE54" s="1">
        <v>0.0245</v>
      </c>
      <c r="AF54" s="1">
        <v>0.0189</v>
      </c>
      <c r="AG54" s="1">
        <v>0.005600000000000001</v>
      </c>
      <c r="AI54" s="1">
        <v>0.0207</v>
      </c>
      <c r="AJ54" s="218">
        <v>117328</v>
      </c>
    </row>
    <row r="55" spans="1:36" ht="12.75">
      <c r="A55" s="167">
        <v>46</v>
      </c>
      <c r="B55" s="168" t="s">
        <v>491</v>
      </c>
      <c r="C55" s="248">
        <v>169407603</v>
      </c>
      <c r="D55" s="248">
        <v>175733519</v>
      </c>
      <c r="E55" s="248">
        <v>182838477</v>
      </c>
      <c r="F55" s="248">
        <v>189673546</v>
      </c>
      <c r="G55" s="248">
        <v>197016712</v>
      </c>
      <c r="H55" s="248">
        <v>204707848</v>
      </c>
      <c r="I55" s="242">
        <v>0</v>
      </c>
      <c r="J55" s="242">
        <v>0</v>
      </c>
      <c r="L55" s="218">
        <v>2090726</v>
      </c>
      <c r="M55" s="218">
        <v>2711620</v>
      </c>
      <c r="N55" s="218">
        <v>2264107</v>
      </c>
      <c r="O55" s="218">
        <v>2601328</v>
      </c>
      <c r="P55" s="229">
        <v>2765718</v>
      </c>
      <c r="Q55" s="218">
        <v>2090726</v>
      </c>
      <c r="R55" s="218">
        <v>2711620</v>
      </c>
      <c r="S55" s="218">
        <v>2264107</v>
      </c>
      <c r="T55" s="218">
        <v>2601328</v>
      </c>
      <c r="U55" s="218">
        <v>2765718</v>
      </c>
      <c r="V55" s="1">
        <v>0.0123</v>
      </c>
      <c r="W55" s="1">
        <v>0.0154</v>
      </c>
      <c r="X55" s="1">
        <v>0.0124</v>
      </c>
      <c r="Y55" s="1">
        <v>0.0137</v>
      </c>
      <c r="Z55" s="1">
        <v>0.014</v>
      </c>
      <c r="AB55" s="1">
        <v>0.0134</v>
      </c>
      <c r="AC55" s="1">
        <v>0.0134</v>
      </c>
      <c r="AE55" s="1">
        <v>0.014</v>
      </c>
      <c r="AF55" s="1">
        <v>0.0131</v>
      </c>
      <c r="AG55" s="1">
        <v>0.0008999999999999998</v>
      </c>
      <c r="AI55" s="1">
        <v>0.0134</v>
      </c>
      <c r="AJ55" s="218">
        <v>2743085</v>
      </c>
    </row>
    <row r="56" spans="1:36" ht="12.75">
      <c r="A56" s="167">
        <v>47</v>
      </c>
      <c r="B56" s="168" t="s">
        <v>492</v>
      </c>
      <c r="C56" s="248">
        <v>3152566</v>
      </c>
      <c r="D56" s="248">
        <v>3281502</v>
      </c>
      <c r="E56" s="248">
        <v>3423371</v>
      </c>
      <c r="F56" s="248">
        <v>3529299</v>
      </c>
      <c r="G56" s="248">
        <v>3641719</v>
      </c>
      <c r="H56" s="248">
        <v>3755552</v>
      </c>
      <c r="I56" s="242">
        <v>0</v>
      </c>
      <c r="J56" s="242">
        <v>0</v>
      </c>
      <c r="L56" s="218">
        <v>50122</v>
      </c>
      <c r="M56" s="218">
        <v>59831</v>
      </c>
      <c r="N56" s="218">
        <v>20343</v>
      </c>
      <c r="O56" s="218">
        <v>24187</v>
      </c>
      <c r="P56" s="229">
        <v>22790</v>
      </c>
      <c r="Q56" s="218">
        <v>50122</v>
      </c>
      <c r="R56" s="218">
        <v>59831</v>
      </c>
      <c r="S56" s="218">
        <v>20343</v>
      </c>
      <c r="T56" s="218">
        <v>24187</v>
      </c>
      <c r="U56" s="218">
        <v>22790</v>
      </c>
      <c r="V56" s="1">
        <v>0.0159</v>
      </c>
      <c r="W56" s="1">
        <v>0.0182</v>
      </c>
      <c r="X56" s="1">
        <v>0.0059</v>
      </c>
      <c r="Y56" s="1">
        <v>0.0069</v>
      </c>
      <c r="Z56" s="1">
        <v>0.0063</v>
      </c>
      <c r="AB56" s="1">
        <v>0.0064</v>
      </c>
      <c r="AC56" s="1">
        <v>0.0064</v>
      </c>
      <c r="AE56" s="1">
        <v>0.0069</v>
      </c>
      <c r="AF56" s="1">
        <v>0.0061</v>
      </c>
      <c r="AG56" s="1">
        <v>0.0007999999999999995</v>
      </c>
      <c r="AI56" s="1">
        <v>0.0064</v>
      </c>
      <c r="AJ56" s="218">
        <v>24036</v>
      </c>
    </row>
    <row r="57" spans="1:36" ht="12.75">
      <c r="A57" s="167">
        <v>48</v>
      </c>
      <c r="B57" s="168" t="s">
        <v>493</v>
      </c>
      <c r="C57" s="248">
        <v>99908178</v>
      </c>
      <c r="D57" s="248">
        <v>105612937</v>
      </c>
      <c r="E57" s="248">
        <v>111067433</v>
      </c>
      <c r="F57" s="248">
        <v>117266931</v>
      </c>
      <c r="G57" s="248">
        <v>123645873</v>
      </c>
      <c r="H57" s="248">
        <v>130007610</v>
      </c>
      <c r="I57" s="242">
        <v>0</v>
      </c>
      <c r="J57" s="242">
        <v>0</v>
      </c>
      <c r="L57" s="218">
        <v>3207055</v>
      </c>
      <c r="M57" s="218">
        <v>2814173</v>
      </c>
      <c r="N57" s="218">
        <v>3422812</v>
      </c>
      <c r="O57" s="218">
        <v>3447269</v>
      </c>
      <c r="P57" s="229">
        <v>3270590</v>
      </c>
      <c r="Q57" s="218">
        <v>3207055</v>
      </c>
      <c r="R57" s="218">
        <v>2814173</v>
      </c>
      <c r="S57" s="218">
        <v>3422812</v>
      </c>
      <c r="T57" s="218">
        <v>3447269</v>
      </c>
      <c r="U57" s="218">
        <v>3270590</v>
      </c>
      <c r="V57" s="1">
        <v>0.0321</v>
      </c>
      <c r="W57" s="1">
        <v>0.0266</v>
      </c>
      <c r="X57" s="1">
        <v>0.0308</v>
      </c>
      <c r="Y57" s="1">
        <v>0.0294</v>
      </c>
      <c r="Z57" s="1">
        <v>0.0265</v>
      </c>
      <c r="AB57" s="1">
        <v>0.0289</v>
      </c>
      <c r="AC57" s="1">
        <v>0.0275</v>
      </c>
      <c r="AE57" s="1">
        <v>0.0308</v>
      </c>
      <c r="AF57" s="1">
        <v>0.028</v>
      </c>
      <c r="AG57" s="1">
        <v>0.0028000000000000004</v>
      </c>
      <c r="AI57" s="1">
        <v>0.0289</v>
      </c>
      <c r="AJ57" s="218">
        <v>3757220</v>
      </c>
    </row>
    <row r="58" spans="1:36" ht="12.75">
      <c r="A58" s="167">
        <v>49</v>
      </c>
      <c r="B58" s="168" t="s">
        <v>494</v>
      </c>
      <c r="C58" s="248">
        <v>475410995</v>
      </c>
      <c r="D58" s="248">
        <v>509472549</v>
      </c>
      <c r="E58" s="248">
        <v>540959800</v>
      </c>
      <c r="F58" s="248">
        <v>570550306</v>
      </c>
      <c r="G58" s="248">
        <v>599170668</v>
      </c>
      <c r="H58" s="248">
        <v>628478895</v>
      </c>
      <c r="I58" s="242">
        <v>0</v>
      </c>
      <c r="J58" s="242">
        <v>0</v>
      </c>
      <c r="L58" s="218">
        <v>21321353</v>
      </c>
      <c r="M58" s="218">
        <v>18282278</v>
      </c>
      <c r="N58" s="218">
        <v>15405065</v>
      </c>
      <c r="O58" s="218">
        <v>13973778</v>
      </c>
      <c r="P58" s="229">
        <v>14436731</v>
      </c>
      <c r="Q58" s="218">
        <v>21321353</v>
      </c>
      <c r="R58" s="218">
        <v>18282278</v>
      </c>
      <c r="S58" s="218">
        <v>15405065</v>
      </c>
      <c r="T58" s="218">
        <v>13973778</v>
      </c>
      <c r="U58" s="218">
        <v>14436731</v>
      </c>
      <c r="V58" s="1">
        <v>0.0448</v>
      </c>
      <c r="W58" s="1">
        <v>0.0359</v>
      </c>
      <c r="X58" s="1">
        <v>0.0285</v>
      </c>
      <c r="Y58" s="1">
        <v>0.0245</v>
      </c>
      <c r="Z58" s="1">
        <v>0.0241</v>
      </c>
      <c r="AB58" s="1">
        <v>0.0257</v>
      </c>
      <c r="AC58" s="1">
        <v>0.0257</v>
      </c>
      <c r="AE58" s="1">
        <v>0.0285</v>
      </c>
      <c r="AF58" s="1">
        <v>0.0243</v>
      </c>
      <c r="AG58" s="1">
        <v>0.004200000000000002</v>
      </c>
      <c r="AI58" s="1">
        <v>0.0257</v>
      </c>
      <c r="AJ58" s="218">
        <v>16151908</v>
      </c>
    </row>
    <row r="59" spans="1:36" ht="12.75">
      <c r="A59" s="167">
        <v>50</v>
      </c>
      <c r="B59" s="168" t="s">
        <v>495</v>
      </c>
      <c r="C59" s="248">
        <v>59069175</v>
      </c>
      <c r="D59" s="248">
        <v>61858950</v>
      </c>
      <c r="E59" s="248">
        <v>65010907</v>
      </c>
      <c r="F59" s="248">
        <v>68009198</v>
      </c>
      <c r="G59" s="248">
        <v>70624664</v>
      </c>
      <c r="H59" s="248">
        <v>74125029</v>
      </c>
      <c r="I59" s="242">
        <v>2005</v>
      </c>
      <c r="J59" s="242">
        <v>0</v>
      </c>
      <c r="L59" s="218">
        <v>1313045</v>
      </c>
      <c r="M59" s="218">
        <v>1605483</v>
      </c>
      <c r="N59" s="218">
        <v>1373018</v>
      </c>
      <c r="O59" s="218">
        <v>915236</v>
      </c>
      <c r="P59" s="229">
        <v>1734748</v>
      </c>
      <c r="Q59" s="218">
        <v>1313045</v>
      </c>
      <c r="R59" s="218">
        <v>1605483</v>
      </c>
      <c r="S59" s="218">
        <v>1373018</v>
      </c>
      <c r="T59" s="218">
        <v>915236</v>
      </c>
      <c r="U59" s="218">
        <v>1734748</v>
      </c>
      <c r="V59" s="1">
        <v>0.0222</v>
      </c>
      <c r="W59" s="1">
        <v>0.026</v>
      </c>
      <c r="X59" s="1">
        <v>0.0211</v>
      </c>
      <c r="Y59" s="1">
        <v>0.0135</v>
      </c>
      <c r="Z59" s="1">
        <v>0.0246</v>
      </c>
      <c r="AB59" s="1">
        <v>0.0197</v>
      </c>
      <c r="AC59" s="1">
        <v>0.0197</v>
      </c>
      <c r="AE59" s="1">
        <v>0.0246</v>
      </c>
      <c r="AF59" s="1">
        <v>0.0173</v>
      </c>
      <c r="AG59" s="1">
        <v>0.007300000000000001</v>
      </c>
      <c r="AI59" s="1">
        <v>0.0197</v>
      </c>
      <c r="AJ59" s="218">
        <v>1460263</v>
      </c>
    </row>
    <row r="60" spans="1:36" ht="12.75">
      <c r="A60" s="167">
        <v>51</v>
      </c>
      <c r="B60" s="168" t="s">
        <v>496</v>
      </c>
      <c r="C60" s="248">
        <v>20092874</v>
      </c>
      <c r="D60" s="248">
        <v>20927143</v>
      </c>
      <c r="E60" s="248">
        <v>21722969</v>
      </c>
      <c r="F60" s="248">
        <v>22539451</v>
      </c>
      <c r="G60" s="248">
        <v>23365940</v>
      </c>
      <c r="H60" s="248">
        <v>24396248</v>
      </c>
      <c r="I60" s="242">
        <v>1997</v>
      </c>
      <c r="J60" s="242">
        <v>0</v>
      </c>
      <c r="L60" s="218">
        <v>331947</v>
      </c>
      <c r="M60" s="218">
        <v>272648</v>
      </c>
      <c r="N60" s="218">
        <v>273408</v>
      </c>
      <c r="O60" s="218">
        <v>263002</v>
      </c>
      <c r="P60" s="229">
        <v>446160</v>
      </c>
      <c r="Q60" s="218">
        <v>331947</v>
      </c>
      <c r="R60" s="218">
        <v>272648</v>
      </c>
      <c r="S60" s="218">
        <v>273408</v>
      </c>
      <c r="T60" s="218">
        <v>263002</v>
      </c>
      <c r="U60" s="218">
        <v>446160</v>
      </c>
      <c r="V60" s="1">
        <v>0.0165</v>
      </c>
      <c r="W60" s="1">
        <v>0.013</v>
      </c>
      <c r="X60" s="1">
        <v>0.0126</v>
      </c>
      <c r="Y60" s="1">
        <v>0.0117</v>
      </c>
      <c r="Z60" s="1">
        <v>0.0191</v>
      </c>
      <c r="AB60" s="1">
        <v>0.0145</v>
      </c>
      <c r="AC60" s="1">
        <v>0.0124</v>
      </c>
      <c r="AE60" s="1">
        <v>0.0191</v>
      </c>
      <c r="AF60" s="1">
        <v>0.0122</v>
      </c>
      <c r="AG60" s="1">
        <v>0.006899999999999998</v>
      </c>
      <c r="AI60" s="1">
        <v>0.0145</v>
      </c>
      <c r="AJ60" s="218">
        <v>353746</v>
      </c>
    </row>
    <row r="61" spans="1:36" ht="12.75">
      <c r="A61" s="167">
        <v>52</v>
      </c>
      <c r="B61" s="168" t="s">
        <v>497</v>
      </c>
      <c r="C61" s="248">
        <v>21085057</v>
      </c>
      <c r="D61" s="248">
        <v>21899430</v>
      </c>
      <c r="E61" s="248">
        <v>22905353</v>
      </c>
      <c r="F61" s="248">
        <v>23905837</v>
      </c>
      <c r="G61" s="248">
        <v>24824537</v>
      </c>
      <c r="H61" s="248">
        <v>25987764</v>
      </c>
      <c r="I61" s="242">
        <v>1991</v>
      </c>
      <c r="J61" s="242">
        <v>2001</v>
      </c>
      <c r="L61" s="218">
        <v>287247</v>
      </c>
      <c r="M61" s="218">
        <v>348249</v>
      </c>
      <c r="N61" s="218">
        <v>424464</v>
      </c>
      <c r="O61" s="218">
        <v>321054</v>
      </c>
      <c r="P61" s="229">
        <v>542614</v>
      </c>
      <c r="Q61" s="218">
        <v>287247</v>
      </c>
      <c r="R61" s="218">
        <v>348249</v>
      </c>
      <c r="S61" s="218">
        <v>424464</v>
      </c>
      <c r="T61" s="218">
        <v>321054</v>
      </c>
      <c r="U61" s="218">
        <v>542614</v>
      </c>
      <c r="V61" s="1">
        <v>0.0136</v>
      </c>
      <c r="W61" s="1">
        <v>0.0159</v>
      </c>
      <c r="X61" s="1">
        <v>0.0185</v>
      </c>
      <c r="Y61" s="1">
        <v>0.0134</v>
      </c>
      <c r="Z61" s="1">
        <v>0.0219</v>
      </c>
      <c r="AB61" s="1">
        <v>0.0179</v>
      </c>
      <c r="AC61" s="1">
        <v>0.0159</v>
      </c>
      <c r="AE61" s="1">
        <v>0.0219</v>
      </c>
      <c r="AF61" s="1">
        <v>0.016</v>
      </c>
      <c r="AG61" s="1">
        <v>0.005899999999999999</v>
      </c>
      <c r="AI61" s="1">
        <v>0.0179</v>
      </c>
      <c r="AJ61" s="218">
        <v>465181</v>
      </c>
    </row>
    <row r="62" spans="1:36" ht="12.75">
      <c r="A62" s="167">
        <v>53</v>
      </c>
      <c r="B62" s="168" t="s">
        <v>498</v>
      </c>
      <c r="C62" s="248">
        <v>2579666</v>
      </c>
      <c r="D62" s="248">
        <v>2716985</v>
      </c>
      <c r="E62" s="248">
        <v>2818202</v>
      </c>
      <c r="F62" s="248">
        <v>2977962</v>
      </c>
      <c r="G62" s="248">
        <v>3086335</v>
      </c>
      <c r="H62" s="248">
        <v>3207212</v>
      </c>
      <c r="I62" s="242">
        <v>0</v>
      </c>
      <c r="J62" s="242">
        <v>0</v>
      </c>
      <c r="L62" s="218">
        <v>72774</v>
      </c>
      <c r="M62" s="218">
        <v>33292</v>
      </c>
      <c r="N62" s="218">
        <v>89305</v>
      </c>
      <c r="O62" s="218">
        <v>33924</v>
      </c>
      <c r="P62" s="229">
        <v>42716</v>
      </c>
      <c r="Q62" s="218">
        <v>72774</v>
      </c>
      <c r="R62" s="218">
        <v>33292</v>
      </c>
      <c r="S62" s="218">
        <v>89305</v>
      </c>
      <c r="T62" s="218">
        <v>33924</v>
      </c>
      <c r="U62" s="218">
        <v>42716</v>
      </c>
      <c r="V62" s="1">
        <v>0.0282</v>
      </c>
      <c r="W62" s="1">
        <v>0.0123</v>
      </c>
      <c r="X62" s="1">
        <v>0.0317</v>
      </c>
      <c r="Y62" s="1">
        <v>0.0114</v>
      </c>
      <c r="Z62" s="1">
        <v>0.0138</v>
      </c>
      <c r="AB62" s="1">
        <v>0.019</v>
      </c>
      <c r="AC62" s="1">
        <v>0.0125</v>
      </c>
      <c r="AE62" s="1">
        <v>0.0317</v>
      </c>
      <c r="AF62" s="1">
        <v>0.0126</v>
      </c>
      <c r="AG62" s="1">
        <v>0.0191</v>
      </c>
      <c r="AI62" s="1">
        <v>0.019</v>
      </c>
      <c r="AJ62" s="218">
        <v>60937</v>
      </c>
    </row>
    <row r="63" spans="1:36" ht="12.75">
      <c r="A63" s="167">
        <v>54</v>
      </c>
      <c r="B63" s="168" t="s">
        <v>499</v>
      </c>
      <c r="C63" s="248">
        <v>16410495</v>
      </c>
      <c r="D63" s="248">
        <v>17277860</v>
      </c>
      <c r="E63" s="248">
        <v>18009251</v>
      </c>
      <c r="F63" s="248">
        <v>18894054</v>
      </c>
      <c r="G63" s="248">
        <v>19851765</v>
      </c>
      <c r="H63" s="248">
        <v>21031164</v>
      </c>
      <c r="I63" s="242">
        <v>1996</v>
      </c>
      <c r="J63" s="242">
        <v>0</v>
      </c>
      <c r="L63" s="218">
        <v>457103</v>
      </c>
      <c r="M63" s="218">
        <v>299444</v>
      </c>
      <c r="N63" s="218">
        <v>434572</v>
      </c>
      <c r="O63" s="218">
        <v>485359</v>
      </c>
      <c r="P63" s="229">
        <v>683105</v>
      </c>
      <c r="Q63" s="218">
        <v>457103</v>
      </c>
      <c r="R63" s="218">
        <v>299444</v>
      </c>
      <c r="S63" s="218">
        <v>434572</v>
      </c>
      <c r="T63" s="218">
        <v>485359</v>
      </c>
      <c r="U63" s="218">
        <v>683105</v>
      </c>
      <c r="V63" s="1">
        <v>0.0279</v>
      </c>
      <c r="W63" s="1">
        <v>0.0173</v>
      </c>
      <c r="X63" s="1">
        <v>0.0241</v>
      </c>
      <c r="Y63" s="1">
        <v>0.0257</v>
      </c>
      <c r="Z63" s="1">
        <v>0.0344</v>
      </c>
      <c r="AB63" s="1">
        <v>0.0281</v>
      </c>
      <c r="AC63" s="1">
        <v>0.0224</v>
      </c>
      <c r="AE63" s="1">
        <v>0.0344</v>
      </c>
      <c r="AF63" s="1">
        <v>0.0249</v>
      </c>
      <c r="AG63" s="1">
        <v>0.009500000000000001</v>
      </c>
      <c r="AI63" s="1">
        <v>0.0281</v>
      </c>
      <c r="AJ63" s="218">
        <v>590976</v>
      </c>
    </row>
    <row r="64" spans="1:36" ht="12.75">
      <c r="A64" s="167">
        <v>55</v>
      </c>
      <c r="B64" s="168" t="s">
        <v>500</v>
      </c>
      <c r="C64" s="248">
        <v>22805322</v>
      </c>
      <c r="D64" s="248">
        <v>23677336</v>
      </c>
      <c r="E64" s="248">
        <v>24793850</v>
      </c>
      <c r="F64" s="248">
        <v>25912342</v>
      </c>
      <c r="G64" s="248">
        <v>27004261</v>
      </c>
      <c r="H64" s="248">
        <v>28160604</v>
      </c>
      <c r="I64" s="242">
        <v>0</v>
      </c>
      <c r="J64" s="242">
        <v>0</v>
      </c>
      <c r="L64" s="218">
        <v>301881</v>
      </c>
      <c r="M64" s="218">
        <v>524580</v>
      </c>
      <c r="N64" s="218">
        <v>498646</v>
      </c>
      <c r="O64" s="218">
        <v>444110</v>
      </c>
      <c r="P64" s="229">
        <v>481911</v>
      </c>
      <c r="Q64" s="218">
        <v>301881</v>
      </c>
      <c r="R64" s="218">
        <v>524580</v>
      </c>
      <c r="S64" s="218">
        <v>498646</v>
      </c>
      <c r="T64" s="218">
        <v>444110</v>
      </c>
      <c r="U64" s="218">
        <v>481911</v>
      </c>
      <c r="V64" s="1">
        <v>0.0132</v>
      </c>
      <c r="W64" s="1">
        <v>0.0222</v>
      </c>
      <c r="X64" s="1">
        <v>0.0201</v>
      </c>
      <c r="Y64" s="1">
        <v>0.0171</v>
      </c>
      <c r="Z64" s="1">
        <v>0.0178</v>
      </c>
      <c r="AB64" s="1">
        <v>0.0183</v>
      </c>
      <c r="AC64" s="1">
        <v>0.0183</v>
      </c>
      <c r="AE64" s="1">
        <v>0.0201</v>
      </c>
      <c r="AF64" s="1">
        <v>0.0175</v>
      </c>
      <c r="AG64" s="1">
        <v>0.002599999999999998</v>
      </c>
      <c r="AI64" s="1">
        <v>0.0183</v>
      </c>
      <c r="AJ64" s="218">
        <v>515339</v>
      </c>
    </row>
    <row r="65" spans="1:36" ht="12.75">
      <c r="A65" s="167">
        <v>56</v>
      </c>
      <c r="B65" s="168" t="s">
        <v>501</v>
      </c>
      <c r="C65" s="248">
        <v>82024358</v>
      </c>
      <c r="D65" s="248">
        <v>85490204</v>
      </c>
      <c r="E65" s="248">
        <v>90161406</v>
      </c>
      <c r="F65" s="248">
        <v>93668498</v>
      </c>
      <c r="G65" s="248">
        <v>97520293</v>
      </c>
      <c r="H65" s="248">
        <v>101789687</v>
      </c>
      <c r="I65" s="242">
        <v>1991</v>
      </c>
      <c r="J65" s="242">
        <v>0</v>
      </c>
      <c r="L65" s="218">
        <v>1415237</v>
      </c>
      <c r="M65" s="218">
        <v>2533947</v>
      </c>
      <c r="N65" s="218">
        <v>1253057</v>
      </c>
      <c r="O65" s="218">
        <v>1510083</v>
      </c>
      <c r="P65" s="229">
        <v>1831387</v>
      </c>
      <c r="Q65" s="218">
        <v>1415237</v>
      </c>
      <c r="R65" s="218">
        <v>2533947</v>
      </c>
      <c r="S65" s="218">
        <v>1253057</v>
      </c>
      <c r="T65" s="218">
        <v>1510083</v>
      </c>
      <c r="U65" s="218">
        <v>1831387</v>
      </c>
      <c r="V65" s="1">
        <v>0.0173</v>
      </c>
      <c r="W65" s="1">
        <v>0.0296</v>
      </c>
      <c r="X65" s="1">
        <v>0.0139</v>
      </c>
      <c r="Y65" s="1">
        <v>0.0161</v>
      </c>
      <c r="Z65" s="1">
        <v>0.0188</v>
      </c>
      <c r="AB65" s="1">
        <v>0.0163</v>
      </c>
      <c r="AC65" s="1">
        <v>0.0163</v>
      </c>
      <c r="AE65" s="1">
        <v>0.0188</v>
      </c>
      <c r="AF65" s="1">
        <v>0.015</v>
      </c>
      <c r="AG65" s="1">
        <v>0.0038000000000000013</v>
      </c>
      <c r="AI65" s="1">
        <v>0.0163</v>
      </c>
      <c r="AJ65" s="218">
        <v>1659172</v>
      </c>
    </row>
    <row r="66" spans="1:36" ht="12.75">
      <c r="A66" s="167">
        <v>57</v>
      </c>
      <c r="B66" s="168" t="s">
        <v>502</v>
      </c>
      <c r="C66" s="248">
        <v>45869995</v>
      </c>
      <c r="D66" s="248">
        <v>48322835</v>
      </c>
      <c r="E66" s="248">
        <v>51980785</v>
      </c>
      <c r="F66" s="248">
        <v>54878173</v>
      </c>
      <c r="G66" s="248">
        <v>57906281</v>
      </c>
      <c r="H66" s="248">
        <v>61485089</v>
      </c>
      <c r="I66" s="242">
        <v>0</v>
      </c>
      <c r="J66" s="242">
        <v>0</v>
      </c>
      <c r="L66" s="218">
        <v>1306090</v>
      </c>
      <c r="M66" s="218">
        <v>2449879</v>
      </c>
      <c r="N66" s="218">
        <v>2056881</v>
      </c>
      <c r="O66" s="218">
        <v>1656154</v>
      </c>
      <c r="P66" s="229">
        <v>2221542</v>
      </c>
      <c r="Q66" s="218">
        <v>1306090</v>
      </c>
      <c r="R66" s="218">
        <v>2449879</v>
      </c>
      <c r="S66" s="218">
        <v>2056881</v>
      </c>
      <c r="T66" s="218">
        <v>1656154</v>
      </c>
      <c r="U66" s="218">
        <v>2221542</v>
      </c>
      <c r="V66" s="1">
        <v>0.0285</v>
      </c>
      <c r="W66" s="1">
        <v>0.0507</v>
      </c>
      <c r="X66" s="1">
        <v>0.0396</v>
      </c>
      <c r="Y66" s="1">
        <v>0.0302</v>
      </c>
      <c r="Z66" s="1">
        <v>0.0384</v>
      </c>
      <c r="AB66" s="1">
        <v>0.0361</v>
      </c>
      <c r="AC66" s="1">
        <v>0.0361</v>
      </c>
      <c r="AE66" s="1">
        <v>0.0396</v>
      </c>
      <c r="AF66" s="1">
        <v>0.0343</v>
      </c>
      <c r="AG66" s="1">
        <v>0.005300000000000006</v>
      </c>
      <c r="AI66" s="1">
        <v>0.0361</v>
      </c>
      <c r="AJ66" s="218">
        <v>2219612</v>
      </c>
    </row>
    <row r="67" spans="1:36" ht="12.75">
      <c r="A67" s="167">
        <v>58</v>
      </c>
      <c r="B67" s="168" t="s">
        <v>503</v>
      </c>
      <c r="C67" s="248">
        <v>3067810</v>
      </c>
      <c r="D67" s="248">
        <v>3173655</v>
      </c>
      <c r="E67" s="248">
        <v>3284567</v>
      </c>
      <c r="F67" s="248">
        <v>3395437</v>
      </c>
      <c r="G67" s="248">
        <v>3510757</v>
      </c>
      <c r="H67" s="248">
        <v>3613907</v>
      </c>
      <c r="I67" s="242">
        <v>0</v>
      </c>
      <c r="J67" s="242">
        <v>0</v>
      </c>
      <c r="L67" s="218">
        <v>26063</v>
      </c>
      <c r="M67" s="218">
        <v>31570</v>
      </c>
      <c r="N67" s="218">
        <v>28755</v>
      </c>
      <c r="O67" s="218">
        <v>30434</v>
      </c>
      <c r="P67" s="229">
        <v>15381</v>
      </c>
      <c r="Q67" s="218">
        <v>26063</v>
      </c>
      <c r="R67" s="218">
        <v>31570</v>
      </c>
      <c r="S67" s="218">
        <v>28755</v>
      </c>
      <c r="T67" s="218">
        <v>30434</v>
      </c>
      <c r="U67" s="218">
        <v>15381</v>
      </c>
      <c r="V67" s="1">
        <v>0.0085</v>
      </c>
      <c r="W67" s="1">
        <v>0.0099</v>
      </c>
      <c r="X67" s="1">
        <v>0.0088</v>
      </c>
      <c r="Y67" s="1">
        <v>0.009</v>
      </c>
      <c r="Z67" s="1">
        <v>0.0044</v>
      </c>
      <c r="AB67" s="1">
        <v>0.0074</v>
      </c>
      <c r="AC67" s="1">
        <v>0.0074</v>
      </c>
      <c r="AE67" s="1">
        <v>0.009</v>
      </c>
      <c r="AF67" s="1">
        <v>0.0066</v>
      </c>
      <c r="AG67" s="1">
        <v>0.0023999999999999994</v>
      </c>
      <c r="AI67" s="1">
        <v>0.0074</v>
      </c>
      <c r="AJ67" s="218">
        <v>26743</v>
      </c>
    </row>
    <row r="68" spans="1:36" ht="12.75">
      <c r="A68" s="167">
        <v>59</v>
      </c>
      <c r="B68" s="168" t="s">
        <v>504</v>
      </c>
      <c r="C68" s="248">
        <v>2238326</v>
      </c>
      <c r="D68" s="248">
        <v>2348314</v>
      </c>
      <c r="E68" s="248">
        <v>2433506</v>
      </c>
      <c r="F68" s="248">
        <v>2517629</v>
      </c>
      <c r="G68" s="248">
        <v>2590373</v>
      </c>
      <c r="H68" s="248">
        <v>2671146</v>
      </c>
      <c r="I68" s="242">
        <v>2000</v>
      </c>
      <c r="J68" s="242">
        <v>0</v>
      </c>
      <c r="L68" s="218">
        <v>54030</v>
      </c>
      <c r="M68" s="218">
        <v>26484</v>
      </c>
      <c r="N68" s="218">
        <v>23286</v>
      </c>
      <c r="O68" s="218">
        <v>9804</v>
      </c>
      <c r="P68" s="229">
        <v>16014</v>
      </c>
      <c r="Q68" s="218">
        <v>54030</v>
      </c>
      <c r="R68" s="218">
        <v>26484</v>
      </c>
      <c r="S68" s="218">
        <v>23286</v>
      </c>
      <c r="T68" s="218">
        <v>9804</v>
      </c>
      <c r="U68" s="218">
        <v>16014</v>
      </c>
      <c r="V68" s="1">
        <v>0.0241</v>
      </c>
      <c r="W68" s="1">
        <v>0.0113</v>
      </c>
      <c r="X68" s="1">
        <v>0.0096</v>
      </c>
      <c r="Y68" s="1">
        <v>0.0039</v>
      </c>
      <c r="Z68" s="1">
        <v>0.0062</v>
      </c>
      <c r="AB68" s="1">
        <v>0.0066</v>
      </c>
      <c r="AC68" s="1">
        <v>0.0066</v>
      </c>
      <c r="AE68" s="1">
        <v>0.0096</v>
      </c>
      <c r="AF68" s="1">
        <v>0.0051</v>
      </c>
      <c r="AG68" s="1">
        <v>0.004499999999999999</v>
      </c>
      <c r="AI68" s="1">
        <v>0.0066</v>
      </c>
      <c r="AJ68" s="218">
        <v>17630</v>
      </c>
    </row>
    <row r="69" spans="1:36" ht="12.75">
      <c r="A69" s="167">
        <v>60</v>
      </c>
      <c r="B69" s="168" t="s">
        <v>505</v>
      </c>
      <c r="C69" s="248">
        <v>2762555</v>
      </c>
      <c r="D69" s="248">
        <v>2857402</v>
      </c>
      <c r="E69" s="248">
        <v>2952119</v>
      </c>
      <c r="F69" s="248">
        <v>3055865</v>
      </c>
      <c r="G69" s="248">
        <v>3165362</v>
      </c>
      <c r="H69" s="248">
        <v>3301345</v>
      </c>
      <c r="I69" s="242">
        <v>0</v>
      </c>
      <c r="J69" s="242">
        <v>0</v>
      </c>
      <c r="L69" s="218">
        <v>25783</v>
      </c>
      <c r="M69" s="218">
        <v>22565</v>
      </c>
      <c r="N69" s="218">
        <v>29943</v>
      </c>
      <c r="O69" s="218">
        <v>33100</v>
      </c>
      <c r="P69" s="229">
        <v>56849</v>
      </c>
      <c r="Q69" s="218">
        <v>25783</v>
      </c>
      <c r="R69" s="218">
        <v>22565</v>
      </c>
      <c r="S69" s="218">
        <v>29943</v>
      </c>
      <c r="T69" s="218">
        <v>33100</v>
      </c>
      <c r="U69" s="218">
        <v>56849</v>
      </c>
      <c r="V69" s="1">
        <v>0.0093</v>
      </c>
      <c r="W69" s="1">
        <v>0.0079</v>
      </c>
      <c r="X69" s="1">
        <v>0.0101</v>
      </c>
      <c r="Y69" s="1">
        <v>0.0108</v>
      </c>
      <c r="Z69" s="1">
        <v>0.018</v>
      </c>
      <c r="AB69" s="1">
        <v>0.013</v>
      </c>
      <c r="AC69" s="1">
        <v>0.0096</v>
      </c>
      <c r="AE69" s="1">
        <v>0.018</v>
      </c>
      <c r="AF69" s="1">
        <v>0.0105</v>
      </c>
      <c r="AG69" s="1">
        <v>0.007499999999999998</v>
      </c>
      <c r="AI69" s="1">
        <v>0.013</v>
      </c>
      <c r="AJ69" s="218">
        <v>42917</v>
      </c>
    </row>
    <row r="70" spans="1:36" ht="12.75">
      <c r="A70" s="167">
        <v>61</v>
      </c>
      <c r="B70" s="168" t="s">
        <v>506</v>
      </c>
      <c r="C70" s="248">
        <v>78940863</v>
      </c>
      <c r="D70" s="248">
        <v>82085653</v>
      </c>
      <c r="E70" s="248">
        <v>85085256</v>
      </c>
      <c r="F70" s="248">
        <v>88297903</v>
      </c>
      <c r="G70" s="248">
        <v>91689322</v>
      </c>
      <c r="H70" s="248">
        <v>95030164</v>
      </c>
      <c r="I70" s="242">
        <v>0</v>
      </c>
      <c r="J70" s="242">
        <v>0</v>
      </c>
      <c r="L70" s="218">
        <v>1171268</v>
      </c>
      <c r="M70" s="218">
        <v>947462</v>
      </c>
      <c r="N70" s="218">
        <v>1085516</v>
      </c>
      <c r="O70" s="218">
        <v>1180831</v>
      </c>
      <c r="P70" s="229">
        <v>1048609</v>
      </c>
      <c r="Q70" s="218">
        <v>1171268</v>
      </c>
      <c r="R70" s="218">
        <v>947462</v>
      </c>
      <c r="S70" s="218">
        <v>1085516</v>
      </c>
      <c r="T70" s="218">
        <v>1180831</v>
      </c>
      <c r="U70" s="218">
        <v>1048609</v>
      </c>
      <c r="V70" s="1">
        <v>0.0148</v>
      </c>
      <c r="W70" s="1">
        <v>0.0115</v>
      </c>
      <c r="X70" s="1">
        <v>0.0128</v>
      </c>
      <c r="Y70" s="1">
        <v>0.0134</v>
      </c>
      <c r="Z70" s="1">
        <v>0.0114</v>
      </c>
      <c r="AB70" s="1">
        <v>0.0125</v>
      </c>
      <c r="AC70" s="1">
        <v>0.0119</v>
      </c>
      <c r="AE70" s="1">
        <v>0.0134</v>
      </c>
      <c r="AF70" s="1">
        <v>0.0121</v>
      </c>
      <c r="AG70" s="1">
        <v>0.0013000000000000008</v>
      </c>
      <c r="AI70" s="1">
        <v>0.0125</v>
      </c>
      <c r="AJ70" s="218">
        <v>1187877</v>
      </c>
    </row>
    <row r="71" spans="1:36" ht="12.75">
      <c r="A71" s="167">
        <v>62</v>
      </c>
      <c r="B71" s="168" t="s">
        <v>507</v>
      </c>
      <c r="C71" s="248">
        <v>4967272</v>
      </c>
      <c r="D71" s="248">
        <v>5178743</v>
      </c>
      <c r="E71" s="248">
        <v>5383064</v>
      </c>
      <c r="F71" s="248">
        <v>5604232</v>
      </c>
      <c r="G71" s="248">
        <v>5831027</v>
      </c>
      <c r="H71" s="248">
        <v>6144147</v>
      </c>
      <c r="I71" s="242">
        <v>1991</v>
      </c>
      <c r="J71" s="242">
        <v>0</v>
      </c>
      <c r="L71" s="218">
        <v>87289</v>
      </c>
      <c r="M71" s="218">
        <v>74853</v>
      </c>
      <c r="N71" s="218">
        <v>86591</v>
      </c>
      <c r="O71" s="218">
        <v>86689</v>
      </c>
      <c r="P71" s="229">
        <v>90766</v>
      </c>
      <c r="Q71" s="218">
        <v>87289</v>
      </c>
      <c r="R71" s="218">
        <v>74853</v>
      </c>
      <c r="S71" s="218">
        <v>86591</v>
      </c>
      <c r="T71" s="218">
        <v>86689</v>
      </c>
      <c r="U71" s="218">
        <v>90766</v>
      </c>
      <c r="V71" s="1">
        <v>0.0176</v>
      </c>
      <c r="W71" s="1">
        <v>0.0145</v>
      </c>
      <c r="X71" s="1">
        <v>0.0161</v>
      </c>
      <c r="Y71" s="1">
        <v>0.0155</v>
      </c>
      <c r="Z71" s="1">
        <v>0.0156</v>
      </c>
      <c r="AB71" s="1">
        <v>0.0157</v>
      </c>
      <c r="AC71" s="1">
        <v>0.0152</v>
      </c>
      <c r="AE71" s="1">
        <v>0.0161</v>
      </c>
      <c r="AF71" s="1">
        <v>0.0156</v>
      </c>
      <c r="AG71" s="1">
        <v>0.0005000000000000004</v>
      </c>
      <c r="AI71" s="1">
        <v>0.0157</v>
      </c>
      <c r="AJ71" s="218">
        <v>96463</v>
      </c>
    </row>
    <row r="72" spans="1:36" ht="12.75">
      <c r="A72" s="167">
        <v>63</v>
      </c>
      <c r="B72" s="168" t="s">
        <v>508</v>
      </c>
      <c r="C72" s="248">
        <v>1680025</v>
      </c>
      <c r="D72" s="248">
        <v>1736349</v>
      </c>
      <c r="E72" s="248">
        <v>1792235</v>
      </c>
      <c r="F72" s="248">
        <v>1868756</v>
      </c>
      <c r="G72" s="248">
        <v>1924899</v>
      </c>
      <c r="H72" s="248">
        <v>2018524</v>
      </c>
      <c r="I72" s="242">
        <v>0</v>
      </c>
      <c r="J72" s="242">
        <v>0</v>
      </c>
      <c r="L72" s="218">
        <v>14323</v>
      </c>
      <c r="M72" s="218">
        <v>12477</v>
      </c>
      <c r="N72" s="218">
        <v>31715</v>
      </c>
      <c r="O72" s="218">
        <v>9424</v>
      </c>
      <c r="P72" s="229">
        <v>45503</v>
      </c>
      <c r="Q72" s="218">
        <v>14323</v>
      </c>
      <c r="R72" s="218">
        <v>12477</v>
      </c>
      <c r="S72" s="218">
        <v>31715</v>
      </c>
      <c r="T72" s="218">
        <v>9424</v>
      </c>
      <c r="U72" s="218">
        <v>45503</v>
      </c>
      <c r="V72" s="1">
        <v>0.0085</v>
      </c>
      <c r="W72" s="1">
        <v>0.0072</v>
      </c>
      <c r="X72" s="1">
        <v>0.0177</v>
      </c>
      <c r="Y72" s="1">
        <v>0.005</v>
      </c>
      <c r="Z72" s="1">
        <v>0.0236</v>
      </c>
      <c r="AB72" s="1">
        <v>0.0154</v>
      </c>
      <c r="AC72" s="1">
        <v>0.01</v>
      </c>
      <c r="AE72" s="1">
        <v>0.0236</v>
      </c>
      <c r="AF72" s="1">
        <v>0.0114</v>
      </c>
      <c r="AG72" s="1">
        <v>0.012199999999999999</v>
      </c>
      <c r="AI72" s="1">
        <v>0.0154</v>
      </c>
      <c r="AJ72" s="218">
        <v>31085</v>
      </c>
    </row>
    <row r="73" spans="1:36" ht="12.75">
      <c r="A73" s="167">
        <v>64</v>
      </c>
      <c r="B73" s="168" t="s">
        <v>509</v>
      </c>
      <c r="C73" s="248">
        <v>19869665</v>
      </c>
      <c r="D73" s="248">
        <v>20765696</v>
      </c>
      <c r="E73" s="248">
        <v>21843211</v>
      </c>
      <c r="F73" s="248">
        <v>24110850</v>
      </c>
      <c r="G73" s="248">
        <v>25991616</v>
      </c>
      <c r="H73" s="248">
        <v>27155562</v>
      </c>
      <c r="I73" s="242">
        <v>2004</v>
      </c>
      <c r="J73" s="242">
        <v>0</v>
      </c>
      <c r="L73" s="218">
        <v>399289</v>
      </c>
      <c r="M73" s="218">
        <v>558373</v>
      </c>
      <c r="N73" s="218">
        <v>1721559</v>
      </c>
      <c r="O73" s="218">
        <v>1277995</v>
      </c>
      <c r="P73" s="229">
        <v>514156</v>
      </c>
      <c r="Q73" s="218">
        <v>399289</v>
      </c>
      <c r="R73" s="218">
        <v>558373</v>
      </c>
      <c r="S73" s="218">
        <v>1721559</v>
      </c>
      <c r="T73" s="218">
        <v>1277995</v>
      </c>
      <c r="U73" s="218">
        <v>514156</v>
      </c>
      <c r="V73" s="1">
        <v>0.0201</v>
      </c>
      <c r="W73" s="1">
        <v>0.0269</v>
      </c>
      <c r="X73" s="1">
        <v>0.0788</v>
      </c>
      <c r="Y73" s="1">
        <v>0.053</v>
      </c>
      <c r="Z73" s="1">
        <v>0.0198</v>
      </c>
      <c r="AB73" s="1">
        <v>0.0505</v>
      </c>
      <c r="AC73" s="1">
        <v>0.0332</v>
      </c>
      <c r="AE73" s="1">
        <v>0.0788</v>
      </c>
      <c r="AF73" s="1">
        <v>0.0364</v>
      </c>
      <c r="AG73" s="1">
        <v>0.04239999999999999</v>
      </c>
      <c r="AI73" s="1">
        <v>0.0332</v>
      </c>
      <c r="AJ73" s="218">
        <v>901565</v>
      </c>
    </row>
    <row r="74" spans="1:36" ht="12.75">
      <c r="A74" s="167">
        <v>65</v>
      </c>
      <c r="B74" s="168" t="s">
        <v>510</v>
      </c>
      <c r="C74" s="248">
        <v>28806904</v>
      </c>
      <c r="D74" s="248">
        <v>30048909</v>
      </c>
      <c r="E74" s="248">
        <v>31552568</v>
      </c>
      <c r="F74" s="248">
        <v>33053598</v>
      </c>
      <c r="G74" s="248">
        <v>34680015</v>
      </c>
      <c r="H74" s="248">
        <v>36056433</v>
      </c>
      <c r="I74" s="242">
        <v>1991</v>
      </c>
      <c r="J74" s="242">
        <v>0</v>
      </c>
      <c r="L74" s="218">
        <v>521832</v>
      </c>
      <c r="M74" s="218">
        <v>752436</v>
      </c>
      <c r="N74" s="218">
        <v>712215</v>
      </c>
      <c r="O74" s="218">
        <v>800077</v>
      </c>
      <c r="P74" s="229">
        <v>509417</v>
      </c>
      <c r="Q74" s="218">
        <v>521832</v>
      </c>
      <c r="R74" s="218">
        <v>752436</v>
      </c>
      <c r="S74" s="218">
        <v>712215</v>
      </c>
      <c r="T74" s="218">
        <v>800077</v>
      </c>
      <c r="U74" s="218">
        <v>509417</v>
      </c>
      <c r="V74" s="1">
        <v>0.0181</v>
      </c>
      <c r="W74" s="1">
        <v>0.025</v>
      </c>
      <c r="X74" s="1">
        <v>0.0226</v>
      </c>
      <c r="Y74" s="1">
        <v>0.0242</v>
      </c>
      <c r="Z74" s="1">
        <v>0.0147</v>
      </c>
      <c r="AB74" s="1">
        <v>0.0205</v>
      </c>
      <c r="AC74" s="1">
        <v>0.0205</v>
      </c>
      <c r="AE74" s="1">
        <v>0.0242</v>
      </c>
      <c r="AF74" s="1">
        <v>0.0187</v>
      </c>
      <c r="AG74" s="1">
        <v>0.005499999999999998</v>
      </c>
      <c r="AI74" s="1">
        <v>0.0205</v>
      </c>
      <c r="AJ74" s="218">
        <v>739157</v>
      </c>
    </row>
    <row r="75" spans="1:36" ht="12.75">
      <c r="A75" s="167">
        <v>66</v>
      </c>
      <c r="B75" s="168" t="s">
        <v>511</v>
      </c>
      <c r="C75" s="248">
        <v>3095132</v>
      </c>
      <c r="D75" s="248">
        <v>3256677</v>
      </c>
      <c r="E75" s="248">
        <v>3365278</v>
      </c>
      <c r="F75" s="248">
        <v>3473748</v>
      </c>
      <c r="G75" s="248">
        <v>3594737</v>
      </c>
      <c r="H75" s="248">
        <v>3722805</v>
      </c>
      <c r="I75" s="242">
        <v>0</v>
      </c>
      <c r="J75" s="242">
        <v>0</v>
      </c>
      <c r="L75" s="218">
        <v>84167</v>
      </c>
      <c r="M75" s="218">
        <v>27184</v>
      </c>
      <c r="N75" s="218">
        <v>24338</v>
      </c>
      <c r="O75" s="218">
        <v>34145</v>
      </c>
      <c r="P75" s="229">
        <v>38200</v>
      </c>
      <c r="Q75" s="218">
        <v>84167</v>
      </c>
      <c r="R75" s="218">
        <v>27184</v>
      </c>
      <c r="S75" s="218">
        <v>24338</v>
      </c>
      <c r="T75" s="218">
        <v>34145</v>
      </c>
      <c r="U75" s="218">
        <v>38200</v>
      </c>
      <c r="V75" s="1">
        <v>0.0272</v>
      </c>
      <c r="W75" s="1">
        <v>0.0083</v>
      </c>
      <c r="X75" s="1">
        <v>0.0072</v>
      </c>
      <c r="Y75" s="1">
        <v>0.0098</v>
      </c>
      <c r="Z75" s="1">
        <v>0.0106</v>
      </c>
      <c r="AB75" s="1">
        <v>0.0092</v>
      </c>
      <c r="AC75" s="1">
        <v>0.0084</v>
      </c>
      <c r="AE75" s="1">
        <v>0.0106</v>
      </c>
      <c r="AF75" s="1">
        <v>0.0085</v>
      </c>
      <c r="AG75" s="1">
        <v>0.0020999999999999994</v>
      </c>
      <c r="AI75" s="1">
        <v>0.0092</v>
      </c>
      <c r="AJ75" s="218">
        <v>34250</v>
      </c>
    </row>
    <row r="76" spans="1:36" ht="12.75">
      <c r="A76" s="167">
        <v>67</v>
      </c>
      <c r="B76" s="168" t="s">
        <v>512</v>
      </c>
      <c r="C76" s="248">
        <v>64593711</v>
      </c>
      <c r="D76" s="248">
        <v>67492558</v>
      </c>
      <c r="E76" s="248">
        <v>70616837</v>
      </c>
      <c r="F76" s="248">
        <v>73703588</v>
      </c>
      <c r="G76" s="248">
        <v>76782131</v>
      </c>
      <c r="H76" s="248">
        <v>79896943</v>
      </c>
      <c r="I76" s="242">
        <v>2002</v>
      </c>
      <c r="J76" s="242">
        <v>0</v>
      </c>
      <c r="L76" s="218">
        <v>1284004</v>
      </c>
      <c r="M76" s="218">
        <v>1412859</v>
      </c>
      <c r="N76" s="218">
        <v>1321330</v>
      </c>
      <c r="O76" s="218">
        <v>1235953</v>
      </c>
      <c r="P76" s="229">
        <v>1195259</v>
      </c>
      <c r="Q76" s="218">
        <v>1284004</v>
      </c>
      <c r="R76" s="218">
        <v>1412859</v>
      </c>
      <c r="S76" s="218">
        <v>1321330</v>
      </c>
      <c r="T76" s="218">
        <v>1235953</v>
      </c>
      <c r="U76" s="218">
        <v>1195259</v>
      </c>
      <c r="V76" s="1">
        <v>0.0199</v>
      </c>
      <c r="W76" s="1">
        <v>0.0209</v>
      </c>
      <c r="X76" s="1">
        <v>0.0187</v>
      </c>
      <c r="Y76" s="1">
        <v>0.0168</v>
      </c>
      <c r="Z76" s="1">
        <v>0.0156</v>
      </c>
      <c r="AB76" s="1">
        <v>0.017</v>
      </c>
      <c r="AC76" s="1">
        <v>0.017</v>
      </c>
      <c r="AE76" s="1">
        <v>0.0187</v>
      </c>
      <c r="AF76" s="1">
        <v>0.0162</v>
      </c>
      <c r="AG76" s="1">
        <v>0.0025000000000000022</v>
      </c>
      <c r="AI76" s="1">
        <v>0.017</v>
      </c>
      <c r="AJ76" s="218">
        <v>1358248</v>
      </c>
    </row>
    <row r="77" spans="1:36" ht="12.75">
      <c r="A77" s="167">
        <v>68</v>
      </c>
      <c r="B77" s="168" t="s">
        <v>513</v>
      </c>
      <c r="C77" s="248">
        <v>4012945</v>
      </c>
      <c r="D77" s="248">
        <v>4140284</v>
      </c>
      <c r="E77" s="248">
        <v>4389163</v>
      </c>
      <c r="F77" s="248">
        <v>4521189</v>
      </c>
      <c r="G77" s="248">
        <v>4776510</v>
      </c>
      <c r="H77" s="248">
        <v>4977761</v>
      </c>
      <c r="I77" s="242">
        <v>0</v>
      </c>
      <c r="J77" s="242">
        <v>0</v>
      </c>
      <c r="L77" s="218">
        <v>27016</v>
      </c>
      <c r="M77" s="218">
        <v>145372</v>
      </c>
      <c r="N77" s="218">
        <v>22297</v>
      </c>
      <c r="O77" s="218">
        <v>134040</v>
      </c>
      <c r="P77" s="229">
        <v>81838</v>
      </c>
      <c r="Q77" s="218">
        <v>27016</v>
      </c>
      <c r="R77" s="218">
        <v>145372</v>
      </c>
      <c r="S77" s="218">
        <v>22297</v>
      </c>
      <c r="T77" s="218">
        <v>134040</v>
      </c>
      <c r="U77" s="218">
        <v>81838</v>
      </c>
      <c r="V77" s="1">
        <v>0.0067</v>
      </c>
      <c r="W77" s="1">
        <v>0.0351</v>
      </c>
      <c r="X77" s="1">
        <v>0.0051</v>
      </c>
      <c r="Y77" s="1">
        <v>0.0296</v>
      </c>
      <c r="Z77" s="1">
        <v>0.0171</v>
      </c>
      <c r="AB77" s="1">
        <v>0.0173</v>
      </c>
      <c r="AC77" s="1">
        <v>0.0173</v>
      </c>
      <c r="AE77" s="1">
        <v>0.0296</v>
      </c>
      <c r="AF77" s="1">
        <v>0.0111</v>
      </c>
      <c r="AG77" s="1">
        <v>0.018500000000000003</v>
      </c>
      <c r="AI77" s="1">
        <v>0.0173</v>
      </c>
      <c r="AJ77" s="218">
        <v>86115</v>
      </c>
    </row>
    <row r="78" spans="1:36" ht="12.75">
      <c r="A78" s="167">
        <v>69</v>
      </c>
      <c r="B78" s="168" t="s">
        <v>514</v>
      </c>
      <c r="C78" s="248">
        <v>1645075</v>
      </c>
      <c r="D78" s="248">
        <v>1705754</v>
      </c>
      <c r="E78" s="248">
        <v>1763064</v>
      </c>
      <c r="F78" s="248">
        <v>1826663</v>
      </c>
      <c r="G78" s="248">
        <v>1889349</v>
      </c>
      <c r="H78" s="248">
        <v>1970288</v>
      </c>
      <c r="I78" s="242">
        <v>0</v>
      </c>
      <c r="J78" s="242">
        <v>0</v>
      </c>
      <c r="L78" s="218">
        <v>19552</v>
      </c>
      <c r="M78" s="218">
        <v>14666</v>
      </c>
      <c r="N78" s="218">
        <v>19522</v>
      </c>
      <c r="O78" s="218">
        <v>17019</v>
      </c>
      <c r="P78" s="229">
        <v>33706</v>
      </c>
      <c r="Q78" s="218">
        <v>19552</v>
      </c>
      <c r="R78" s="218">
        <v>14666</v>
      </c>
      <c r="S78" s="218">
        <v>19522</v>
      </c>
      <c r="T78" s="218">
        <v>17019</v>
      </c>
      <c r="U78" s="218">
        <v>33706</v>
      </c>
      <c r="V78" s="1">
        <v>0.0119</v>
      </c>
      <c r="W78" s="1">
        <v>0.0086</v>
      </c>
      <c r="X78" s="1">
        <v>0.0111</v>
      </c>
      <c r="Y78" s="1">
        <v>0.0093</v>
      </c>
      <c r="Z78" s="1">
        <v>0.0178</v>
      </c>
      <c r="AB78" s="1">
        <v>0.0127</v>
      </c>
      <c r="AC78" s="1">
        <v>0.0097</v>
      </c>
      <c r="AE78" s="1">
        <v>0.0178</v>
      </c>
      <c r="AF78" s="1">
        <v>0.0102</v>
      </c>
      <c r="AG78" s="1">
        <v>0.007599999999999999</v>
      </c>
      <c r="AI78" s="1">
        <v>0.0127</v>
      </c>
      <c r="AJ78" s="218">
        <v>25023</v>
      </c>
    </row>
    <row r="79" spans="1:36" ht="12.75">
      <c r="A79" s="167">
        <v>70</v>
      </c>
      <c r="B79" s="168" t="s">
        <v>515</v>
      </c>
      <c r="C79" s="248">
        <v>10993339</v>
      </c>
      <c r="D79" s="248">
        <v>11329558</v>
      </c>
      <c r="E79" s="248">
        <v>11666382</v>
      </c>
      <c r="F79" s="248">
        <v>12035249</v>
      </c>
      <c r="G79" s="248">
        <v>12481313</v>
      </c>
      <c r="H79" s="248">
        <v>12984294</v>
      </c>
      <c r="I79" s="242">
        <v>0</v>
      </c>
      <c r="J79" s="242">
        <v>0</v>
      </c>
      <c r="L79" s="218">
        <v>61386</v>
      </c>
      <c r="M79" s="218">
        <v>53585</v>
      </c>
      <c r="N79" s="218">
        <v>77207</v>
      </c>
      <c r="O79" s="218">
        <v>145183</v>
      </c>
      <c r="P79" s="229">
        <v>190948</v>
      </c>
      <c r="Q79" s="218">
        <v>61386</v>
      </c>
      <c r="R79" s="218">
        <v>53585</v>
      </c>
      <c r="S79" s="218">
        <v>77207</v>
      </c>
      <c r="T79" s="218">
        <v>145183</v>
      </c>
      <c r="U79" s="218">
        <v>190948</v>
      </c>
      <c r="V79" s="1">
        <v>0.0056</v>
      </c>
      <c r="W79" s="1">
        <v>0.0047</v>
      </c>
      <c r="X79" s="1">
        <v>0.0066</v>
      </c>
      <c r="Y79" s="1">
        <v>0.0121</v>
      </c>
      <c r="Z79" s="1">
        <v>0.0153</v>
      </c>
      <c r="AB79" s="1">
        <v>0.0113</v>
      </c>
      <c r="AC79" s="1">
        <v>0.0078</v>
      </c>
      <c r="AE79" s="1">
        <v>0.0153</v>
      </c>
      <c r="AF79" s="1">
        <v>0.0094</v>
      </c>
      <c r="AG79" s="1">
        <v>0.005899999999999999</v>
      </c>
      <c r="AI79" s="1">
        <v>0.0113</v>
      </c>
      <c r="AJ79" s="218">
        <v>146723</v>
      </c>
    </row>
    <row r="80" spans="1:36" ht="12.75">
      <c r="A80" s="167">
        <v>71</v>
      </c>
      <c r="B80" s="168" t="s">
        <v>516</v>
      </c>
      <c r="C80" s="248">
        <v>67839074</v>
      </c>
      <c r="D80" s="248">
        <v>70394408</v>
      </c>
      <c r="E80" s="248">
        <v>72783734</v>
      </c>
      <c r="F80" s="248">
        <v>75516164</v>
      </c>
      <c r="G80" s="248">
        <v>78198964</v>
      </c>
      <c r="H80" s="248">
        <v>80994021</v>
      </c>
      <c r="I80" s="242">
        <v>1991</v>
      </c>
      <c r="J80" s="242">
        <v>0</v>
      </c>
      <c r="L80" s="218">
        <v>859357</v>
      </c>
      <c r="M80" s="218">
        <v>629466</v>
      </c>
      <c r="N80" s="218">
        <v>912837</v>
      </c>
      <c r="O80" s="218">
        <v>794896</v>
      </c>
      <c r="P80" s="229">
        <v>840083</v>
      </c>
      <c r="Q80" s="218">
        <v>859357</v>
      </c>
      <c r="R80" s="218">
        <v>629466</v>
      </c>
      <c r="S80" s="218">
        <v>912837</v>
      </c>
      <c r="T80" s="218">
        <v>794896</v>
      </c>
      <c r="U80" s="218">
        <v>840083</v>
      </c>
      <c r="V80" s="1">
        <v>0.0127</v>
      </c>
      <c r="W80" s="1">
        <v>0.0089</v>
      </c>
      <c r="X80" s="1">
        <v>0.0125</v>
      </c>
      <c r="Y80" s="1">
        <v>0.0105</v>
      </c>
      <c r="Z80" s="1">
        <v>0.0107</v>
      </c>
      <c r="AB80" s="1">
        <v>0.0112</v>
      </c>
      <c r="AC80" s="1">
        <v>0.01</v>
      </c>
      <c r="AE80" s="1">
        <v>0.0125</v>
      </c>
      <c r="AF80" s="1">
        <v>0.0106</v>
      </c>
      <c r="AG80" s="1">
        <v>0.0019000000000000006</v>
      </c>
      <c r="AI80" s="1">
        <v>0.0112</v>
      </c>
      <c r="AJ80" s="218">
        <v>907133</v>
      </c>
    </row>
    <row r="81" spans="1:36" ht="12.75">
      <c r="A81" s="167">
        <v>72</v>
      </c>
      <c r="B81" s="168" t="s">
        <v>517</v>
      </c>
      <c r="C81" s="248">
        <v>50324169</v>
      </c>
      <c r="D81" s="248">
        <v>52962119</v>
      </c>
      <c r="E81" s="248">
        <v>55137061</v>
      </c>
      <c r="F81" s="248">
        <v>57341320</v>
      </c>
      <c r="G81" s="248">
        <v>59346956</v>
      </c>
      <c r="H81" s="248">
        <v>61564845</v>
      </c>
      <c r="I81" s="242">
        <v>2004</v>
      </c>
      <c r="J81" s="242">
        <v>0</v>
      </c>
      <c r="L81" s="218">
        <v>1379845</v>
      </c>
      <c r="M81" s="218">
        <v>842857</v>
      </c>
      <c r="N81" s="218">
        <v>822352</v>
      </c>
      <c r="O81" s="218">
        <v>572103</v>
      </c>
      <c r="P81" s="229">
        <v>734215</v>
      </c>
      <c r="Q81" s="218">
        <v>1379845</v>
      </c>
      <c r="R81" s="218">
        <v>842857</v>
      </c>
      <c r="S81" s="218">
        <v>822352</v>
      </c>
      <c r="T81" s="218">
        <v>572103</v>
      </c>
      <c r="U81" s="218">
        <v>734215</v>
      </c>
      <c r="V81" s="1">
        <v>0.0274</v>
      </c>
      <c r="W81" s="1">
        <v>0.0159</v>
      </c>
      <c r="X81" s="1">
        <v>0.0149</v>
      </c>
      <c r="Y81" s="1">
        <v>0.01</v>
      </c>
      <c r="Z81" s="1">
        <v>0.0124</v>
      </c>
      <c r="AB81" s="1">
        <v>0.0124</v>
      </c>
      <c r="AC81" s="1">
        <v>0.0124</v>
      </c>
      <c r="AE81" s="1">
        <v>0.0149</v>
      </c>
      <c r="AF81" s="1">
        <v>0.0112</v>
      </c>
      <c r="AG81" s="1">
        <v>0.0037</v>
      </c>
      <c r="AI81" s="1">
        <v>0.0124</v>
      </c>
      <c r="AJ81" s="218">
        <v>763404</v>
      </c>
    </row>
    <row r="82" spans="1:36" ht="12.75">
      <c r="A82" s="167">
        <v>73</v>
      </c>
      <c r="B82" s="168" t="s">
        <v>518</v>
      </c>
      <c r="C82" s="248">
        <v>79745732</v>
      </c>
      <c r="D82" s="248">
        <v>82788288</v>
      </c>
      <c r="E82" s="248">
        <v>86097851</v>
      </c>
      <c r="F82" s="248">
        <v>89441008</v>
      </c>
      <c r="G82" s="248">
        <v>93000263</v>
      </c>
      <c r="H82" s="248">
        <v>96531276</v>
      </c>
      <c r="I82" s="242">
        <v>0</v>
      </c>
      <c r="J82" s="242">
        <v>0</v>
      </c>
      <c r="L82" s="218">
        <v>1048913</v>
      </c>
      <c r="M82" s="218">
        <v>1239856</v>
      </c>
      <c r="N82" s="218">
        <v>1190711</v>
      </c>
      <c r="O82" s="218">
        <v>1323230</v>
      </c>
      <c r="P82" s="229">
        <v>1206006</v>
      </c>
      <c r="Q82" s="218">
        <v>1048913</v>
      </c>
      <c r="R82" s="218">
        <v>1239856</v>
      </c>
      <c r="S82" s="218">
        <v>1190711</v>
      </c>
      <c r="T82" s="218">
        <v>1323230</v>
      </c>
      <c r="U82" s="218">
        <v>1206006</v>
      </c>
      <c r="V82" s="1">
        <v>0.0132</v>
      </c>
      <c r="W82" s="1">
        <v>0.015</v>
      </c>
      <c r="X82" s="1">
        <v>0.0138</v>
      </c>
      <c r="Y82" s="1">
        <v>0.0148</v>
      </c>
      <c r="Z82" s="1">
        <v>0.013</v>
      </c>
      <c r="AB82" s="1">
        <v>0.0139</v>
      </c>
      <c r="AC82" s="1">
        <v>0.0139</v>
      </c>
      <c r="AE82" s="1">
        <v>0.0148</v>
      </c>
      <c r="AF82" s="1">
        <v>0.0134</v>
      </c>
      <c r="AG82" s="1">
        <v>0.0014000000000000002</v>
      </c>
      <c r="AI82" s="1">
        <v>0.0139</v>
      </c>
      <c r="AJ82" s="218">
        <v>1341785</v>
      </c>
    </row>
    <row r="83" spans="1:36" ht="12.75">
      <c r="A83" s="167">
        <v>74</v>
      </c>
      <c r="B83" s="168" t="s">
        <v>519</v>
      </c>
      <c r="C83" s="248">
        <v>8377481</v>
      </c>
      <c r="D83" s="248">
        <v>8693118</v>
      </c>
      <c r="E83" s="248">
        <v>9049716</v>
      </c>
      <c r="F83" s="248">
        <v>9447838</v>
      </c>
      <c r="G83" s="248">
        <v>9876075</v>
      </c>
      <c r="H83" s="248">
        <v>10260285</v>
      </c>
      <c r="I83" s="242">
        <v>1995</v>
      </c>
      <c r="J83" s="242">
        <v>0</v>
      </c>
      <c r="L83" s="218">
        <v>106200</v>
      </c>
      <c r="M83" s="218">
        <v>139270</v>
      </c>
      <c r="N83" s="218">
        <v>171879</v>
      </c>
      <c r="O83" s="218">
        <v>192041</v>
      </c>
      <c r="P83" s="229">
        <v>137308</v>
      </c>
      <c r="Q83" s="218">
        <v>106200</v>
      </c>
      <c r="R83" s="218">
        <v>139270</v>
      </c>
      <c r="S83" s="218">
        <v>171879</v>
      </c>
      <c r="T83" s="218">
        <v>192041</v>
      </c>
      <c r="U83" s="218">
        <v>137308</v>
      </c>
      <c r="V83" s="1">
        <v>0.0127</v>
      </c>
      <c r="W83" s="1">
        <v>0.016</v>
      </c>
      <c r="X83" s="1">
        <v>0.019</v>
      </c>
      <c r="Y83" s="1">
        <v>0.0203</v>
      </c>
      <c r="Z83" s="1">
        <v>0.0139</v>
      </c>
      <c r="AB83" s="1">
        <v>0.0177</v>
      </c>
      <c r="AC83" s="1">
        <v>0.0163</v>
      </c>
      <c r="AE83" s="1">
        <v>0.0203</v>
      </c>
      <c r="AF83" s="1">
        <v>0.0165</v>
      </c>
      <c r="AG83" s="1">
        <v>0.003799999999999998</v>
      </c>
      <c r="AI83" s="1">
        <v>0.0177</v>
      </c>
      <c r="AJ83" s="218">
        <v>181607</v>
      </c>
    </row>
    <row r="84" spans="1:36" ht="12.75">
      <c r="A84" s="167">
        <v>75</v>
      </c>
      <c r="B84" s="168" t="s">
        <v>520</v>
      </c>
      <c r="C84" s="248">
        <v>31974036</v>
      </c>
      <c r="D84" s="248">
        <v>33151923</v>
      </c>
      <c r="E84" s="248">
        <v>34387981</v>
      </c>
      <c r="F84" s="248">
        <v>35560281</v>
      </c>
      <c r="G84" s="248">
        <v>36714645</v>
      </c>
      <c r="H84" s="248">
        <v>37932691</v>
      </c>
      <c r="I84" s="242">
        <v>2011</v>
      </c>
      <c r="J84" s="242">
        <v>0</v>
      </c>
      <c r="L84" s="218">
        <v>378536</v>
      </c>
      <c r="M84" s="218">
        <v>407260</v>
      </c>
      <c r="N84" s="218">
        <v>312601</v>
      </c>
      <c r="O84" s="218">
        <v>265357</v>
      </c>
      <c r="P84" s="229">
        <v>300989</v>
      </c>
      <c r="Q84" s="218">
        <v>378536</v>
      </c>
      <c r="R84" s="218">
        <v>407260</v>
      </c>
      <c r="S84" s="218">
        <v>312601</v>
      </c>
      <c r="T84" s="218">
        <v>265357</v>
      </c>
      <c r="U84" s="218">
        <v>300989</v>
      </c>
      <c r="V84" s="1">
        <v>0.0118</v>
      </c>
      <c r="W84" s="1">
        <v>0.0123</v>
      </c>
      <c r="X84" s="1">
        <v>0.0091</v>
      </c>
      <c r="Y84" s="1">
        <v>0.0075</v>
      </c>
      <c r="Z84" s="1">
        <v>0.0082</v>
      </c>
      <c r="AB84" s="1">
        <v>0.0083</v>
      </c>
      <c r="AC84" s="1">
        <v>0.0083</v>
      </c>
      <c r="AE84" s="1">
        <v>0.0091</v>
      </c>
      <c r="AF84" s="1">
        <v>0.0079</v>
      </c>
      <c r="AG84" s="1">
        <v>0.0011999999999999997</v>
      </c>
      <c r="AI84" s="1">
        <v>0.0083</v>
      </c>
      <c r="AJ84" s="218">
        <v>314841</v>
      </c>
    </row>
    <row r="85" spans="1:36" ht="12.75">
      <c r="A85" s="167">
        <v>76</v>
      </c>
      <c r="B85" s="168" t="s">
        <v>521</v>
      </c>
      <c r="C85" s="248">
        <v>14246283</v>
      </c>
      <c r="D85" s="248">
        <v>14874815</v>
      </c>
      <c r="E85" s="248">
        <v>15832896</v>
      </c>
      <c r="F85" s="248">
        <v>16682131</v>
      </c>
      <c r="G85" s="248">
        <v>17533123</v>
      </c>
      <c r="H85" s="248">
        <v>18525532</v>
      </c>
      <c r="I85" s="242">
        <v>2012</v>
      </c>
      <c r="J85" s="242">
        <v>0</v>
      </c>
      <c r="L85" s="218">
        <v>267618</v>
      </c>
      <c r="M85" s="218">
        <v>586211</v>
      </c>
      <c r="N85" s="218">
        <v>453413</v>
      </c>
      <c r="O85" s="218">
        <v>433758</v>
      </c>
      <c r="P85" s="229">
        <v>554081</v>
      </c>
      <c r="Q85" s="218">
        <v>267618</v>
      </c>
      <c r="R85" s="218">
        <v>586211</v>
      </c>
      <c r="S85" s="218">
        <v>453413</v>
      </c>
      <c r="T85" s="218">
        <v>433758</v>
      </c>
      <c r="U85" s="218">
        <v>554081</v>
      </c>
      <c r="V85" s="1">
        <v>0.0188</v>
      </c>
      <c r="W85" s="1">
        <v>0.0394</v>
      </c>
      <c r="X85" s="1">
        <v>0.0286</v>
      </c>
      <c r="Y85" s="1">
        <v>0.026</v>
      </c>
      <c r="Z85" s="1">
        <v>0.0316</v>
      </c>
      <c r="AB85" s="1">
        <v>0.0287</v>
      </c>
      <c r="AC85" s="1">
        <v>0.0287</v>
      </c>
      <c r="AE85" s="1">
        <v>0.0316</v>
      </c>
      <c r="AF85" s="1">
        <v>0.0273</v>
      </c>
      <c r="AG85" s="1">
        <v>0.004300000000000002</v>
      </c>
      <c r="AI85" s="1">
        <v>0.0287</v>
      </c>
      <c r="AJ85" s="218">
        <v>531683</v>
      </c>
    </row>
    <row r="86" spans="1:36" ht="12.75">
      <c r="A86" s="167">
        <v>77</v>
      </c>
      <c r="B86" s="168" t="s">
        <v>522</v>
      </c>
      <c r="C86" s="248">
        <v>11742883</v>
      </c>
      <c r="D86" s="248">
        <v>12187036</v>
      </c>
      <c r="E86" s="248">
        <v>12600831</v>
      </c>
      <c r="F86" s="248">
        <v>13115418</v>
      </c>
      <c r="G86" s="248">
        <v>13690916</v>
      </c>
      <c r="H86" s="248">
        <v>14434360</v>
      </c>
      <c r="I86" s="242">
        <v>1992</v>
      </c>
      <c r="J86" s="242">
        <v>1998</v>
      </c>
      <c r="L86" s="218">
        <v>150581</v>
      </c>
      <c r="M86" s="218">
        <v>109119</v>
      </c>
      <c r="N86" s="218">
        <v>199566</v>
      </c>
      <c r="O86" s="218">
        <v>247612</v>
      </c>
      <c r="P86" s="229">
        <v>400776</v>
      </c>
      <c r="Q86" s="218">
        <v>150581</v>
      </c>
      <c r="R86" s="218">
        <v>109119</v>
      </c>
      <c r="S86" s="218">
        <v>199566</v>
      </c>
      <c r="T86" s="218">
        <v>247612</v>
      </c>
      <c r="U86" s="218">
        <v>400776</v>
      </c>
      <c r="V86" s="1">
        <v>0.0128</v>
      </c>
      <c r="W86" s="1">
        <v>0.009</v>
      </c>
      <c r="X86" s="1">
        <v>0.0158</v>
      </c>
      <c r="Y86" s="1">
        <v>0.0189</v>
      </c>
      <c r="Z86" s="1">
        <v>0.0293</v>
      </c>
      <c r="AB86" s="1">
        <v>0.0213</v>
      </c>
      <c r="AC86" s="1">
        <v>0.0146</v>
      </c>
      <c r="AE86" s="1">
        <v>0.0293</v>
      </c>
      <c r="AF86" s="1">
        <v>0.0174</v>
      </c>
      <c r="AG86" s="1">
        <v>0.0119</v>
      </c>
      <c r="AI86" s="1">
        <v>0.0213</v>
      </c>
      <c r="AJ86" s="218">
        <v>307452</v>
      </c>
    </row>
    <row r="87" spans="1:36" ht="12.75">
      <c r="A87" s="167">
        <v>78</v>
      </c>
      <c r="B87" s="168" t="s">
        <v>523</v>
      </c>
      <c r="C87" s="248">
        <v>25315086</v>
      </c>
      <c r="D87" s="248">
        <v>26509534</v>
      </c>
      <c r="E87" s="248">
        <v>27705855</v>
      </c>
      <c r="F87" s="248">
        <v>28915471</v>
      </c>
      <c r="G87" s="248">
        <v>30145661</v>
      </c>
      <c r="H87" s="248">
        <v>31203977</v>
      </c>
      <c r="I87" s="242">
        <v>1993</v>
      </c>
      <c r="J87" s="242">
        <v>0</v>
      </c>
      <c r="L87" s="218">
        <v>561571</v>
      </c>
      <c r="M87" s="218">
        <v>533583</v>
      </c>
      <c r="N87" s="218">
        <v>516969</v>
      </c>
      <c r="O87" s="218">
        <v>506809</v>
      </c>
      <c r="P87" s="229">
        <v>304675</v>
      </c>
      <c r="Q87" s="218">
        <v>561571</v>
      </c>
      <c r="R87" s="218">
        <v>533583</v>
      </c>
      <c r="S87" s="218">
        <v>516969</v>
      </c>
      <c r="T87" s="218">
        <v>506809</v>
      </c>
      <c r="U87" s="218">
        <v>304675</v>
      </c>
      <c r="V87" s="1">
        <v>0.0222</v>
      </c>
      <c r="W87" s="1">
        <v>0.0201</v>
      </c>
      <c r="X87" s="1">
        <v>0.0187</v>
      </c>
      <c r="Y87" s="1">
        <v>0.0175</v>
      </c>
      <c r="Z87" s="1">
        <v>0.0101</v>
      </c>
      <c r="AB87" s="1">
        <v>0.0154</v>
      </c>
      <c r="AC87" s="1">
        <v>0.0154</v>
      </c>
      <c r="AE87" s="1">
        <v>0.0187</v>
      </c>
      <c r="AF87" s="1">
        <v>0.0138</v>
      </c>
      <c r="AG87" s="1">
        <v>0.004900000000000002</v>
      </c>
      <c r="AI87" s="1">
        <v>0.0154</v>
      </c>
      <c r="AJ87" s="218">
        <v>480541</v>
      </c>
    </row>
    <row r="88" spans="1:36" ht="12.75">
      <c r="A88" s="167">
        <v>79</v>
      </c>
      <c r="B88" s="168" t="s">
        <v>524</v>
      </c>
      <c r="C88" s="248">
        <v>40389103</v>
      </c>
      <c r="D88" s="248">
        <v>41916775</v>
      </c>
      <c r="E88" s="248">
        <v>43644368</v>
      </c>
      <c r="F88" s="248">
        <v>45512281</v>
      </c>
      <c r="G88" s="248">
        <v>47461299</v>
      </c>
      <c r="H88" s="248">
        <v>49198678</v>
      </c>
      <c r="I88" s="242">
        <v>1991</v>
      </c>
      <c r="J88" s="242">
        <v>0</v>
      </c>
      <c r="L88" s="218">
        <v>517944</v>
      </c>
      <c r="M88" s="218">
        <v>679674</v>
      </c>
      <c r="N88" s="218">
        <v>776804</v>
      </c>
      <c r="O88" s="218">
        <v>811211</v>
      </c>
      <c r="P88" s="229">
        <v>550847</v>
      </c>
      <c r="Q88" s="218">
        <v>517944</v>
      </c>
      <c r="R88" s="218">
        <v>679674</v>
      </c>
      <c r="S88" s="218">
        <v>776804</v>
      </c>
      <c r="T88" s="218">
        <v>811211</v>
      </c>
      <c r="U88" s="218">
        <v>550847</v>
      </c>
      <c r="V88" s="1">
        <v>0.0128</v>
      </c>
      <c r="W88" s="1">
        <v>0.0162</v>
      </c>
      <c r="X88" s="1">
        <v>0.0178</v>
      </c>
      <c r="Y88" s="1">
        <v>0.0178</v>
      </c>
      <c r="Z88" s="1">
        <v>0.0116</v>
      </c>
      <c r="AB88" s="1">
        <v>0.0157</v>
      </c>
      <c r="AC88" s="1">
        <v>0.0152</v>
      </c>
      <c r="AE88" s="1">
        <v>0.0178</v>
      </c>
      <c r="AF88" s="1">
        <v>0.0147</v>
      </c>
      <c r="AG88" s="1">
        <v>0.0031000000000000003</v>
      </c>
      <c r="AI88" s="1">
        <v>0.0157</v>
      </c>
      <c r="AJ88" s="218">
        <v>772419</v>
      </c>
    </row>
    <row r="89" spans="1:36" ht="12.75">
      <c r="A89" s="167">
        <v>80</v>
      </c>
      <c r="B89" s="168" t="s">
        <v>525</v>
      </c>
      <c r="C89" s="248">
        <v>8313999</v>
      </c>
      <c r="D89" s="248">
        <v>8628289</v>
      </c>
      <c r="E89" s="248">
        <v>9022311</v>
      </c>
      <c r="F89" s="248">
        <v>9351627</v>
      </c>
      <c r="G89" s="248">
        <v>9822846</v>
      </c>
      <c r="H89" s="248">
        <v>10178293</v>
      </c>
      <c r="I89" s="242">
        <v>2003</v>
      </c>
      <c r="J89" s="242">
        <v>0</v>
      </c>
      <c r="L89" s="218">
        <v>106440</v>
      </c>
      <c r="M89" s="218">
        <v>175336</v>
      </c>
      <c r="N89" s="218">
        <v>103758</v>
      </c>
      <c r="O89" s="218">
        <v>141313</v>
      </c>
      <c r="P89" s="229">
        <v>109065</v>
      </c>
      <c r="Q89" s="218">
        <v>106440</v>
      </c>
      <c r="R89" s="218">
        <v>175336</v>
      </c>
      <c r="S89" s="218">
        <v>103758</v>
      </c>
      <c r="T89" s="218">
        <v>141313</v>
      </c>
      <c r="U89" s="218">
        <v>109065</v>
      </c>
      <c r="V89" s="1">
        <v>0.0128</v>
      </c>
      <c r="W89" s="1">
        <v>0.0203</v>
      </c>
      <c r="X89" s="1">
        <v>0.0115</v>
      </c>
      <c r="Y89" s="1">
        <v>0.0151</v>
      </c>
      <c r="Z89" s="1">
        <v>0.0111</v>
      </c>
      <c r="AB89" s="1">
        <v>0.0126</v>
      </c>
      <c r="AC89" s="1">
        <v>0.0126</v>
      </c>
      <c r="AE89" s="1">
        <v>0.0151</v>
      </c>
      <c r="AF89" s="1">
        <v>0.0113</v>
      </c>
      <c r="AG89" s="1">
        <v>0.0038000000000000013</v>
      </c>
      <c r="AI89" s="1">
        <v>0.0126</v>
      </c>
      <c r="AJ89" s="218">
        <v>128246</v>
      </c>
    </row>
    <row r="90" spans="1:36" ht="12.75">
      <c r="A90" s="167">
        <v>81</v>
      </c>
      <c r="B90" s="168" t="s">
        <v>526</v>
      </c>
      <c r="C90" s="248">
        <v>6100979</v>
      </c>
      <c r="D90" s="248">
        <v>6343733</v>
      </c>
      <c r="E90" s="248">
        <v>6586801</v>
      </c>
      <c r="F90" s="248">
        <v>6904150</v>
      </c>
      <c r="G90" s="248">
        <v>7247368</v>
      </c>
      <c r="H90" s="248">
        <v>7574022</v>
      </c>
      <c r="I90" s="242">
        <v>2007</v>
      </c>
      <c r="J90" s="242">
        <v>0</v>
      </c>
      <c r="L90" s="218">
        <v>90230</v>
      </c>
      <c r="M90" s="218">
        <v>84475</v>
      </c>
      <c r="N90" s="218">
        <v>152679</v>
      </c>
      <c r="O90" s="218">
        <v>170614</v>
      </c>
      <c r="P90" s="229">
        <v>139356</v>
      </c>
      <c r="Q90" s="218">
        <v>90230</v>
      </c>
      <c r="R90" s="218">
        <v>84475</v>
      </c>
      <c r="S90" s="218">
        <v>152679</v>
      </c>
      <c r="T90" s="218">
        <v>170614</v>
      </c>
      <c r="U90" s="218">
        <v>139356</v>
      </c>
      <c r="V90" s="1">
        <v>0.0148</v>
      </c>
      <c r="W90" s="1">
        <v>0.0133</v>
      </c>
      <c r="X90" s="1">
        <v>0.0232</v>
      </c>
      <c r="Y90" s="1">
        <v>0.0247</v>
      </c>
      <c r="Z90" s="1">
        <v>0.0192</v>
      </c>
      <c r="AB90" s="1">
        <v>0.0224</v>
      </c>
      <c r="AC90" s="1">
        <v>0.0186</v>
      </c>
      <c r="AE90" s="1">
        <v>0.0247</v>
      </c>
      <c r="AF90" s="1">
        <v>0.0212</v>
      </c>
      <c r="AG90" s="1">
        <v>0.0034999999999999996</v>
      </c>
      <c r="AI90" s="1">
        <v>0.0224</v>
      </c>
      <c r="AJ90" s="218">
        <v>169658</v>
      </c>
    </row>
    <row r="91" spans="1:36" ht="12.75">
      <c r="A91" s="167">
        <v>82</v>
      </c>
      <c r="B91" s="168" t="s">
        <v>527</v>
      </c>
      <c r="C91" s="248">
        <v>47190675</v>
      </c>
      <c r="D91" s="248">
        <v>49001918</v>
      </c>
      <c r="E91" s="248">
        <v>51143782</v>
      </c>
      <c r="F91" s="248">
        <v>53293997</v>
      </c>
      <c r="G91" s="248">
        <v>55206582</v>
      </c>
      <c r="H91" s="248">
        <v>57123110</v>
      </c>
      <c r="I91" s="242">
        <v>2005</v>
      </c>
      <c r="J91" s="242">
        <v>0</v>
      </c>
      <c r="L91" s="218">
        <v>631476</v>
      </c>
      <c r="M91" s="218">
        <v>898607</v>
      </c>
      <c r="N91" s="218">
        <v>845923</v>
      </c>
      <c r="O91" s="218">
        <v>580235</v>
      </c>
      <c r="P91" s="229">
        <v>536363</v>
      </c>
      <c r="Q91" s="218">
        <v>631476</v>
      </c>
      <c r="R91" s="218">
        <v>898607</v>
      </c>
      <c r="S91" s="218">
        <v>845923</v>
      </c>
      <c r="T91" s="218">
        <v>580235</v>
      </c>
      <c r="U91" s="218">
        <v>536363</v>
      </c>
      <c r="V91" s="1">
        <v>0.0134</v>
      </c>
      <c r="W91" s="1">
        <v>0.0183</v>
      </c>
      <c r="X91" s="1">
        <v>0.0165</v>
      </c>
      <c r="Y91" s="1">
        <v>0.0109</v>
      </c>
      <c r="Z91" s="1">
        <v>0.0097</v>
      </c>
      <c r="AB91" s="1">
        <v>0.0124</v>
      </c>
      <c r="AC91" s="1">
        <v>0.0124</v>
      </c>
      <c r="AE91" s="1">
        <v>0.0165</v>
      </c>
      <c r="AF91" s="1">
        <v>0.0103</v>
      </c>
      <c r="AG91" s="1">
        <v>0.006200000000000001</v>
      </c>
      <c r="AI91" s="1">
        <v>0.0124</v>
      </c>
      <c r="AJ91" s="218">
        <v>708327</v>
      </c>
    </row>
    <row r="92" spans="1:36" ht="12.75">
      <c r="A92" s="167">
        <v>83</v>
      </c>
      <c r="B92" s="168" t="s">
        <v>528</v>
      </c>
      <c r="C92" s="248">
        <v>23768544</v>
      </c>
      <c r="D92" s="248">
        <v>24584612</v>
      </c>
      <c r="E92" s="248">
        <v>25490345</v>
      </c>
      <c r="F92" s="248">
        <v>26351353</v>
      </c>
      <c r="G92" s="248">
        <v>27320944</v>
      </c>
      <c r="H92" s="248">
        <v>28364047</v>
      </c>
      <c r="I92" s="242">
        <v>2006</v>
      </c>
      <c r="J92" s="242">
        <v>0</v>
      </c>
      <c r="L92" s="218">
        <v>221733</v>
      </c>
      <c r="M92" s="218">
        <v>291118</v>
      </c>
      <c r="N92" s="218">
        <v>223749</v>
      </c>
      <c r="O92" s="218">
        <v>310807</v>
      </c>
      <c r="P92" s="229">
        <v>360079</v>
      </c>
      <c r="Q92" s="218">
        <v>221733</v>
      </c>
      <c r="R92" s="218">
        <v>291118</v>
      </c>
      <c r="S92" s="218">
        <v>223749</v>
      </c>
      <c r="T92" s="218">
        <v>310807</v>
      </c>
      <c r="U92" s="218">
        <v>360079</v>
      </c>
      <c r="V92" s="1">
        <v>0.0093</v>
      </c>
      <c r="W92" s="1">
        <v>0.0118</v>
      </c>
      <c r="X92" s="1">
        <v>0.0088</v>
      </c>
      <c r="Y92" s="1">
        <v>0.0118</v>
      </c>
      <c r="Z92" s="1">
        <v>0.0132</v>
      </c>
      <c r="AB92" s="1">
        <v>0.0113</v>
      </c>
      <c r="AC92" s="1">
        <v>0.0108</v>
      </c>
      <c r="AE92" s="1">
        <v>0.0132</v>
      </c>
      <c r="AF92" s="1">
        <v>0.0103</v>
      </c>
      <c r="AG92" s="1">
        <v>0.0029</v>
      </c>
      <c r="AI92" s="1">
        <v>0.0113</v>
      </c>
      <c r="AJ92" s="218">
        <v>320514</v>
      </c>
    </row>
    <row r="93" spans="1:36" ht="12.75">
      <c r="A93" s="167">
        <v>84</v>
      </c>
      <c r="B93" s="168" t="s">
        <v>529</v>
      </c>
      <c r="C93" s="248">
        <v>3036075</v>
      </c>
      <c r="D93" s="248">
        <v>3152603</v>
      </c>
      <c r="E93" s="248">
        <v>3411993</v>
      </c>
      <c r="F93" s="248">
        <v>3561821</v>
      </c>
      <c r="G93" s="248">
        <v>3706310</v>
      </c>
      <c r="H93" s="248">
        <v>3870757</v>
      </c>
      <c r="I93" s="242">
        <v>0</v>
      </c>
      <c r="J93" s="242">
        <v>0</v>
      </c>
      <c r="L93" s="218">
        <v>40626</v>
      </c>
      <c r="M93" s="218">
        <v>180575</v>
      </c>
      <c r="N93" s="218">
        <v>64528</v>
      </c>
      <c r="O93" s="218">
        <v>55443</v>
      </c>
      <c r="P93" s="229">
        <v>71789</v>
      </c>
      <c r="Q93" s="218">
        <v>40626</v>
      </c>
      <c r="R93" s="218">
        <v>180575</v>
      </c>
      <c r="S93" s="218">
        <v>64528</v>
      </c>
      <c r="T93" s="218">
        <v>55443</v>
      </c>
      <c r="U93" s="218">
        <v>71789</v>
      </c>
      <c r="V93" s="1">
        <v>0.0134</v>
      </c>
      <c r="W93" s="1">
        <v>0.0573</v>
      </c>
      <c r="X93" s="1">
        <v>0.0189</v>
      </c>
      <c r="Y93" s="1">
        <v>0.0156</v>
      </c>
      <c r="Z93" s="1">
        <v>0.0194</v>
      </c>
      <c r="AB93" s="1">
        <v>0.018</v>
      </c>
      <c r="AC93" s="1">
        <v>0.018</v>
      </c>
      <c r="AE93" s="1">
        <v>0.0194</v>
      </c>
      <c r="AF93" s="1">
        <v>0.0173</v>
      </c>
      <c r="AG93" s="1">
        <v>0.002100000000000001</v>
      </c>
      <c r="AI93" s="1">
        <v>0.018</v>
      </c>
      <c r="AJ93" s="218">
        <v>69674</v>
      </c>
    </row>
    <row r="94" spans="1:36" ht="12.75">
      <c r="A94" s="167">
        <v>85</v>
      </c>
      <c r="B94" s="168" t="s">
        <v>530</v>
      </c>
      <c r="C94" s="248">
        <v>36882128</v>
      </c>
      <c r="D94" s="248">
        <v>38368359</v>
      </c>
      <c r="E94" s="248">
        <v>39748268</v>
      </c>
      <c r="F94" s="248">
        <v>41170794</v>
      </c>
      <c r="G94" s="248">
        <v>42778627</v>
      </c>
      <c r="H94" s="248">
        <v>44321187</v>
      </c>
      <c r="I94" s="242">
        <v>2013</v>
      </c>
      <c r="J94" s="242">
        <v>0</v>
      </c>
      <c r="L94" s="218">
        <v>564178</v>
      </c>
      <c r="M94" s="218">
        <v>420700</v>
      </c>
      <c r="N94" s="218">
        <v>428819</v>
      </c>
      <c r="O94" s="218">
        <v>569443</v>
      </c>
      <c r="P94" s="229">
        <v>473094</v>
      </c>
      <c r="Q94" s="218">
        <v>564178</v>
      </c>
      <c r="R94" s="218">
        <v>420700</v>
      </c>
      <c r="S94" s="218">
        <v>428819</v>
      </c>
      <c r="T94" s="218">
        <v>569443</v>
      </c>
      <c r="U94" s="218">
        <v>473094</v>
      </c>
      <c r="V94" s="1">
        <v>0.0153</v>
      </c>
      <c r="W94" s="1">
        <v>0.011</v>
      </c>
      <c r="X94" s="1">
        <v>0.0108</v>
      </c>
      <c r="Y94" s="1">
        <v>0.0138</v>
      </c>
      <c r="Z94" s="1">
        <v>0.0111</v>
      </c>
      <c r="AB94" s="1">
        <v>0.0119</v>
      </c>
      <c r="AC94" s="1">
        <v>0.011</v>
      </c>
      <c r="AE94" s="1">
        <v>0.0138</v>
      </c>
      <c r="AF94" s="1">
        <v>0.011</v>
      </c>
      <c r="AG94" s="1">
        <v>0.0028000000000000004</v>
      </c>
      <c r="AI94" s="1">
        <v>0.0119</v>
      </c>
      <c r="AJ94" s="218">
        <v>527422</v>
      </c>
    </row>
    <row r="95" spans="1:36" ht="12.75">
      <c r="A95" s="167">
        <v>86</v>
      </c>
      <c r="B95" s="168" t="s">
        <v>531</v>
      </c>
      <c r="C95" s="248">
        <v>15248233</v>
      </c>
      <c r="D95" s="248">
        <v>15729783</v>
      </c>
      <c r="E95" s="248">
        <v>16258185</v>
      </c>
      <c r="F95" s="248">
        <v>16809439</v>
      </c>
      <c r="G95" s="248">
        <v>17374730</v>
      </c>
      <c r="H95" s="248">
        <v>17928494</v>
      </c>
      <c r="I95" s="242">
        <v>0</v>
      </c>
      <c r="J95" s="242">
        <v>0</v>
      </c>
      <c r="L95" s="218">
        <v>100344</v>
      </c>
      <c r="M95" s="218">
        <v>135158</v>
      </c>
      <c r="N95" s="218">
        <v>144737</v>
      </c>
      <c r="O95" s="218">
        <v>145119</v>
      </c>
      <c r="P95" s="229">
        <v>119330</v>
      </c>
      <c r="Q95" s="218">
        <v>100344</v>
      </c>
      <c r="R95" s="218">
        <v>135158</v>
      </c>
      <c r="S95" s="218">
        <v>144737</v>
      </c>
      <c r="T95" s="218">
        <v>145119</v>
      </c>
      <c r="U95" s="218">
        <v>119330</v>
      </c>
      <c r="V95" s="1">
        <v>0.0066</v>
      </c>
      <c r="W95" s="1">
        <v>0.0086</v>
      </c>
      <c r="X95" s="1">
        <v>0.0089</v>
      </c>
      <c r="Y95" s="1">
        <v>0.0086</v>
      </c>
      <c r="Z95" s="1">
        <v>0.0069</v>
      </c>
      <c r="AB95" s="1">
        <v>0.0081</v>
      </c>
      <c r="AC95" s="1">
        <v>0.008</v>
      </c>
      <c r="AE95" s="1">
        <v>0.0089</v>
      </c>
      <c r="AF95" s="1">
        <v>0.0078</v>
      </c>
      <c r="AG95" s="1">
        <v>0.0011000000000000003</v>
      </c>
      <c r="AI95" s="1">
        <v>0.0081</v>
      </c>
      <c r="AJ95" s="218">
        <v>145221</v>
      </c>
    </row>
    <row r="96" spans="1:36" ht="12.75">
      <c r="A96" s="167">
        <v>87</v>
      </c>
      <c r="B96" s="168" t="s">
        <v>532</v>
      </c>
      <c r="C96" s="248">
        <v>19731716</v>
      </c>
      <c r="D96" s="248">
        <v>20448887</v>
      </c>
      <c r="E96" s="248">
        <v>21287021</v>
      </c>
      <c r="F96" s="248">
        <v>22058451</v>
      </c>
      <c r="G96" s="248">
        <v>22869840</v>
      </c>
      <c r="H96" s="248">
        <v>23717269</v>
      </c>
      <c r="I96" s="242">
        <v>2004</v>
      </c>
      <c r="J96" s="242">
        <v>0</v>
      </c>
      <c r="L96" s="218">
        <v>223878</v>
      </c>
      <c r="M96" s="218">
        <v>326911</v>
      </c>
      <c r="N96" s="218">
        <v>239255</v>
      </c>
      <c r="O96" s="218">
        <v>259927</v>
      </c>
      <c r="P96" s="229">
        <v>275683</v>
      </c>
      <c r="Q96" s="218">
        <v>223878</v>
      </c>
      <c r="R96" s="218">
        <v>326911</v>
      </c>
      <c r="S96" s="218">
        <v>239255</v>
      </c>
      <c r="T96" s="218">
        <v>259927</v>
      </c>
      <c r="U96" s="218">
        <v>275683</v>
      </c>
      <c r="V96" s="1">
        <v>0.0113</v>
      </c>
      <c r="W96" s="1">
        <v>0.016</v>
      </c>
      <c r="X96" s="1">
        <v>0.0112</v>
      </c>
      <c r="Y96" s="1">
        <v>0.0118</v>
      </c>
      <c r="Z96" s="1">
        <v>0.0121</v>
      </c>
      <c r="AB96" s="1">
        <v>0.0117</v>
      </c>
      <c r="AC96" s="1">
        <v>0.0117</v>
      </c>
      <c r="AE96" s="1">
        <v>0.0121</v>
      </c>
      <c r="AF96" s="1">
        <v>0.0115</v>
      </c>
      <c r="AG96" s="1">
        <v>0.0005999999999999998</v>
      </c>
      <c r="AI96" s="1">
        <v>0.0117</v>
      </c>
      <c r="AJ96" s="218">
        <v>277492</v>
      </c>
    </row>
    <row r="97" spans="1:36" ht="12.75">
      <c r="A97" s="167">
        <v>88</v>
      </c>
      <c r="B97" s="168" t="s">
        <v>533</v>
      </c>
      <c r="C97" s="248">
        <v>42340443</v>
      </c>
      <c r="D97" s="248">
        <v>44193109</v>
      </c>
      <c r="E97" s="248">
        <v>45990719</v>
      </c>
      <c r="F97" s="248">
        <v>48141698</v>
      </c>
      <c r="G97" s="248">
        <v>50210978</v>
      </c>
      <c r="H97" s="248">
        <v>52401801</v>
      </c>
      <c r="I97" s="242">
        <v>0</v>
      </c>
      <c r="J97" s="242">
        <v>0</v>
      </c>
      <c r="L97" s="218">
        <v>794155</v>
      </c>
      <c r="M97" s="218">
        <v>691445</v>
      </c>
      <c r="N97" s="218">
        <v>1001211</v>
      </c>
      <c r="O97" s="218">
        <v>865141</v>
      </c>
      <c r="P97" s="229">
        <v>935548</v>
      </c>
      <c r="Q97" s="218">
        <v>794155</v>
      </c>
      <c r="R97" s="218">
        <v>691445</v>
      </c>
      <c r="S97" s="218">
        <v>1001211</v>
      </c>
      <c r="T97" s="218">
        <v>865141</v>
      </c>
      <c r="U97" s="218">
        <v>935548</v>
      </c>
      <c r="V97" s="1">
        <v>0.0188</v>
      </c>
      <c r="W97" s="1">
        <v>0.0156</v>
      </c>
      <c r="X97" s="1">
        <v>0.0218</v>
      </c>
      <c r="Y97" s="1">
        <v>0.018</v>
      </c>
      <c r="Z97" s="1">
        <v>0.0186</v>
      </c>
      <c r="AB97" s="1">
        <v>0.0195</v>
      </c>
      <c r="AC97" s="1">
        <v>0.0174</v>
      </c>
      <c r="AE97" s="1">
        <v>0.0218</v>
      </c>
      <c r="AF97" s="1">
        <v>0.0183</v>
      </c>
      <c r="AG97" s="1">
        <v>0.0034999999999999996</v>
      </c>
      <c r="AI97" s="1">
        <v>0.0195</v>
      </c>
      <c r="AJ97" s="218">
        <v>1021835</v>
      </c>
    </row>
    <row r="98" spans="1:36" ht="12.75">
      <c r="A98" s="167">
        <v>89</v>
      </c>
      <c r="B98" s="168" t="s">
        <v>534</v>
      </c>
      <c r="C98" s="248">
        <v>17801165</v>
      </c>
      <c r="D98" s="248">
        <v>18621719</v>
      </c>
      <c r="E98" s="248">
        <v>19499814</v>
      </c>
      <c r="F98" s="248">
        <v>20425655</v>
      </c>
      <c r="G98" s="248">
        <v>21357045</v>
      </c>
      <c r="H98" s="248">
        <v>22745023</v>
      </c>
      <c r="I98" s="242">
        <v>0</v>
      </c>
      <c r="J98" s="242">
        <v>0</v>
      </c>
      <c r="L98" s="218">
        <v>368696</v>
      </c>
      <c r="M98" s="218">
        <v>411415</v>
      </c>
      <c r="N98" s="218">
        <v>431088</v>
      </c>
      <c r="O98" s="218">
        <v>417825</v>
      </c>
      <c r="P98" s="229">
        <v>454051</v>
      </c>
      <c r="Q98" s="218">
        <v>368696</v>
      </c>
      <c r="R98" s="218">
        <v>411415</v>
      </c>
      <c r="S98" s="218">
        <v>431088</v>
      </c>
      <c r="T98" s="218">
        <v>417825</v>
      </c>
      <c r="U98" s="218">
        <v>454051</v>
      </c>
      <c r="V98" s="1">
        <v>0.0207</v>
      </c>
      <c r="W98" s="1">
        <v>0.0221</v>
      </c>
      <c r="X98" s="1">
        <v>0.0221</v>
      </c>
      <c r="Y98" s="1">
        <v>0.0205</v>
      </c>
      <c r="Z98" s="1">
        <v>0.0213</v>
      </c>
      <c r="AB98" s="1">
        <v>0.0213</v>
      </c>
      <c r="AC98" s="1">
        <v>0.0213</v>
      </c>
      <c r="AE98" s="1">
        <v>0.0221</v>
      </c>
      <c r="AF98" s="1">
        <v>0.0209</v>
      </c>
      <c r="AG98" s="1">
        <v>0.0012000000000000031</v>
      </c>
      <c r="AI98" s="1">
        <v>0.0213</v>
      </c>
      <c r="AJ98" s="218">
        <v>484469</v>
      </c>
    </row>
    <row r="99" spans="1:36" ht="12.75">
      <c r="A99" s="167">
        <v>90</v>
      </c>
      <c r="B99" s="168" t="s">
        <v>535</v>
      </c>
      <c r="C99" s="248">
        <v>3813002</v>
      </c>
      <c r="D99" s="248">
        <v>3936179</v>
      </c>
      <c r="E99" s="248">
        <v>4075632</v>
      </c>
      <c r="F99" s="248">
        <v>4209885</v>
      </c>
      <c r="G99" s="248">
        <v>4349391</v>
      </c>
      <c r="H99" s="248">
        <v>4485945</v>
      </c>
      <c r="I99" s="242">
        <v>0</v>
      </c>
      <c r="J99" s="242">
        <v>0</v>
      </c>
      <c r="L99" s="218">
        <v>27852</v>
      </c>
      <c r="M99" s="218">
        <v>41049</v>
      </c>
      <c r="N99" s="218">
        <v>32362</v>
      </c>
      <c r="O99" s="218">
        <v>34259</v>
      </c>
      <c r="P99" s="229">
        <v>27819</v>
      </c>
      <c r="Q99" s="218">
        <v>27852</v>
      </c>
      <c r="R99" s="218">
        <v>41049</v>
      </c>
      <c r="S99" s="218">
        <v>32362</v>
      </c>
      <c r="T99" s="218">
        <v>34259</v>
      </c>
      <c r="U99" s="218">
        <v>27819</v>
      </c>
      <c r="V99" s="1">
        <v>0.0073</v>
      </c>
      <c r="W99" s="1">
        <v>0.0104</v>
      </c>
      <c r="X99" s="1">
        <v>0.0079</v>
      </c>
      <c r="Y99" s="1">
        <v>0.0081</v>
      </c>
      <c r="Z99" s="1">
        <v>0.0064</v>
      </c>
      <c r="AB99" s="1">
        <v>0.0075</v>
      </c>
      <c r="AC99" s="1">
        <v>0.0075</v>
      </c>
      <c r="AE99" s="1">
        <v>0.0081</v>
      </c>
      <c r="AF99" s="1">
        <v>0.0072</v>
      </c>
      <c r="AG99" s="1">
        <v>0.0008999999999999998</v>
      </c>
      <c r="AI99" s="1">
        <v>0.0075</v>
      </c>
      <c r="AJ99" s="218">
        <v>33645</v>
      </c>
    </row>
    <row r="100" spans="1:36" ht="12.75">
      <c r="A100" s="167">
        <v>91</v>
      </c>
      <c r="B100" s="168" t="s">
        <v>536</v>
      </c>
      <c r="C100" s="248">
        <v>8760928</v>
      </c>
      <c r="D100" s="248">
        <v>9144568</v>
      </c>
      <c r="E100" s="248">
        <v>9444803</v>
      </c>
      <c r="F100" s="248">
        <v>9689539</v>
      </c>
      <c r="G100" s="248">
        <v>10620755</v>
      </c>
      <c r="H100" s="248">
        <v>10909997</v>
      </c>
      <c r="I100" s="242">
        <v>0</v>
      </c>
      <c r="J100" s="242">
        <v>0</v>
      </c>
      <c r="L100" s="218">
        <v>164617</v>
      </c>
      <c r="M100" s="218">
        <v>71621</v>
      </c>
      <c r="N100" s="218">
        <v>8616</v>
      </c>
      <c r="O100" s="218">
        <v>688978</v>
      </c>
      <c r="P100" s="229">
        <v>23723</v>
      </c>
      <c r="Q100" s="218">
        <v>164617</v>
      </c>
      <c r="R100" s="218">
        <v>71621</v>
      </c>
      <c r="S100" s="218">
        <v>8616</v>
      </c>
      <c r="T100" s="218">
        <v>688978</v>
      </c>
      <c r="U100" s="218">
        <v>23723</v>
      </c>
      <c r="V100" s="1">
        <v>0.0188</v>
      </c>
      <c r="W100" s="1">
        <v>0.0078</v>
      </c>
      <c r="X100" s="1">
        <v>0.0009</v>
      </c>
      <c r="Y100" s="1">
        <v>0.0711</v>
      </c>
      <c r="Z100" s="1">
        <v>0.0022</v>
      </c>
      <c r="AB100" s="1">
        <v>0.0247</v>
      </c>
      <c r="AC100" s="1">
        <v>0.0036</v>
      </c>
      <c r="AE100" s="1">
        <v>0.0711</v>
      </c>
      <c r="AF100" s="1">
        <v>0.0016</v>
      </c>
      <c r="AG100" s="1">
        <v>0.06949999999999999</v>
      </c>
      <c r="AI100" s="1">
        <v>0.0036</v>
      </c>
      <c r="AJ100" s="218">
        <v>39276</v>
      </c>
    </row>
    <row r="101" spans="1:36" ht="12.75">
      <c r="A101" s="167">
        <v>92</v>
      </c>
      <c r="B101" s="168" t="s">
        <v>537</v>
      </c>
      <c r="C101" s="248">
        <v>8342502</v>
      </c>
      <c r="D101" s="248">
        <v>8631578</v>
      </c>
      <c r="E101" s="248">
        <v>8943941</v>
      </c>
      <c r="F101" s="248">
        <v>9254379</v>
      </c>
      <c r="G101" s="248">
        <v>9579362</v>
      </c>
      <c r="H101" s="248">
        <v>9938252</v>
      </c>
      <c r="I101" s="242">
        <v>0</v>
      </c>
      <c r="J101" s="242">
        <v>0</v>
      </c>
      <c r="L101" s="218">
        <v>78159</v>
      </c>
      <c r="M101" s="218">
        <v>91522</v>
      </c>
      <c r="N101" s="218">
        <v>86839</v>
      </c>
      <c r="O101" s="218">
        <v>93623</v>
      </c>
      <c r="P101" s="229">
        <v>119406</v>
      </c>
      <c r="Q101" s="218">
        <v>78159</v>
      </c>
      <c r="R101" s="218">
        <v>91522</v>
      </c>
      <c r="S101" s="218">
        <v>86839</v>
      </c>
      <c r="T101" s="218">
        <v>93623</v>
      </c>
      <c r="U101" s="218">
        <v>119406</v>
      </c>
      <c r="V101" s="1">
        <v>0.0094</v>
      </c>
      <c r="W101" s="1">
        <v>0.0106</v>
      </c>
      <c r="X101" s="1">
        <v>0.0097</v>
      </c>
      <c r="Y101" s="1">
        <v>0.0101</v>
      </c>
      <c r="Z101" s="1">
        <v>0.0125</v>
      </c>
      <c r="AB101" s="1">
        <v>0.0108</v>
      </c>
      <c r="AC101" s="1">
        <v>0.0101</v>
      </c>
      <c r="AE101" s="1">
        <v>0.0125</v>
      </c>
      <c r="AF101" s="1">
        <v>0.0099</v>
      </c>
      <c r="AG101" s="1">
        <v>0.0026</v>
      </c>
      <c r="AI101" s="1">
        <v>0.0108</v>
      </c>
      <c r="AJ101" s="218">
        <v>107333</v>
      </c>
    </row>
    <row r="102" spans="1:36" ht="12.75">
      <c r="A102" s="167">
        <v>93</v>
      </c>
      <c r="B102" s="168" t="s">
        <v>538</v>
      </c>
      <c r="C102" s="248">
        <v>94510401</v>
      </c>
      <c r="D102" s="248">
        <v>99542806</v>
      </c>
      <c r="E102" s="248">
        <v>104642418</v>
      </c>
      <c r="F102" s="248">
        <v>110457822</v>
      </c>
      <c r="G102" s="248">
        <v>136743488</v>
      </c>
      <c r="H102" s="248">
        <v>144152596</v>
      </c>
      <c r="I102" s="242">
        <v>1991</v>
      </c>
      <c r="J102" s="242">
        <v>2014</v>
      </c>
      <c r="L102" s="218">
        <v>2669645</v>
      </c>
      <c r="M102" s="218">
        <v>2611042</v>
      </c>
      <c r="N102" s="218">
        <v>3199344</v>
      </c>
      <c r="O102" s="218">
        <v>23524220</v>
      </c>
      <c r="P102" s="229">
        <v>3990521</v>
      </c>
      <c r="Q102" s="218">
        <v>2669645</v>
      </c>
      <c r="R102" s="218">
        <v>2611042</v>
      </c>
      <c r="S102" s="218">
        <v>3199344</v>
      </c>
      <c r="T102" s="218">
        <v>23524220</v>
      </c>
      <c r="U102" s="218">
        <v>3990521</v>
      </c>
      <c r="V102" s="1">
        <v>0.0282</v>
      </c>
      <c r="W102" s="1">
        <v>0.0262</v>
      </c>
      <c r="X102" s="1">
        <v>0.0306</v>
      </c>
      <c r="Y102" s="1">
        <v>0.213</v>
      </c>
      <c r="Z102" s="1">
        <v>0.0292</v>
      </c>
      <c r="AB102" s="1">
        <v>0.0909</v>
      </c>
      <c r="AC102" s="1">
        <v>0.0287</v>
      </c>
      <c r="AE102" s="1">
        <v>0.213</v>
      </c>
      <c r="AF102" s="1">
        <v>0.0299</v>
      </c>
      <c r="AG102" s="1">
        <v>0.18309999999999998</v>
      </c>
      <c r="AI102" s="1">
        <v>0.0287</v>
      </c>
      <c r="AJ102" s="218">
        <v>4137180</v>
      </c>
    </row>
    <row r="103" spans="1:36" ht="12.75">
      <c r="A103" s="167">
        <v>94</v>
      </c>
      <c r="B103" s="168" t="s">
        <v>539</v>
      </c>
      <c r="C103" s="248">
        <v>23977759</v>
      </c>
      <c r="D103" s="248">
        <v>24760441</v>
      </c>
      <c r="E103" s="248">
        <v>25653486</v>
      </c>
      <c r="F103" s="248">
        <v>26676342</v>
      </c>
      <c r="G103" s="248">
        <v>27566372</v>
      </c>
      <c r="H103" s="248">
        <v>28484856</v>
      </c>
      <c r="I103" s="242">
        <v>0</v>
      </c>
      <c r="J103" s="242">
        <v>0</v>
      </c>
      <c r="L103" s="218">
        <v>176154</v>
      </c>
      <c r="M103" s="218">
        <v>274034</v>
      </c>
      <c r="N103" s="218">
        <v>381519</v>
      </c>
      <c r="O103" s="218">
        <v>223121</v>
      </c>
      <c r="P103" s="229">
        <v>229325</v>
      </c>
      <c r="Q103" s="218">
        <v>176154</v>
      </c>
      <c r="R103" s="218">
        <v>274034</v>
      </c>
      <c r="S103" s="218">
        <v>381519</v>
      </c>
      <c r="T103" s="218">
        <v>223121</v>
      </c>
      <c r="U103" s="218">
        <v>229325</v>
      </c>
      <c r="V103" s="1">
        <v>0.0073</v>
      </c>
      <c r="W103" s="1">
        <v>0.0111</v>
      </c>
      <c r="X103" s="1">
        <v>0.0149</v>
      </c>
      <c r="Y103" s="1">
        <v>0.0084</v>
      </c>
      <c r="Z103" s="1">
        <v>0.0083</v>
      </c>
      <c r="AB103" s="1">
        <v>0.0105</v>
      </c>
      <c r="AC103" s="1">
        <v>0.0093</v>
      </c>
      <c r="AE103" s="1">
        <v>0.0149</v>
      </c>
      <c r="AF103" s="1">
        <v>0.0084</v>
      </c>
      <c r="AG103" s="1">
        <v>0.006500000000000001</v>
      </c>
      <c r="AI103" s="1">
        <v>0.0105</v>
      </c>
      <c r="AJ103" s="218">
        <v>299091</v>
      </c>
    </row>
    <row r="104" spans="1:36" ht="12.75">
      <c r="A104" s="167">
        <v>95</v>
      </c>
      <c r="B104" s="168" t="s">
        <v>540</v>
      </c>
      <c r="C104" s="248">
        <v>86422352</v>
      </c>
      <c r="D104" s="248">
        <v>89857302</v>
      </c>
      <c r="E104" s="248">
        <v>93644049</v>
      </c>
      <c r="F104" s="248">
        <v>97454740</v>
      </c>
      <c r="G104" s="248">
        <v>102122896</v>
      </c>
      <c r="H104" s="248">
        <v>106816456</v>
      </c>
      <c r="I104" s="242">
        <v>0</v>
      </c>
      <c r="J104" s="242">
        <v>0</v>
      </c>
      <c r="L104" s="218">
        <v>1274391</v>
      </c>
      <c r="M104" s="218">
        <v>1540314</v>
      </c>
      <c r="N104" s="218">
        <v>1469590</v>
      </c>
      <c r="O104" s="218">
        <v>2231787</v>
      </c>
      <c r="P104" s="229">
        <v>2140488</v>
      </c>
      <c r="Q104" s="218">
        <v>1274391</v>
      </c>
      <c r="R104" s="218">
        <v>1540314</v>
      </c>
      <c r="S104" s="218">
        <v>1469590</v>
      </c>
      <c r="T104" s="218">
        <v>2231787</v>
      </c>
      <c r="U104" s="218">
        <v>2140488</v>
      </c>
      <c r="V104" s="1">
        <v>0.0147</v>
      </c>
      <c r="W104" s="1">
        <v>0.0171</v>
      </c>
      <c r="X104" s="1">
        <v>0.0157</v>
      </c>
      <c r="Y104" s="1">
        <v>0.0229</v>
      </c>
      <c r="Z104" s="1">
        <v>0.021</v>
      </c>
      <c r="AB104" s="1">
        <v>0.0199</v>
      </c>
      <c r="AC104" s="1">
        <v>0.0179</v>
      </c>
      <c r="AE104" s="1">
        <v>0.0229</v>
      </c>
      <c r="AF104" s="1">
        <v>0.0184</v>
      </c>
      <c r="AG104" s="1">
        <v>0.0045000000000000005</v>
      </c>
      <c r="AI104" s="1">
        <v>0.0199</v>
      </c>
      <c r="AJ104" s="218">
        <v>2125647</v>
      </c>
    </row>
    <row r="105" spans="1:36" ht="12.75">
      <c r="A105" s="167">
        <v>96</v>
      </c>
      <c r="B105" s="168" t="s">
        <v>541</v>
      </c>
      <c r="C105" s="248">
        <v>79940771</v>
      </c>
      <c r="D105" s="248">
        <v>82946698</v>
      </c>
      <c r="E105" s="248">
        <v>85952903</v>
      </c>
      <c r="F105" s="248">
        <v>89054950</v>
      </c>
      <c r="G105" s="248">
        <v>92065051</v>
      </c>
      <c r="H105" s="248">
        <v>95461519</v>
      </c>
      <c r="I105" s="242">
        <v>2007</v>
      </c>
      <c r="J105" s="242">
        <v>0</v>
      </c>
      <c r="L105" s="218">
        <v>1007407</v>
      </c>
      <c r="M105" s="218">
        <v>932538</v>
      </c>
      <c r="N105" s="218">
        <v>953225</v>
      </c>
      <c r="O105" s="218">
        <v>783727</v>
      </c>
      <c r="P105" s="229">
        <v>1093012</v>
      </c>
      <c r="Q105" s="218">
        <v>1007407</v>
      </c>
      <c r="R105" s="218">
        <v>932538</v>
      </c>
      <c r="S105" s="218">
        <v>953225</v>
      </c>
      <c r="T105" s="218">
        <v>783727</v>
      </c>
      <c r="U105" s="218">
        <v>1093012</v>
      </c>
      <c r="V105" s="1">
        <v>0.0126</v>
      </c>
      <c r="W105" s="1">
        <v>0.0112</v>
      </c>
      <c r="X105" s="1">
        <v>0.0111</v>
      </c>
      <c r="Y105" s="1">
        <v>0.0088</v>
      </c>
      <c r="Z105" s="1">
        <v>0.0119</v>
      </c>
      <c r="AB105" s="1">
        <v>0.0106</v>
      </c>
      <c r="AC105" s="1">
        <v>0.0104</v>
      </c>
      <c r="AE105" s="1">
        <v>0.0119</v>
      </c>
      <c r="AF105" s="1">
        <v>0.01</v>
      </c>
      <c r="AG105" s="1">
        <v>0.0019000000000000006</v>
      </c>
      <c r="AI105" s="1">
        <v>0.0106</v>
      </c>
      <c r="AJ105" s="218">
        <v>1011892</v>
      </c>
    </row>
    <row r="106" spans="1:36" ht="12.75">
      <c r="A106" s="167">
        <v>97</v>
      </c>
      <c r="B106" s="168" t="s">
        <v>542</v>
      </c>
      <c r="C106" s="248">
        <v>45980026</v>
      </c>
      <c r="D106" s="248">
        <v>47650217</v>
      </c>
      <c r="E106" s="248">
        <v>49602326</v>
      </c>
      <c r="F106" s="248">
        <v>51485090</v>
      </c>
      <c r="G106" s="248">
        <v>53682908</v>
      </c>
      <c r="H106" s="248">
        <v>55682046</v>
      </c>
      <c r="I106" s="242">
        <v>1991</v>
      </c>
      <c r="J106" s="242">
        <v>0</v>
      </c>
      <c r="L106" s="218">
        <v>520690</v>
      </c>
      <c r="M106" s="218">
        <v>760854</v>
      </c>
      <c r="N106" s="218">
        <v>642706</v>
      </c>
      <c r="O106" s="218">
        <v>857948</v>
      </c>
      <c r="P106" s="229">
        <v>657065</v>
      </c>
      <c r="Q106" s="218">
        <v>520690</v>
      </c>
      <c r="R106" s="218">
        <v>760854</v>
      </c>
      <c r="S106" s="218">
        <v>642706</v>
      </c>
      <c r="T106" s="218">
        <v>857948</v>
      </c>
      <c r="U106" s="218">
        <v>657065</v>
      </c>
      <c r="V106" s="1">
        <v>0.0113</v>
      </c>
      <c r="W106" s="1">
        <v>0.016</v>
      </c>
      <c r="X106" s="1">
        <v>0.013</v>
      </c>
      <c r="Y106" s="1">
        <v>0.0167</v>
      </c>
      <c r="Z106" s="1">
        <v>0.0122</v>
      </c>
      <c r="AB106" s="1">
        <v>0.014</v>
      </c>
      <c r="AC106" s="1">
        <v>0.0137</v>
      </c>
      <c r="AE106" s="1">
        <v>0.0167</v>
      </c>
      <c r="AF106" s="1">
        <v>0.0126</v>
      </c>
      <c r="AG106" s="1">
        <v>0.0040999999999999995</v>
      </c>
      <c r="AI106" s="1">
        <v>0.014</v>
      </c>
      <c r="AJ106" s="218">
        <v>779549</v>
      </c>
    </row>
    <row r="107" spans="1:36" ht="12.75">
      <c r="A107" s="167">
        <v>98</v>
      </c>
      <c r="B107" s="168" t="s">
        <v>543</v>
      </c>
      <c r="C107" s="248">
        <v>1980016</v>
      </c>
      <c r="D107" s="248">
        <v>2040295</v>
      </c>
      <c r="E107" s="248">
        <v>2097556</v>
      </c>
      <c r="F107" s="248">
        <v>2158598</v>
      </c>
      <c r="G107" s="248">
        <v>2399378</v>
      </c>
      <c r="H107" s="248">
        <v>0</v>
      </c>
      <c r="I107" s="242">
        <v>0</v>
      </c>
      <c r="J107" s="242">
        <v>0</v>
      </c>
      <c r="L107" s="218">
        <v>10779</v>
      </c>
      <c r="M107" s="218">
        <v>6253</v>
      </c>
      <c r="N107" s="218">
        <v>8603</v>
      </c>
      <c r="O107" s="218">
        <v>186815</v>
      </c>
      <c r="P107" s="229">
        <v>19893</v>
      </c>
      <c r="Q107" s="218">
        <v>10779</v>
      </c>
      <c r="R107" s="218">
        <v>6253</v>
      </c>
      <c r="S107" s="218">
        <v>8603</v>
      </c>
      <c r="T107" s="218">
        <v>186815</v>
      </c>
      <c r="U107" s="218">
        <v>19893</v>
      </c>
      <c r="V107" s="1">
        <v>0.0054</v>
      </c>
      <c r="W107" s="1">
        <v>0.0031</v>
      </c>
      <c r="X107" s="1">
        <v>0.0041</v>
      </c>
      <c r="Y107" s="1">
        <v>0.0865</v>
      </c>
      <c r="Z107" s="1">
        <v>0.0083</v>
      </c>
      <c r="AB107" s="1">
        <v>0.033</v>
      </c>
      <c r="AC107" s="1">
        <v>0.0052</v>
      </c>
      <c r="AE107" s="1">
        <v>0.0865</v>
      </c>
      <c r="AF107" s="1">
        <v>0.0062</v>
      </c>
      <c r="AG107" s="1">
        <v>0.0803</v>
      </c>
      <c r="AI107" s="1">
        <v>0.0052</v>
      </c>
      <c r="AJ107" s="218">
        <v>12854</v>
      </c>
    </row>
    <row r="108" spans="1:36" ht="12.75">
      <c r="A108" s="167">
        <v>99</v>
      </c>
      <c r="B108" s="168" t="s">
        <v>544</v>
      </c>
      <c r="C108" s="248">
        <v>38563873</v>
      </c>
      <c r="D108" s="248">
        <v>40615130</v>
      </c>
      <c r="E108" s="248">
        <v>42582722</v>
      </c>
      <c r="F108" s="248">
        <v>45237199</v>
      </c>
      <c r="G108" s="248">
        <v>47576229</v>
      </c>
      <c r="H108" s="248">
        <v>49768722</v>
      </c>
      <c r="I108" s="242">
        <v>1991</v>
      </c>
      <c r="J108" s="242">
        <v>0</v>
      </c>
      <c r="L108" s="218">
        <v>1087160</v>
      </c>
      <c r="M108" s="218">
        <v>952214</v>
      </c>
      <c r="N108" s="218">
        <v>1589909</v>
      </c>
      <c r="O108" s="218">
        <v>1208100</v>
      </c>
      <c r="P108" s="229">
        <v>1003087</v>
      </c>
      <c r="Q108" s="218">
        <v>1087160</v>
      </c>
      <c r="R108" s="218">
        <v>952214</v>
      </c>
      <c r="S108" s="218">
        <v>1589909</v>
      </c>
      <c r="T108" s="218">
        <v>1208100</v>
      </c>
      <c r="U108" s="218">
        <v>1003087</v>
      </c>
      <c r="V108" s="1">
        <v>0.0282</v>
      </c>
      <c r="W108" s="1">
        <v>0.0234</v>
      </c>
      <c r="X108" s="1">
        <v>0.0373</v>
      </c>
      <c r="Y108" s="1">
        <v>0.0267</v>
      </c>
      <c r="Z108" s="1">
        <v>0.0211</v>
      </c>
      <c r="AB108" s="1">
        <v>0.0284</v>
      </c>
      <c r="AC108" s="1">
        <v>0.0237</v>
      </c>
      <c r="AE108" s="1">
        <v>0.0373</v>
      </c>
      <c r="AF108" s="1">
        <v>0.0239</v>
      </c>
      <c r="AG108" s="1">
        <v>0.013399999999999999</v>
      </c>
      <c r="AI108" s="1">
        <v>0.0284</v>
      </c>
      <c r="AJ108" s="218">
        <v>1413432</v>
      </c>
    </row>
    <row r="109" spans="1:36" ht="12.75">
      <c r="A109" s="167">
        <v>100</v>
      </c>
      <c r="B109" s="168" t="s">
        <v>545</v>
      </c>
      <c r="C109" s="248">
        <v>169222943</v>
      </c>
      <c r="D109" s="248">
        <v>175527068</v>
      </c>
      <c r="E109" s="248">
        <v>183070364</v>
      </c>
      <c r="F109" s="248">
        <v>190849721</v>
      </c>
      <c r="G109" s="248">
        <v>198845456</v>
      </c>
      <c r="H109" s="248">
        <v>207062248</v>
      </c>
      <c r="I109" s="242">
        <v>1991</v>
      </c>
      <c r="J109" s="242">
        <v>0</v>
      </c>
      <c r="L109" s="218">
        <v>2073552</v>
      </c>
      <c r="M109" s="218">
        <v>3155119</v>
      </c>
      <c r="N109" s="218">
        <v>3202598</v>
      </c>
      <c r="O109" s="218">
        <v>3224492</v>
      </c>
      <c r="P109" s="229">
        <v>3227115</v>
      </c>
      <c r="Q109" s="218">
        <v>2073552</v>
      </c>
      <c r="R109" s="218">
        <v>3155119</v>
      </c>
      <c r="S109" s="218">
        <v>3202598</v>
      </c>
      <c r="T109" s="218">
        <v>3224492</v>
      </c>
      <c r="U109" s="218">
        <v>3227115</v>
      </c>
      <c r="V109" s="1">
        <v>0.0123</v>
      </c>
      <c r="W109" s="1">
        <v>0.018</v>
      </c>
      <c r="X109" s="1">
        <v>0.0175</v>
      </c>
      <c r="Y109" s="1">
        <v>0.0169</v>
      </c>
      <c r="Z109" s="1">
        <v>0.0162</v>
      </c>
      <c r="AB109" s="1">
        <v>0.0169</v>
      </c>
      <c r="AC109" s="1">
        <v>0.0169</v>
      </c>
      <c r="AE109" s="1">
        <v>0.0175</v>
      </c>
      <c r="AF109" s="1">
        <v>0.0166</v>
      </c>
      <c r="AG109" s="1">
        <v>0.0009000000000000015</v>
      </c>
      <c r="AI109" s="1">
        <v>0.0169</v>
      </c>
      <c r="AJ109" s="218">
        <v>3499352</v>
      </c>
    </row>
    <row r="110" spans="1:36" ht="12.75">
      <c r="A110" s="167">
        <v>101</v>
      </c>
      <c r="B110" s="168" t="s">
        <v>546</v>
      </c>
      <c r="C110" s="248">
        <v>58724454</v>
      </c>
      <c r="D110" s="248">
        <v>61012570</v>
      </c>
      <c r="E110" s="248">
        <v>63723420</v>
      </c>
      <c r="F110" s="248">
        <v>66796108</v>
      </c>
      <c r="G110" s="248">
        <v>69981489</v>
      </c>
      <c r="H110" s="248">
        <v>73595444</v>
      </c>
      <c r="I110" s="242">
        <v>1996</v>
      </c>
      <c r="J110" s="242">
        <v>0</v>
      </c>
      <c r="L110" s="218">
        <v>820004</v>
      </c>
      <c r="M110" s="218">
        <v>1185535</v>
      </c>
      <c r="N110" s="218">
        <v>1479602</v>
      </c>
      <c r="O110" s="218">
        <v>1515478</v>
      </c>
      <c r="P110" s="229">
        <v>1864418</v>
      </c>
      <c r="Q110" s="218">
        <v>820004</v>
      </c>
      <c r="R110" s="218">
        <v>1185535</v>
      </c>
      <c r="S110" s="218">
        <v>1479602</v>
      </c>
      <c r="T110" s="218">
        <v>1515478</v>
      </c>
      <c r="U110" s="218">
        <v>1864418</v>
      </c>
      <c r="V110" s="1">
        <v>0.014</v>
      </c>
      <c r="W110" s="1">
        <v>0.0194</v>
      </c>
      <c r="X110" s="1">
        <v>0.0232</v>
      </c>
      <c r="Y110" s="1">
        <v>0.0227</v>
      </c>
      <c r="Z110" s="1">
        <v>0.0266</v>
      </c>
      <c r="AB110" s="1">
        <v>0.0242</v>
      </c>
      <c r="AC110" s="1">
        <v>0.0218</v>
      </c>
      <c r="AE110" s="1">
        <v>0.0266</v>
      </c>
      <c r="AF110" s="1">
        <v>0.023</v>
      </c>
      <c r="AG110" s="1">
        <v>0.003599999999999999</v>
      </c>
      <c r="AI110" s="1">
        <v>0.0242</v>
      </c>
      <c r="AJ110" s="218">
        <v>1781010</v>
      </c>
    </row>
    <row r="111" spans="1:36" ht="12.75">
      <c r="A111" s="167">
        <v>102</v>
      </c>
      <c r="B111" s="168" t="s">
        <v>547</v>
      </c>
      <c r="C111" s="248">
        <v>16889666</v>
      </c>
      <c r="D111" s="248">
        <v>17656495</v>
      </c>
      <c r="E111" s="248">
        <v>18459630</v>
      </c>
      <c r="F111" s="248">
        <v>19501997</v>
      </c>
      <c r="G111" s="248">
        <v>20288107</v>
      </c>
      <c r="H111" s="248">
        <v>21671372</v>
      </c>
      <c r="I111" s="242">
        <v>0</v>
      </c>
      <c r="J111" s="242">
        <v>0</v>
      </c>
      <c r="L111" s="218">
        <v>344585</v>
      </c>
      <c r="M111" s="218">
        <v>361725</v>
      </c>
      <c r="N111" s="218">
        <v>580874</v>
      </c>
      <c r="O111" s="218">
        <v>298562</v>
      </c>
      <c r="P111" s="229">
        <v>876060</v>
      </c>
      <c r="Q111" s="218">
        <v>344585</v>
      </c>
      <c r="R111" s="218">
        <v>361725</v>
      </c>
      <c r="S111" s="218">
        <v>580874</v>
      </c>
      <c r="T111" s="218">
        <v>298562</v>
      </c>
      <c r="U111" s="218">
        <v>876060</v>
      </c>
      <c r="V111" s="1">
        <v>0.0204</v>
      </c>
      <c r="W111" s="1">
        <v>0.0205</v>
      </c>
      <c r="X111" s="1">
        <v>0.0315</v>
      </c>
      <c r="Y111" s="1">
        <v>0.0153</v>
      </c>
      <c r="Z111" s="1">
        <v>0.0432</v>
      </c>
      <c r="AB111" s="1">
        <v>0.03</v>
      </c>
      <c r="AC111" s="1">
        <v>0.0224</v>
      </c>
      <c r="AE111" s="1">
        <v>0.0432</v>
      </c>
      <c r="AF111" s="1">
        <v>0.0234</v>
      </c>
      <c r="AG111" s="1">
        <v>0.0198</v>
      </c>
      <c r="AI111" s="1">
        <v>0.03</v>
      </c>
      <c r="AJ111" s="218">
        <v>650141</v>
      </c>
    </row>
    <row r="112" spans="1:36" ht="12.75">
      <c r="A112" s="167">
        <v>103</v>
      </c>
      <c r="B112" s="168" t="s">
        <v>548</v>
      </c>
      <c r="C112" s="248">
        <v>22612309</v>
      </c>
      <c r="D112" s="248">
        <v>23528443</v>
      </c>
      <c r="E112" s="248">
        <v>24781672</v>
      </c>
      <c r="F112" s="248">
        <v>25888215</v>
      </c>
      <c r="G112" s="248">
        <v>27018062</v>
      </c>
      <c r="H112" s="248">
        <v>28240124</v>
      </c>
      <c r="I112" s="242">
        <v>2009</v>
      </c>
      <c r="J112" s="242">
        <v>0</v>
      </c>
      <c r="L112" s="218">
        <v>350826</v>
      </c>
      <c r="M112" s="218">
        <v>659728</v>
      </c>
      <c r="N112" s="218">
        <v>468194</v>
      </c>
      <c r="O112" s="218">
        <v>482642</v>
      </c>
      <c r="P112" s="229">
        <v>461042</v>
      </c>
      <c r="Q112" s="218">
        <v>350826</v>
      </c>
      <c r="R112" s="218">
        <v>659728</v>
      </c>
      <c r="S112" s="218">
        <v>468194</v>
      </c>
      <c r="T112" s="218">
        <v>482642</v>
      </c>
      <c r="U112" s="218">
        <v>461042</v>
      </c>
      <c r="V112" s="1">
        <v>0.0155</v>
      </c>
      <c r="W112" s="1">
        <v>0.028</v>
      </c>
      <c r="X112" s="1">
        <v>0.0189</v>
      </c>
      <c r="Y112" s="1">
        <v>0.0186</v>
      </c>
      <c r="Z112" s="1">
        <v>0.0171</v>
      </c>
      <c r="AB112" s="1">
        <v>0.0182</v>
      </c>
      <c r="AC112" s="1">
        <v>0.0182</v>
      </c>
      <c r="AE112" s="1">
        <v>0.0189</v>
      </c>
      <c r="AF112" s="1">
        <v>0.0179</v>
      </c>
      <c r="AG112" s="1">
        <v>0.0010000000000000009</v>
      </c>
      <c r="AI112" s="1">
        <v>0.0182</v>
      </c>
      <c r="AJ112" s="218">
        <v>513970</v>
      </c>
    </row>
    <row r="113" spans="1:36" ht="12.75">
      <c r="A113" s="167">
        <v>104</v>
      </c>
      <c r="B113" s="168" t="s">
        <v>549</v>
      </c>
      <c r="C113" s="248">
        <v>2492418</v>
      </c>
      <c r="D113" s="248">
        <v>2566119</v>
      </c>
      <c r="E113" s="248">
        <v>2654425</v>
      </c>
      <c r="F113" s="248">
        <v>2750062</v>
      </c>
      <c r="G113" s="248">
        <v>2848266</v>
      </c>
      <c r="H113" s="248">
        <v>3209351</v>
      </c>
      <c r="I113" s="242">
        <v>0</v>
      </c>
      <c r="J113" s="242">
        <v>0</v>
      </c>
      <c r="L113" s="218">
        <v>11390</v>
      </c>
      <c r="M113" s="218">
        <v>24153</v>
      </c>
      <c r="N113" s="218">
        <v>29276</v>
      </c>
      <c r="O113" s="218">
        <v>29452</v>
      </c>
      <c r="P113" s="229">
        <v>24879</v>
      </c>
      <c r="Q113" s="218">
        <v>11390</v>
      </c>
      <c r="R113" s="218">
        <v>24153</v>
      </c>
      <c r="S113" s="218">
        <v>29276</v>
      </c>
      <c r="T113" s="218">
        <v>29452</v>
      </c>
      <c r="U113" s="218">
        <v>24879</v>
      </c>
      <c r="V113" s="1">
        <v>0.0046</v>
      </c>
      <c r="W113" s="1">
        <v>0.0094</v>
      </c>
      <c r="X113" s="1">
        <v>0.011</v>
      </c>
      <c r="Y113" s="1">
        <v>0.0107</v>
      </c>
      <c r="Z113" s="1">
        <v>0.0087</v>
      </c>
      <c r="AB113" s="1">
        <v>0.0101</v>
      </c>
      <c r="AC113" s="1">
        <v>0.0096</v>
      </c>
      <c r="AE113" s="1">
        <v>0.011</v>
      </c>
      <c r="AF113" s="1">
        <v>0.0097</v>
      </c>
      <c r="AG113" s="1">
        <v>0.001299999999999999</v>
      </c>
      <c r="AI113" s="1">
        <v>0.0101</v>
      </c>
      <c r="AJ113" s="218">
        <v>32414</v>
      </c>
    </row>
    <row r="114" spans="1:36" ht="12.75">
      <c r="A114" s="167">
        <v>105</v>
      </c>
      <c r="B114" s="168" t="s">
        <v>550</v>
      </c>
      <c r="C114" s="248">
        <v>14591882</v>
      </c>
      <c r="D114" s="248">
        <v>15120657</v>
      </c>
      <c r="E114" s="248">
        <v>15743947</v>
      </c>
      <c r="F114" s="248">
        <v>16457382</v>
      </c>
      <c r="G114" s="248">
        <v>17026034</v>
      </c>
      <c r="H114" s="248">
        <v>17663734</v>
      </c>
      <c r="I114" s="242">
        <v>0</v>
      </c>
      <c r="J114" s="242">
        <v>0</v>
      </c>
      <c r="K114" s="175"/>
      <c r="L114" s="218">
        <v>163978</v>
      </c>
      <c r="M114" s="218">
        <v>245244</v>
      </c>
      <c r="N114" s="218">
        <v>319837</v>
      </c>
      <c r="O114" s="218">
        <v>157217</v>
      </c>
      <c r="P114" s="229">
        <v>212049</v>
      </c>
      <c r="Q114" s="218">
        <v>163978</v>
      </c>
      <c r="R114" s="218">
        <v>245244</v>
      </c>
      <c r="S114" s="218">
        <v>319837</v>
      </c>
      <c r="T114" s="218">
        <v>157217</v>
      </c>
      <c r="U114" s="218">
        <v>212049</v>
      </c>
      <c r="V114" s="1">
        <v>0.0112</v>
      </c>
      <c r="W114" s="1">
        <v>0.0162</v>
      </c>
      <c r="X114" s="1">
        <v>0.0203</v>
      </c>
      <c r="Y114" s="1">
        <v>0.0096</v>
      </c>
      <c r="Z114" s="1">
        <v>0.0125</v>
      </c>
      <c r="AB114" s="1">
        <v>0.0141</v>
      </c>
      <c r="AC114" s="1">
        <v>0.0128</v>
      </c>
      <c r="AE114" s="1">
        <v>0.0203</v>
      </c>
      <c r="AF114" s="1">
        <v>0.0111</v>
      </c>
      <c r="AG114" s="1">
        <v>0.009199999999999998</v>
      </c>
      <c r="AI114" s="1">
        <v>0.0141</v>
      </c>
      <c r="AJ114" s="218">
        <v>249059</v>
      </c>
    </row>
    <row r="115" spans="1:36" ht="12.75">
      <c r="A115" s="167">
        <v>106</v>
      </c>
      <c r="B115" s="168" t="s">
        <v>551</v>
      </c>
      <c r="C115" s="248">
        <v>2212106</v>
      </c>
      <c r="D115" s="248">
        <v>2328351</v>
      </c>
      <c r="E115" s="248">
        <v>2458541</v>
      </c>
      <c r="F115" s="248">
        <v>2552827</v>
      </c>
      <c r="G115" s="248">
        <v>2665584</v>
      </c>
      <c r="H115" s="248">
        <v>0</v>
      </c>
      <c r="I115" s="242">
        <v>0</v>
      </c>
      <c r="J115" s="242">
        <v>0</v>
      </c>
      <c r="L115" s="218">
        <v>60943</v>
      </c>
      <c r="M115" s="218">
        <v>71810</v>
      </c>
      <c r="N115" s="218">
        <v>32823</v>
      </c>
      <c r="O115" s="218">
        <v>48936</v>
      </c>
      <c r="P115" s="229">
        <v>9879</v>
      </c>
      <c r="Q115" s="218">
        <v>60943</v>
      </c>
      <c r="R115" s="218">
        <v>71810</v>
      </c>
      <c r="S115" s="218">
        <v>32823</v>
      </c>
      <c r="T115" s="218">
        <v>48936</v>
      </c>
      <c r="U115" s="218">
        <v>9879</v>
      </c>
      <c r="V115" s="1">
        <v>0.0275</v>
      </c>
      <c r="W115" s="1">
        <v>0.0308</v>
      </c>
      <c r="X115" s="1">
        <v>0.0134</v>
      </c>
      <c r="Y115" s="1">
        <v>0.0192</v>
      </c>
      <c r="Z115" s="1">
        <v>0.0037</v>
      </c>
      <c r="AB115" s="1">
        <v>0.0121</v>
      </c>
      <c r="AC115" s="1">
        <v>0.0121</v>
      </c>
      <c r="AE115" s="1">
        <v>0.0192</v>
      </c>
      <c r="AF115" s="1">
        <v>0.0086</v>
      </c>
      <c r="AG115" s="1">
        <v>0.010599999999999998</v>
      </c>
      <c r="AI115" s="1">
        <v>0.0121</v>
      </c>
      <c r="AJ115" s="218">
        <v>33450</v>
      </c>
    </row>
    <row r="116" spans="1:36" ht="12.75">
      <c r="A116" s="167">
        <v>107</v>
      </c>
      <c r="B116" s="168" t="s">
        <v>552</v>
      </c>
      <c r="C116" s="248">
        <v>67991888</v>
      </c>
      <c r="D116" s="248">
        <v>70726400</v>
      </c>
      <c r="E116" s="248">
        <v>73445650</v>
      </c>
      <c r="F116" s="248">
        <v>76265313</v>
      </c>
      <c r="G116" s="248">
        <v>79051706</v>
      </c>
      <c r="H116" s="248">
        <v>82035573</v>
      </c>
      <c r="I116" s="242">
        <v>0</v>
      </c>
      <c r="J116" s="242">
        <v>0</v>
      </c>
      <c r="L116" s="218">
        <v>1034715</v>
      </c>
      <c r="M116" s="218">
        <v>951090</v>
      </c>
      <c r="N116" s="218">
        <v>983522</v>
      </c>
      <c r="O116" s="218">
        <v>879760</v>
      </c>
      <c r="P116" s="229">
        <v>1006905</v>
      </c>
      <c r="Q116" s="218">
        <v>1034715</v>
      </c>
      <c r="R116" s="218">
        <v>951090</v>
      </c>
      <c r="S116" s="218">
        <v>983522</v>
      </c>
      <c r="T116" s="218">
        <v>879760</v>
      </c>
      <c r="U116" s="218">
        <v>1006905</v>
      </c>
      <c r="V116" s="1">
        <v>0.0152</v>
      </c>
      <c r="W116" s="1">
        <v>0.0134</v>
      </c>
      <c r="X116" s="1">
        <v>0.0134</v>
      </c>
      <c r="Y116" s="1">
        <v>0.0115</v>
      </c>
      <c r="Z116" s="1">
        <v>0.0127</v>
      </c>
      <c r="AB116" s="1">
        <v>0.0125</v>
      </c>
      <c r="AC116" s="1">
        <v>0.0125</v>
      </c>
      <c r="AE116" s="1">
        <v>0.0134</v>
      </c>
      <c r="AF116" s="1">
        <v>0.0121</v>
      </c>
      <c r="AG116" s="1">
        <v>0.0013000000000000008</v>
      </c>
      <c r="AI116" s="1">
        <v>0.0125</v>
      </c>
      <c r="AJ116" s="218">
        <v>1025445</v>
      </c>
    </row>
    <row r="117" spans="1:36" ht="12.75">
      <c r="A117" s="167">
        <v>108</v>
      </c>
      <c r="B117" s="168" t="s">
        <v>553</v>
      </c>
      <c r="C117" s="248">
        <v>2041414</v>
      </c>
      <c r="D117" s="248">
        <v>2104870</v>
      </c>
      <c r="E117" s="248">
        <v>2183303</v>
      </c>
      <c r="F117" s="248">
        <v>2282872</v>
      </c>
      <c r="G117" s="248">
        <v>2361373</v>
      </c>
      <c r="H117" s="248">
        <v>2443882</v>
      </c>
      <c r="I117" s="242">
        <v>0</v>
      </c>
      <c r="J117" s="242">
        <v>0</v>
      </c>
      <c r="L117" s="218">
        <v>12421</v>
      </c>
      <c r="M117" s="218">
        <v>25811</v>
      </c>
      <c r="N117" s="218">
        <v>44986</v>
      </c>
      <c r="O117" s="218">
        <v>21429</v>
      </c>
      <c r="P117" s="229">
        <v>23475</v>
      </c>
      <c r="Q117" s="218">
        <v>12421</v>
      </c>
      <c r="R117" s="218">
        <v>25811</v>
      </c>
      <c r="S117" s="218">
        <v>44986</v>
      </c>
      <c r="T117" s="218">
        <v>21429</v>
      </c>
      <c r="U117" s="218">
        <v>23475</v>
      </c>
      <c r="V117" s="1">
        <v>0.0061</v>
      </c>
      <c r="W117" s="1">
        <v>0.0123</v>
      </c>
      <c r="X117" s="1">
        <v>0.0206</v>
      </c>
      <c r="Y117" s="1">
        <v>0.0094</v>
      </c>
      <c r="Z117" s="1">
        <v>0.0099</v>
      </c>
      <c r="AB117" s="1">
        <v>0.0133</v>
      </c>
      <c r="AC117" s="1">
        <v>0.0105</v>
      </c>
      <c r="AE117" s="1">
        <v>0.0206</v>
      </c>
      <c r="AF117" s="1">
        <v>0.0097</v>
      </c>
      <c r="AG117" s="1">
        <v>0.0109</v>
      </c>
      <c r="AI117" s="1">
        <v>0.0133</v>
      </c>
      <c r="AJ117" s="218">
        <v>32504</v>
      </c>
    </row>
    <row r="118" spans="1:36" ht="12.75">
      <c r="A118" s="167">
        <v>109</v>
      </c>
      <c r="B118" s="168" t="s">
        <v>554</v>
      </c>
      <c r="C118" s="248">
        <v>457216</v>
      </c>
      <c r="D118" s="248">
        <v>469093</v>
      </c>
      <c r="E118" s="248">
        <v>480821</v>
      </c>
      <c r="F118" s="248">
        <v>495762</v>
      </c>
      <c r="G118" s="248">
        <v>511645</v>
      </c>
      <c r="H118" s="248">
        <v>0</v>
      </c>
      <c r="I118" s="242">
        <v>0</v>
      </c>
      <c r="J118" s="242">
        <v>0</v>
      </c>
      <c r="L118" s="218">
        <v>446</v>
      </c>
      <c r="M118" s="218">
        <v>0</v>
      </c>
      <c r="N118" s="218">
        <v>2921</v>
      </c>
      <c r="O118" s="218">
        <v>3489</v>
      </c>
      <c r="P118" s="229">
        <v>9</v>
      </c>
      <c r="Q118" s="218">
        <v>446</v>
      </c>
      <c r="R118" s="218">
        <v>0</v>
      </c>
      <c r="S118" s="218">
        <v>2921</v>
      </c>
      <c r="T118" s="218">
        <v>3489</v>
      </c>
      <c r="U118" s="218">
        <v>9</v>
      </c>
      <c r="V118" s="1">
        <v>0.001</v>
      </c>
      <c r="W118" s="1">
        <v>0</v>
      </c>
      <c r="X118" s="1">
        <v>0.0061</v>
      </c>
      <c r="Y118" s="1">
        <v>0.007</v>
      </c>
      <c r="Z118" s="1">
        <v>0</v>
      </c>
      <c r="AB118" s="1">
        <v>0.0044</v>
      </c>
      <c r="AC118" s="1">
        <v>0.002</v>
      </c>
      <c r="AE118" s="1">
        <v>0.007</v>
      </c>
      <c r="AF118" s="1">
        <v>0.0031</v>
      </c>
      <c r="AG118" s="1">
        <v>0.0039000000000000003</v>
      </c>
      <c r="AI118" s="1">
        <v>0.0044</v>
      </c>
      <c r="AJ118" s="218">
        <v>2317</v>
      </c>
    </row>
    <row r="119" spans="1:36" ht="12.75">
      <c r="A119" s="167">
        <v>110</v>
      </c>
      <c r="B119" s="168" t="s">
        <v>555</v>
      </c>
      <c r="C119" s="248">
        <v>29834675</v>
      </c>
      <c r="D119" s="248">
        <v>31004015</v>
      </c>
      <c r="E119" s="248">
        <v>32325594</v>
      </c>
      <c r="F119" s="248">
        <v>33852142</v>
      </c>
      <c r="G119" s="248">
        <v>35307865</v>
      </c>
      <c r="H119" s="248">
        <v>37083854</v>
      </c>
      <c r="I119" s="242">
        <v>2002</v>
      </c>
      <c r="J119" s="242">
        <v>0</v>
      </c>
      <c r="L119" s="218">
        <v>420911</v>
      </c>
      <c r="M119" s="218">
        <v>546479</v>
      </c>
      <c r="N119" s="218">
        <v>718408</v>
      </c>
      <c r="O119" s="218">
        <v>609420</v>
      </c>
      <c r="P119" s="229">
        <v>893293</v>
      </c>
      <c r="Q119" s="218">
        <v>420911</v>
      </c>
      <c r="R119" s="218">
        <v>546479</v>
      </c>
      <c r="S119" s="218">
        <v>718408</v>
      </c>
      <c r="T119" s="218">
        <v>609420</v>
      </c>
      <c r="U119" s="218">
        <v>893293</v>
      </c>
      <c r="V119" s="1">
        <v>0.0141</v>
      </c>
      <c r="W119" s="1">
        <v>0.0176</v>
      </c>
      <c r="X119" s="1">
        <v>0.0222</v>
      </c>
      <c r="Y119" s="1">
        <v>0.018</v>
      </c>
      <c r="Z119" s="1">
        <v>0.0253</v>
      </c>
      <c r="AB119" s="1">
        <v>0.0218</v>
      </c>
      <c r="AC119" s="1">
        <v>0.0193</v>
      </c>
      <c r="AE119" s="1">
        <v>0.0253</v>
      </c>
      <c r="AF119" s="1">
        <v>0.0201</v>
      </c>
      <c r="AG119" s="1">
        <v>0.0052</v>
      </c>
      <c r="AI119" s="1">
        <v>0.0218</v>
      </c>
      <c r="AJ119" s="218">
        <v>808428</v>
      </c>
    </row>
    <row r="120" spans="1:36" ht="12.75">
      <c r="A120" s="167">
        <v>111</v>
      </c>
      <c r="B120" s="168" t="s">
        <v>556</v>
      </c>
      <c r="C120" s="248">
        <v>9330064</v>
      </c>
      <c r="D120" s="248">
        <v>9689236</v>
      </c>
      <c r="E120" s="248">
        <v>10075291</v>
      </c>
      <c r="F120" s="248">
        <v>10481037</v>
      </c>
      <c r="G120" s="248">
        <v>10946478</v>
      </c>
      <c r="H120" s="248">
        <v>11354129</v>
      </c>
      <c r="I120" s="242">
        <v>0</v>
      </c>
      <c r="J120" s="242">
        <v>0</v>
      </c>
      <c r="L120" s="218">
        <v>125920</v>
      </c>
      <c r="M120" s="218">
        <v>143824</v>
      </c>
      <c r="N120" s="218">
        <v>153863</v>
      </c>
      <c r="O120" s="218">
        <v>203415</v>
      </c>
      <c r="P120" s="229">
        <v>103989</v>
      </c>
      <c r="Q120" s="218">
        <v>125920</v>
      </c>
      <c r="R120" s="218">
        <v>143824</v>
      </c>
      <c r="S120" s="218">
        <v>153863</v>
      </c>
      <c r="T120" s="218">
        <v>203415</v>
      </c>
      <c r="U120" s="218">
        <v>103989</v>
      </c>
      <c r="V120" s="1">
        <v>0.0135</v>
      </c>
      <c r="W120" s="1">
        <v>0.0148</v>
      </c>
      <c r="X120" s="1">
        <v>0.0153</v>
      </c>
      <c r="Y120" s="1">
        <v>0.0194</v>
      </c>
      <c r="Z120" s="1">
        <v>0.0095</v>
      </c>
      <c r="AB120" s="1">
        <v>0.0147</v>
      </c>
      <c r="AC120" s="1">
        <v>0.0132</v>
      </c>
      <c r="AE120" s="1">
        <v>0.0194</v>
      </c>
      <c r="AF120" s="1">
        <v>0.0124</v>
      </c>
      <c r="AG120" s="1">
        <v>0.007000000000000001</v>
      </c>
      <c r="AI120" s="1">
        <v>0.0147</v>
      </c>
      <c r="AJ120" s="218">
        <v>166906</v>
      </c>
    </row>
    <row r="121" spans="1:36" ht="12.75">
      <c r="A121" s="167">
        <v>112</v>
      </c>
      <c r="B121" s="168" t="s">
        <v>557</v>
      </c>
      <c r="C121" s="248">
        <v>2855584</v>
      </c>
      <c r="D121" s="248">
        <v>2958230</v>
      </c>
      <c r="E121" s="248">
        <v>3074796</v>
      </c>
      <c r="F121" s="248">
        <v>3167565</v>
      </c>
      <c r="G121" s="248">
        <v>3261763</v>
      </c>
      <c r="H121" s="248">
        <v>3402034</v>
      </c>
      <c r="I121" s="242">
        <v>0</v>
      </c>
      <c r="J121" s="242">
        <v>0</v>
      </c>
      <c r="L121" s="218">
        <v>31256</v>
      </c>
      <c r="M121" s="218">
        <v>42610</v>
      </c>
      <c r="N121" s="218">
        <v>15899</v>
      </c>
      <c r="O121" s="218">
        <v>15009</v>
      </c>
      <c r="P121" s="229">
        <v>58727</v>
      </c>
      <c r="Q121" s="218">
        <v>31256</v>
      </c>
      <c r="R121" s="218">
        <v>42610</v>
      </c>
      <c r="S121" s="218">
        <v>15899</v>
      </c>
      <c r="T121" s="218">
        <v>15009</v>
      </c>
      <c r="U121" s="218">
        <v>58727</v>
      </c>
      <c r="V121" s="1">
        <v>0.0109</v>
      </c>
      <c r="W121" s="1">
        <v>0.0144</v>
      </c>
      <c r="X121" s="1">
        <v>0.0052</v>
      </c>
      <c r="Y121" s="1">
        <v>0.0047</v>
      </c>
      <c r="Z121" s="1">
        <v>0.018</v>
      </c>
      <c r="AB121" s="1">
        <v>0.0093</v>
      </c>
      <c r="AC121" s="1">
        <v>0.0081</v>
      </c>
      <c r="AE121" s="1">
        <v>0.018</v>
      </c>
      <c r="AF121" s="1">
        <v>0.005</v>
      </c>
      <c r="AG121" s="1">
        <v>0.012999999999999998</v>
      </c>
      <c r="AI121" s="1">
        <v>0.0093</v>
      </c>
      <c r="AJ121" s="218">
        <v>31639</v>
      </c>
    </row>
    <row r="122" spans="1:36" ht="12.75">
      <c r="A122" s="167">
        <v>113</v>
      </c>
      <c r="B122" s="168" t="s">
        <v>558</v>
      </c>
      <c r="C122" s="248">
        <v>19125974</v>
      </c>
      <c r="D122" s="248">
        <v>19847630</v>
      </c>
      <c r="E122" s="248">
        <v>20877814</v>
      </c>
      <c r="F122" s="248">
        <v>21717815</v>
      </c>
      <c r="G122" s="248">
        <v>22803152</v>
      </c>
      <c r="H122" s="248">
        <v>23576289</v>
      </c>
      <c r="I122" s="242">
        <v>0</v>
      </c>
      <c r="J122" s="242">
        <v>0</v>
      </c>
      <c r="L122" s="218">
        <v>243507</v>
      </c>
      <c r="M122" s="218">
        <v>533993</v>
      </c>
      <c r="N122" s="218">
        <v>318056</v>
      </c>
      <c r="O122" s="218">
        <v>542392</v>
      </c>
      <c r="P122" s="229">
        <v>194274</v>
      </c>
      <c r="Q122" s="218">
        <v>243507</v>
      </c>
      <c r="R122" s="218">
        <v>533993</v>
      </c>
      <c r="S122" s="218">
        <v>318056</v>
      </c>
      <c r="T122" s="218">
        <v>542392</v>
      </c>
      <c r="U122" s="218">
        <v>194274</v>
      </c>
      <c r="V122" s="1">
        <v>0.0127</v>
      </c>
      <c r="W122" s="1">
        <v>0.0269</v>
      </c>
      <c r="X122" s="1">
        <v>0.0152</v>
      </c>
      <c r="Y122" s="1">
        <v>0.025</v>
      </c>
      <c r="Z122" s="1">
        <v>0.0085</v>
      </c>
      <c r="AB122" s="1">
        <v>0.0162</v>
      </c>
      <c r="AC122" s="1">
        <v>0.0162</v>
      </c>
      <c r="AE122" s="1">
        <v>0.025</v>
      </c>
      <c r="AF122" s="1">
        <v>0.0119</v>
      </c>
      <c r="AG122" s="1">
        <v>0.0131</v>
      </c>
      <c r="AI122" s="1">
        <v>0.0162</v>
      </c>
      <c r="AJ122" s="218">
        <v>381936</v>
      </c>
    </row>
    <row r="123" spans="1:36" ht="12.75">
      <c r="A123" s="167">
        <v>114</v>
      </c>
      <c r="B123" s="168" t="s">
        <v>559</v>
      </c>
      <c r="C123" s="248">
        <v>29088817</v>
      </c>
      <c r="D123" s="248">
        <v>30219063</v>
      </c>
      <c r="E123" s="248">
        <v>31550523</v>
      </c>
      <c r="F123" s="248">
        <v>33175019</v>
      </c>
      <c r="G123" s="248">
        <v>34278055</v>
      </c>
      <c r="H123" s="248">
        <v>35435096</v>
      </c>
      <c r="I123" s="242">
        <v>2006</v>
      </c>
      <c r="J123" s="242">
        <v>0</v>
      </c>
      <c r="L123" s="218">
        <v>403026</v>
      </c>
      <c r="M123" s="218">
        <v>575983</v>
      </c>
      <c r="N123" s="218">
        <v>835733</v>
      </c>
      <c r="O123" s="218">
        <v>273661</v>
      </c>
      <c r="P123" s="229">
        <v>292164</v>
      </c>
      <c r="Q123" s="218">
        <v>403026</v>
      </c>
      <c r="R123" s="218">
        <v>575983</v>
      </c>
      <c r="S123" s="218">
        <v>835733</v>
      </c>
      <c r="T123" s="218">
        <v>273661</v>
      </c>
      <c r="U123" s="218">
        <v>292164</v>
      </c>
      <c r="V123" s="1">
        <v>0.0139</v>
      </c>
      <c r="W123" s="1">
        <v>0.0191</v>
      </c>
      <c r="X123" s="1">
        <v>0.0265</v>
      </c>
      <c r="Y123" s="1">
        <v>0.0082</v>
      </c>
      <c r="Z123" s="1">
        <v>0.0085</v>
      </c>
      <c r="AB123" s="1">
        <v>0.0144</v>
      </c>
      <c r="AC123" s="1">
        <v>0.0119</v>
      </c>
      <c r="AE123" s="1">
        <v>0.0265</v>
      </c>
      <c r="AF123" s="1">
        <v>0.0084</v>
      </c>
      <c r="AG123" s="1">
        <v>0.018099999999999998</v>
      </c>
      <c r="AI123" s="1">
        <v>0.0144</v>
      </c>
      <c r="AJ123" s="218">
        <v>510265</v>
      </c>
    </row>
    <row r="124" spans="1:36" ht="12.75">
      <c r="A124" s="167">
        <v>115</v>
      </c>
      <c r="B124" s="168" t="s">
        <v>560</v>
      </c>
      <c r="C124" s="248">
        <v>23181809</v>
      </c>
      <c r="D124" s="248">
        <v>24138372</v>
      </c>
      <c r="E124" s="248">
        <v>25187945</v>
      </c>
      <c r="F124" s="248">
        <v>26322587</v>
      </c>
      <c r="G124" s="248">
        <v>27536957</v>
      </c>
      <c r="H124" s="248">
        <v>28741001</v>
      </c>
      <c r="I124" s="242">
        <v>2003</v>
      </c>
      <c r="J124" s="242">
        <v>0</v>
      </c>
      <c r="L124" s="218">
        <v>377018</v>
      </c>
      <c r="M124" s="218">
        <v>446114</v>
      </c>
      <c r="N124" s="218">
        <v>504944</v>
      </c>
      <c r="O124" s="218">
        <v>556305</v>
      </c>
      <c r="P124" s="229">
        <v>515620</v>
      </c>
      <c r="Q124" s="218">
        <v>377018</v>
      </c>
      <c r="R124" s="218">
        <v>446114</v>
      </c>
      <c r="S124" s="218">
        <v>504944</v>
      </c>
      <c r="T124" s="218">
        <v>556305</v>
      </c>
      <c r="U124" s="218">
        <v>515620</v>
      </c>
      <c r="V124" s="1">
        <v>0.0163</v>
      </c>
      <c r="W124" s="1">
        <v>0.0185</v>
      </c>
      <c r="X124" s="1">
        <v>0.02</v>
      </c>
      <c r="Y124" s="1">
        <v>0.0211</v>
      </c>
      <c r="Z124" s="1">
        <v>0.0187</v>
      </c>
      <c r="AB124" s="1">
        <v>0.0199</v>
      </c>
      <c r="AC124" s="1">
        <v>0.0191</v>
      </c>
      <c r="AE124" s="1">
        <v>0.0211</v>
      </c>
      <c r="AF124" s="1">
        <v>0.0194</v>
      </c>
      <c r="AG124" s="1">
        <v>0.0017000000000000001</v>
      </c>
      <c r="AI124" s="1">
        <v>0.0199</v>
      </c>
      <c r="AJ124" s="218">
        <v>571946</v>
      </c>
    </row>
    <row r="125" spans="1:36" ht="12.75">
      <c r="A125" s="167">
        <v>116</v>
      </c>
      <c r="B125" s="168" t="s">
        <v>561</v>
      </c>
      <c r="C125" s="248">
        <v>10140481</v>
      </c>
      <c r="D125" s="248">
        <v>10510707</v>
      </c>
      <c r="E125" s="248">
        <v>10920875</v>
      </c>
      <c r="F125" s="248">
        <v>11353165</v>
      </c>
      <c r="G125" s="248">
        <v>11777343</v>
      </c>
      <c r="H125" s="248">
        <v>12256841</v>
      </c>
      <c r="I125" s="242">
        <v>1991</v>
      </c>
      <c r="J125" s="242">
        <v>0</v>
      </c>
      <c r="L125" s="218">
        <v>116714</v>
      </c>
      <c r="M125" s="218">
        <v>147401</v>
      </c>
      <c r="N125" s="218">
        <v>159268</v>
      </c>
      <c r="O125" s="218">
        <v>140349</v>
      </c>
      <c r="P125" s="229">
        <v>185065</v>
      </c>
      <c r="Q125" s="218">
        <v>116714</v>
      </c>
      <c r="R125" s="218">
        <v>147401</v>
      </c>
      <c r="S125" s="218">
        <v>159268</v>
      </c>
      <c r="T125" s="218">
        <v>140349</v>
      </c>
      <c r="U125" s="218">
        <v>185065</v>
      </c>
      <c r="V125" s="1">
        <v>0.0115</v>
      </c>
      <c r="W125" s="1">
        <v>0.014</v>
      </c>
      <c r="X125" s="1">
        <v>0.0146</v>
      </c>
      <c r="Y125" s="1">
        <v>0.0124</v>
      </c>
      <c r="Z125" s="1">
        <v>0.0157</v>
      </c>
      <c r="AB125" s="1">
        <v>0.0142</v>
      </c>
      <c r="AC125" s="1">
        <v>0.0137</v>
      </c>
      <c r="AE125" s="1">
        <v>0.0157</v>
      </c>
      <c r="AF125" s="1">
        <v>0.0135</v>
      </c>
      <c r="AG125" s="1">
        <v>0.002199999999999999</v>
      </c>
      <c r="AI125" s="1">
        <v>0.0142</v>
      </c>
      <c r="AJ125" s="218">
        <v>174047</v>
      </c>
    </row>
    <row r="126" spans="1:36" ht="12.75">
      <c r="A126" s="167">
        <v>117</v>
      </c>
      <c r="B126" s="168" t="s">
        <v>562</v>
      </c>
      <c r="C126" s="248">
        <v>9359333</v>
      </c>
      <c r="D126" s="248">
        <v>9718621</v>
      </c>
      <c r="E126" s="248">
        <v>10157691</v>
      </c>
      <c r="F126" s="248">
        <v>10576297</v>
      </c>
      <c r="G126" s="248">
        <v>11032660</v>
      </c>
      <c r="H126" s="248">
        <v>11621843</v>
      </c>
      <c r="I126" s="242">
        <v>1992</v>
      </c>
      <c r="J126" s="242">
        <v>0</v>
      </c>
      <c r="L126" s="218">
        <v>125305</v>
      </c>
      <c r="M126" s="218">
        <v>194694</v>
      </c>
      <c r="N126" s="218">
        <v>164664</v>
      </c>
      <c r="O126" s="218">
        <v>191930</v>
      </c>
      <c r="P126" s="229">
        <v>294768</v>
      </c>
      <c r="Q126" s="218">
        <v>125305</v>
      </c>
      <c r="R126" s="218">
        <v>194694</v>
      </c>
      <c r="S126" s="218">
        <v>164664</v>
      </c>
      <c r="T126" s="218">
        <v>191930</v>
      </c>
      <c r="U126" s="218">
        <v>294768</v>
      </c>
      <c r="V126" s="1">
        <v>0.0134</v>
      </c>
      <c r="W126" s="1">
        <v>0.02</v>
      </c>
      <c r="X126" s="1">
        <v>0.0162</v>
      </c>
      <c r="Y126" s="1">
        <v>0.0181</v>
      </c>
      <c r="Z126" s="1">
        <v>0.0267</v>
      </c>
      <c r="AB126" s="1">
        <v>0.0203</v>
      </c>
      <c r="AC126" s="1">
        <v>0.0181</v>
      </c>
      <c r="AE126" s="1">
        <v>0.0267</v>
      </c>
      <c r="AF126" s="1">
        <v>0.0172</v>
      </c>
      <c r="AG126" s="1">
        <v>0.009500000000000001</v>
      </c>
      <c r="AI126" s="1">
        <v>0.0203</v>
      </c>
      <c r="AJ126" s="218">
        <v>235923</v>
      </c>
    </row>
    <row r="127" spans="1:36" ht="12.75">
      <c r="A127" s="167">
        <v>118</v>
      </c>
      <c r="B127" s="168" t="s">
        <v>563</v>
      </c>
      <c r="C127" s="248">
        <v>13027836</v>
      </c>
      <c r="D127" s="248">
        <v>13561395</v>
      </c>
      <c r="E127" s="248">
        <v>14187352</v>
      </c>
      <c r="F127" s="248">
        <v>14711044</v>
      </c>
      <c r="G127" s="248">
        <v>15242239</v>
      </c>
      <c r="H127" s="248">
        <v>15758854</v>
      </c>
      <c r="I127" s="242">
        <v>0</v>
      </c>
      <c r="J127" s="242">
        <v>0</v>
      </c>
      <c r="L127" s="218">
        <v>207863</v>
      </c>
      <c r="M127" s="218">
        <v>286922</v>
      </c>
      <c r="N127" s="218">
        <v>169008</v>
      </c>
      <c r="O127" s="218">
        <v>163419</v>
      </c>
      <c r="P127" s="229">
        <v>135559</v>
      </c>
      <c r="Q127" s="218">
        <v>207863</v>
      </c>
      <c r="R127" s="218">
        <v>286922</v>
      </c>
      <c r="S127" s="218">
        <v>169008</v>
      </c>
      <c r="T127" s="218">
        <v>163419</v>
      </c>
      <c r="U127" s="218">
        <v>135559</v>
      </c>
      <c r="V127" s="1">
        <v>0.016</v>
      </c>
      <c r="W127" s="1">
        <v>0.0212</v>
      </c>
      <c r="X127" s="1">
        <v>0.0119</v>
      </c>
      <c r="Y127" s="1">
        <v>0.0111</v>
      </c>
      <c r="Z127" s="1">
        <v>0.0089</v>
      </c>
      <c r="AB127" s="1">
        <v>0.0106</v>
      </c>
      <c r="AC127" s="1">
        <v>0.0106</v>
      </c>
      <c r="AE127" s="1">
        <v>0.0119</v>
      </c>
      <c r="AF127" s="1">
        <v>0.01</v>
      </c>
      <c r="AG127" s="1">
        <v>0.0019000000000000006</v>
      </c>
      <c r="AI127" s="1">
        <v>0.0106</v>
      </c>
      <c r="AJ127" s="218">
        <v>167044</v>
      </c>
    </row>
    <row r="128" spans="1:36" ht="12.75">
      <c r="A128" s="167">
        <v>119</v>
      </c>
      <c r="B128" s="168" t="s">
        <v>564</v>
      </c>
      <c r="C128" s="248">
        <v>17984227</v>
      </c>
      <c r="D128" s="248">
        <v>18679090</v>
      </c>
      <c r="E128" s="248">
        <v>19472979</v>
      </c>
      <c r="F128" s="248">
        <v>20282884</v>
      </c>
      <c r="G128" s="248">
        <v>20935674</v>
      </c>
      <c r="H128" s="248">
        <v>21645646</v>
      </c>
      <c r="I128" s="242">
        <v>1995</v>
      </c>
      <c r="J128" s="242">
        <v>0</v>
      </c>
      <c r="L128" s="218">
        <v>245257</v>
      </c>
      <c r="M128" s="218">
        <v>326912</v>
      </c>
      <c r="N128" s="218">
        <v>323081</v>
      </c>
      <c r="O128" s="218">
        <v>145718</v>
      </c>
      <c r="P128" s="229">
        <v>186580</v>
      </c>
      <c r="Q128" s="218">
        <v>245257</v>
      </c>
      <c r="R128" s="218">
        <v>326912</v>
      </c>
      <c r="S128" s="218">
        <v>323081</v>
      </c>
      <c r="T128" s="218">
        <v>145718</v>
      </c>
      <c r="U128" s="218">
        <v>186580</v>
      </c>
      <c r="V128" s="1">
        <v>0.0136</v>
      </c>
      <c r="W128" s="1">
        <v>0.0175</v>
      </c>
      <c r="X128" s="1">
        <v>0.0166</v>
      </c>
      <c r="Y128" s="1">
        <v>0.0072</v>
      </c>
      <c r="Z128" s="1">
        <v>0.0089</v>
      </c>
      <c r="AB128" s="1">
        <v>0.0109</v>
      </c>
      <c r="AC128" s="1">
        <v>0.0109</v>
      </c>
      <c r="AE128" s="1">
        <v>0.0166</v>
      </c>
      <c r="AF128" s="1">
        <v>0.0081</v>
      </c>
      <c r="AG128" s="1">
        <v>0.0085</v>
      </c>
      <c r="AI128" s="1">
        <v>0.0109</v>
      </c>
      <c r="AJ128" s="218">
        <v>235938</v>
      </c>
    </row>
    <row r="129" spans="1:36" ht="12.75">
      <c r="A129" s="167">
        <v>120</v>
      </c>
      <c r="B129" s="168" t="s">
        <v>565</v>
      </c>
      <c r="C129" s="248">
        <v>9719362</v>
      </c>
      <c r="D129" s="248">
        <v>10418493</v>
      </c>
      <c r="E129" s="248">
        <v>10923139</v>
      </c>
      <c r="F129" s="248">
        <v>11649278</v>
      </c>
      <c r="G129" s="248">
        <v>12082323</v>
      </c>
      <c r="H129" s="248">
        <v>12454681</v>
      </c>
      <c r="I129" s="242">
        <v>0</v>
      </c>
      <c r="J129" s="242">
        <v>0</v>
      </c>
      <c r="L129" s="218">
        <v>456147</v>
      </c>
      <c r="M129" s="218">
        <v>244184</v>
      </c>
      <c r="N129" s="218">
        <v>453061</v>
      </c>
      <c r="O129" s="218">
        <v>141813</v>
      </c>
      <c r="P129" s="229">
        <v>70300</v>
      </c>
      <c r="Q129" s="218">
        <v>456147</v>
      </c>
      <c r="R129" s="218">
        <v>244184</v>
      </c>
      <c r="S129" s="218">
        <v>453061</v>
      </c>
      <c r="T129" s="218">
        <v>141813</v>
      </c>
      <c r="U129" s="218">
        <v>70300</v>
      </c>
      <c r="V129" s="1">
        <v>0.0469</v>
      </c>
      <c r="W129" s="1">
        <v>0.0234</v>
      </c>
      <c r="X129" s="1">
        <v>0.0415</v>
      </c>
      <c r="Y129" s="1">
        <v>0.0122</v>
      </c>
      <c r="Z129" s="1">
        <v>0.0058</v>
      </c>
      <c r="AB129" s="1">
        <v>0.0198</v>
      </c>
      <c r="AC129" s="1">
        <v>0.0138</v>
      </c>
      <c r="AE129" s="1">
        <v>0.0415</v>
      </c>
      <c r="AF129" s="1">
        <v>0.009</v>
      </c>
      <c r="AG129" s="1">
        <v>0.0325</v>
      </c>
      <c r="AI129" s="1">
        <v>0.0138</v>
      </c>
      <c r="AJ129" s="218">
        <v>171875</v>
      </c>
    </row>
    <row r="130" spans="1:36" ht="12.75">
      <c r="A130" s="167">
        <v>121</v>
      </c>
      <c r="B130" s="168" t="s">
        <v>566</v>
      </c>
      <c r="C130" s="248">
        <v>2056537</v>
      </c>
      <c r="D130" s="248">
        <v>2117800</v>
      </c>
      <c r="E130" s="248">
        <v>2180512</v>
      </c>
      <c r="F130" s="248">
        <v>2281410</v>
      </c>
      <c r="G130" s="248">
        <v>2348777</v>
      </c>
      <c r="H130" s="248">
        <v>2410484</v>
      </c>
      <c r="I130" s="242">
        <v>0</v>
      </c>
      <c r="J130" s="242">
        <v>0</v>
      </c>
      <c r="L130" s="218">
        <v>9850</v>
      </c>
      <c r="M130" s="218">
        <v>9767</v>
      </c>
      <c r="N130" s="218">
        <v>46385</v>
      </c>
      <c r="O130" s="218">
        <v>10332</v>
      </c>
      <c r="P130" s="229">
        <v>2988</v>
      </c>
      <c r="Q130" s="218">
        <v>9850</v>
      </c>
      <c r="R130" s="218">
        <v>9767</v>
      </c>
      <c r="S130" s="218">
        <v>46385</v>
      </c>
      <c r="T130" s="218">
        <v>10332</v>
      </c>
      <c r="U130" s="218">
        <v>2988</v>
      </c>
      <c r="V130" s="1">
        <v>0.0048</v>
      </c>
      <c r="W130" s="1">
        <v>0.0046</v>
      </c>
      <c r="X130" s="1">
        <v>0.0213</v>
      </c>
      <c r="Y130" s="1">
        <v>0.0045</v>
      </c>
      <c r="Z130" s="1">
        <v>0.0013</v>
      </c>
      <c r="AB130" s="1">
        <v>0.009</v>
      </c>
      <c r="AC130" s="1">
        <v>0.0035</v>
      </c>
      <c r="AE130" s="1">
        <v>0.0213</v>
      </c>
      <c r="AF130" s="1">
        <v>0.0029</v>
      </c>
      <c r="AG130" s="1">
        <v>0.0184</v>
      </c>
      <c r="AI130" s="1">
        <v>0.009</v>
      </c>
      <c r="AJ130" s="218">
        <v>21694</v>
      </c>
    </row>
    <row r="131" spans="1:36" ht="12.75">
      <c r="A131" s="167">
        <v>122</v>
      </c>
      <c r="B131" s="168" t="s">
        <v>567</v>
      </c>
      <c r="C131" s="248">
        <v>33921736</v>
      </c>
      <c r="D131" s="248">
        <v>35108968</v>
      </c>
      <c r="E131" s="248">
        <v>36242613</v>
      </c>
      <c r="F131" s="248">
        <v>37634174</v>
      </c>
      <c r="G131" s="248">
        <v>39259975</v>
      </c>
      <c r="H131" s="248">
        <v>40766305</v>
      </c>
      <c r="I131" s="242">
        <v>0</v>
      </c>
      <c r="J131" s="242">
        <v>0</v>
      </c>
      <c r="L131" s="218">
        <v>339189</v>
      </c>
      <c r="M131" s="218">
        <v>255920</v>
      </c>
      <c r="N131" s="218">
        <v>485495</v>
      </c>
      <c r="O131" s="218">
        <v>684946</v>
      </c>
      <c r="P131" s="229">
        <v>524831</v>
      </c>
      <c r="Q131" s="218">
        <v>339189</v>
      </c>
      <c r="R131" s="218">
        <v>255920</v>
      </c>
      <c r="S131" s="218">
        <v>485495</v>
      </c>
      <c r="T131" s="218">
        <v>684946</v>
      </c>
      <c r="U131" s="218">
        <v>524831</v>
      </c>
      <c r="V131" s="1">
        <v>0.01</v>
      </c>
      <c r="W131" s="1">
        <v>0.0073</v>
      </c>
      <c r="X131" s="1">
        <v>0.0134</v>
      </c>
      <c r="Y131" s="1">
        <v>0.0182</v>
      </c>
      <c r="Z131" s="1">
        <v>0.0134</v>
      </c>
      <c r="AB131" s="1">
        <v>0.015</v>
      </c>
      <c r="AC131" s="1">
        <v>0.0114</v>
      </c>
      <c r="AE131" s="1">
        <v>0.0182</v>
      </c>
      <c r="AF131" s="1">
        <v>0.0134</v>
      </c>
      <c r="AG131" s="1">
        <v>0.0048000000000000004</v>
      </c>
      <c r="AI131" s="1">
        <v>0.015</v>
      </c>
      <c r="AJ131" s="218">
        <v>611495</v>
      </c>
    </row>
    <row r="132" spans="1:36" ht="12.75">
      <c r="A132" s="167">
        <v>123</v>
      </c>
      <c r="B132" s="168" t="s">
        <v>568</v>
      </c>
      <c r="C132" s="248">
        <v>15915972</v>
      </c>
      <c r="D132" s="248">
        <v>16687712</v>
      </c>
      <c r="E132" s="248">
        <v>17577942</v>
      </c>
      <c r="F132" s="248">
        <v>18408023</v>
      </c>
      <c r="G132" s="248">
        <v>19298027</v>
      </c>
      <c r="H132" s="248">
        <v>20106487</v>
      </c>
      <c r="I132" s="242">
        <v>2011</v>
      </c>
      <c r="J132" s="242">
        <v>0</v>
      </c>
      <c r="L132" s="218">
        <v>373841</v>
      </c>
      <c r="M132" s="218">
        <v>473037</v>
      </c>
      <c r="N132" s="218">
        <v>390633</v>
      </c>
      <c r="O132" s="218">
        <v>429803</v>
      </c>
      <c r="P132" s="229">
        <v>326009</v>
      </c>
      <c r="Q132" s="218">
        <v>373841</v>
      </c>
      <c r="R132" s="218">
        <v>473037</v>
      </c>
      <c r="S132" s="218">
        <v>390633</v>
      </c>
      <c r="T132" s="218">
        <v>429803</v>
      </c>
      <c r="U132" s="218">
        <v>326009</v>
      </c>
      <c r="V132" s="1">
        <v>0.0235</v>
      </c>
      <c r="W132" s="1">
        <v>0.0283</v>
      </c>
      <c r="X132" s="1">
        <v>0.0222</v>
      </c>
      <c r="Y132" s="1">
        <v>0.0233</v>
      </c>
      <c r="Z132" s="1">
        <v>0.0169</v>
      </c>
      <c r="AB132" s="1">
        <v>0.0208</v>
      </c>
      <c r="AC132" s="1">
        <v>0.0208</v>
      </c>
      <c r="AE132" s="1">
        <v>0.0233</v>
      </c>
      <c r="AF132" s="1">
        <v>0.0196</v>
      </c>
      <c r="AG132" s="1">
        <v>0.003700000000000002</v>
      </c>
      <c r="AI132" s="1">
        <v>0.0208</v>
      </c>
      <c r="AJ132" s="218">
        <v>418215</v>
      </c>
    </row>
    <row r="133" spans="1:36" ht="12.75">
      <c r="A133" s="167">
        <v>124</v>
      </c>
      <c r="B133" s="168" t="s">
        <v>569</v>
      </c>
      <c r="C133" s="248">
        <v>3439606</v>
      </c>
      <c r="D133" s="248">
        <v>3569620</v>
      </c>
      <c r="E133" s="248">
        <v>3677514</v>
      </c>
      <c r="F133" s="248">
        <v>3811640</v>
      </c>
      <c r="G133" s="248">
        <v>3945989</v>
      </c>
      <c r="H133" s="248">
        <v>4101377</v>
      </c>
      <c r="I133" s="242">
        <v>0</v>
      </c>
      <c r="J133" s="242">
        <v>0</v>
      </c>
      <c r="L133" s="218">
        <v>44024</v>
      </c>
      <c r="M133" s="218">
        <v>18653</v>
      </c>
      <c r="N133" s="218">
        <v>40289</v>
      </c>
      <c r="O133" s="218">
        <v>39058</v>
      </c>
      <c r="P133" s="229">
        <v>56738</v>
      </c>
      <c r="Q133" s="218">
        <v>44024</v>
      </c>
      <c r="R133" s="218">
        <v>18653</v>
      </c>
      <c r="S133" s="218">
        <v>40289</v>
      </c>
      <c r="T133" s="218">
        <v>39058</v>
      </c>
      <c r="U133" s="218">
        <v>56738</v>
      </c>
      <c r="V133" s="1">
        <v>0.0128</v>
      </c>
      <c r="W133" s="1">
        <v>0.0052</v>
      </c>
      <c r="X133" s="1">
        <v>0.011</v>
      </c>
      <c r="Y133" s="1">
        <v>0.0102</v>
      </c>
      <c r="Z133" s="1">
        <v>0.0144</v>
      </c>
      <c r="AB133" s="1">
        <v>0.0119</v>
      </c>
      <c r="AC133" s="1">
        <v>0.0088</v>
      </c>
      <c r="AE133" s="1">
        <v>0.0144</v>
      </c>
      <c r="AF133" s="1">
        <v>0.0106</v>
      </c>
      <c r="AG133" s="1">
        <v>0.0037999999999999996</v>
      </c>
      <c r="AI133" s="1">
        <v>0.0119</v>
      </c>
      <c r="AJ133" s="218">
        <v>48806</v>
      </c>
    </row>
    <row r="134" spans="1:36" ht="12.75">
      <c r="A134" s="167">
        <v>125</v>
      </c>
      <c r="B134" s="168" t="s">
        <v>570</v>
      </c>
      <c r="C134" s="248">
        <v>14037606</v>
      </c>
      <c r="D134" s="248">
        <v>14547998</v>
      </c>
      <c r="E134" s="248">
        <v>15045476</v>
      </c>
      <c r="F134" s="248">
        <v>15580418</v>
      </c>
      <c r="G134" s="248">
        <v>16151484</v>
      </c>
      <c r="H134" s="248">
        <v>16667075</v>
      </c>
      <c r="I134" s="242">
        <v>1993</v>
      </c>
      <c r="J134" s="242">
        <v>0</v>
      </c>
      <c r="L134" s="218">
        <v>159451</v>
      </c>
      <c r="M134" s="218">
        <v>133779</v>
      </c>
      <c r="N134" s="218">
        <v>158805</v>
      </c>
      <c r="O134" s="218">
        <v>181556</v>
      </c>
      <c r="P134" s="229">
        <v>111804</v>
      </c>
      <c r="Q134" s="218">
        <v>159451</v>
      </c>
      <c r="R134" s="218">
        <v>133779</v>
      </c>
      <c r="S134" s="218">
        <v>158805</v>
      </c>
      <c r="T134" s="218">
        <v>181556</v>
      </c>
      <c r="U134" s="218">
        <v>111804</v>
      </c>
      <c r="V134" s="1">
        <v>0.0114</v>
      </c>
      <c r="W134" s="1">
        <v>0.0092</v>
      </c>
      <c r="X134" s="1">
        <v>0.0106</v>
      </c>
      <c r="Y134" s="1">
        <v>0.0117</v>
      </c>
      <c r="Z134" s="1">
        <v>0.0069</v>
      </c>
      <c r="AB134" s="1">
        <v>0.0097</v>
      </c>
      <c r="AC134" s="1">
        <v>0.0089</v>
      </c>
      <c r="AE134" s="1">
        <v>0.0117</v>
      </c>
      <c r="AF134" s="1">
        <v>0.0088</v>
      </c>
      <c r="AG134" s="1">
        <v>0.0029</v>
      </c>
      <c r="AI134" s="1">
        <v>0.0097</v>
      </c>
      <c r="AJ134" s="218">
        <v>161671</v>
      </c>
    </row>
    <row r="135" spans="1:36" ht="12.75">
      <c r="A135" s="167">
        <v>126</v>
      </c>
      <c r="B135" s="168" t="s">
        <v>571</v>
      </c>
      <c r="C135" s="248">
        <v>34898040</v>
      </c>
      <c r="D135" s="248">
        <v>36237130</v>
      </c>
      <c r="E135" s="248">
        <v>37477829</v>
      </c>
      <c r="F135" s="248">
        <v>38782332</v>
      </c>
      <c r="G135" s="248">
        <v>40145509</v>
      </c>
      <c r="H135" s="248">
        <v>41490683</v>
      </c>
      <c r="I135" s="242">
        <v>2011</v>
      </c>
      <c r="J135" s="242">
        <v>0</v>
      </c>
      <c r="L135" s="218">
        <v>466639</v>
      </c>
      <c r="M135" s="218">
        <v>334771</v>
      </c>
      <c r="N135" s="218">
        <v>366280</v>
      </c>
      <c r="O135" s="218">
        <v>393619</v>
      </c>
      <c r="P135" s="229">
        <v>341536</v>
      </c>
      <c r="Q135" s="218">
        <v>466639</v>
      </c>
      <c r="R135" s="218">
        <v>334771</v>
      </c>
      <c r="S135" s="218">
        <v>366280</v>
      </c>
      <c r="T135" s="218">
        <v>393619</v>
      </c>
      <c r="U135" s="218">
        <v>341536</v>
      </c>
      <c r="V135" s="1">
        <v>0.0134</v>
      </c>
      <c r="W135" s="1">
        <v>0.0092</v>
      </c>
      <c r="X135" s="1">
        <v>0.0098</v>
      </c>
      <c r="Y135" s="1">
        <v>0.0101</v>
      </c>
      <c r="Z135" s="1">
        <v>0.0085</v>
      </c>
      <c r="AB135" s="1">
        <v>0.0095</v>
      </c>
      <c r="AC135" s="1">
        <v>0.0092</v>
      </c>
      <c r="AE135" s="1">
        <v>0.0101</v>
      </c>
      <c r="AF135" s="1">
        <v>0.0092</v>
      </c>
      <c r="AG135" s="1">
        <v>0.0008999999999999998</v>
      </c>
      <c r="AI135" s="1">
        <v>0.0095</v>
      </c>
      <c r="AJ135" s="218">
        <v>394161</v>
      </c>
    </row>
    <row r="136" spans="1:36" ht="12.75">
      <c r="A136" s="167">
        <v>127</v>
      </c>
      <c r="B136" s="168" t="s">
        <v>572</v>
      </c>
      <c r="C136" s="248">
        <v>6309300</v>
      </c>
      <c r="D136" s="248">
        <v>6530228</v>
      </c>
      <c r="E136" s="248">
        <v>6777232</v>
      </c>
      <c r="F136" s="248">
        <v>7034699</v>
      </c>
      <c r="G136" s="248">
        <v>7276362</v>
      </c>
      <c r="H136" s="248">
        <v>7623786</v>
      </c>
      <c r="I136" s="242">
        <v>1991</v>
      </c>
      <c r="J136" s="242">
        <v>0</v>
      </c>
      <c r="L136" s="218">
        <v>63195</v>
      </c>
      <c r="M136" s="218">
        <v>83749</v>
      </c>
      <c r="N136" s="218">
        <v>88036</v>
      </c>
      <c r="O136" s="218">
        <v>65796</v>
      </c>
      <c r="P136" s="229">
        <v>165515</v>
      </c>
      <c r="Q136" s="218">
        <v>63195</v>
      </c>
      <c r="R136" s="218">
        <v>83749</v>
      </c>
      <c r="S136" s="218">
        <v>88036</v>
      </c>
      <c r="T136" s="218">
        <v>65796</v>
      </c>
      <c r="U136" s="218">
        <v>165515</v>
      </c>
      <c r="V136" s="1">
        <v>0.01</v>
      </c>
      <c r="W136" s="1">
        <v>0.0128</v>
      </c>
      <c r="X136" s="1">
        <v>0.013</v>
      </c>
      <c r="Y136" s="1">
        <v>0.0094</v>
      </c>
      <c r="Z136" s="1">
        <v>0.0227</v>
      </c>
      <c r="AB136" s="1">
        <v>0.015</v>
      </c>
      <c r="AC136" s="1">
        <v>0.0117</v>
      </c>
      <c r="AE136" s="1">
        <v>0.0227</v>
      </c>
      <c r="AF136" s="1">
        <v>0.0112</v>
      </c>
      <c r="AG136" s="1">
        <v>0.011500000000000002</v>
      </c>
      <c r="AI136" s="1">
        <v>0.015</v>
      </c>
      <c r="AJ136" s="218">
        <v>114357</v>
      </c>
    </row>
    <row r="137" spans="1:36" ht="12.75">
      <c r="A137" s="167">
        <v>128</v>
      </c>
      <c r="B137" s="168" t="s">
        <v>573</v>
      </c>
      <c r="C137" s="248">
        <v>90829283</v>
      </c>
      <c r="D137" s="248">
        <v>94194099</v>
      </c>
      <c r="E137" s="248">
        <v>97948608</v>
      </c>
      <c r="F137" s="248">
        <v>101846990</v>
      </c>
      <c r="G137" s="248">
        <v>105856629</v>
      </c>
      <c r="H137" s="248">
        <v>110211975</v>
      </c>
      <c r="I137" s="242">
        <v>2003</v>
      </c>
      <c r="J137" s="242">
        <v>0</v>
      </c>
      <c r="L137" s="218">
        <v>1094084</v>
      </c>
      <c r="M137" s="218">
        <v>1399657</v>
      </c>
      <c r="N137" s="218">
        <v>1449667</v>
      </c>
      <c r="O137" s="218">
        <v>1463464</v>
      </c>
      <c r="P137" s="229">
        <v>1708930</v>
      </c>
      <c r="Q137" s="218">
        <v>1094084</v>
      </c>
      <c r="R137" s="218">
        <v>1399657</v>
      </c>
      <c r="S137" s="218">
        <v>1449667</v>
      </c>
      <c r="T137" s="218">
        <v>1463464</v>
      </c>
      <c r="U137" s="218">
        <v>1708930</v>
      </c>
      <c r="V137" s="1">
        <v>0.012</v>
      </c>
      <c r="W137" s="1">
        <v>0.0149</v>
      </c>
      <c r="X137" s="1">
        <v>0.0148</v>
      </c>
      <c r="Y137" s="1">
        <v>0.0144</v>
      </c>
      <c r="Z137" s="1">
        <v>0.0161</v>
      </c>
      <c r="AB137" s="1">
        <v>0.0151</v>
      </c>
      <c r="AC137" s="1">
        <v>0.0147</v>
      </c>
      <c r="AE137" s="1">
        <v>0.0161</v>
      </c>
      <c r="AF137" s="1">
        <v>0.0146</v>
      </c>
      <c r="AG137" s="1">
        <v>0.0014999999999999996</v>
      </c>
      <c r="AI137" s="1">
        <v>0.0151</v>
      </c>
      <c r="AJ137" s="218">
        <v>1664201</v>
      </c>
    </row>
    <row r="138" spans="1:36" ht="12.75">
      <c r="A138" s="167">
        <v>129</v>
      </c>
      <c r="B138" s="168" t="s">
        <v>574</v>
      </c>
      <c r="C138" s="248">
        <v>787923</v>
      </c>
      <c r="D138" s="248">
        <v>820658</v>
      </c>
      <c r="E138" s="248">
        <v>851138</v>
      </c>
      <c r="F138" s="248">
        <v>883598</v>
      </c>
      <c r="G138" s="248">
        <v>916486</v>
      </c>
      <c r="H138" s="248">
        <v>949471</v>
      </c>
      <c r="I138" s="242">
        <v>1991</v>
      </c>
      <c r="J138" s="242">
        <v>0</v>
      </c>
      <c r="L138" s="218">
        <v>13037</v>
      </c>
      <c r="M138" s="218">
        <v>9964</v>
      </c>
      <c r="N138" s="218">
        <v>11182</v>
      </c>
      <c r="O138" s="218">
        <v>10798</v>
      </c>
      <c r="P138" s="229">
        <v>10073</v>
      </c>
      <c r="Q138" s="218">
        <v>13037</v>
      </c>
      <c r="R138" s="218">
        <v>9964</v>
      </c>
      <c r="S138" s="218">
        <v>11182</v>
      </c>
      <c r="T138" s="218">
        <v>10798</v>
      </c>
      <c r="U138" s="218">
        <v>10073</v>
      </c>
      <c r="V138" s="1">
        <v>0.0165</v>
      </c>
      <c r="W138" s="1">
        <v>0.0121</v>
      </c>
      <c r="X138" s="1">
        <v>0.0131</v>
      </c>
      <c r="Y138" s="1">
        <v>0.0122</v>
      </c>
      <c r="Z138" s="1">
        <v>0.011</v>
      </c>
      <c r="AB138" s="1">
        <v>0.0121</v>
      </c>
      <c r="AC138" s="1">
        <v>0.0118</v>
      </c>
      <c r="AE138" s="1">
        <v>0.0131</v>
      </c>
      <c r="AF138" s="1">
        <v>0.0116</v>
      </c>
      <c r="AG138" s="1">
        <v>0.0015000000000000013</v>
      </c>
      <c r="AI138" s="1">
        <v>0.0121</v>
      </c>
      <c r="AJ138" s="218">
        <v>11489</v>
      </c>
    </row>
    <row r="139" spans="1:36" ht="12.75">
      <c r="A139" s="167">
        <v>130</v>
      </c>
      <c r="B139" s="168" t="s">
        <v>575</v>
      </c>
      <c r="C139" s="248">
        <v>1907474</v>
      </c>
      <c r="D139" s="248">
        <v>2007125</v>
      </c>
      <c r="E139" s="248">
        <v>2084464</v>
      </c>
      <c r="F139" s="248">
        <v>2062326</v>
      </c>
      <c r="G139" s="248">
        <v>2058608</v>
      </c>
      <c r="H139" s="248">
        <v>2067685</v>
      </c>
      <c r="I139" s="242">
        <v>1995</v>
      </c>
      <c r="J139" s="242">
        <v>0</v>
      </c>
      <c r="L139" s="218">
        <v>51965</v>
      </c>
      <c r="M139" s="218">
        <v>28228</v>
      </c>
      <c r="N139" s="218">
        <v>10700</v>
      </c>
      <c r="O139" s="218">
        <v>3365</v>
      </c>
      <c r="P139" s="229">
        <v>22570</v>
      </c>
      <c r="Q139" s="218">
        <v>51965</v>
      </c>
      <c r="R139" s="218">
        <v>28228</v>
      </c>
      <c r="S139" s="218">
        <v>10700</v>
      </c>
      <c r="T139" s="218">
        <v>3365</v>
      </c>
      <c r="U139" s="218">
        <v>22570</v>
      </c>
      <c r="V139" s="1">
        <v>0.0272</v>
      </c>
      <c r="W139" s="1">
        <v>0.0141</v>
      </c>
      <c r="X139" s="1">
        <v>0.0051</v>
      </c>
      <c r="Y139" s="1">
        <v>0.0016</v>
      </c>
      <c r="Z139" s="1">
        <v>0.011</v>
      </c>
      <c r="AB139" s="1">
        <v>0.0059</v>
      </c>
      <c r="AC139" s="1">
        <v>0.0059</v>
      </c>
      <c r="AE139" s="1">
        <v>0.011</v>
      </c>
      <c r="AF139" s="1">
        <v>0.0034</v>
      </c>
      <c r="AG139" s="1">
        <v>0.007599999999999999</v>
      </c>
      <c r="AI139" s="1">
        <v>0.0059</v>
      </c>
      <c r="AJ139" s="218">
        <v>12199</v>
      </c>
    </row>
    <row r="140" spans="1:36" ht="12.75">
      <c r="A140" s="167">
        <v>131</v>
      </c>
      <c r="B140" s="168" t="s">
        <v>576</v>
      </c>
      <c r="C140" s="248">
        <v>65889390</v>
      </c>
      <c r="D140" s="248">
        <v>68715119</v>
      </c>
      <c r="E140" s="248">
        <v>71019296</v>
      </c>
      <c r="F140" s="248">
        <v>73331307</v>
      </c>
      <c r="G140" s="248">
        <v>76169172</v>
      </c>
      <c r="H140" s="248">
        <v>79423977</v>
      </c>
      <c r="I140" s="242">
        <v>0</v>
      </c>
      <c r="J140" s="242">
        <v>0</v>
      </c>
      <c r="L140" s="218">
        <v>1178494</v>
      </c>
      <c r="M140" s="218">
        <v>586299</v>
      </c>
      <c r="N140" s="218">
        <v>536529</v>
      </c>
      <c r="O140" s="218">
        <v>1004583</v>
      </c>
      <c r="P140" s="229">
        <v>1350576</v>
      </c>
      <c r="Q140" s="218">
        <v>1178494</v>
      </c>
      <c r="R140" s="218">
        <v>586299</v>
      </c>
      <c r="S140" s="218">
        <v>536529</v>
      </c>
      <c r="T140" s="218">
        <v>1004583</v>
      </c>
      <c r="U140" s="218">
        <v>1350576</v>
      </c>
      <c r="V140" s="1">
        <v>0.0179</v>
      </c>
      <c r="W140" s="1">
        <v>0.0085</v>
      </c>
      <c r="X140" s="1">
        <v>0.0076</v>
      </c>
      <c r="Y140" s="1">
        <v>0.0137</v>
      </c>
      <c r="Z140" s="1">
        <v>0.0177</v>
      </c>
      <c r="AB140" s="1">
        <v>0.013</v>
      </c>
      <c r="AC140" s="1">
        <v>0.0099</v>
      </c>
      <c r="AE140" s="1">
        <v>0.0177</v>
      </c>
      <c r="AF140" s="1">
        <v>0.0107</v>
      </c>
      <c r="AG140" s="1">
        <v>0.007000000000000001</v>
      </c>
      <c r="AI140" s="1">
        <v>0.013</v>
      </c>
      <c r="AJ140" s="218">
        <v>1032512</v>
      </c>
    </row>
    <row r="141" spans="1:36" ht="12.75">
      <c r="A141" s="167">
        <v>132</v>
      </c>
      <c r="B141" s="168" t="s">
        <v>577</v>
      </c>
      <c r="C141" s="248">
        <v>4136791</v>
      </c>
      <c r="D141" s="248">
        <v>4277270</v>
      </c>
      <c r="E141" s="248">
        <v>4411000</v>
      </c>
      <c r="F141" s="248">
        <v>4600942</v>
      </c>
      <c r="G141" s="248">
        <v>4765580</v>
      </c>
      <c r="H141" s="248">
        <v>4983986</v>
      </c>
      <c r="I141" s="242">
        <v>0</v>
      </c>
      <c r="J141" s="242">
        <v>0</v>
      </c>
      <c r="L141" s="218">
        <v>37059</v>
      </c>
      <c r="M141" s="218">
        <v>26798</v>
      </c>
      <c r="N141" s="218">
        <v>79667</v>
      </c>
      <c r="O141" s="218">
        <v>49614</v>
      </c>
      <c r="P141" s="229">
        <v>99266</v>
      </c>
      <c r="Q141" s="218">
        <v>37059</v>
      </c>
      <c r="R141" s="218">
        <v>26798</v>
      </c>
      <c r="S141" s="218">
        <v>79667</v>
      </c>
      <c r="T141" s="218">
        <v>49614</v>
      </c>
      <c r="U141" s="218">
        <v>99266</v>
      </c>
      <c r="V141" s="1">
        <v>0.009</v>
      </c>
      <c r="W141" s="1">
        <v>0.0063</v>
      </c>
      <c r="X141" s="1">
        <v>0.0181</v>
      </c>
      <c r="Y141" s="1">
        <v>0.0108</v>
      </c>
      <c r="Z141" s="1">
        <v>0.0208</v>
      </c>
      <c r="AB141" s="1">
        <v>0.0166</v>
      </c>
      <c r="AC141" s="1">
        <v>0.0117</v>
      </c>
      <c r="AE141" s="1">
        <v>0.0208</v>
      </c>
      <c r="AF141" s="1">
        <v>0.0145</v>
      </c>
      <c r="AG141" s="1">
        <v>0.006299999999999998</v>
      </c>
      <c r="AI141" s="1">
        <v>0.0166</v>
      </c>
      <c r="AJ141" s="218">
        <v>82734</v>
      </c>
    </row>
    <row r="142" spans="1:36" ht="12.75">
      <c r="A142" s="167">
        <v>133</v>
      </c>
      <c r="B142" s="168" t="s">
        <v>578</v>
      </c>
      <c r="C142" s="248">
        <v>18510496</v>
      </c>
      <c r="D142" s="248">
        <v>19195012</v>
      </c>
      <c r="E142" s="248">
        <v>19991275</v>
      </c>
      <c r="F142" s="248">
        <v>20856620</v>
      </c>
      <c r="G142" s="248">
        <v>21697680</v>
      </c>
      <c r="H142" s="248">
        <v>22532031</v>
      </c>
      <c r="I142" s="242">
        <v>1991</v>
      </c>
      <c r="J142" s="242">
        <v>0</v>
      </c>
      <c r="L142" s="218">
        <v>219779</v>
      </c>
      <c r="M142" s="218">
        <v>316387</v>
      </c>
      <c r="N142" s="218">
        <v>360698</v>
      </c>
      <c r="O142" s="218">
        <v>319645</v>
      </c>
      <c r="P142" s="229">
        <v>291909</v>
      </c>
      <c r="Q142" s="218">
        <v>219779</v>
      </c>
      <c r="R142" s="218">
        <v>316387</v>
      </c>
      <c r="S142" s="218">
        <v>360698</v>
      </c>
      <c r="T142" s="218">
        <v>319645</v>
      </c>
      <c r="U142" s="218">
        <v>291909</v>
      </c>
      <c r="V142" s="1">
        <v>0.0119</v>
      </c>
      <c r="W142" s="1">
        <v>0.0165</v>
      </c>
      <c r="X142" s="1">
        <v>0.018</v>
      </c>
      <c r="Y142" s="1">
        <v>0.0153</v>
      </c>
      <c r="Z142" s="1">
        <v>0.0135</v>
      </c>
      <c r="AB142" s="1">
        <v>0.0156</v>
      </c>
      <c r="AC142" s="1">
        <v>0.0151</v>
      </c>
      <c r="AE142" s="1">
        <v>0.018</v>
      </c>
      <c r="AF142" s="1">
        <v>0.0144</v>
      </c>
      <c r="AG142" s="1">
        <v>0.003599999999999999</v>
      </c>
      <c r="AI142" s="1">
        <v>0.0156</v>
      </c>
      <c r="AJ142" s="218">
        <v>351500</v>
      </c>
    </row>
    <row r="143" spans="1:36" ht="12.75">
      <c r="A143" s="167">
        <v>134</v>
      </c>
      <c r="B143" s="168" t="s">
        <v>579</v>
      </c>
      <c r="C143" s="248">
        <v>31677475</v>
      </c>
      <c r="D143" s="248">
        <v>33258322</v>
      </c>
      <c r="E143" s="248">
        <v>34780209</v>
      </c>
      <c r="F143" s="248">
        <v>36468157</v>
      </c>
      <c r="G143" s="248">
        <v>38179514</v>
      </c>
      <c r="H143" s="248">
        <v>39897093</v>
      </c>
      <c r="I143" s="242">
        <v>1991</v>
      </c>
      <c r="J143" s="242">
        <v>0</v>
      </c>
      <c r="L143" s="218">
        <v>788910</v>
      </c>
      <c r="M143" s="218">
        <v>690429</v>
      </c>
      <c r="N143" s="218">
        <v>818443</v>
      </c>
      <c r="O143" s="218">
        <v>799653</v>
      </c>
      <c r="P143" s="229">
        <v>763091</v>
      </c>
      <c r="Q143" s="218">
        <v>788910</v>
      </c>
      <c r="R143" s="218">
        <v>690429</v>
      </c>
      <c r="S143" s="218">
        <v>818443</v>
      </c>
      <c r="T143" s="218">
        <v>799653</v>
      </c>
      <c r="U143" s="218">
        <v>763091</v>
      </c>
      <c r="V143" s="1">
        <v>0.0249</v>
      </c>
      <c r="W143" s="1">
        <v>0.0208</v>
      </c>
      <c r="X143" s="1">
        <v>0.0235</v>
      </c>
      <c r="Y143" s="1">
        <v>0.0219</v>
      </c>
      <c r="Z143" s="1">
        <v>0.02</v>
      </c>
      <c r="AB143" s="1">
        <v>0.0218</v>
      </c>
      <c r="AC143" s="1">
        <v>0.0209</v>
      </c>
      <c r="AE143" s="1">
        <v>0.0235</v>
      </c>
      <c r="AF143" s="1">
        <v>0.021</v>
      </c>
      <c r="AG143" s="1">
        <v>0.0024999999999999988</v>
      </c>
      <c r="AI143" s="1">
        <v>0.0218</v>
      </c>
      <c r="AJ143" s="218">
        <v>869757</v>
      </c>
    </row>
    <row r="144" spans="1:36" ht="12.75">
      <c r="A144" s="167">
        <v>135</v>
      </c>
      <c r="B144" s="168" t="s">
        <v>580</v>
      </c>
      <c r="C144" s="248">
        <v>4316878</v>
      </c>
      <c r="D144" s="248">
        <v>4487481</v>
      </c>
      <c r="E144" s="248">
        <v>4645995</v>
      </c>
      <c r="F144" s="248">
        <v>4807807</v>
      </c>
      <c r="G144" s="248">
        <v>4976663</v>
      </c>
      <c r="H144" s="248">
        <v>5160183</v>
      </c>
      <c r="I144" s="242">
        <v>2009</v>
      </c>
      <c r="J144" s="242">
        <v>0</v>
      </c>
      <c r="L144" s="218">
        <v>62031</v>
      </c>
      <c r="M144" s="218">
        <v>46327</v>
      </c>
      <c r="N144" s="218">
        <v>43570</v>
      </c>
      <c r="O144" s="218">
        <v>47037</v>
      </c>
      <c r="P144" s="229">
        <v>59104</v>
      </c>
      <c r="Q144" s="218">
        <v>62031</v>
      </c>
      <c r="R144" s="218">
        <v>46327</v>
      </c>
      <c r="S144" s="218">
        <v>43570</v>
      </c>
      <c r="T144" s="218">
        <v>47037</v>
      </c>
      <c r="U144" s="218">
        <v>59104</v>
      </c>
      <c r="V144" s="1">
        <v>0.0144</v>
      </c>
      <c r="W144" s="1">
        <v>0.0103</v>
      </c>
      <c r="X144" s="1">
        <v>0.0094</v>
      </c>
      <c r="Y144" s="1">
        <v>0.0098</v>
      </c>
      <c r="Z144" s="1">
        <v>0.0119</v>
      </c>
      <c r="AB144" s="1">
        <v>0.0104</v>
      </c>
      <c r="AC144" s="1">
        <v>0.0098</v>
      </c>
      <c r="AE144" s="1">
        <v>0.0119</v>
      </c>
      <c r="AF144" s="1">
        <v>0.0096</v>
      </c>
      <c r="AG144" s="1">
        <v>0.0023000000000000017</v>
      </c>
      <c r="AI144" s="1">
        <v>0.0104</v>
      </c>
      <c r="AJ144" s="218">
        <v>53666</v>
      </c>
    </row>
    <row r="145" spans="1:36" ht="12.75">
      <c r="A145" s="167">
        <v>136</v>
      </c>
      <c r="B145" s="168" t="s">
        <v>581</v>
      </c>
      <c r="C145" s="248">
        <v>34318250</v>
      </c>
      <c r="D145" s="248">
        <v>36037552</v>
      </c>
      <c r="E145" s="248">
        <v>37695559</v>
      </c>
      <c r="F145" s="248">
        <v>39593837</v>
      </c>
      <c r="G145" s="248">
        <v>41546606</v>
      </c>
      <c r="H145" s="248">
        <v>43275822</v>
      </c>
      <c r="I145" s="242">
        <v>1992</v>
      </c>
      <c r="J145" s="242">
        <v>0</v>
      </c>
      <c r="L145" s="218">
        <v>850223</v>
      </c>
      <c r="M145" s="218">
        <v>757068</v>
      </c>
      <c r="N145" s="218">
        <v>932198</v>
      </c>
      <c r="O145" s="218">
        <v>962923</v>
      </c>
      <c r="P145" s="229">
        <v>769038</v>
      </c>
      <c r="Q145" s="218">
        <v>850223</v>
      </c>
      <c r="R145" s="218">
        <v>757068</v>
      </c>
      <c r="S145" s="218">
        <v>932198</v>
      </c>
      <c r="T145" s="218">
        <v>962923</v>
      </c>
      <c r="U145" s="218">
        <v>769038</v>
      </c>
      <c r="V145" s="1">
        <v>0.0248</v>
      </c>
      <c r="W145" s="1">
        <v>0.021</v>
      </c>
      <c r="X145" s="1">
        <v>0.0247</v>
      </c>
      <c r="Y145" s="1">
        <v>0.0243</v>
      </c>
      <c r="Z145" s="1">
        <v>0.0185</v>
      </c>
      <c r="AB145" s="1">
        <v>0.0225</v>
      </c>
      <c r="AC145" s="1">
        <v>0.0213</v>
      </c>
      <c r="AE145" s="1">
        <v>0.0247</v>
      </c>
      <c r="AF145" s="1">
        <v>0.0214</v>
      </c>
      <c r="AG145" s="1">
        <v>0.003300000000000001</v>
      </c>
      <c r="AI145" s="1">
        <v>0.0225</v>
      </c>
      <c r="AJ145" s="218">
        <v>973706</v>
      </c>
    </row>
    <row r="146" spans="1:36" ht="12.75">
      <c r="A146" s="167">
        <v>137</v>
      </c>
      <c r="B146" s="168" t="s">
        <v>582</v>
      </c>
      <c r="C146" s="248">
        <v>51236193</v>
      </c>
      <c r="D146" s="248">
        <v>51422961</v>
      </c>
      <c r="E146" s="248">
        <v>52231403</v>
      </c>
      <c r="F146" s="248">
        <v>52427035</v>
      </c>
      <c r="G146" s="248">
        <v>53918766</v>
      </c>
      <c r="H146" s="248">
        <v>56039874</v>
      </c>
      <c r="I146" s="242">
        <v>0</v>
      </c>
      <c r="J146" s="242">
        <v>0</v>
      </c>
      <c r="L146" s="218">
        <v>420504</v>
      </c>
      <c r="M146" s="218">
        <v>320793</v>
      </c>
      <c r="N146" s="218">
        <v>518516</v>
      </c>
      <c r="O146" s="218">
        <v>407348</v>
      </c>
      <c r="P146" s="229">
        <v>1219156</v>
      </c>
      <c r="Q146" s="218">
        <v>420504</v>
      </c>
      <c r="R146" s="218">
        <v>320793</v>
      </c>
      <c r="S146" s="218">
        <v>518516</v>
      </c>
      <c r="T146" s="218">
        <v>407348</v>
      </c>
      <c r="U146" s="218">
        <v>1219156</v>
      </c>
      <c r="V146" s="1">
        <v>0.0082</v>
      </c>
      <c r="W146" s="1">
        <v>0.0062</v>
      </c>
      <c r="X146" s="1">
        <v>0.0099</v>
      </c>
      <c r="Y146" s="1">
        <v>0.0078</v>
      </c>
      <c r="Z146" s="1">
        <v>0.0226</v>
      </c>
      <c r="AB146" s="1">
        <v>0.0134</v>
      </c>
      <c r="AC146" s="1">
        <v>0.008</v>
      </c>
      <c r="AE146" s="1">
        <v>0.0226</v>
      </c>
      <c r="AF146" s="1">
        <v>0.0089</v>
      </c>
      <c r="AG146" s="1">
        <v>0.013699999999999999</v>
      </c>
      <c r="AI146" s="1">
        <v>0.0134</v>
      </c>
      <c r="AJ146" s="218">
        <v>722511</v>
      </c>
    </row>
    <row r="147" spans="1:36" ht="12.75">
      <c r="A147" s="167">
        <v>138</v>
      </c>
      <c r="B147" s="168" t="s">
        <v>583</v>
      </c>
      <c r="C147" s="248">
        <v>12375923</v>
      </c>
      <c r="D147" s="248">
        <v>12802790</v>
      </c>
      <c r="E147" s="248">
        <v>13345855</v>
      </c>
      <c r="F147" s="248">
        <v>13802052</v>
      </c>
      <c r="G147" s="248">
        <v>14339924</v>
      </c>
      <c r="H147" s="248">
        <v>15361867</v>
      </c>
      <c r="I147" s="242">
        <v>1991</v>
      </c>
      <c r="J147" s="242">
        <v>0</v>
      </c>
      <c r="L147" s="218">
        <v>117469</v>
      </c>
      <c r="M147" s="218">
        <v>222995</v>
      </c>
      <c r="N147" s="218">
        <v>118581</v>
      </c>
      <c r="O147" s="218">
        <v>192821</v>
      </c>
      <c r="P147" s="229">
        <v>233445</v>
      </c>
      <c r="Q147" s="218">
        <v>117469</v>
      </c>
      <c r="R147" s="218">
        <v>222995</v>
      </c>
      <c r="S147" s="218">
        <v>118581</v>
      </c>
      <c r="T147" s="218">
        <v>192821</v>
      </c>
      <c r="U147" s="218">
        <v>233445</v>
      </c>
      <c r="V147" s="1">
        <v>0.0095</v>
      </c>
      <c r="W147" s="1">
        <v>0.0174</v>
      </c>
      <c r="X147" s="1">
        <v>0.0089</v>
      </c>
      <c r="Y147" s="1">
        <v>0.014</v>
      </c>
      <c r="Z147" s="1">
        <v>0.0163</v>
      </c>
      <c r="AB147" s="1">
        <v>0.0131</v>
      </c>
      <c r="AC147" s="1">
        <v>0.0131</v>
      </c>
      <c r="AE147" s="1">
        <v>0.0163</v>
      </c>
      <c r="AF147" s="1">
        <v>0.0115</v>
      </c>
      <c r="AG147" s="1">
        <v>0.004799999999999999</v>
      </c>
      <c r="AI147" s="1">
        <v>0.0131</v>
      </c>
      <c r="AJ147" s="218">
        <v>201240</v>
      </c>
    </row>
    <row r="148" spans="1:36" ht="12.75">
      <c r="A148" s="167">
        <v>139</v>
      </c>
      <c r="B148" s="168" t="s">
        <v>584</v>
      </c>
      <c r="C148" s="248">
        <v>45712397</v>
      </c>
      <c r="D148" s="248">
        <v>48397350</v>
      </c>
      <c r="E148" s="248">
        <v>51742794</v>
      </c>
      <c r="F148" s="248">
        <v>54326021</v>
      </c>
      <c r="G148" s="248">
        <v>57907756</v>
      </c>
      <c r="H148" s="248">
        <v>0</v>
      </c>
      <c r="I148" s="242">
        <v>2000</v>
      </c>
      <c r="J148" s="242">
        <v>0</v>
      </c>
      <c r="L148" s="218">
        <v>1542143</v>
      </c>
      <c r="M148" s="218">
        <v>2135510</v>
      </c>
      <c r="N148" s="218">
        <v>2789465</v>
      </c>
      <c r="O148" s="218">
        <v>2219652</v>
      </c>
      <c r="P148" s="229">
        <v>2316574</v>
      </c>
      <c r="Q148" s="218">
        <v>1542143</v>
      </c>
      <c r="R148" s="218">
        <v>2135510</v>
      </c>
      <c r="S148" s="218">
        <v>2789465</v>
      </c>
      <c r="T148" s="218">
        <v>2219652</v>
      </c>
      <c r="U148" s="218">
        <v>2316574</v>
      </c>
      <c r="V148" s="1">
        <v>0.0337</v>
      </c>
      <c r="W148" s="1">
        <v>0.0441</v>
      </c>
      <c r="X148" s="1">
        <v>0.0539</v>
      </c>
      <c r="Y148" s="1">
        <v>0.0409</v>
      </c>
      <c r="Z148" s="1">
        <v>0.04</v>
      </c>
      <c r="AB148" s="1">
        <v>0.0449</v>
      </c>
      <c r="AC148" s="1">
        <v>0.0417</v>
      </c>
      <c r="AE148" s="1">
        <v>0.0539</v>
      </c>
      <c r="AF148" s="1">
        <v>0.0405</v>
      </c>
      <c r="AG148" s="1">
        <v>0.013400000000000002</v>
      </c>
      <c r="AI148" s="1">
        <v>0.0449</v>
      </c>
      <c r="AJ148" s="218">
        <v>2781802</v>
      </c>
    </row>
    <row r="149" spans="1:36" ht="12.75">
      <c r="A149" s="167">
        <v>140</v>
      </c>
      <c r="B149" s="168" t="s">
        <v>585</v>
      </c>
      <c r="C149" s="248">
        <v>6026187</v>
      </c>
      <c r="D149" s="248">
        <v>6267018</v>
      </c>
      <c r="E149" s="248">
        <v>6518127</v>
      </c>
      <c r="F149" s="248">
        <v>6774154</v>
      </c>
      <c r="G149" s="248">
        <v>7032910</v>
      </c>
      <c r="H149" s="248">
        <v>7273006</v>
      </c>
      <c r="I149" s="242">
        <v>2002</v>
      </c>
      <c r="J149" s="242">
        <v>0</v>
      </c>
      <c r="L149" s="218">
        <v>90176</v>
      </c>
      <c r="M149" s="218">
        <v>94434</v>
      </c>
      <c r="N149" s="218">
        <v>93074</v>
      </c>
      <c r="O149" s="218">
        <v>89402</v>
      </c>
      <c r="P149" s="229">
        <v>64273</v>
      </c>
      <c r="Q149" s="218">
        <v>90176</v>
      </c>
      <c r="R149" s="218">
        <v>94434</v>
      </c>
      <c r="S149" s="218">
        <v>93074</v>
      </c>
      <c r="T149" s="218">
        <v>89402</v>
      </c>
      <c r="U149" s="218">
        <v>64273</v>
      </c>
      <c r="V149" s="1">
        <v>0.015</v>
      </c>
      <c r="W149" s="1">
        <v>0.0151</v>
      </c>
      <c r="X149" s="1">
        <v>0.0143</v>
      </c>
      <c r="Y149" s="1">
        <v>0.0132</v>
      </c>
      <c r="Z149" s="1">
        <v>0.0091</v>
      </c>
      <c r="AB149" s="1">
        <v>0.0122</v>
      </c>
      <c r="AC149" s="1">
        <v>0.0122</v>
      </c>
      <c r="AE149" s="1">
        <v>0.0143</v>
      </c>
      <c r="AF149" s="1">
        <v>0.0112</v>
      </c>
      <c r="AG149" s="1">
        <v>0.0031000000000000003</v>
      </c>
      <c r="AI149" s="1">
        <v>0.0122</v>
      </c>
      <c r="AJ149" s="218">
        <v>88731</v>
      </c>
    </row>
    <row r="150" spans="1:36" ht="12.75">
      <c r="A150" s="167">
        <v>141</v>
      </c>
      <c r="B150" s="168" t="s">
        <v>586</v>
      </c>
      <c r="C150" s="248">
        <v>41955423</v>
      </c>
      <c r="D150" s="248">
        <v>43753564</v>
      </c>
      <c r="E150" s="248">
        <v>45896901</v>
      </c>
      <c r="F150" s="248">
        <v>47803174</v>
      </c>
      <c r="G150" s="248">
        <v>49897596</v>
      </c>
      <c r="H150" s="248">
        <v>51902188</v>
      </c>
      <c r="I150" s="242">
        <v>1994</v>
      </c>
      <c r="J150" s="242">
        <v>0</v>
      </c>
      <c r="L150" s="218">
        <v>749255</v>
      </c>
      <c r="M150" s="218">
        <v>1049498</v>
      </c>
      <c r="N150" s="218">
        <v>758850</v>
      </c>
      <c r="O150" s="218">
        <v>899343</v>
      </c>
      <c r="P150" s="229">
        <v>757152</v>
      </c>
      <c r="Q150" s="218">
        <v>749255</v>
      </c>
      <c r="R150" s="218">
        <v>1049498</v>
      </c>
      <c r="S150" s="218">
        <v>758850</v>
      </c>
      <c r="T150" s="218">
        <v>899343</v>
      </c>
      <c r="U150" s="218">
        <v>757152</v>
      </c>
      <c r="V150" s="1">
        <v>0.0179</v>
      </c>
      <c r="W150" s="1">
        <v>0.024</v>
      </c>
      <c r="X150" s="1">
        <v>0.0165</v>
      </c>
      <c r="Y150" s="1">
        <v>0.0188</v>
      </c>
      <c r="Z150" s="1">
        <v>0.0152</v>
      </c>
      <c r="AB150" s="1">
        <v>0.0168</v>
      </c>
      <c r="AC150" s="1">
        <v>0.0168</v>
      </c>
      <c r="AE150" s="1">
        <v>0.0188</v>
      </c>
      <c r="AF150" s="1">
        <v>0.0159</v>
      </c>
      <c r="AG150" s="1">
        <v>0.0029</v>
      </c>
      <c r="AI150" s="1">
        <v>0.0168</v>
      </c>
      <c r="AJ150" s="218">
        <v>871957</v>
      </c>
    </row>
    <row r="151" spans="1:36" ht="12.75">
      <c r="A151" s="167">
        <v>142</v>
      </c>
      <c r="B151" s="168" t="s">
        <v>587</v>
      </c>
      <c r="C151" s="248">
        <v>25520418</v>
      </c>
      <c r="D151" s="248">
        <v>26286223</v>
      </c>
      <c r="E151" s="248">
        <v>27146406</v>
      </c>
      <c r="F151" s="248">
        <v>28040403</v>
      </c>
      <c r="G151" s="248">
        <v>28951146</v>
      </c>
      <c r="H151" s="248">
        <v>29976106</v>
      </c>
      <c r="I151" s="242">
        <v>1992</v>
      </c>
      <c r="J151" s="242">
        <v>0</v>
      </c>
      <c r="L151" s="218">
        <v>127795</v>
      </c>
      <c r="M151" s="218">
        <v>203027</v>
      </c>
      <c r="N151" s="218">
        <v>215337</v>
      </c>
      <c r="O151" s="218">
        <v>209733</v>
      </c>
      <c r="P151" s="229">
        <v>301181</v>
      </c>
      <c r="Q151" s="218">
        <v>127795</v>
      </c>
      <c r="R151" s="218">
        <v>203027</v>
      </c>
      <c r="S151" s="218">
        <v>215337</v>
      </c>
      <c r="T151" s="218">
        <v>209733</v>
      </c>
      <c r="U151" s="218">
        <v>301181</v>
      </c>
      <c r="V151" s="1">
        <v>0.005</v>
      </c>
      <c r="W151" s="1">
        <v>0.0077</v>
      </c>
      <c r="X151" s="1">
        <v>0.0079</v>
      </c>
      <c r="Y151" s="1">
        <v>0.0075</v>
      </c>
      <c r="Z151" s="1">
        <v>0.0104</v>
      </c>
      <c r="AB151" s="1">
        <v>0.0086</v>
      </c>
      <c r="AC151" s="1">
        <v>0.0077</v>
      </c>
      <c r="AE151" s="1">
        <v>0.0104</v>
      </c>
      <c r="AF151" s="1">
        <v>0.0077</v>
      </c>
      <c r="AG151" s="1">
        <v>0.0026999999999999993</v>
      </c>
      <c r="AI151" s="1">
        <v>0.0086</v>
      </c>
      <c r="AJ151" s="218">
        <v>257795</v>
      </c>
    </row>
    <row r="152" spans="1:36" ht="12.75">
      <c r="A152" s="167">
        <v>143</v>
      </c>
      <c r="B152" s="168" t="s">
        <v>588</v>
      </c>
      <c r="C152" s="248">
        <v>3024501</v>
      </c>
      <c r="D152" s="248">
        <v>3113221</v>
      </c>
      <c r="E152" s="248">
        <v>3228495</v>
      </c>
      <c r="F152" s="248">
        <v>3324121</v>
      </c>
      <c r="G152" s="248">
        <v>3421189</v>
      </c>
      <c r="H152" s="248">
        <v>3559687</v>
      </c>
      <c r="I152" s="242">
        <v>2013</v>
      </c>
      <c r="J152" s="242">
        <v>0</v>
      </c>
      <c r="L152" s="218">
        <v>13108</v>
      </c>
      <c r="M152" s="218">
        <v>37443</v>
      </c>
      <c r="N152" s="218">
        <v>14914</v>
      </c>
      <c r="O152" s="218">
        <v>13965</v>
      </c>
      <c r="P152" s="229">
        <v>52968</v>
      </c>
      <c r="Q152" s="218">
        <v>13108</v>
      </c>
      <c r="R152" s="218">
        <v>37443</v>
      </c>
      <c r="S152" s="218">
        <v>14914</v>
      </c>
      <c r="T152" s="218">
        <v>13965</v>
      </c>
      <c r="U152" s="218">
        <v>52968</v>
      </c>
      <c r="V152" s="1">
        <v>0.0043</v>
      </c>
      <c r="W152" s="1">
        <v>0.012</v>
      </c>
      <c r="X152" s="1">
        <v>0.0046</v>
      </c>
      <c r="Y152" s="1">
        <v>0.0042</v>
      </c>
      <c r="Z152" s="1">
        <v>0.0155</v>
      </c>
      <c r="AB152" s="1">
        <v>0.0081</v>
      </c>
      <c r="AC152" s="1">
        <v>0.0069</v>
      </c>
      <c r="AE152" s="1">
        <v>0.0155</v>
      </c>
      <c r="AF152" s="1">
        <v>0.0044</v>
      </c>
      <c r="AG152" s="1">
        <v>0.011099999999999999</v>
      </c>
      <c r="AI152" s="1">
        <v>0.0081</v>
      </c>
      <c r="AJ152" s="218">
        <v>28833</v>
      </c>
    </row>
    <row r="153" spans="1:36" ht="12.75">
      <c r="A153" s="167">
        <v>144</v>
      </c>
      <c r="B153" s="168" t="s">
        <v>589</v>
      </c>
      <c r="C153" s="248">
        <v>29723896</v>
      </c>
      <c r="D153" s="248">
        <v>30833571</v>
      </c>
      <c r="E153" s="248">
        <v>32151255</v>
      </c>
      <c r="F153" s="248">
        <v>33256900</v>
      </c>
      <c r="G153" s="248">
        <v>34444947</v>
      </c>
      <c r="H153" s="248">
        <v>35583750</v>
      </c>
      <c r="I153" s="242">
        <v>1991</v>
      </c>
      <c r="J153" s="242">
        <v>0</v>
      </c>
      <c r="L153" s="218">
        <v>366577</v>
      </c>
      <c r="M153" s="218">
        <v>546845</v>
      </c>
      <c r="N153" s="218">
        <v>301864</v>
      </c>
      <c r="O153" s="218">
        <v>356624</v>
      </c>
      <c r="P153" s="229">
        <v>277679</v>
      </c>
      <c r="Q153" s="218">
        <v>366577</v>
      </c>
      <c r="R153" s="218">
        <v>546845</v>
      </c>
      <c r="S153" s="218">
        <v>301864</v>
      </c>
      <c r="T153" s="218">
        <v>356624</v>
      </c>
      <c r="U153" s="218">
        <v>277679</v>
      </c>
      <c r="V153" s="1">
        <v>0.0123</v>
      </c>
      <c r="W153" s="1">
        <v>0.0177</v>
      </c>
      <c r="X153" s="1">
        <v>0.0094</v>
      </c>
      <c r="Y153" s="1">
        <v>0.0107</v>
      </c>
      <c r="Z153" s="1">
        <v>0.0081</v>
      </c>
      <c r="AB153" s="1">
        <v>0.0094</v>
      </c>
      <c r="AC153" s="1">
        <v>0.0094</v>
      </c>
      <c r="AE153" s="1">
        <v>0.0107</v>
      </c>
      <c r="AF153" s="1">
        <v>0.0088</v>
      </c>
      <c r="AG153" s="1">
        <v>0.001899999999999999</v>
      </c>
      <c r="AI153" s="1">
        <v>0.0094</v>
      </c>
      <c r="AJ153" s="218">
        <v>334487</v>
      </c>
    </row>
    <row r="154" spans="1:36" ht="12.75">
      <c r="A154" s="167">
        <v>145</v>
      </c>
      <c r="B154" s="168" t="s">
        <v>590</v>
      </c>
      <c r="C154" s="248">
        <v>25445146</v>
      </c>
      <c r="D154" s="248">
        <v>26662726</v>
      </c>
      <c r="E154" s="248">
        <v>27960783</v>
      </c>
      <c r="F154" s="248">
        <v>29786464</v>
      </c>
      <c r="G154" s="248">
        <v>30901535</v>
      </c>
      <c r="H154" s="248">
        <v>32106154</v>
      </c>
      <c r="I154" s="242">
        <v>0</v>
      </c>
      <c r="J154" s="242">
        <v>0</v>
      </c>
      <c r="L154" s="218">
        <v>581451</v>
      </c>
      <c r="M154" s="218">
        <v>631489</v>
      </c>
      <c r="N154" s="218">
        <v>1126662</v>
      </c>
      <c r="O154" s="218">
        <v>370410</v>
      </c>
      <c r="P154" s="229">
        <v>439025</v>
      </c>
      <c r="Q154" s="218">
        <v>581451</v>
      </c>
      <c r="R154" s="218">
        <v>631489</v>
      </c>
      <c r="S154" s="218">
        <v>1126662</v>
      </c>
      <c r="T154" s="218">
        <v>370410</v>
      </c>
      <c r="U154" s="218">
        <v>439025</v>
      </c>
      <c r="V154" s="1">
        <v>0.0229</v>
      </c>
      <c r="W154" s="1">
        <v>0.0237</v>
      </c>
      <c r="X154" s="1">
        <v>0.0403</v>
      </c>
      <c r="Y154" s="1">
        <v>0.0124</v>
      </c>
      <c r="Z154" s="1">
        <v>0.0142</v>
      </c>
      <c r="AB154" s="1">
        <v>0.0223</v>
      </c>
      <c r="AC154" s="1">
        <v>0.0168</v>
      </c>
      <c r="AE154" s="1">
        <v>0.0403</v>
      </c>
      <c r="AF154" s="1">
        <v>0.0133</v>
      </c>
      <c r="AG154" s="1">
        <v>0.027000000000000003</v>
      </c>
      <c r="AI154" s="1">
        <v>0.0168</v>
      </c>
      <c r="AJ154" s="218">
        <v>539383</v>
      </c>
    </row>
    <row r="155" spans="1:36" ht="12.75">
      <c r="A155" s="167">
        <v>146</v>
      </c>
      <c r="B155" s="168" t="s">
        <v>591</v>
      </c>
      <c r="C155" s="248">
        <v>15880947</v>
      </c>
      <c r="D155" s="248">
        <v>16617996</v>
      </c>
      <c r="E155" s="248">
        <v>17258380</v>
      </c>
      <c r="F155" s="248">
        <v>18005858</v>
      </c>
      <c r="G155" s="248">
        <v>18782364</v>
      </c>
      <c r="H155" s="248">
        <v>19656669</v>
      </c>
      <c r="I155" s="242">
        <v>2013</v>
      </c>
      <c r="J155" s="242">
        <v>0</v>
      </c>
      <c r="L155" s="218">
        <v>340026</v>
      </c>
      <c r="M155" s="218">
        <v>224934</v>
      </c>
      <c r="N155" s="218">
        <v>316018</v>
      </c>
      <c r="O155" s="218">
        <v>326359</v>
      </c>
      <c r="P155" s="229">
        <v>404745</v>
      </c>
      <c r="Q155" s="218">
        <v>340026</v>
      </c>
      <c r="R155" s="218">
        <v>224934</v>
      </c>
      <c r="S155" s="218">
        <v>316018</v>
      </c>
      <c r="T155" s="218">
        <v>326359</v>
      </c>
      <c r="U155" s="218">
        <v>404745</v>
      </c>
      <c r="V155" s="1">
        <v>0.0214</v>
      </c>
      <c r="W155" s="1">
        <v>0.0135</v>
      </c>
      <c r="X155" s="1">
        <v>0.0183</v>
      </c>
      <c r="Y155" s="1">
        <v>0.0181</v>
      </c>
      <c r="Z155" s="1">
        <v>0.0215</v>
      </c>
      <c r="AB155" s="1">
        <v>0.0193</v>
      </c>
      <c r="AC155" s="1">
        <v>0.0166</v>
      </c>
      <c r="AE155" s="1">
        <v>0.0215</v>
      </c>
      <c r="AF155" s="1">
        <v>0.0182</v>
      </c>
      <c r="AG155" s="1">
        <v>0.0032999999999999974</v>
      </c>
      <c r="AI155" s="1">
        <v>0.0193</v>
      </c>
      <c r="AJ155" s="218">
        <v>379374</v>
      </c>
    </row>
    <row r="156" spans="1:36" ht="12.75">
      <c r="A156" s="167">
        <v>147</v>
      </c>
      <c r="B156" s="168" t="s">
        <v>592</v>
      </c>
      <c r="C156" s="248">
        <v>11904573</v>
      </c>
      <c r="D156" s="248">
        <v>12395242</v>
      </c>
      <c r="E156" s="248">
        <v>13026175</v>
      </c>
      <c r="F156" s="248">
        <v>13523195</v>
      </c>
      <c r="G156" s="248">
        <v>14109456</v>
      </c>
      <c r="H156" s="248">
        <v>15064170</v>
      </c>
      <c r="I156" s="242">
        <v>2000</v>
      </c>
      <c r="J156" s="242">
        <v>0</v>
      </c>
      <c r="L156" s="218">
        <v>193054</v>
      </c>
      <c r="M156" s="218">
        <v>321052</v>
      </c>
      <c r="N156" s="218">
        <v>171366</v>
      </c>
      <c r="O156" s="218">
        <v>248181</v>
      </c>
      <c r="P156" s="229">
        <v>601978</v>
      </c>
      <c r="Q156" s="218">
        <v>193054</v>
      </c>
      <c r="R156" s="218">
        <v>321052</v>
      </c>
      <c r="S156" s="218">
        <v>171366</v>
      </c>
      <c r="T156" s="218">
        <v>248181</v>
      </c>
      <c r="U156" s="218">
        <v>601978</v>
      </c>
      <c r="V156" s="1">
        <v>0.0162</v>
      </c>
      <c r="W156" s="1">
        <v>0.0259</v>
      </c>
      <c r="X156" s="1">
        <v>0.0132</v>
      </c>
      <c r="Y156" s="1">
        <v>0.0184</v>
      </c>
      <c r="Z156" s="1">
        <v>0.0427</v>
      </c>
      <c r="AB156" s="1">
        <v>0.0248</v>
      </c>
      <c r="AC156" s="1">
        <v>0.0192</v>
      </c>
      <c r="AE156" s="1">
        <v>0.0427</v>
      </c>
      <c r="AF156" s="1">
        <v>0.0158</v>
      </c>
      <c r="AG156" s="1">
        <v>0.0269</v>
      </c>
      <c r="AI156" s="1">
        <v>0.0192</v>
      </c>
      <c r="AJ156" s="218">
        <v>289232</v>
      </c>
    </row>
    <row r="157" spans="1:36" ht="12.75">
      <c r="A157" s="167">
        <v>148</v>
      </c>
      <c r="B157" s="168" t="s">
        <v>593</v>
      </c>
      <c r="C157" s="248">
        <v>7573102</v>
      </c>
      <c r="D157" s="248">
        <v>7823529</v>
      </c>
      <c r="E157" s="248">
        <v>8079420</v>
      </c>
      <c r="F157" s="248">
        <v>8343686</v>
      </c>
      <c r="G157" s="248">
        <v>8618973</v>
      </c>
      <c r="H157" s="248">
        <v>9002151</v>
      </c>
      <c r="I157" s="242">
        <v>0</v>
      </c>
      <c r="J157" s="242">
        <v>0</v>
      </c>
      <c r="L157" s="218">
        <v>61099</v>
      </c>
      <c r="M157" s="218">
        <v>60303</v>
      </c>
      <c r="N157" s="218">
        <v>62280</v>
      </c>
      <c r="O157" s="218">
        <v>66695</v>
      </c>
      <c r="P157" s="229">
        <v>167704</v>
      </c>
      <c r="Q157" s="218">
        <v>61099</v>
      </c>
      <c r="R157" s="218">
        <v>60303</v>
      </c>
      <c r="S157" s="218">
        <v>62280</v>
      </c>
      <c r="T157" s="218">
        <v>66695</v>
      </c>
      <c r="U157" s="218">
        <v>167704</v>
      </c>
      <c r="V157" s="1">
        <v>0.0081</v>
      </c>
      <c r="W157" s="1">
        <v>0.0077</v>
      </c>
      <c r="X157" s="1">
        <v>0.0077</v>
      </c>
      <c r="Y157" s="1">
        <v>0.008</v>
      </c>
      <c r="Z157" s="1">
        <v>0.0195</v>
      </c>
      <c r="AB157" s="1">
        <v>0.0117</v>
      </c>
      <c r="AC157" s="1">
        <v>0.0078</v>
      </c>
      <c r="AE157" s="1">
        <v>0.0195</v>
      </c>
      <c r="AF157" s="1">
        <v>0.0079</v>
      </c>
      <c r="AG157" s="1">
        <v>0.0116</v>
      </c>
      <c r="AI157" s="1">
        <v>0.0117</v>
      </c>
      <c r="AJ157" s="218">
        <v>105325</v>
      </c>
    </row>
    <row r="158" spans="1:36" ht="12.75">
      <c r="A158" s="167">
        <v>149</v>
      </c>
      <c r="B158" s="168" t="s">
        <v>594</v>
      </c>
      <c r="C158" s="248">
        <v>60555260</v>
      </c>
      <c r="D158" s="248">
        <v>63711774</v>
      </c>
      <c r="E158" s="248">
        <v>67210871</v>
      </c>
      <c r="F158" s="248">
        <v>70661377</v>
      </c>
      <c r="G158" s="248">
        <v>74107308</v>
      </c>
      <c r="H158" s="248">
        <v>80249851</v>
      </c>
      <c r="I158" s="242">
        <v>0</v>
      </c>
      <c r="J158" s="242">
        <v>0</v>
      </c>
      <c r="L158" s="218">
        <v>1642632</v>
      </c>
      <c r="M158" s="218">
        <v>1883729</v>
      </c>
      <c r="N158" s="218">
        <v>1749216</v>
      </c>
      <c r="O158" s="218">
        <v>1674238</v>
      </c>
      <c r="P158" s="229">
        <v>4270706</v>
      </c>
      <c r="Q158" s="218">
        <v>1642632</v>
      </c>
      <c r="R158" s="218">
        <v>1883729</v>
      </c>
      <c r="S158" s="218">
        <v>1749216</v>
      </c>
      <c r="T158" s="218">
        <v>1674238</v>
      </c>
      <c r="U158" s="218">
        <v>4270706</v>
      </c>
      <c r="V158" s="1">
        <v>0.0271</v>
      </c>
      <c r="W158" s="1">
        <v>0.0296</v>
      </c>
      <c r="X158" s="1">
        <v>0.026</v>
      </c>
      <c r="Y158" s="1">
        <v>0.0237</v>
      </c>
      <c r="Z158" s="1">
        <v>0.0576</v>
      </c>
      <c r="AB158" s="1">
        <v>0.0358</v>
      </c>
      <c r="AC158" s="1">
        <v>0.0264</v>
      </c>
      <c r="AE158" s="1">
        <v>0.0576</v>
      </c>
      <c r="AF158" s="1">
        <v>0.0249</v>
      </c>
      <c r="AG158" s="1">
        <v>0.0327</v>
      </c>
      <c r="AI158" s="1">
        <v>0.0264</v>
      </c>
      <c r="AJ158" s="218">
        <v>2118596</v>
      </c>
    </row>
    <row r="159" spans="1:36" ht="12.75">
      <c r="A159" s="167">
        <v>150</v>
      </c>
      <c r="B159" s="168" t="s">
        <v>595</v>
      </c>
      <c r="C159" s="248">
        <v>13398385</v>
      </c>
      <c r="D159" s="248">
        <v>13915178</v>
      </c>
      <c r="E159" s="248">
        <v>14417880</v>
      </c>
      <c r="F159" s="248">
        <v>14987659</v>
      </c>
      <c r="G159" s="248">
        <v>15602526</v>
      </c>
      <c r="H159" s="248">
        <v>16278394</v>
      </c>
      <c r="I159" s="242">
        <v>1991</v>
      </c>
      <c r="J159" s="242">
        <v>0</v>
      </c>
      <c r="L159" s="218">
        <v>181173</v>
      </c>
      <c r="M159" s="218">
        <v>154823</v>
      </c>
      <c r="N159" s="218">
        <v>209332</v>
      </c>
      <c r="O159" s="218">
        <v>240175</v>
      </c>
      <c r="P159" s="229">
        <v>285805</v>
      </c>
      <c r="Q159" s="218">
        <v>181173</v>
      </c>
      <c r="R159" s="218">
        <v>154823</v>
      </c>
      <c r="S159" s="218">
        <v>209332</v>
      </c>
      <c r="T159" s="218">
        <v>240175</v>
      </c>
      <c r="U159" s="218">
        <v>285805</v>
      </c>
      <c r="V159" s="1">
        <v>0.0135</v>
      </c>
      <c r="W159" s="1">
        <v>0.0111</v>
      </c>
      <c r="X159" s="1">
        <v>0.0145</v>
      </c>
      <c r="Y159" s="1">
        <v>0.016</v>
      </c>
      <c r="Z159" s="1">
        <v>0.0183</v>
      </c>
      <c r="AB159" s="1">
        <v>0.0163</v>
      </c>
      <c r="AC159" s="1">
        <v>0.0139</v>
      </c>
      <c r="AE159" s="1">
        <v>0.0183</v>
      </c>
      <c r="AF159" s="1">
        <v>0.0153</v>
      </c>
      <c r="AG159" s="1">
        <v>0.003000000000000001</v>
      </c>
      <c r="AI159" s="1">
        <v>0.0163</v>
      </c>
      <c r="AJ159" s="218">
        <v>265338</v>
      </c>
    </row>
    <row r="160" spans="1:36" ht="12.75">
      <c r="A160" s="167">
        <v>151</v>
      </c>
      <c r="B160" s="168" t="s">
        <v>596</v>
      </c>
      <c r="C160" s="248">
        <v>12449284</v>
      </c>
      <c r="D160" s="248">
        <v>12980784</v>
      </c>
      <c r="E160" s="248">
        <v>13469075</v>
      </c>
      <c r="F160" s="248">
        <v>14001857</v>
      </c>
      <c r="G160" s="248">
        <v>14615965</v>
      </c>
      <c r="H160" s="248">
        <v>15292785</v>
      </c>
      <c r="I160" s="242">
        <v>0</v>
      </c>
      <c r="J160" s="242">
        <v>0</v>
      </c>
      <c r="L160" s="218">
        <v>220268</v>
      </c>
      <c r="M160" s="218">
        <v>163771</v>
      </c>
      <c r="N160" s="218">
        <v>196055</v>
      </c>
      <c r="O160" s="218">
        <v>264062</v>
      </c>
      <c r="P160" s="229">
        <v>311421</v>
      </c>
      <c r="Q160" s="218">
        <v>220268</v>
      </c>
      <c r="R160" s="218">
        <v>163771</v>
      </c>
      <c r="S160" s="218">
        <v>196055</v>
      </c>
      <c r="T160" s="218">
        <v>264062</v>
      </c>
      <c r="U160" s="218">
        <v>311421</v>
      </c>
      <c r="V160" s="1">
        <v>0.0177</v>
      </c>
      <c r="W160" s="1">
        <v>0.0126</v>
      </c>
      <c r="X160" s="1">
        <v>0.0146</v>
      </c>
      <c r="Y160" s="1">
        <v>0.0189</v>
      </c>
      <c r="Z160" s="1">
        <v>0.0213</v>
      </c>
      <c r="AB160" s="1">
        <v>0.0183</v>
      </c>
      <c r="AC160" s="1">
        <v>0.0154</v>
      </c>
      <c r="AE160" s="1">
        <v>0.0213</v>
      </c>
      <c r="AF160" s="1">
        <v>0.0168</v>
      </c>
      <c r="AG160" s="1">
        <v>0.0045000000000000005</v>
      </c>
      <c r="AI160" s="1">
        <v>0.0183</v>
      </c>
      <c r="AJ160" s="218">
        <v>279858</v>
      </c>
    </row>
    <row r="161" spans="1:36" ht="12.75">
      <c r="A161" s="167">
        <v>152</v>
      </c>
      <c r="B161" s="168" t="s">
        <v>597</v>
      </c>
      <c r="C161" s="248">
        <v>14994894</v>
      </c>
      <c r="D161" s="248">
        <v>15532903</v>
      </c>
      <c r="E161" s="248">
        <v>16072857</v>
      </c>
      <c r="F161" s="248">
        <v>16892223</v>
      </c>
      <c r="G161" s="248">
        <v>17783155</v>
      </c>
      <c r="H161" s="248">
        <v>18419626</v>
      </c>
      <c r="I161" s="242">
        <v>2018</v>
      </c>
      <c r="J161" s="242">
        <v>0</v>
      </c>
      <c r="L161" s="218">
        <v>163137</v>
      </c>
      <c r="M161" s="218">
        <v>151631</v>
      </c>
      <c r="N161" s="218">
        <v>417545</v>
      </c>
      <c r="O161" s="218">
        <v>456842</v>
      </c>
      <c r="P161" s="229">
        <v>191892</v>
      </c>
      <c r="Q161" s="218">
        <v>163137</v>
      </c>
      <c r="R161" s="218">
        <v>151631</v>
      </c>
      <c r="S161" s="218">
        <v>278363</v>
      </c>
      <c r="T161" s="218">
        <v>456842</v>
      </c>
      <c r="U161" s="218">
        <v>191892</v>
      </c>
      <c r="V161" s="1">
        <v>0.0109</v>
      </c>
      <c r="W161" s="1">
        <v>0.0098</v>
      </c>
      <c r="X161" s="1">
        <v>0.0173</v>
      </c>
      <c r="Y161" s="1">
        <v>0.027</v>
      </c>
      <c r="Z161" s="1">
        <v>0.0108</v>
      </c>
      <c r="AB161" s="1">
        <v>0.0184</v>
      </c>
      <c r="AC161" s="1">
        <v>0.0126</v>
      </c>
      <c r="AE161" s="1">
        <v>0.027</v>
      </c>
      <c r="AF161" s="1">
        <v>0.0141</v>
      </c>
      <c r="AG161" s="1">
        <v>0.0129</v>
      </c>
      <c r="AI161" s="1">
        <v>0.0184</v>
      </c>
      <c r="AJ161" s="218">
        <v>338921</v>
      </c>
    </row>
    <row r="162" spans="1:36" ht="12.75">
      <c r="A162" s="167">
        <v>153</v>
      </c>
      <c r="B162" s="168" t="s">
        <v>598</v>
      </c>
      <c r="C162" s="248">
        <v>65231774</v>
      </c>
      <c r="D162" s="248">
        <v>68087327</v>
      </c>
      <c r="E162" s="248">
        <v>71007742</v>
      </c>
      <c r="F162" s="248">
        <v>74049153</v>
      </c>
      <c r="G162" s="248">
        <v>77287086</v>
      </c>
      <c r="H162" s="248">
        <v>80298856</v>
      </c>
      <c r="I162" s="242">
        <v>1995</v>
      </c>
      <c r="J162" s="242">
        <v>0</v>
      </c>
      <c r="L162" s="218">
        <v>1224759</v>
      </c>
      <c r="M162" s="218">
        <v>1218232</v>
      </c>
      <c r="N162" s="218">
        <v>1266217</v>
      </c>
      <c r="O162" s="218">
        <v>1375155</v>
      </c>
      <c r="P162" s="229">
        <v>1079593</v>
      </c>
      <c r="Q162" s="218">
        <v>1224759</v>
      </c>
      <c r="R162" s="218">
        <v>1218232</v>
      </c>
      <c r="S162" s="218">
        <v>1266217</v>
      </c>
      <c r="T162" s="218">
        <v>1375155</v>
      </c>
      <c r="U162" s="218">
        <v>1079593</v>
      </c>
      <c r="V162" s="1">
        <v>0.0188</v>
      </c>
      <c r="W162" s="1">
        <v>0.0179</v>
      </c>
      <c r="X162" s="1">
        <v>0.0178</v>
      </c>
      <c r="Y162" s="1">
        <v>0.0186</v>
      </c>
      <c r="Z162" s="1">
        <v>0.014</v>
      </c>
      <c r="AB162" s="1">
        <v>0.0168</v>
      </c>
      <c r="AC162" s="1">
        <v>0.0166</v>
      </c>
      <c r="AE162" s="1">
        <v>0.0186</v>
      </c>
      <c r="AF162" s="1">
        <v>0.0159</v>
      </c>
      <c r="AG162" s="1">
        <v>0.0026999999999999975</v>
      </c>
      <c r="AI162" s="1">
        <v>0.0168</v>
      </c>
      <c r="AJ162" s="218">
        <v>1349021</v>
      </c>
    </row>
    <row r="163" spans="1:36" ht="12.75">
      <c r="A163" s="167">
        <v>154</v>
      </c>
      <c r="B163" s="168" t="s">
        <v>599</v>
      </c>
      <c r="C163" s="248">
        <v>4375166</v>
      </c>
      <c r="D163" s="248">
        <v>4522541</v>
      </c>
      <c r="E163" s="248">
        <v>4697238</v>
      </c>
      <c r="F163" s="248">
        <v>4876132</v>
      </c>
      <c r="G163" s="248">
        <v>5083837</v>
      </c>
      <c r="H163" s="248">
        <v>5296674</v>
      </c>
      <c r="I163" s="242">
        <v>1991</v>
      </c>
      <c r="J163" s="242">
        <v>0</v>
      </c>
      <c r="L163" s="218">
        <v>37995</v>
      </c>
      <c r="M163" s="218">
        <v>61634</v>
      </c>
      <c r="N163" s="218">
        <v>61463</v>
      </c>
      <c r="O163" s="218">
        <v>85802</v>
      </c>
      <c r="P163" s="229">
        <v>85741</v>
      </c>
      <c r="Q163" s="218">
        <v>37995</v>
      </c>
      <c r="R163" s="218">
        <v>61634</v>
      </c>
      <c r="S163" s="218">
        <v>61463</v>
      </c>
      <c r="T163" s="218">
        <v>85802</v>
      </c>
      <c r="U163" s="218">
        <v>85741</v>
      </c>
      <c r="V163" s="1">
        <v>0.0087</v>
      </c>
      <c r="W163" s="1">
        <v>0.0136</v>
      </c>
      <c r="X163" s="1">
        <v>0.0131</v>
      </c>
      <c r="Y163" s="1">
        <v>0.0176</v>
      </c>
      <c r="Z163" s="1">
        <v>0.0169</v>
      </c>
      <c r="AB163" s="1">
        <v>0.0159</v>
      </c>
      <c r="AC163" s="1">
        <v>0.0145</v>
      </c>
      <c r="AE163" s="1">
        <v>0.0176</v>
      </c>
      <c r="AF163" s="1">
        <v>0.015</v>
      </c>
      <c r="AG163" s="1">
        <v>0.0026000000000000016</v>
      </c>
      <c r="AI163" s="1">
        <v>0.0159</v>
      </c>
      <c r="AJ163" s="218">
        <v>84217</v>
      </c>
    </row>
    <row r="164" spans="1:36" ht="12.75">
      <c r="A164" s="167">
        <v>155</v>
      </c>
      <c r="B164" s="168" t="s">
        <v>600</v>
      </c>
      <c r="C164" s="248">
        <v>129101885</v>
      </c>
      <c r="D164" s="248">
        <v>135104579</v>
      </c>
      <c r="E164" s="248">
        <v>141804255</v>
      </c>
      <c r="F164" s="248">
        <v>148706496</v>
      </c>
      <c r="G164" s="248">
        <v>155730639</v>
      </c>
      <c r="H164" s="248">
        <v>163232408</v>
      </c>
      <c r="I164" s="242">
        <v>1991</v>
      </c>
      <c r="J164" s="242">
        <v>0</v>
      </c>
      <c r="L164" s="218">
        <v>2672134</v>
      </c>
      <c r="M164" s="218">
        <v>3309344</v>
      </c>
      <c r="N164" s="218">
        <v>3357135</v>
      </c>
      <c r="O164" s="218">
        <v>3270004</v>
      </c>
      <c r="P164" s="229">
        <v>3608503</v>
      </c>
      <c r="Q164" s="218">
        <v>2672134</v>
      </c>
      <c r="R164" s="218">
        <v>3309344</v>
      </c>
      <c r="S164" s="218">
        <v>3357135</v>
      </c>
      <c r="T164" s="218">
        <v>3270004</v>
      </c>
      <c r="U164" s="218">
        <v>3608503</v>
      </c>
      <c r="V164" s="1">
        <v>0.0207</v>
      </c>
      <c r="W164" s="1">
        <v>0.0245</v>
      </c>
      <c r="X164" s="1">
        <v>0.0237</v>
      </c>
      <c r="Y164" s="1">
        <v>0.022</v>
      </c>
      <c r="Z164" s="1">
        <v>0.0232</v>
      </c>
      <c r="AB164" s="1">
        <v>0.023</v>
      </c>
      <c r="AC164" s="1">
        <v>0.023</v>
      </c>
      <c r="AE164" s="1">
        <v>0.0237</v>
      </c>
      <c r="AF164" s="1">
        <v>0.0226</v>
      </c>
      <c r="AG164" s="1">
        <v>0.0011000000000000003</v>
      </c>
      <c r="AI164" s="1">
        <v>0.023</v>
      </c>
      <c r="AJ164" s="218">
        <v>3754345</v>
      </c>
    </row>
    <row r="165" spans="1:36" ht="12.75">
      <c r="A165" s="167">
        <v>156</v>
      </c>
      <c r="B165" s="168" t="s">
        <v>601</v>
      </c>
      <c r="C165" s="248">
        <v>1672733</v>
      </c>
      <c r="D165" s="248">
        <v>1721853</v>
      </c>
      <c r="E165" s="248">
        <v>1771804</v>
      </c>
      <c r="F165" s="248">
        <v>1820724</v>
      </c>
      <c r="G165" s="248">
        <v>1878027</v>
      </c>
      <c r="H165" s="248">
        <v>1932264</v>
      </c>
      <c r="I165" s="242">
        <v>1991</v>
      </c>
      <c r="J165" s="242">
        <v>0</v>
      </c>
      <c r="L165" s="218">
        <v>7302</v>
      </c>
      <c r="M165" s="218">
        <v>6905</v>
      </c>
      <c r="N165" s="218">
        <v>4625</v>
      </c>
      <c r="O165" s="218">
        <v>11785</v>
      </c>
      <c r="P165" s="229">
        <v>7286</v>
      </c>
      <c r="Q165" s="218">
        <v>7302</v>
      </c>
      <c r="R165" s="218">
        <v>6905</v>
      </c>
      <c r="S165" s="218">
        <v>4625</v>
      </c>
      <c r="T165" s="218">
        <v>11785</v>
      </c>
      <c r="U165" s="218">
        <v>7286</v>
      </c>
      <c r="V165" s="1">
        <v>0.0044</v>
      </c>
      <c r="W165" s="1">
        <v>0.004</v>
      </c>
      <c r="X165" s="1">
        <v>0.0026</v>
      </c>
      <c r="Y165" s="1">
        <v>0.0065</v>
      </c>
      <c r="Z165" s="1">
        <v>0.0039</v>
      </c>
      <c r="AB165" s="1">
        <v>0.0043</v>
      </c>
      <c r="AC165" s="1">
        <v>0.0035</v>
      </c>
      <c r="AE165" s="1">
        <v>0.0065</v>
      </c>
      <c r="AF165" s="1">
        <v>0.0033</v>
      </c>
      <c r="AG165" s="1">
        <v>0.0031999999999999997</v>
      </c>
      <c r="AI165" s="1">
        <v>0.0043</v>
      </c>
      <c r="AJ165" s="218">
        <v>8309</v>
      </c>
    </row>
    <row r="166" spans="1:36" ht="12.75">
      <c r="A166" s="167">
        <v>157</v>
      </c>
      <c r="B166" s="168" t="s">
        <v>602</v>
      </c>
      <c r="C166" s="248">
        <v>22073141</v>
      </c>
      <c r="D166" s="248">
        <v>22912242</v>
      </c>
      <c r="E166" s="248">
        <v>23823983</v>
      </c>
      <c r="F166" s="248">
        <v>24580535</v>
      </c>
      <c r="G166" s="248">
        <v>25224589</v>
      </c>
      <c r="H166" s="248">
        <v>25937914</v>
      </c>
      <c r="I166" s="242">
        <v>1996</v>
      </c>
      <c r="J166" s="242">
        <v>0</v>
      </c>
      <c r="L166" s="218">
        <v>287273</v>
      </c>
      <c r="M166" s="218">
        <v>338935</v>
      </c>
      <c r="N166" s="218">
        <v>160953</v>
      </c>
      <c r="O166" s="218">
        <v>29541</v>
      </c>
      <c r="P166" s="229">
        <v>82710</v>
      </c>
      <c r="Q166" s="218">
        <v>287273</v>
      </c>
      <c r="R166" s="218">
        <v>338935</v>
      </c>
      <c r="S166" s="218">
        <v>160953</v>
      </c>
      <c r="T166" s="218">
        <v>29541</v>
      </c>
      <c r="U166" s="218">
        <v>82710</v>
      </c>
      <c r="V166" s="1">
        <v>0.013</v>
      </c>
      <c r="W166" s="1">
        <v>0.0148</v>
      </c>
      <c r="X166" s="1">
        <v>0.0068</v>
      </c>
      <c r="Y166" s="1">
        <v>0.0012</v>
      </c>
      <c r="Z166" s="1">
        <v>0.0033</v>
      </c>
      <c r="AB166" s="1">
        <v>0.0038</v>
      </c>
      <c r="AC166" s="1">
        <v>0.0038</v>
      </c>
      <c r="AE166" s="1">
        <v>0.0068</v>
      </c>
      <c r="AF166" s="1">
        <v>0.0023</v>
      </c>
      <c r="AG166" s="1">
        <v>0.0045</v>
      </c>
      <c r="AI166" s="1">
        <v>0.0038</v>
      </c>
      <c r="AJ166" s="218">
        <v>98564</v>
      </c>
    </row>
    <row r="167" spans="1:36" ht="12.75">
      <c r="A167" s="167">
        <v>158</v>
      </c>
      <c r="B167" s="168" t="s">
        <v>603</v>
      </c>
      <c r="C167" s="248">
        <v>26559206</v>
      </c>
      <c r="D167" s="248">
        <v>28472409</v>
      </c>
      <c r="E167" s="248">
        <v>31286005</v>
      </c>
      <c r="F167" s="248">
        <v>33270386</v>
      </c>
      <c r="G167" s="248">
        <v>35938075</v>
      </c>
      <c r="H167" s="248">
        <v>37973455</v>
      </c>
      <c r="I167" s="242">
        <v>0</v>
      </c>
      <c r="J167" s="242">
        <v>0</v>
      </c>
      <c r="L167" s="218">
        <v>1249222</v>
      </c>
      <c r="M167" s="218">
        <v>1987105</v>
      </c>
      <c r="N167" s="218">
        <v>1202231</v>
      </c>
      <c r="O167" s="218">
        <v>1835455</v>
      </c>
      <c r="P167" s="229">
        <v>1136928</v>
      </c>
      <c r="Q167" s="218">
        <v>1249222</v>
      </c>
      <c r="R167" s="218">
        <v>1987105</v>
      </c>
      <c r="S167" s="218">
        <v>1202231</v>
      </c>
      <c r="T167" s="218">
        <v>1835455</v>
      </c>
      <c r="U167" s="218">
        <v>1136928</v>
      </c>
      <c r="V167" s="1">
        <v>0.047</v>
      </c>
      <c r="W167" s="1">
        <v>0.0698</v>
      </c>
      <c r="X167" s="1">
        <v>0.0384</v>
      </c>
      <c r="Y167" s="1">
        <v>0.0552</v>
      </c>
      <c r="Z167" s="1">
        <v>0.0316</v>
      </c>
      <c r="AB167" s="1">
        <v>0.0417</v>
      </c>
      <c r="AC167" s="1">
        <v>0.0417</v>
      </c>
      <c r="AE167" s="1">
        <v>0.0552</v>
      </c>
      <c r="AF167" s="1">
        <v>0.035</v>
      </c>
      <c r="AG167" s="1">
        <v>0.020199999999999996</v>
      </c>
      <c r="AI167" s="1">
        <v>0.0417</v>
      </c>
      <c r="AJ167" s="218">
        <v>1583493</v>
      </c>
    </row>
    <row r="168" spans="1:36" ht="12.75">
      <c r="A168" s="167">
        <v>159</v>
      </c>
      <c r="B168" s="168" t="s">
        <v>604</v>
      </c>
      <c r="C168" s="248">
        <v>37781176</v>
      </c>
      <c r="D168" s="248">
        <v>38954003</v>
      </c>
      <c r="E168" s="248">
        <v>40107569</v>
      </c>
      <c r="F168" s="248">
        <v>41340174</v>
      </c>
      <c r="G168" s="248">
        <v>42640565</v>
      </c>
      <c r="H168" s="248">
        <v>44067400</v>
      </c>
      <c r="I168" s="242">
        <v>1991</v>
      </c>
      <c r="J168" s="242">
        <v>0</v>
      </c>
      <c r="L168" s="218">
        <v>228298</v>
      </c>
      <c r="M168" s="218">
        <v>179716</v>
      </c>
      <c r="N168" s="218">
        <v>229916</v>
      </c>
      <c r="O168" s="218">
        <v>266887</v>
      </c>
      <c r="P168" s="229">
        <v>360075</v>
      </c>
      <c r="Q168" s="218">
        <v>228298</v>
      </c>
      <c r="R168" s="218">
        <v>179716</v>
      </c>
      <c r="S168" s="218">
        <v>229916</v>
      </c>
      <c r="T168" s="218">
        <v>266887</v>
      </c>
      <c r="U168" s="218">
        <v>360075</v>
      </c>
      <c r="V168" s="1">
        <v>0.006</v>
      </c>
      <c r="W168" s="1">
        <v>0.0046</v>
      </c>
      <c r="X168" s="1">
        <v>0.0057</v>
      </c>
      <c r="Y168" s="1">
        <v>0.0065</v>
      </c>
      <c r="Z168" s="1">
        <v>0.0084</v>
      </c>
      <c r="AB168" s="1">
        <v>0.0069</v>
      </c>
      <c r="AC168" s="1">
        <v>0.0056</v>
      </c>
      <c r="AE168" s="1">
        <v>0.0084</v>
      </c>
      <c r="AF168" s="1">
        <v>0.0061</v>
      </c>
      <c r="AG168" s="1">
        <v>0.002299999999999999</v>
      </c>
      <c r="AI168" s="1">
        <v>0.0069</v>
      </c>
      <c r="AJ168" s="218">
        <v>304065</v>
      </c>
    </row>
    <row r="169" spans="1:36" ht="12.75">
      <c r="A169" s="167">
        <v>160</v>
      </c>
      <c r="B169" s="168" t="s">
        <v>605</v>
      </c>
      <c r="C169" s="248">
        <v>128838969</v>
      </c>
      <c r="D169" s="248">
        <v>134307160</v>
      </c>
      <c r="E169" s="248">
        <v>140808634</v>
      </c>
      <c r="F169" s="248">
        <v>146747545</v>
      </c>
      <c r="G169" s="248">
        <v>152560490</v>
      </c>
      <c r="H169" s="248">
        <v>158905239</v>
      </c>
      <c r="I169" s="242">
        <v>1991</v>
      </c>
      <c r="J169" s="242">
        <v>0</v>
      </c>
      <c r="L169" s="218">
        <v>2247217</v>
      </c>
      <c r="M169" s="218">
        <v>3143795</v>
      </c>
      <c r="N169" s="218">
        <v>2418695</v>
      </c>
      <c r="O169" s="218">
        <v>2144212</v>
      </c>
      <c r="P169" s="229">
        <v>2530737</v>
      </c>
      <c r="Q169" s="218">
        <v>2247217</v>
      </c>
      <c r="R169" s="218">
        <v>3143795</v>
      </c>
      <c r="S169" s="218">
        <v>2418695</v>
      </c>
      <c r="T169" s="218">
        <v>2144212</v>
      </c>
      <c r="U169" s="218">
        <v>2530737</v>
      </c>
      <c r="V169" s="1">
        <v>0.0174</v>
      </c>
      <c r="W169" s="1">
        <v>0.0234</v>
      </c>
      <c r="X169" s="1">
        <v>0.0172</v>
      </c>
      <c r="Y169" s="1">
        <v>0.0146</v>
      </c>
      <c r="Z169" s="1">
        <v>0.0166</v>
      </c>
      <c r="AB169" s="1">
        <v>0.0161</v>
      </c>
      <c r="AC169" s="1">
        <v>0.0161</v>
      </c>
      <c r="AE169" s="1">
        <v>0.0172</v>
      </c>
      <c r="AF169" s="1">
        <v>0.0156</v>
      </c>
      <c r="AG169" s="1">
        <v>0.0016000000000000007</v>
      </c>
      <c r="AI169" s="1">
        <v>0.0161</v>
      </c>
      <c r="AJ169" s="218">
        <v>2558374</v>
      </c>
    </row>
    <row r="170" spans="1:36" ht="12.75">
      <c r="A170" s="167">
        <v>161</v>
      </c>
      <c r="B170" s="168" t="s">
        <v>606</v>
      </c>
      <c r="C170" s="248">
        <v>35290482</v>
      </c>
      <c r="D170" s="248">
        <v>36551239</v>
      </c>
      <c r="E170" s="248">
        <v>37886042</v>
      </c>
      <c r="F170" s="248">
        <v>39450650</v>
      </c>
      <c r="G170" s="248">
        <v>41088672</v>
      </c>
      <c r="H170" s="248">
        <v>42772547</v>
      </c>
      <c r="I170" s="242">
        <v>0</v>
      </c>
      <c r="J170" s="242">
        <v>0</v>
      </c>
      <c r="L170" s="218">
        <v>378495</v>
      </c>
      <c r="M170" s="218">
        <v>421022</v>
      </c>
      <c r="N170" s="218">
        <v>617457</v>
      </c>
      <c r="O170" s="218">
        <v>651756</v>
      </c>
      <c r="P170" s="229">
        <v>656658</v>
      </c>
      <c r="Q170" s="218">
        <v>378495</v>
      </c>
      <c r="R170" s="218">
        <v>421022</v>
      </c>
      <c r="S170" s="218">
        <v>617457</v>
      </c>
      <c r="T170" s="218">
        <v>651756</v>
      </c>
      <c r="U170" s="218">
        <v>656658</v>
      </c>
      <c r="V170" s="1">
        <v>0.0107</v>
      </c>
      <c r="W170" s="1">
        <v>0.0115</v>
      </c>
      <c r="X170" s="1">
        <v>0.0163</v>
      </c>
      <c r="Y170" s="1">
        <v>0.0165</v>
      </c>
      <c r="Z170" s="1">
        <v>0.016</v>
      </c>
      <c r="AB170" s="1">
        <v>0.0163</v>
      </c>
      <c r="AC170" s="1">
        <v>0.0146</v>
      </c>
      <c r="AE170" s="1">
        <v>0.0165</v>
      </c>
      <c r="AF170" s="1">
        <v>0.0162</v>
      </c>
      <c r="AG170" s="1">
        <v>0.00030000000000000165</v>
      </c>
      <c r="AI170" s="1">
        <v>0.0163</v>
      </c>
      <c r="AJ170" s="218">
        <v>697193</v>
      </c>
    </row>
    <row r="171" spans="1:36" ht="12.75">
      <c r="A171" s="167">
        <v>162</v>
      </c>
      <c r="B171" s="168" t="s">
        <v>607</v>
      </c>
      <c r="C171" s="248">
        <v>19013813</v>
      </c>
      <c r="D171" s="248">
        <v>19850014</v>
      </c>
      <c r="E171" s="248">
        <v>20835908</v>
      </c>
      <c r="F171" s="248">
        <v>21838302</v>
      </c>
      <c r="G171" s="248">
        <v>22856796</v>
      </c>
      <c r="H171" s="248">
        <v>23794447</v>
      </c>
      <c r="I171" s="242">
        <v>0</v>
      </c>
      <c r="J171" s="242">
        <v>0</v>
      </c>
      <c r="L171" s="218">
        <v>360856</v>
      </c>
      <c r="M171" s="218">
        <v>487955</v>
      </c>
      <c r="N171" s="218">
        <v>481496</v>
      </c>
      <c r="O171" s="218">
        <v>472536</v>
      </c>
      <c r="P171" s="229">
        <v>366231</v>
      </c>
      <c r="Q171" s="218">
        <v>360856</v>
      </c>
      <c r="R171" s="218">
        <v>487955</v>
      </c>
      <c r="S171" s="218">
        <v>481496</v>
      </c>
      <c r="T171" s="218">
        <v>472536</v>
      </c>
      <c r="U171" s="218">
        <v>366231</v>
      </c>
      <c r="V171" s="1">
        <v>0.019</v>
      </c>
      <c r="W171" s="1">
        <v>0.0246</v>
      </c>
      <c r="X171" s="1">
        <v>0.0231</v>
      </c>
      <c r="Y171" s="1">
        <v>0.0216</v>
      </c>
      <c r="Z171" s="1">
        <v>0.016</v>
      </c>
      <c r="AB171" s="1">
        <v>0.0202</v>
      </c>
      <c r="AC171" s="1">
        <v>0.0202</v>
      </c>
      <c r="AE171" s="1">
        <v>0.0231</v>
      </c>
      <c r="AF171" s="1">
        <v>0.0188</v>
      </c>
      <c r="AG171" s="1">
        <v>0.004299999999999998</v>
      </c>
      <c r="AI171" s="1">
        <v>0.0202</v>
      </c>
      <c r="AJ171" s="218">
        <v>480648</v>
      </c>
    </row>
    <row r="172" spans="1:36" ht="12.75">
      <c r="A172" s="167">
        <v>163</v>
      </c>
      <c r="B172" s="168" t="s">
        <v>608</v>
      </c>
      <c r="C172" s="248">
        <v>112048550</v>
      </c>
      <c r="D172" s="248">
        <v>117194784</v>
      </c>
      <c r="E172" s="248">
        <v>121530630</v>
      </c>
      <c r="F172" s="248">
        <v>126245456</v>
      </c>
      <c r="G172" s="248">
        <v>131247559</v>
      </c>
      <c r="H172" s="248">
        <v>136429137</v>
      </c>
      <c r="I172" s="242">
        <v>1992</v>
      </c>
      <c r="J172" s="242">
        <v>0</v>
      </c>
      <c r="L172" s="218">
        <v>2345020</v>
      </c>
      <c r="M172" s="218">
        <v>1405625</v>
      </c>
      <c r="N172" s="218">
        <v>1674342</v>
      </c>
      <c r="O172" s="218">
        <v>1845967</v>
      </c>
      <c r="P172" s="229">
        <v>1884440</v>
      </c>
      <c r="Q172" s="218">
        <v>2345020</v>
      </c>
      <c r="R172" s="218">
        <v>1405625</v>
      </c>
      <c r="S172" s="218">
        <v>1674342</v>
      </c>
      <c r="T172" s="218">
        <v>1845967</v>
      </c>
      <c r="U172" s="218">
        <v>1884440</v>
      </c>
      <c r="V172" s="1">
        <v>0.0209</v>
      </c>
      <c r="W172" s="1">
        <v>0.012</v>
      </c>
      <c r="X172" s="1">
        <v>0.0138</v>
      </c>
      <c r="Y172" s="1">
        <v>0.0146</v>
      </c>
      <c r="Z172" s="1">
        <v>0.0144</v>
      </c>
      <c r="AB172" s="1">
        <v>0.0143</v>
      </c>
      <c r="AC172" s="1">
        <v>0.0134</v>
      </c>
      <c r="AE172" s="1">
        <v>0.0146</v>
      </c>
      <c r="AF172" s="1">
        <v>0.0141</v>
      </c>
      <c r="AG172" s="1">
        <v>0.0005000000000000004</v>
      </c>
      <c r="AI172" s="1">
        <v>0.0143</v>
      </c>
      <c r="AJ172" s="218">
        <v>1950937</v>
      </c>
    </row>
    <row r="173" spans="1:36" ht="12.75">
      <c r="A173" s="167">
        <v>164</v>
      </c>
      <c r="B173" s="168" t="s">
        <v>609</v>
      </c>
      <c r="C173" s="248">
        <v>30988312</v>
      </c>
      <c r="D173" s="248">
        <v>32882789</v>
      </c>
      <c r="E173" s="248">
        <v>34303700</v>
      </c>
      <c r="F173" s="248">
        <v>35597066</v>
      </c>
      <c r="G173" s="248">
        <v>36870564</v>
      </c>
      <c r="H173" s="248">
        <v>38404725</v>
      </c>
      <c r="I173" s="242">
        <v>1991</v>
      </c>
      <c r="J173" s="242">
        <v>0</v>
      </c>
      <c r="L173" s="218">
        <v>1119769</v>
      </c>
      <c r="M173" s="218">
        <v>598841</v>
      </c>
      <c r="N173" s="218">
        <v>435773</v>
      </c>
      <c r="O173" s="218">
        <v>377843</v>
      </c>
      <c r="P173" s="229">
        <v>612396</v>
      </c>
      <c r="Q173" s="218">
        <v>1119769</v>
      </c>
      <c r="R173" s="218">
        <v>598841</v>
      </c>
      <c r="S173" s="218">
        <v>435773</v>
      </c>
      <c r="T173" s="218">
        <v>377843</v>
      </c>
      <c r="U173" s="218">
        <v>612396</v>
      </c>
      <c r="V173" s="1">
        <v>0.0361</v>
      </c>
      <c r="W173" s="1">
        <v>0.0182</v>
      </c>
      <c r="X173" s="1">
        <v>0.0127</v>
      </c>
      <c r="Y173" s="1">
        <v>0.0106</v>
      </c>
      <c r="Z173" s="1">
        <v>0.0166</v>
      </c>
      <c r="AB173" s="1">
        <v>0.0133</v>
      </c>
      <c r="AC173" s="1">
        <v>0.0133</v>
      </c>
      <c r="AE173" s="1">
        <v>0.0166</v>
      </c>
      <c r="AF173" s="1">
        <v>0.0117</v>
      </c>
      <c r="AG173" s="1">
        <v>0.0049</v>
      </c>
      <c r="AI173" s="1">
        <v>0.0133</v>
      </c>
      <c r="AJ173" s="218">
        <v>510783</v>
      </c>
    </row>
    <row r="174" spans="1:36" ht="12.75">
      <c r="A174" s="167">
        <v>165</v>
      </c>
      <c r="B174" s="168" t="s">
        <v>610</v>
      </c>
      <c r="C174" s="248">
        <v>75893339</v>
      </c>
      <c r="D174" s="248">
        <v>79071792</v>
      </c>
      <c r="E174" s="248">
        <v>83008386</v>
      </c>
      <c r="F174" s="248">
        <v>86826081</v>
      </c>
      <c r="G174" s="248">
        <v>90263355</v>
      </c>
      <c r="H174" s="248">
        <v>94569307</v>
      </c>
      <c r="I174" s="242">
        <v>1994</v>
      </c>
      <c r="J174" s="242">
        <v>0</v>
      </c>
      <c r="L174" s="218">
        <v>1281120</v>
      </c>
      <c r="M174" s="218">
        <v>1959799</v>
      </c>
      <c r="N174" s="218">
        <v>1742485</v>
      </c>
      <c r="O174" s="218">
        <v>1266622</v>
      </c>
      <c r="P174" s="229">
        <v>2049368</v>
      </c>
      <c r="Q174" s="218">
        <v>1281120</v>
      </c>
      <c r="R174" s="218">
        <v>1959799</v>
      </c>
      <c r="S174" s="218">
        <v>1742485</v>
      </c>
      <c r="T174" s="218">
        <v>1266622</v>
      </c>
      <c r="U174" s="218">
        <v>2049368</v>
      </c>
      <c r="V174" s="1">
        <v>0.0169</v>
      </c>
      <c r="W174" s="1">
        <v>0.0248</v>
      </c>
      <c r="X174" s="1">
        <v>0.021</v>
      </c>
      <c r="Y174" s="1">
        <v>0.0146</v>
      </c>
      <c r="Z174" s="1">
        <v>0.0227</v>
      </c>
      <c r="AB174" s="1">
        <v>0.0194</v>
      </c>
      <c r="AC174" s="1">
        <v>0.0194</v>
      </c>
      <c r="AE174" s="1">
        <v>0.0227</v>
      </c>
      <c r="AF174" s="1">
        <v>0.0178</v>
      </c>
      <c r="AG174" s="1">
        <v>0.004900000000000002</v>
      </c>
      <c r="AI174" s="1">
        <v>0.0194</v>
      </c>
      <c r="AJ174" s="218">
        <v>1834645</v>
      </c>
    </row>
    <row r="175" spans="1:36" ht="12.75">
      <c r="A175" s="167">
        <v>166</v>
      </c>
      <c r="B175" s="168" t="s">
        <v>611</v>
      </c>
      <c r="C175" s="248">
        <v>18482626</v>
      </c>
      <c r="D175" s="248">
        <v>19252684</v>
      </c>
      <c r="E175" s="248">
        <v>20088508</v>
      </c>
      <c r="F175" s="248">
        <v>20867145</v>
      </c>
      <c r="G175" s="248">
        <v>21664958</v>
      </c>
      <c r="H175" s="248">
        <v>22372852</v>
      </c>
      <c r="I175" s="242">
        <v>1998</v>
      </c>
      <c r="J175" s="242">
        <v>0</v>
      </c>
      <c r="L175" s="218">
        <v>307992</v>
      </c>
      <c r="M175" s="218">
        <v>354507</v>
      </c>
      <c r="N175" s="218">
        <v>276127</v>
      </c>
      <c r="O175" s="218">
        <v>276134</v>
      </c>
      <c r="P175" s="229">
        <v>166271</v>
      </c>
      <c r="Q175" s="218">
        <v>307992</v>
      </c>
      <c r="R175" s="218">
        <v>354507</v>
      </c>
      <c r="S175" s="218">
        <v>276127</v>
      </c>
      <c r="T175" s="218">
        <v>276134</v>
      </c>
      <c r="U175" s="218">
        <v>166271</v>
      </c>
      <c r="V175" s="1">
        <v>0.0167</v>
      </c>
      <c r="W175" s="1">
        <v>0.0184</v>
      </c>
      <c r="X175" s="1">
        <v>0.0137</v>
      </c>
      <c r="Y175" s="1">
        <v>0.0132</v>
      </c>
      <c r="Z175" s="1">
        <v>0.0077</v>
      </c>
      <c r="AB175" s="1">
        <v>0.0115</v>
      </c>
      <c r="AC175" s="1">
        <v>0.0115</v>
      </c>
      <c r="AE175" s="1">
        <v>0.0137</v>
      </c>
      <c r="AF175" s="1">
        <v>0.0105</v>
      </c>
      <c r="AG175" s="1">
        <v>0.0031999999999999997</v>
      </c>
      <c r="AI175" s="1">
        <v>0.0115</v>
      </c>
      <c r="AJ175" s="218">
        <v>257288</v>
      </c>
    </row>
    <row r="176" spans="1:36" ht="12.75">
      <c r="A176" s="167">
        <v>167</v>
      </c>
      <c r="B176" s="168" t="s">
        <v>612</v>
      </c>
      <c r="C176" s="248">
        <v>50550594</v>
      </c>
      <c r="D176" s="248">
        <v>52997225</v>
      </c>
      <c r="E176" s="248">
        <v>55476985</v>
      </c>
      <c r="F176" s="248">
        <v>57822467</v>
      </c>
      <c r="G176" s="248">
        <v>60338710</v>
      </c>
      <c r="H176" s="248">
        <v>62548558</v>
      </c>
      <c r="I176" s="242">
        <v>1993</v>
      </c>
      <c r="J176" s="242">
        <v>0</v>
      </c>
      <c r="L176" s="218">
        <v>1182866</v>
      </c>
      <c r="M176" s="218">
        <v>1154830</v>
      </c>
      <c r="N176" s="218">
        <v>958557</v>
      </c>
      <c r="O176" s="218">
        <v>1070681</v>
      </c>
      <c r="P176" s="229">
        <v>701381</v>
      </c>
      <c r="Q176" s="218">
        <v>1182866</v>
      </c>
      <c r="R176" s="218">
        <v>1154830</v>
      </c>
      <c r="S176" s="218">
        <v>958557</v>
      </c>
      <c r="T176" s="218">
        <v>1070681</v>
      </c>
      <c r="U176" s="218">
        <v>701381</v>
      </c>
      <c r="V176" s="1">
        <v>0.0234</v>
      </c>
      <c r="W176" s="1">
        <v>0.0218</v>
      </c>
      <c r="X176" s="1">
        <v>0.0173</v>
      </c>
      <c r="Y176" s="1">
        <v>0.0185</v>
      </c>
      <c r="Z176" s="1">
        <v>0.0116</v>
      </c>
      <c r="AB176" s="1">
        <v>0.0158</v>
      </c>
      <c r="AC176" s="1">
        <v>0.0158</v>
      </c>
      <c r="AE176" s="1">
        <v>0.0185</v>
      </c>
      <c r="AF176" s="1">
        <v>0.0145</v>
      </c>
      <c r="AG176" s="1">
        <v>0.003999999999999998</v>
      </c>
      <c r="AI176" s="1">
        <v>0.0158</v>
      </c>
      <c r="AJ176" s="218">
        <v>988267</v>
      </c>
    </row>
    <row r="177" spans="1:36" ht="12.75">
      <c r="A177" s="167">
        <v>168</v>
      </c>
      <c r="B177" s="168" t="s">
        <v>613</v>
      </c>
      <c r="C177" s="248">
        <v>47963807</v>
      </c>
      <c r="D177" s="248">
        <v>49584103</v>
      </c>
      <c r="E177" s="248">
        <v>51331445</v>
      </c>
      <c r="F177" s="248">
        <v>52983355</v>
      </c>
      <c r="G177" s="248">
        <v>54625370</v>
      </c>
      <c r="H177" s="248">
        <v>56294235</v>
      </c>
      <c r="I177" s="242">
        <v>2006</v>
      </c>
      <c r="J177" s="242">
        <v>0</v>
      </c>
      <c r="L177" s="218">
        <v>421201</v>
      </c>
      <c r="M177" s="218">
        <v>507739</v>
      </c>
      <c r="N177" s="218">
        <v>368624</v>
      </c>
      <c r="O177" s="218">
        <v>317431</v>
      </c>
      <c r="P177" s="229">
        <v>303231</v>
      </c>
      <c r="Q177" s="218">
        <v>421201</v>
      </c>
      <c r="R177" s="218">
        <v>507739</v>
      </c>
      <c r="S177" s="218">
        <v>368624</v>
      </c>
      <c r="T177" s="218">
        <v>317431</v>
      </c>
      <c r="U177" s="218">
        <v>303231</v>
      </c>
      <c r="V177" s="1">
        <v>0.0088</v>
      </c>
      <c r="W177" s="1">
        <v>0.0102</v>
      </c>
      <c r="X177" s="1">
        <v>0.0072</v>
      </c>
      <c r="Y177" s="1">
        <v>0.006</v>
      </c>
      <c r="Z177" s="1">
        <v>0.0056</v>
      </c>
      <c r="AB177" s="1">
        <v>0.0063</v>
      </c>
      <c r="AC177" s="1">
        <v>0.0063</v>
      </c>
      <c r="AE177" s="1">
        <v>0.0072</v>
      </c>
      <c r="AF177" s="1">
        <v>0.0058</v>
      </c>
      <c r="AG177" s="1">
        <v>0.0014000000000000002</v>
      </c>
      <c r="AI177" s="1">
        <v>0.0063</v>
      </c>
      <c r="AJ177" s="218">
        <v>354654</v>
      </c>
    </row>
    <row r="178" spans="1:36" ht="12.75">
      <c r="A178" s="167">
        <v>169</v>
      </c>
      <c r="B178" s="168" t="s">
        <v>614</v>
      </c>
      <c r="C178" s="248">
        <v>14379201</v>
      </c>
      <c r="D178" s="248">
        <v>14884628</v>
      </c>
      <c r="E178" s="248">
        <v>15433588</v>
      </c>
      <c r="F178" s="248">
        <v>16033569</v>
      </c>
      <c r="G178" s="248">
        <v>16606927</v>
      </c>
      <c r="H178" s="248">
        <v>17620938</v>
      </c>
      <c r="I178" s="242">
        <v>2005</v>
      </c>
      <c r="J178" s="242">
        <v>0</v>
      </c>
      <c r="L178" s="218">
        <v>145947</v>
      </c>
      <c r="M178" s="218">
        <v>176844</v>
      </c>
      <c r="N178" s="218">
        <v>214142</v>
      </c>
      <c r="O178" s="218">
        <v>172518</v>
      </c>
      <c r="P178" s="229">
        <v>178838</v>
      </c>
      <c r="Q178" s="218">
        <v>145947</v>
      </c>
      <c r="R178" s="218">
        <v>176844</v>
      </c>
      <c r="S178" s="218">
        <v>214142</v>
      </c>
      <c r="T178" s="218">
        <v>172518</v>
      </c>
      <c r="U178" s="218">
        <v>178838</v>
      </c>
      <c r="V178" s="1">
        <v>0.0101</v>
      </c>
      <c r="W178" s="1">
        <v>0.0119</v>
      </c>
      <c r="X178" s="1">
        <v>0.0139</v>
      </c>
      <c r="Y178" s="1">
        <v>0.0108</v>
      </c>
      <c r="Z178" s="1">
        <v>0.0108</v>
      </c>
      <c r="AB178" s="1">
        <v>0.0118</v>
      </c>
      <c r="AC178" s="1">
        <v>0.0112</v>
      </c>
      <c r="AE178" s="1">
        <v>0.0139</v>
      </c>
      <c r="AF178" s="1">
        <v>0.0108</v>
      </c>
      <c r="AG178" s="1">
        <v>0.0030999999999999986</v>
      </c>
      <c r="AI178" s="1">
        <v>0.0118</v>
      </c>
      <c r="AJ178" s="218">
        <v>207927</v>
      </c>
    </row>
    <row r="179" spans="1:36" ht="12.75">
      <c r="A179" s="167">
        <v>170</v>
      </c>
      <c r="B179" s="168" t="s">
        <v>615</v>
      </c>
      <c r="C179" s="248">
        <v>113153270</v>
      </c>
      <c r="D179" s="248">
        <v>119963736</v>
      </c>
      <c r="E179" s="248">
        <v>124710450</v>
      </c>
      <c r="F179" s="248">
        <v>131259954</v>
      </c>
      <c r="G179" s="248">
        <v>138028167</v>
      </c>
      <c r="H179" s="248">
        <v>144113359</v>
      </c>
      <c r="I179" s="242">
        <v>0</v>
      </c>
      <c r="J179" s="242">
        <v>0</v>
      </c>
      <c r="L179" s="218">
        <v>3981634</v>
      </c>
      <c r="M179" s="218">
        <v>2801390</v>
      </c>
      <c r="N179" s="218">
        <v>3431743</v>
      </c>
      <c r="O179" s="218">
        <v>3486714</v>
      </c>
      <c r="P179" s="229">
        <v>2634488</v>
      </c>
      <c r="Q179" s="218">
        <v>3981634</v>
      </c>
      <c r="R179" s="218">
        <v>2801390</v>
      </c>
      <c r="S179" s="218">
        <v>3431743</v>
      </c>
      <c r="T179" s="218">
        <v>3486714</v>
      </c>
      <c r="U179" s="218">
        <v>2634488</v>
      </c>
      <c r="V179" s="1">
        <v>0.0352</v>
      </c>
      <c r="W179" s="1">
        <v>0.0234</v>
      </c>
      <c r="X179" s="1">
        <v>0.0275</v>
      </c>
      <c r="Y179" s="1">
        <v>0.0266</v>
      </c>
      <c r="Z179" s="1">
        <v>0.0191</v>
      </c>
      <c r="AB179" s="1">
        <v>0.0244</v>
      </c>
      <c r="AC179" s="1">
        <v>0.023</v>
      </c>
      <c r="AE179" s="1">
        <v>0.0275</v>
      </c>
      <c r="AF179" s="1">
        <v>0.0229</v>
      </c>
      <c r="AG179" s="1">
        <v>0.0046</v>
      </c>
      <c r="AI179" s="1">
        <v>0.0244</v>
      </c>
      <c r="AJ179" s="218">
        <v>3516366</v>
      </c>
    </row>
    <row r="180" spans="1:36" ht="12.75">
      <c r="A180" s="167">
        <v>171</v>
      </c>
      <c r="B180" s="168" t="s">
        <v>616</v>
      </c>
      <c r="C180" s="248">
        <v>52015146</v>
      </c>
      <c r="D180" s="248">
        <v>53993189</v>
      </c>
      <c r="E180" s="248">
        <v>56092990</v>
      </c>
      <c r="F180" s="248">
        <v>58185898</v>
      </c>
      <c r="G180" s="248">
        <v>60343478</v>
      </c>
      <c r="H180" s="248">
        <v>62435562</v>
      </c>
      <c r="I180" s="242">
        <v>1992</v>
      </c>
      <c r="J180" s="242">
        <v>0</v>
      </c>
      <c r="L180" s="218">
        <v>674854</v>
      </c>
      <c r="M180" s="218">
        <v>742106</v>
      </c>
      <c r="N180" s="218">
        <v>690583</v>
      </c>
      <c r="O180" s="218">
        <v>702428</v>
      </c>
      <c r="P180" s="229">
        <v>583497</v>
      </c>
      <c r="Q180" s="218">
        <v>674854</v>
      </c>
      <c r="R180" s="218">
        <v>742106</v>
      </c>
      <c r="S180" s="218">
        <v>690583</v>
      </c>
      <c r="T180" s="218">
        <v>702428</v>
      </c>
      <c r="U180" s="218">
        <v>583497</v>
      </c>
      <c r="V180" s="1">
        <v>0.013</v>
      </c>
      <c r="W180" s="1">
        <v>0.0137</v>
      </c>
      <c r="X180" s="1">
        <v>0.0123</v>
      </c>
      <c r="Y180" s="1">
        <v>0.0121</v>
      </c>
      <c r="Z180" s="1">
        <v>0.0097</v>
      </c>
      <c r="AB180" s="1">
        <v>0.0114</v>
      </c>
      <c r="AC180" s="1">
        <v>0.0114</v>
      </c>
      <c r="AE180" s="1">
        <v>0.0123</v>
      </c>
      <c r="AF180" s="1">
        <v>0.0109</v>
      </c>
      <c r="AG180" s="1">
        <v>0.0014000000000000002</v>
      </c>
      <c r="AI180" s="1">
        <v>0.0114</v>
      </c>
      <c r="AJ180" s="218">
        <v>711765</v>
      </c>
    </row>
    <row r="181" spans="1:36" ht="12.75">
      <c r="A181" s="167">
        <v>172</v>
      </c>
      <c r="B181" s="168" t="s">
        <v>617</v>
      </c>
      <c r="C181" s="248">
        <v>40709631</v>
      </c>
      <c r="D181" s="248">
        <v>42467181</v>
      </c>
      <c r="E181" s="248">
        <v>44267702</v>
      </c>
      <c r="F181" s="248">
        <v>46068055</v>
      </c>
      <c r="G181" s="248">
        <v>48001741</v>
      </c>
      <c r="H181" s="248">
        <v>49968699</v>
      </c>
      <c r="I181" s="242">
        <v>0</v>
      </c>
      <c r="J181" s="242">
        <v>0</v>
      </c>
      <c r="L181" s="218">
        <v>739809</v>
      </c>
      <c r="M181" s="218">
        <v>738841</v>
      </c>
      <c r="N181" s="218">
        <v>693660</v>
      </c>
      <c r="O181" s="218">
        <v>781985</v>
      </c>
      <c r="P181" s="229">
        <v>766914</v>
      </c>
      <c r="Q181" s="218">
        <v>739809</v>
      </c>
      <c r="R181" s="218">
        <v>738841</v>
      </c>
      <c r="S181" s="218">
        <v>693660</v>
      </c>
      <c r="T181" s="218">
        <v>781985</v>
      </c>
      <c r="U181" s="218">
        <v>766914</v>
      </c>
      <c r="V181" s="1">
        <v>0.0182</v>
      </c>
      <c r="W181" s="1">
        <v>0.0174</v>
      </c>
      <c r="X181" s="1">
        <v>0.0157</v>
      </c>
      <c r="Y181" s="1">
        <v>0.017</v>
      </c>
      <c r="Z181" s="1">
        <v>0.016</v>
      </c>
      <c r="AB181" s="1">
        <v>0.0162</v>
      </c>
      <c r="AC181" s="1">
        <v>0.0162</v>
      </c>
      <c r="AE181" s="1">
        <v>0.017</v>
      </c>
      <c r="AF181" s="1">
        <v>0.0159</v>
      </c>
      <c r="AG181" s="1">
        <v>0.0011000000000000003</v>
      </c>
      <c r="AI181" s="1">
        <v>0.0162</v>
      </c>
      <c r="AJ181" s="218">
        <v>809493</v>
      </c>
    </row>
    <row r="182" spans="1:36" ht="12.75">
      <c r="A182" s="167">
        <v>173</v>
      </c>
      <c r="B182" s="168" t="s">
        <v>618</v>
      </c>
      <c r="C182" s="248">
        <v>17115953</v>
      </c>
      <c r="D182" s="248">
        <v>17837308</v>
      </c>
      <c r="E182" s="248">
        <v>18531026</v>
      </c>
      <c r="F182" s="248">
        <v>19244879</v>
      </c>
      <c r="G182" s="248">
        <v>20041869</v>
      </c>
      <c r="H182" s="248">
        <v>20842029</v>
      </c>
      <c r="I182" s="242">
        <v>0</v>
      </c>
      <c r="J182" s="242">
        <v>0</v>
      </c>
      <c r="L182" s="218">
        <v>293456</v>
      </c>
      <c r="M182" s="218">
        <v>212439</v>
      </c>
      <c r="N182" s="218">
        <v>250577</v>
      </c>
      <c r="O182" s="218">
        <v>314798</v>
      </c>
      <c r="P182" s="229">
        <v>299113</v>
      </c>
      <c r="Q182" s="218">
        <v>293456</v>
      </c>
      <c r="R182" s="218">
        <v>212439</v>
      </c>
      <c r="S182" s="218">
        <v>250577</v>
      </c>
      <c r="T182" s="218">
        <v>314798</v>
      </c>
      <c r="U182" s="218">
        <v>299113</v>
      </c>
      <c r="V182" s="1">
        <v>0.0171</v>
      </c>
      <c r="W182" s="1">
        <v>0.0119</v>
      </c>
      <c r="X182" s="1">
        <v>0.0135</v>
      </c>
      <c r="Y182" s="1">
        <v>0.0164</v>
      </c>
      <c r="Z182" s="1">
        <v>0.0149</v>
      </c>
      <c r="AB182" s="1">
        <v>0.0149</v>
      </c>
      <c r="AC182" s="1">
        <v>0.0134</v>
      </c>
      <c r="AE182" s="1">
        <v>0.0164</v>
      </c>
      <c r="AF182" s="1">
        <v>0.0142</v>
      </c>
      <c r="AG182" s="1">
        <v>0.0022000000000000006</v>
      </c>
      <c r="AI182" s="1">
        <v>0.0149</v>
      </c>
      <c r="AJ182" s="218">
        <v>310546</v>
      </c>
    </row>
    <row r="183" spans="1:36" ht="12.75">
      <c r="A183" s="167">
        <v>174</v>
      </c>
      <c r="B183" s="168" t="s">
        <v>619</v>
      </c>
      <c r="C183" s="248">
        <v>23691534</v>
      </c>
      <c r="D183" s="248">
        <v>24712599</v>
      </c>
      <c r="E183" s="248">
        <v>25611047</v>
      </c>
      <c r="F183" s="248">
        <v>26682292</v>
      </c>
      <c r="G183" s="248">
        <v>27639329</v>
      </c>
      <c r="H183" s="248">
        <v>28986815</v>
      </c>
      <c r="I183" s="242">
        <v>1991</v>
      </c>
      <c r="J183" s="242">
        <v>0</v>
      </c>
      <c r="L183" s="218">
        <v>428776</v>
      </c>
      <c r="M183" s="218">
        <v>280633</v>
      </c>
      <c r="N183" s="218">
        <v>430968</v>
      </c>
      <c r="O183" s="218">
        <v>270176</v>
      </c>
      <c r="P183" s="229">
        <v>656502</v>
      </c>
      <c r="Q183" s="218">
        <v>428776</v>
      </c>
      <c r="R183" s="218">
        <v>280633</v>
      </c>
      <c r="S183" s="218">
        <v>430968</v>
      </c>
      <c r="T183" s="218">
        <v>270176</v>
      </c>
      <c r="U183" s="218">
        <v>656502</v>
      </c>
      <c r="V183" s="1">
        <v>0.0181</v>
      </c>
      <c r="W183" s="1">
        <v>0.0114</v>
      </c>
      <c r="X183" s="1">
        <v>0.0168</v>
      </c>
      <c r="Y183" s="1">
        <v>0.0101</v>
      </c>
      <c r="Z183" s="1">
        <v>0.0238</v>
      </c>
      <c r="AB183" s="1">
        <v>0.0169</v>
      </c>
      <c r="AC183" s="1">
        <v>0.0128</v>
      </c>
      <c r="AE183" s="1">
        <v>0.0238</v>
      </c>
      <c r="AF183" s="1">
        <v>0.0135</v>
      </c>
      <c r="AG183" s="1">
        <v>0.010300000000000002</v>
      </c>
      <c r="AI183" s="1">
        <v>0.0169</v>
      </c>
      <c r="AJ183" s="218">
        <v>489877</v>
      </c>
    </row>
    <row r="184" spans="1:36" ht="12.75">
      <c r="A184" s="167">
        <v>175</v>
      </c>
      <c r="B184" s="168" t="s">
        <v>620</v>
      </c>
      <c r="C184" s="248">
        <v>28785822</v>
      </c>
      <c r="D184" s="248">
        <v>29884604</v>
      </c>
      <c r="E184" s="248">
        <v>31065346</v>
      </c>
      <c r="F184" s="248">
        <v>32226908</v>
      </c>
      <c r="G184" s="248">
        <v>33405874</v>
      </c>
      <c r="H184" s="248">
        <v>34793822</v>
      </c>
      <c r="I184" s="242">
        <v>1995</v>
      </c>
      <c r="J184" s="242">
        <v>0</v>
      </c>
      <c r="L184" s="218">
        <v>379136</v>
      </c>
      <c r="M184" s="218">
        <v>433627</v>
      </c>
      <c r="N184" s="218">
        <v>384928</v>
      </c>
      <c r="O184" s="218">
        <v>373294</v>
      </c>
      <c r="P184" s="229">
        <v>552801</v>
      </c>
      <c r="Q184" s="218">
        <v>379136</v>
      </c>
      <c r="R184" s="218">
        <v>433627</v>
      </c>
      <c r="S184" s="218">
        <v>384928</v>
      </c>
      <c r="T184" s="218">
        <v>373294</v>
      </c>
      <c r="U184" s="218">
        <v>552801</v>
      </c>
      <c r="V184" s="1">
        <v>0.0132</v>
      </c>
      <c r="W184" s="1">
        <v>0.0145</v>
      </c>
      <c r="X184" s="1">
        <v>0.0124</v>
      </c>
      <c r="Y184" s="1">
        <v>0.0116</v>
      </c>
      <c r="Z184" s="1">
        <v>0.0165</v>
      </c>
      <c r="AB184" s="1">
        <v>0.0135</v>
      </c>
      <c r="AC184" s="1">
        <v>0.0128</v>
      </c>
      <c r="AE184" s="1">
        <v>0.0165</v>
      </c>
      <c r="AF184" s="1">
        <v>0.012</v>
      </c>
      <c r="AG184" s="1">
        <v>0.0045000000000000005</v>
      </c>
      <c r="AI184" s="1">
        <v>0.0135</v>
      </c>
      <c r="AJ184" s="218">
        <v>469717</v>
      </c>
    </row>
    <row r="185" spans="1:36" ht="12.75">
      <c r="A185" s="167">
        <v>176</v>
      </c>
      <c r="B185" s="168" t="s">
        <v>621</v>
      </c>
      <c r="C185" s="248">
        <v>96504325</v>
      </c>
      <c r="D185" s="248">
        <v>100854325</v>
      </c>
      <c r="E185" s="248">
        <v>105140200</v>
      </c>
      <c r="F185" s="248">
        <v>109528185</v>
      </c>
      <c r="G185" s="248">
        <v>113940518</v>
      </c>
      <c r="H185" s="248">
        <v>118138663</v>
      </c>
      <c r="I185" s="242">
        <v>0</v>
      </c>
      <c r="J185" s="242">
        <v>0</v>
      </c>
      <c r="L185" s="218">
        <v>1937392</v>
      </c>
      <c r="M185" s="218">
        <v>1759225</v>
      </c>
      <c r="N185" s="218">
        <v>1759480</v>
      </c>
      <c r="O185" s="218">
        <v>1674128</v>
      </c>
      <c r="P185" s="229">
        <v>1352288</v>
      </c>
      <c r="Q185" s="218">
        <v>1937392</v>
      </c>
      <c r="R185" s="218">
        <v>1759225</v>
      </c>
      <c r="S185" s="218">
        <v>1759480</v>
      </c>
      <c r="T185" s="218">
        <v>1674128</v>
      </c>
      <c r="U185" s="218">
        <v>1352288</v>
      </c>
      <c r="V185" s="1">
        <v>0.0201</v>
      </c>
      <c r="W185" s="1">
        <v>0.0174</v>
      </c>
      <c r="X185" s="1">
        <v>0.0167</v>
      </c>
      <c r="Y185" s="1">
        <v>0.0153</v>
      </c>
      <c r="Z185" s="1">
        <v>0.0119</v>
      </c>
      <c r="AB185" s="1">
        <v>0.0146</v>
      </c>
      <c r="AC185" s="1">
        <v>0.0146</v>
      </c>
      <c r="AE185" s="1">
        <v>0.0167</v>
      </c>
      <c r="AF185" s="1">
        <v>0.0136</v>
      </c>
      <c r="AG185" s="1">
        <v>0.0031000000000000003</v>
      </c>
      <c r="AI185" s="1">
        <v>0.0146</v>
      </c>
      <c r="AJ185" s="218">
        <v>1724824</v>
      </c>
    </row>
    <row r="186" spans="1:36" ht="12.75">
      <c r="A186" s="167">
        <v>177</v>
      </c>
      <c r="B186" s="168" t="s">
        <v>622</v>
      </c>
      <c r="C186" s="248">
        <v>27705648</v>
      </c>
      <c r="D186" s="248">
        <v>28914951</v>
      </c>
      <c r="E186" s="248">
        <v>30122519</v>
      </c>
      <c r="F186" s="248">
        <v>31557264</v>
      </c>
      <c r="G186" s="248">
        <v>37189189</v>
      </c>
      <c r="H186" s="248">
        <v>38635928</v>
      </c>
      <c r="I186" s="242">
        <v>0</v>
      </c>
      <c r="J186" s="242">
        <v>0</v>
      </c>
      <c r="L186" s="218">
        <v>516662</v>
      </c>
      <c r="M186" s="218">
        <v>484694</v>
      </c>
      <c r="N186" s="218">
        <v>681683</v>
      </c>
      <c r="O186" s="218">
        <v>4842993</v>
      </c>
      <c r="P186" s="229">
        <v>517009</v>
      </c>
      <c r="Q186" s="218">
        <v>516662</v>
      </c>
      <c r="R186" s="218">
        <v>484694</v>
      </c>
      <c r="S186" s="218">
        <v>681683</v>
      </c>
      <c r="T186" s="218">
        <v>4842993</v>
      </c>
      <c r="U186" s="218">
        <v>517009</v>
      </c>
      <c r="V186" s="1">
        <v>0.0186</v>
      </c>
      <c r="W186" s="1">
        <v>0.0168</v>
      </c>
      <c r="X186" s="1">
        <v>0.0226</v>
      </c>
      <c r="Y186" s="1">
        <v>0.1535</v>
      </c>
      <c r="Z186" s="1">
        <v>0.0139</v>
      </c>
      <c r="AB186" s="1">
        <v>0.0633</v>
      </c>
      <c r="AC186" s="1">
        <v>0.0178</v>
      </c>
      <c r="AE186" s="1">
        <v>0.1535</v>
      </c>
      <c r="AF186" s="1">
        <v>0.0183</v>
      </c>
      <c r="AG186" s="1">
        <v>0.1352</v>
      </c>
      <c r="AI186" s="1">
        <v>0.0178</v>
      </c>
      <c r="AJ186" s="218">
        <v>687720</v>
      </c>
    </row>
    <row r="187" spans="1:36" ht="12.75">
      <c r="A187" s="167">
        <v>178</v>
      </c>
      <c r="B187" s="168" t="s">
        <v>623</v>
      </c>
      <c r="C187" s="248">
        <v>49487204</v>
      </c>
      <c r="D187" s="248">
        <v>51414034</v>
      </c>
      <c r="E187" s="248">
        <v>53426783</v>
      </c>
      <c r="F187" s="248">
        <v>55368833</v>
      </c>
      <c r="G187" s="248">
        <v>57521943</v>
      </c>
      <c r="H187" s="248">
        <v>64738724</v>
      </c>
      <c r="I187" s="242">
        <v>2007</v>
      </c>
      <c r="J187" s="242">
        <v>0</v>
      </c>
      <c r="L187" s="218">
        <v>689650</v>
      </c>
      <c r="M187" s="218">
        <v>727398</v>
      </c>
      <c r="N187" s="218">
        <v>606380</v>
      </c>
      <c r="O187" s="218">
        <v>768889</v>
      </c>
      <c r="P187" s="229">
        <v>598732</v>
      </c>
      <c r="Q187" s="218">
        <v>689650</v>
      </c>
      <c r="R187" s="218">
        <v>727398</v>
      </c>
      <c r="S187" s="218">
        <v>606380</v>
      </c>
      <c r="T187" s="218">
        <v>768889</v>
      </c>
      <c r="U187" s="218">
        <v>598732</v>
      </c>
      <c r="V187" s="1">
        <v>0.0139</v>
      </c>
      <c r="W187" s="1">
        <v>0.0141</v>
      </c>
      <c r="X187" s="1">
        <v>0.0113</v>
      </c>
      <c r="Y187" s="1">
        <v>0.0139</v>
      </c>
      <c r="Z187" s="1">
        <v>0.0104</v>
      </c>
      <c r="AB187" s="1">
        <v>0.0119</v>
      </c>
      <c r="AC187" s="1">
        <v>0.0119</v>
      </c>
      <c r="AE187" s="1">
        <v>0.0139</v>
      </c>
      <c r="AF187" s="1">
        <v>0.0109</v>
      </c>
      <c r="AG187" s="1">
        <v>0.002999999999999999</v>
      </c>
      <c r="AI187" s="1">
        <v>0.0119</v>
      </c>
      <c r="AJ187" s="218">
        <v>770391</v>
      </c>
    </row>
    <row r="188" spans="1:36" ht="12.75">
      <c r="A188" s="167">
        <v>179</v>
      </c>
      <c r="B188" s="168" t="s">
        <v>624</v>
      </c>
      <c r="C188" s="248">
        <v>10218075</v>
      </c>
      <c r="D188" s="248">
        <v>10751363</v>
      </c>
      <c r="E188" s="248">
        <v>11202563</v>
      </c>
      <c r="F188" s="248">
        <v>11863359</v>
      </c>
      <c r="G188" s="248">
        <v>12521680</v>
      </c>
      <c r="H188" s="248">
        <v>13093429</v>
      </c>
      <c r="I188" s="242">
        <v>2014</v>
      </c>
      <c r="J188" s="242">
        <v>0</v>
      </c>
      <c r="L188" s="218">
        <v>277836</v>
      </c>
      <c r="M188" s="218">
        <v>182416</v>
      </c>
      <c r="N188" s="218">
        <v>380732</v>
      </c>
      <c r="O188" s="218">
        <v>361737</v>
      </c>
      <c r="P188" s="229">
        <v>258707</v>
      </c>
      <c r="Q188" s="218">
        <v>277836</v>
      </c>
      <c r="R188" s="218">
        <v>182416</v>
      </c>
      <c r="S188" s="218">
        <v>380732</v>
      </c>
      <c r="T188" s="218">
        <v>361737</v>
      </c>
      <c r="U188" s="218">
        <v>258707</v>
      </c>
      <c r="V188" s="1">
        <v>0.0272</v>
      </c>
      <c r="W188" s="1">
        <v>0.017</v>
      </c>
      <c r="X188" s="1">
        <v>0.034</v>
      </c>
      <c r="Y188" s="1">
        <v>0.0305</v>
      </c>
      <c r="Z188" s="1">
        <v>0.0207</v>
      </c>
      <c r="AB188" s="1">
        <v>0.0284</v>
      </c>
      <c r="AC188" s="1">
        <v>0.0227</v>
      </c>
      <c r="AE188" s="1">
        <v>0.034</v>
      </c>
      <c r="AF188" s="1">
        <v>0.0256</v>
      </c>
      <c r="AG188" s="1">
        <v>0.008400000000000001</v>
      </c>
      <c r="AI188" s="1">
        <v>0.0284</v>
      </c>
      <c r="AJ188" s="218">
        <v>371853</v>
      </c>
    </row>
    <row r="189" spans="1:36" ht="12.75">
      <c r="A189" s="167">
        <v>180</v>
      </c>
      <c r="B189" s="168" t="s">
        <v>625</v>
      </c>
      <c r="C189" s="248">
        <v>9091440</v>
      </c>
      <c r="D189" s="248">
        <v>9471943</v>
      </c>
      <c r="E189" s="248">
        <v>9908940</v>
      </c>
      <c r="F189" s="248">
        <v>10376972</v>
      </c>
      <c r="G189" s="248">
        <v>10864443</v>
      </c>
      <c r="H189" s="248">
        <v>11229037</v>
      </c>
      <c r="I189" s="242">
        <v>0</v>
      </c>
      <c r="J189" s="242">
        <v>0</v>
      </c>
      <c r="L189" s="218">
        <v>153217</v>
      </c>
      <c r="M189" s="218">
        <v>200198</v>
      </c>
      <c r="N189" s="218">
        <v>220308</v>
      </c>
      <c r="O189" s="218">
        <v>228047</v>
      </c>
      <c r="P189" s="229">
        <v>92983</v>
      </c>
      <c r="Q189" s="218">
        <v>153217</v>
      </c>
      <c r="R189" s="218">
        <v>200198</v>
      </c>
      <c r="S189" s="218">
        <v>220308</v>
      </c>
      <c r="T189" s="218">
        <v>228047</v>
      </c>
      <c r="U189" s="218">
        <v>92983</v>
      </c>
      <c r="V189" s="1">
        <v>0.0169</v>
      </c>
      <c r="W189" s="1">
        <v>0.0211</v>
      </c>
      <c r="X189" s="1">
        <v>0.0222</v>
      </c>
      <c r="Y189" s="1">
        <v>0.022</v>
      </c>
      <c r="Z189" s="1">
        <v>0.0086</v>
      </c>
      <c r="AB189" s="1">
        <v>0.0176</v>
      </c>
      <c r="AC189" s="1">
        <v>0.0172</v>
      </c>
      <c r="AE189" s="1">
        <v>0.0222</v>
      </c>
      <c r="AF189" s="1">
        <v>0.0153</v>
      </c>
      <c r="AG189" s="1">
        <v>0.006900000000000002</v>
      </c>
      <c r="AI189" s="1">
        <v>0.0176</v>
      </c>
      <c r="AJ189" s="218">
        <v>197631</v>
      </c>
    </row>
    <row r="190" spans="1:36" ht="12.75">
      <c r="A190" s="167">
        <v>181</v>
      </c>
      <c r="B190" s="168" t="s">
        <v>626</v>
      </c>
      <c r="C190" s="248">
        <v>77798956</v>
      </c>
      <c r="D190" s="248">
        <v>80592982</v>
      </c>
      <c r="E190" s="248">
        <v>83578045</v>
      </c>
      <c r="F190" s="248">
        <v>86698275</v>
      </c>
      <c r="G190" s="248">
        <v>90014577</v>
      </c>
      <c r="H190" s="248">
        <v>93348857</v>
      </c>
      <c r="I190" s="242">
        <v>1991</v>
      </c>
      <c r="J190" s="242">
        <v>0</v>
      </c>
      <c r="L190" s="218">
        <v>849052</v>
      </c>
      <c r="M190" s="218">
        <v>970238</v>
      </c>
      <c r="N190" s="218">
        <v>1030779</v>
      </c>
      <c r="O190" s="218">
        <v>1148845</v>
      </c>
      <c r="P190" s="229">
        <v>1083916</v>
      </c>
      <c r="Q190" s="218">
        <v>849052</v>
      </c>
      <c r="R190" s="218">
        <v>970238</v>
      </c>
      <c r="S190" s="218">
        <v>1030779</v>
      </c>
      <c r="T190" s="218">
        <v>1148845</v>
      </c>
      <c r="U190" s="218">
        <v>1083916</v>
      </c>
      <c r="V190" s="1">
        <v>0.0109</v>
      </c>
      <c r="W190" s="1">
        <v>0.012</v>
      </c>
      <c r="X190" s="1">
        <v>0.0123</v>
      </c>
      <c r="Y190" s="1">
        <v>0.0133</v>
      </c>
      <c r="Z190" s="1">
        <v>0.012</v>
      </c>
      <c r="AB190" s="1">
        <v>0.0125</v>
      </c>
      <c r="AC190" s="1">
        <v>0.0121</v>
      </c>
      <c r="AE190" s="1">
        <v>0.0133</v>
      </c>
      <c r="AF190" s="1">
        <v>0.0122</v>
      </c>
      <c r="AG190" s="1">
        <v>0.0010999999999999985</v>
      </c>
      <c r="AI190" s="1">
        <v>0.0125</v>
      </c>
      <c r="AJ190" s="218">
        <v>1166861</v>
      </c>
    </row>
    <row r="191" spans="1:36" ht="12.75">
      <c r="A191" s="167">
        <v>182</v>
      </c>
      <c r="B191" s="168" t="s">
        <v>627</v>
      </c>
      <c r="C191" s="248">
        <v>35585189</v>
      </c>
      <c r="D191" s="248">
        <v>37002975</v>
      </c>
      <c r="E191" s="248">
        <v>38749307</v>
      </c>
      <c r="F191" s="248">
        <v>40482738</v>
      </c>
      <c r="G191" s="248">
        <v>42271292</v>
      </c>
      <c r="H191" s="248">
        <v>44431811</v>
      </c>
      <c r="I191" s="242">
        <v>0</v>
      </c>
      <c r="J191" s="242">
        <v>0</v>
      </c>
      <c r="L191" s="218">
        <v>528156</v>
      </c>
      <c r="M191" s="218">
        <v>821258</v>
      </c>
      <c r="N191" s="218">
        <v>764272</v>
      </c>
      <c r="O191" s="218">
        <v>767330</v>
      </c>
      <c r="P191" s="229">
        <v>1103737</v>
      </c>
      <c r="Q191" s="218">
        <v>528156</v>
      </c>
      <c r="R191" s="218">
        <v>821258</v>
      </c>
      <c r="S191" s="218">
        <v>764272</v>
      </c>
      <c r="T191" s="218">
        <v>767330</v>
      </c>
      <c r="U191" s="218">
        <v>1103737</v>
      </c>
      <c r="V191" s="1">
        <v>0.0148</v>
      </c>
      <c r="W191" s="1">
        <v>0.0222</v>
      </c>
      <c r="X191" s="1">
        <v>0.0197</v>
      </c>
      <c r="Y191" s="1">
        <v>0.019</v>
      </c>
      <c r="Z191" s="1">
        <v>0.0261</v>
      </c>
      <c r="AB191" s="1">
        <v>0.0216</v>
      </c>
      <c r="AC191" s="1">
        <v>0.0203</v>
      </c>
      <c r="AE191" s="1">
        <v>0.0261</v>
      </c>
      <c r="AF191" s="1">
        <v>0.0194</v>
      </c>
      <c r="AG191" s="1">
        <v>0.006700000000000001</v>
      </c>
      <c r="AI191" s="1">
        <v>0.0216</v>
      </c>
      <c r="AJ191" s="218">
        <v>959727</v>
      </c>
    </row>
    <row r="192" spans="1:36" ht="12.75">
      <c r="A192" s="167">
        <v>183</v>
      </c>
      <c r="B192" s="168" t="s">
        <v>628</v>
      </c>
      <c r="C192" s="248">
        <v>1260822</v>
      </c>
      <c r="D192" s="248">
        <v>1300881</v>
      </c>
      <c r="E192" s="248">
        <v>1341436</v>
      </c>
      <c r="F192" s="248">
        <v>1378983</v>
      </c>
      <c r="G192" s="248">
        <v>1423245</v>
      </c>
      <c r="H192" s="248">
        <v>1463886</v>
      </c>
      <c r="I192" s="242">
        <v>1991</v>
      </c>
      <c r="J192" s="242">
        <v>0</v>
      </c>
      <c r="L192" s="218">
        <v>8538</v>
      </c>
      <c r="M192" s="218">
        <v>8033</v>
      </c>
      <c r="N192" s="218">
        <v>4011</v>
      </c>
      <c r="O192" s="218">
        <v>9787</v>
      </c>
      <c r="P192" s="229">
        <v>5060</v>
      </c>
      <c r="Q192" s="218">
        <v>8538</v>
      </c>
      <c r="R192" s="218">
        <v>8033</v>
      </c>
      <c r="S192" s="218">
        <v>4011</v>
      </c>
      <c r="T192" s="218">
        <v>9787</v>
      </c>
      <c r="U192" s="218">
        <v>5060</v>
      </c>
      <c r="V192" s="1">
        <v>0.0068</v>
      </c>
      <c r="W192" s="1">
        <v>0.0062</v>
      </c>
      <c r="X192" s="1">
        <v>0.003</v>
      </c>
      <c r="Y192" s="1">
        <v>0.0071</v>
      </c>
      <c r="Z192" s="1">
        <v>0.0036</v>
      </c>
      <c r="AB192" s="1">
        <v>0.0046</v>
      </c>
      <c r="AC192" s="1">
        <v>0.0043</v>
      </c>
      <c r="AE192" s="1">
        <v>0.0071</v>
      </c>
      <c r="AF192" s="1">
        <v>0.0033</v>
      </c>
      <c r="AG192" s="1">
        <v>0.0038000000000000004</v>
      </c>
      <c r="AI192" s="1">
        <v>0.0046</v>
      </c>
      <c r="AJ192" s="218">
        <v>6734</v>
      </c>
    </row>
    <row r="193" spans="1:36" ht="12.75">
      <c r="A193" s="167">
        <v>184</v>
      </c>
      <c r="B193" s="168" t="s">
        <v>629</v>
      </c>
      <c r="C193" s="248">
        <v>21697449</v>
      </c>
      <c r="D193" s="248">
        <v>22759701</v>
      </c>
      <c r="E193" s="248">
        <v>23800954</v>
      </c>
      <c r="F193" s="248">
        <v>25068581</v>
      </c>
      <c r="G193" s="248">
        <v>26268182</v>
      </c>
      <c r="H193" s="248">
        <v>27689363</v>
      </c>
      <c r="I193" s="242">
        <v>1991</v>
      </c>
      <c r="J193" s="242">
        <v>0</v>
      </c>
      <c r="L193" s="218">
        <v>519816</v>
      </c>
      <c r="M193" s="218">
        <v>472261</v>
      </c>
      <c r="N193" s="218">
        <v>672603</v>
      </c>
      <c r="O193" s="218">
        <v>572886</v>
      </c>
      <c r="P193" s="229">
        <v>764477</v>
      </c>
      <c r="Q193" s="218">
        <v>519816</v>
      </c>
      <c r="R193" s="218">
        <v>472261</v>
      </c>
      <c r="S193" s="218">
        <v>672603</v>
      </c>
      <c r="T193" s="218">
        <v>572886</v>
      </c>
      <c r="U193" s="218">
        <v>764477</v>
      </c>
      <c r="V193" s="1">
        <v>0.024</v>
      </c>
      <c r="W193" s="1">
        <v>0.0207</v>
      </c>
      <c r="X193" s="1">
        <v>0.0283</v>
      </c>
      <c r="Y193" s="1">
        <v>0.0229</v>
      </c>
      <c r="Z193" s="1">
        <v>0.0291</v>
      </c>
      <c r="AB193" s="1">
        <v>0.0268</v>
      </c>
      <c r="AC193" s="1">
        <v>0.024</v>
      </c>
      <c r="AE193" s="1">
        <v>0.0291</v>
      </c>
      <c r="AF193" s="1">
        <v>0.0256</v>
      </c>
      <c r="AG193" s="1">
        <v>0.0034999999999999996</v>
      </c>
      <c r="AI193" s="1">
        <v>0.0268</v>
      </c>
      <c r="AJ193" s="218">
        <v>742075</v>
      </c>
    </row>
    <row r="194" spans="1:36" ht="12.75">
      <c r="A194" s="167">
        <v>185</v>
      </c>
      <c r="B194" s="168" t="s">
        <v>630</v>
      </c>
      <c r="C194" s="248">
        <v>60593474</v>
      </c>
      <c r="D194" s="248">
        <v>62894398</v>
      </c>
      <c r="E194" s="248">
        <v>65383458</v>
      </c>
      <c r="F194" s="248">
        <v>67893461</v>
      </c>
      <c r="G194" s="248">
        <v>70897896</v>
      </c>
      <c r="H194" s="248">
        <v>73699324</v>
      </c>
      <c r="I194" s="242">
        <v>2004</v>
      </c>
      <c r="J194" s="242">
        <v>0</v>
      </c>
      <c r="L194" s="218">
        <v>786087</v>
      </c>
      <c r="M194" s="218">
        <v>904316</v>
      </c>
      <c r="N194" s="218">
        <v>875417</v>
      </c>
      <c r="O194" s="218">
        <v>1307098</v>
      </c>
      <c r="P194" s="229">
        <v>1029887</v>
      </c>
      <c r="Q194" s="218">
        <v>786087</v>
      </c>
      <c r="R194" s="218">
        <v>904316</v>
      </c>
      <c r="S194" s="218">
        <v>875417</v>
      </c>
      <c r="T194" s="218">
        <v>1307098</v>
      </c>
      <c r="U194" s="218">
        <v>1029887</v>
      </c>
      <c r="V194" s="1">
        <v>0.013</v>
      </c>
      <c r="W194" s="1">
        <v>0.0144</v>
      </c>
      <c r="X194" s="1">
        <v>0.0134</v>
      </c>
      <c r="Y194" s="1">
        <v>0.0193</v>
      </c>
      <c r="Z194" s="1">
        <v>0.0145</v>
      </c>
      <c r="AB194" s="1">
        <v>0.0157</v>
      </c>
      <c r="AC194" s="1">
        <v>0.0141</v>
      </c>
      <c r="AE194" s="1">
        <v>0.0193</v>
      </c>
      <c r="AF194" s="1">
        <v>0.014</v>
      </c>
      <c r="AG194" s="1">
        <v>0.005300000000000001</v>
      </c>
      <c r="AI194" s="1">
        <v>0.0157</v>
      </c>
      <c r="AJ194" s="218">
        <v>1157079</v>
      </c>
    </row>
    <row r="195" spans="1:36" ht="12.75">
      <c r="A195" s="167">
        <v>186</v>
      </c>
      <c r="B195" s="168" t="s">
        <v>631</v>
      </c>
      <c r="C195" s="248">
        <v>20747347</v>
      </c>
      <c r="D195" s="248">
        <v>21667181</v>
      </c>
      <c r="E195" s="248">
        <v>22934431</v>
      </c>
      <c r="F195" s="248">
        <v>24012723</v>
      </c>
      <c r="G195" s="248">
        <v>25332451</v>
      </c>
      <c r="H195" s="248">
        <v>26788885</v>
      </c>
      <c r="I195" s="242">
        <v>0</v>
      </c>
      <c r="J195" s="242">
        <v>0</v>
      </c>
      <c r="L195" s="218">
        <v>401150</v>
      </c>
      <c r="M195" s="218">
        <v>725570</v>
      </c>
      <c r="N195" s="218">
        <v>504931</v>
      </c>
      <c r="O195" s="218">
        <v>719410</v>
      </c>
      <c r="P195" s="229">
        <v>823123</v>
      </c>
      <c r="Q195" s="218">
        <v>401150</v>
      </c>
      <c r="R195" s="218">
        <v>725570</v>
      </c>
      <c r="S195" s="218">
        <v>504931</v>
      </c>
      <c r="T195" s="218">
        <v>719410</v>
      </c>
      <c r="U195" s="218">
        <v>823123</v>
      </c>
      <c r="V195" s="1">
        <v>0.0193</v>
      </c>
      <c r="W195" s="1">
        <v>0.0335</v>
      </c>
      <c r="X195" s="1">
        <v>0.022</v>
      </c>
      <c r="Y195" s="1">
        <v>0.03</v>
      </c>
      <c r="Z195" s="1">
        <v>0.0325</v>
      </c>
      <c r="AB195" s="1">
        <v>0.0282</v>
      </c>
      <c r="AC195" s="1">
        <v>0.0282</v>
      </c>
      <c r="AE195" s="1">
        <v>0.0325</v>
      </c>
      <c r="AF195" s="1">
        <v>0.026</v>
      </c>
      <c r="AG195" s="1">
        <v>0.006500000000000002</v>
      </c>
      <c r="AI195" s="1">
        <v>0.0282</v>
      </c>
      <c r="AJ195" s="218">
        <v>755447</v>
      </c>
    </row>
    <row r="196" spans="1:36" ht="12.75">
      <c r="A196" s="167">
        <v>187</v>
      </c>
      <c r="B196" s="168" t="s">
        <v>632</v>
      </c>
      <c r="C196" s="248">
        <v>14468964</v>
      </c>
      <c r="D196" s="248">
        <v>15128450</v>
      </c>
      <c r="E196" s="248">
        <v>15974020</v>
      </c>
      <c r="F196" s="248">
        <v>16838769</v>
      </c>
      <c r="G196" s="248">
        <v>17911968</v>
      </c>
      <c r="H196" s="248">
        <v>19041464</v>
      </c>
      <c r="I196" s="242">
        <v>2003</v>
      </c>
      <c r="J196" s="242">
        <v>0</v>
      </c>
      <c r="L196" s="218">
        <v>297761</v>
      </c>
      <c r="M196" s="218">
        <v>467359</v>
      </c>
      <c r="N196" s="218">
        <v>465398</v>
      </c>
      <c r="O196" s="218">
        <v>652230</v>
      </c>
      <c r="P196" s="229">
        <v>681697</v>
      </c>
      <c r="Q196" s="218">
        <v>297761</v>
      </c>
      <c r="R196" s="218">
        <v>467359</v>
      </c>
      <c r="S196" s="218">
        <v>465398</v>
      </c>
      <c r="T196" s="218">
        <v>652230</v>
      </c>
      <c r="U196" s="218">
        <v>681697</v>
      </c>
      <c r="V196" s="1">
        <v>0.0206</v>
      </c>
      <c r="W196" s="1">
        <v>0.0309</v>
      </c>
      <c r="X196" s="1">
        <v>0.0291</v>
      </c>
      <c r="Y196" s="1">
        <v>0.0387</v>
      </c>
      <c r="Z196" s="1">
        <v>0.0381</v>
      </c>
      <c r="AB196" s="1">
        <v>0.0353</v>
      </c>
      <c r="AC196" s="1">
        <v>0.0327</v>
      </c>
      <c r="AE196" s="1">
        <v>0.0387</v>
      </c>
      <c r="AF196" s="1">
        <v>0.0336</v>
      </c>
      <c r="AG196" s="1">
        <v>0.0051</v>
      </c>
      <c r="AI196" s="1">
        <v>0.0353</v>
      </c>
      <c r="AJ196" s="218">
        <v>672164</v>
      </c>
    </row>
    <row r="197" spans="1:36" ht="12.75">
      <c r="A197" s="167">
        <v>188</v>
      </c>
      <c r="B197" s="168" t="s">
        <v>633</v>
      </c>
      <c r="C197" s="248">
        <v>4211865</v>
      </c>
      <c r="D197" s="248">
        <v>4347770</v>
      </c>
      <c r="E197" s="248">
        <v>4521859</v>
      </c>
      <c r="F197" s="248">
        <v>4659119</v>
      </c>
      <c r="G197" s="248">
        <v>4850197</v>
      </c>
      <c r="H197" s="248">
        <v>5015056</v>
      </c>
      <c r="I197" s="242">
        <v>1991</v>
      </c>
      <c r="J197" s="242">
        <v>0</v>
      </c>
      <c r="L197" s="218">
        <v>30608</v>
      </c>
      <c r="M197" s="218">
        <v>65395</v>
      </c>
      <c r="N197" s="218">
        <v>24214</v>
      </c>
      <c r="O197" s="218">
        <v>66786</v>
      </c>
      <c r="P197" s="229">
        <v>43604</v>
      </c>
      <c r="Q197" s="218">
        <v>30608</v>
      </c>
      <c r="R197" s="218">
        <v>65395</v>
      </c>
      <c r="S197" s="218">
        <v>24214</v>
      </c>
      <c r="T197" s="218">
        <v>66786</v>
      </c>
      <c r="U197" s="218">
        <v>43604</v>
      </c>
      <c r="V197" s="1">
        <v>0.0073</v>
      </c>
      <c r="W197" s="1">
        <v>0.015</v>
      </c>
      <c r="X197" s="1">
        <v>0.0054</v>
      </c>
      <c r="Y197" s="1">
        <v>0.0143</v>
      </c>
      <c r="Z197" s="1">
        <v>0.009</v>
      </c>
      <c r="AB197" s="1">
        <v>0.0096</v>
      </c>
      <c r="AC197" s="1">
        <v>0.0096</v>
      </c>
      <c r="AE197" s="1">
        <v>0.0143</v>
      </c>
      <c r="AF197" s="1">
        <v>0.0072</v>
      </c>
      <c r="AG197" s="1">
        <v>0.0071</v>
      </c>
      <c r="AI197" s="1">
        <v>0.0096</v>
      </c>
      <c r="AJ197" s="218">
        <v>48145</v>
      </c>
    </row>
    <row r="198" spans="1:36" ht="12.75">
      <c r="A198" s="167">
        <v>189</v>
      </c>
      <c r="B198" s="168" t="s">
        <v>634</v>
      </c>
      <c r="C198" s="248">
        <v>54555113</v>
      </c>
      <c r="D198" s="248">
        <v>56655480</v>
      </c>
      <c r="E198" s="248">
        <v>58756713</v>
      </c>
      <c r="F198" s="248">
        <v>61038527</v>
      </c>
      <c r="G198" s="248">
        <v>63462511</v>
      </c>
      <c r="H198" s="248">
        <v>62709536</v>
      </c>
      <c r="I198" s="242">
        <v>0</v>
      </c>
      <c r="J198" s="242">
        <v>0</v>
      </c>
      <c r="L198" s="218">
        <v>736489</v>
      </c>
      <c r="M198" s="218">
        <v>684846</v>
      </c>
      <c r="N198" s="218">
        <v>812896</v>
      </c>
      <c r="O198" s="218">
        <v>898021</v>
      </c>
      <c r="P198" s="229">
        <v>797727</v>
      </c>
      <c r="Q198" s="218">
        <v>736489</v>
      </c>
      <c r="R198" s="218">
        <v>684846</v>
      </c>
      <c r="S198" s="218">
        <v>812896</v>
      </c>
      <c r="T198" s="218">
        <v>898021</v>
      </c>
      <c r="U198" s="218">
        <v>797727</v>
      </c>
      <c r="V198" s="1">
        <v>0.0135</v>
      </c>
      <c r="W198" s="1">
        <v>0.0121</v>
      </c>
      <c r="X198" s="1">
        <v>0.0138</v>
      </c>
      <c r="Y198" s="1">
        <v>0.0147</v>
      </c>
      <c r="Z198" s="1">
        <v>0.0126</v>
      </c>
      <c r="AB198" s="1">
        <v>0.0137</v>
      </c>
      <c r="AC198" s="1">
        <v>0.0128</v>
      </c>
      <c r="AE198" s="1">
        <v>0.0147</v>
      </c>
      <c r="AF198" s="1">
        <v>0.0132</v>
      </c>
      <c r="AG198" s="1">
        <v>0.0014999999999999996</v>
      </c>
      <c r="AI198" s="1">
        <v>0.0137</v>
      </c>
      <c r="AJ198" s="218">
        <v>859121</v>
      </c>
    </row>
    <row r="199" spans="1:36" ht="12.75">
      <c r="A199" s="167">
        <v>190</v>
      </c>
      <c r="B199" s="168" t="s">
        <v>635</v>
      </c>
      <c r="C199" s="248">
        <v>581932</v>
      </c>
      <c r="D199" s="248">
        <v>598056</v>
      </c>
      <c r="E199" s="248">
        <v>613522</v>
      </c>
      <c r="F199" s="248">
        <v>622379</v>
      </c>
      <c r="G199" s="248">
        <v>639015</v>
      </c>
      <c r="H199" s="248">
        <v>655693</v>
      </c>
      <c r="I199" s="242">
        <v>0</v>
      </c>
      <c r="J199" s="242">
        <v>0</v>
      </c>
      <c r="L199" s="218">
        <v>1576</v>
      </c>
      <c r="M199" s="218">
        <v>515</v>
      </c>
      <c r="N199" s="218">
        <v>1855</v>
      </c>
      <c r="O199" s="218">
        <v>1077</v>
      </c>
      <c r="P199" s="229">
        <v>703</v>
      </c>
      <c r="Q199" s="218">
        <v>1576</v>
      </c>
      <c r="R199" s="218">
        <v>515</v>
      </c>
      <c r="S199" s="218">
        <v>1855</v>
      </c>
      <c r="T199" s="218">
        <v>1077</v>
      </c>
      <c r="U199" s="218">
        <v>703</v>
      </c>
      <c r="V199" s="1">
        <v>0.0027</v>
      </c>
      <c r="W199" s="1">
        <v>0.0009</v>
      </c>
      <c r="X199" s="1">
        <v>0.003</v>
      </c>
      <c r="Y199" s="1">
        <v>0.0017</v>
      </c>
      <c r="Z199" s="1">
        <v>0.0011</v>
      </c>
      <c r="AB199" s="1">
        <v>0.0019</v>
      </c>
      <c r="AC199" s="1">
        <v>0.0012</v>
      </c>
      <c r="AE199" s="1">
        <v>0.003</v>
      </c>
      <c r="AF199" s="1">
        <v>0.0014</v>
      </c>
      <c r="AG199" s="1">
        <v>0.0016</v>
      </c>
      <c r="AI199" s="1">
        <v>0.0019</v>
      </c>
      <c r="AJ199" s="218">
        <v>1236</v>
      </c>
    </row>
    <row r="200" spans="1:36" ht="12.75">
      <c r="A200" s="167">
        <v>191</v>
      </c>
      <c r="B200" s="168" t="s">
        <v>636</v>
      </c>
      <c r="C200" s="248">
        <v>11630619</v>
      </c>
      <c r="D200" s="248">
        <v>12083872</v>
      </c>
      <c r="E200" s="248">
        <v>12508994</v>
      </c>
      <c r="F200" s="248">
        <v>13027613</v>
      </c>
      <c r="G200" s="248">
        <v>13492214</v>
      </c>
      <c r="H200" s="248">
        <v>14084185</v>
      </c>
      <c r="I200" s="242">
        <v>1991</v>
      </c>
      <c r="J200" s="242">
        <v>0</v>
      </c>
      <c r="L200" s="218">
        <v>162488</v>
      </c>
      <c r="M200" s="218">
        <v>123026</v>
      </c>
      <c r="N200" s="218">
        <v>205894</v>
      </c>
      <c r="O200" s="218">
        <v>132856</v>
      </c>
      <c r="P200" s="229">
        <v>253833</v>
      </c>
      <c r="Q200" s="218">
        <v>162488</v>
      </c>
      <c r="R200" s="218">
        <v>123026</v>
      </c>
      <c r="S200" s="218">
        <v>205894</v>
      </c>
      <c r="T200" s="218">
        <v>132856</v>
      </c>
      <c r="U200" s="218">
        <v>253833</v>
      </c>
      <c r="V200" s="1">
        <v>0.014</v>
      </c>
      <c r="W200" s="1">
        <v>0.0102</v>
      </c>
      <c r="X200" s="1">
        <v>0.0165</v>
      </c>
      <c r="Y200" s="1">
        <v>0.0102</v>
      </c>
      <c r="Z200" s="1">
        <v>0.0188</v>
      </c>
      <c r="AB200" s="1">
        <v>0.0152</v>
      </c>
      <c r="AC200" s="1">
        <v>0.0123</v>
      </c>
      <c r="AE200" s="1">
        <v>0.0188</v>
      </c>
      <c r="AF200" s="1">
        <v>0.0134</v>
      </c>
      <c r="AG200" s="1">
        <v>0.0054</v>
      </c>
      <c r="AI200" s="1">
        <v>0.0152</v>
      </c>
      <c r="AJ200" s="218">
        <v>214080</v>
      </c>
    </row>
    <row r="201" spans="1:36" ht="12.75">
      <c r="A201" s="167">
        <v>192</v>
      </c>
      <c r="B201" s="168" t="s">
        <v>637</v>
      </c>
      <c r="C201" s="248">
        <v>14020056</v>
      </c>
      <c r="D201" s="248">
        <v>14514877</v>
      </c>
      <c r="E201" s="248">
        <v>15143147</v>
      </c>
      <c r="F201" s="248">
        <v>16133116</v>
      </c>
      <c r="G201" s="248">
        <v>17056517</v>
      </c>
      <c r="H201" s="248">
        <v>18037588</v>
      </c>
      <c r="I201" s="242">
        <v>2010</v>
      </c>
      <c r="J201" s="242">
        <v>0</v>
      </c>
      <c r="L201" s="218">
        <v>144319</v>
      </c>
      <c r="M201" s="218">
        <v>265398</v>
      </c>
      <c r="N201" s="218">
        <v>611390</v>
      </c>
      <c r="O201" s="218">
        <v>520073</v>
      </c>
      <c r="P201" s="229">
        <v>564663</v>
      </c>
      <c r="Q201" s="218">
        <v>144319</v>
      </c>
      <c r="R201" s="218">
        <v>265398</v>
      </c>
      <c r="S201" s="218">
        <v>611390</v>
      </c>
      <c r="T201" s="218">
        <v>520073</v>
      </c>
      <c r="U201" s="218">
        <v>564663</v>
      </c>
      <c r="V201" s="1">
        <v>0.0103</v>
      </c>
      <c r="W201" s="1">
        <v>0.0183</v>
      </c>
      <c r="X201" s="1">
        <v>0.0404</v>
      </c>
      <c r="Y201" s="1">
        <v>0.0322</v>
      </c>
      <c r="Z201" s="1">
        <v>0.0331</v>
      </c>
      <c r="AB201" s="1">
        <v>0.0352</v>
      </c>
      <c r="AC201" s="1">
        <v>0.0279</v>
      </c>
      <c r="AE201" s="1">
        <v>0.0404</v>
      </c>
      <c r="AF201" s="1">
        <v>0.0327</v>
      </c>
      <c r="AG201" s="1">
        <v>0.0076999999999999985</v>
      </c>
      <c r="AI201" s="1">
        <v>0.0352</v>
      </c>
      <c r="AJ201" s="218">
        <v>634923</v>
      </c>
    </row>
    <row r="202" spans="1:36" ht="12.75">
      <c r="A202" s="167">
        <v>193</v>
      </c>
      <c r="B202" s="168" t="s">
        <v>638</v>
      </c>
      <c r="C202" s="248">
        <v>2694274</v>
      </c>
      <c r="D202" s="248">
        <v>2784941</v>
      </c>
      <c r="E202" s="248">
        <v>2873936</v>
      </c>
      <c r="F202" s="248">
        <v>2978977</v>
      </c>
      <c r="G202" s="248">
        <v>3080282</v>
      </c>
      <c r="H202" s="248">
        <v>3196706</v>
      </c>
      <c r="I202" s="242">
        <v>0</v>
      </c>
      <c r="J202" s="242">
        <v>0</v>
      </c>
      <c r="L202" s="218">
        <v>23310</v>
      </c>
      <c r="M202" s="218">
        <v>19371</v>
      </c>
      <c r="N202" s="218">
        <v>33193</v>
      </c>
      <c r="O202" s="218">
        <v>26830</v>
      </c>
      <c r="P202" s="229">
        <v>39417</v>
      </c>
      <c r="Q202" s="218">
        <v>23310</v>
      </c>
      <c r="R202" s="218">
        <v>19371</v>
      </c>
      <c r="S202" s="218">
        <v>33193</v>
      </c>
      <c r="T202" s="218">
        <v>26830</v>
      </c>
      <c r="U202" s="218">
        <v>39417</v>
      </c>
      <c r="V202" s="1">
        <v>0.0087</v>
      </c>
      <c r="W202" s="1">
        <v>0.007</v>
      </c>
      <c r="X202" s="1">
        <v>0.0115</v>
      </c>
      <c r="Y202" s="1">
        <v>0.009</v>
      </c>
      <c r="Z202" s="1">
        <v>0.0128</v>
      </c>
      <c r="AB202" s="1">
        <v>0.0111</v>
      </c>
      <c r="AC202" s="1">
        <v>0.0092</v>
      </c>
      <c r="AE202" s="1">
        <v>0.0128</v>
      </c>
      <c r="AF202" s="1">
        <v>0.0103</v>
      </c>
      <c r="AG202" s="1">
        <v>0.0025000000000000005</v>
      </c>
      <c r="AI202" s="1">
        <v>0.0111</v>
      </c>
      <c r="AJ202" s="218">
        <v>35483</v>
      </c>
    </row>
    <row r="203" spans="1:36" ht="12.75">
      <c r="A203" s="167">
        <v>194</v>
      </c>
      <c r="B203" s="168" t="s">
        <v>639</v>
      </c>
      <c r="C203" s="248">
        <v>1499033</v>
      </c>
      <c r="D203" s="248">
        <v>1564838</v>
      </c>
      <c r="E203" s="248">
        <v>1613435</v>
      </c>
      <c r="F203" s="248">
        <v>1659121</v>
      </c>
      <c r="G203" s="248">
        <v>1708335</v>
      </c>
      <c r="H203" s="248">
        <v>1775205</v>
      </c>
      <c r="I203" s="242">
        <v>1991</v>
      </c>
      <c r="J203" s="242">
        <v>0</v>
      </c>
      <c r="L203" s="218">
        <v>28329</v>
      </c>
      <c r="M203" s="218">
        <v>9476</v>
      </c>
      <c r="N203" s="218">
        <v>5350</v>
      </c>
      <c r="O203" s="218">
        <v>7736</v>
      </c>
      <c r="P203" s="229">
        <v>24162</v>
      </c>
      <c r="Q203" s="218">
        <v>28329</v>
      </c>
      <c r="R203" s="218">
        <v>9476</v>
      </c>
      <c r="S203" s="218">
        <v>5350</v>
      </c>
      <c r="T203" s="218">
        <v>7736</v>
      </c>
      <c r="U203" s="218">
        <v>24162</v>
      </c>
      <c r="V203" s="1">
        <v>0.0189</v>
      </c>
      <c r="W203" s="1">
        <v>0.0061</v>
      </c>
      <c r="X203" s="1">
        <v>0.0033</v>
      </c>
      <c r="Y203" s="1">
        <v>0.0047</v>
      </c>
      <c r="Z203" s="1">
        <v>0.0141</v>
      </c>
      <c r="AB203" s="1">
        <v>0.0074</v>
      </c>
      <c r="AC203" s="1">
        <v>0.0047</v>
      </c>
      <c r="AE203" s="1">
        <v>0.0141</v>
      </c>
      <c r="AF203" s="1">
        <v>0.004</v>
      </c>
      <c r="AG203" s="1">
        <v>0.0101</v>
      </c>
      <c r="AI203" s="1">
        <v>0.0074</v>
      </c>
      <c r="AJ203" s="218">
        <v>13137</v>
      </c>
    </row>
    <row r="204" spans="1:36" ht="12.75">
      <c r="A204" s="167">
        <v>195</v>
      </c>
      <c r="B204" s="168" t="s">
        <v>640</v>
      </c>
      <c r="C204" s="248">
        <v>401516</v>
      </c>
      <c r="D204" s="248">
        <v>415445</v>
      </c>
      <c r="E204" s="248">
        <v>430563</v>
      </c>
      <c r="F204" s="248">
        <v>445386</v>
      </c>
      <c r="G204" s="248">
        <v>461618</v>
      </c>
      <c r="H204" s="248">
        <v>479619</v>
      </c>
      <c r="I204" s="242">
        <v>1991</v>
      </c>
      <c r="J204" s="242">
        <v>0</v>
      </c>
      <c r="L204" s="218">
        <v>3891</v>
      </c>
      <c r="M204" s="218">
        <v>4732</v>
      </c>
      <c r="N204" s="218">
        <v>4059</v>
      </c>
      <c r="O204" s="218">
        <v>5097</v>
      </c>
      <c r="P204" s="229">
        <v>6460</v>
      </c>
      <c r="Q204" s="218">
        <v>3891</v>
      </c>
      <c r="R204" s="218">
        <v>4732</v>
      </c>
      <c r="S204" s="218">
        <v>4059</v>
      </c>
      <c r="T204" s="218">
        <v>5097</v>
      </c>
      <c r="U204" s="218">
        <v>6460</v>
      </c>
      <c r="V204" s="1">
        <v>0.0097</v>
      </c>
      <c r="W204" s="1">
        <v>0.0114</v>
      </c>
      <c r="X204" s="1">
        <v>0.0094</v>
      </c>
      <c r="Y204" s="1">
        <v>0.0114</v>
      </c>
      <c r="Z204" s="1">
        <v>0.014</v>
      </c>
      <c r="AB204" s="1">
        <v>0.0116</v>
      </c>
      <c r="AC204" s="1">
        <v>0.0107</v>
      </c>
      <c r="AE204" s="1">
        <v>0.014</v>
      </c>
      <c r="AF204" s="1">
        <v>0.0104</v>
      </c>
      <c r="AG204" s="1">
        <v>0.0036000000000000008</v>
      </c>
      <c r="AI204" s="1">
        <v>0.0116</v>
      </c>
      <c r="AJ204" s="218">
        <v>5564</v>
      </c>
    </row>
    <row r="205" spans="1:36" ht="12.75">
      <c r="A205" s="167">
        <v>196</v>
      </c>
      <c r="B205" s="168" t="s">
        <v>641</v>
      </c>
      <c r="C205" s="248">
        <v>7095066</v>
      </c>
      <c r="D205" s="248">
        <v>7321680</v>
      </c>
      <c r="E205" s="248">
        <v>7549216</v>
      </c>
      <c r="F205" s="248">
        <v>7783161</v>
      </c>
      <c r="G205" s="248">
        <v>8038795</v>
      </c>
      <c r="H205" s="248">
        <v>8896456</v>
      </c>
      <c r="I205" s="242">
        <v>1991</v>
      </c>
      <c r="J205" s="242">
        <v>1998</v>
      </c>
      <c r="L205" s="218">
        <v>48941</v>
      </c>
      <c r="M205" s="218">
        <v>44494</v>
      </c>
      <c r="N205" s="218">
        <v>45214</v>
      </c>
      <c r="O205" s="218">
        <v>61055</v>
      </c>
      <c r="P205" s="229">
        <v>56691</v>
      </c>
      <c r="Q205" s="218">
        <v>48941</v>
      </c>
      <c r="R205" s="218">
        <v>44494</v>
      </c>
      <c r="S205" s="218">
        <v>45214</v>
      </c>
      <c r="T205" s="218">
        <v>61055</v>
      </c>
      <c r="U205" s="218">
        <v>56691</v>
      </c>
      <c r="V205" s="1">
        <v>0.0069</v>
      </c>
      <c r="W205" s="1">
        <v>0.0061</v>
      </c>
      <c r="X205" s="1">
        <v>0.006</v>
      </c>
      <c r="Y205" s="1">
        <v>0.0078</v>
      </c>
      <c r="Z205" s="1">
        <v>0.0071</v>
      </c>
      <c r="AB205" s="1">
        <v>0.007</v>
      </c>
      <c r="AC205" s="1">
        <v>0.0064</v>
      </c>
      <c r="AE205" s="1">
        <v>0.0078</v>
      </c>
      <c r="AF205" s="1">
        <v>0.0066</v>
      </c>
      <c r="AG205" s="1">
        <v>0.0011999999999999997</v>
      </c>
      <c r="AI205" s="1">
        <v>0.007</v>
      </c>
      <c r="AJ205" s="218">
        <v>62275</v>
      </c>
    </row>
    <row r="206" spans="1:36" ht="12.75">
      <c r="A206" s="167">
        <v>197</v>
      </c>
      <c r="B206" s="168" t="s">
        <v>642</v>
      </c>
      <c r="C206" s="248">
        <v>56662729</v>
      </c>
      <c r="D206" s="248">
        <v>59219382</v>
      </c>
      <c r="E206" s="248">
        <v>61970547</v>
      </c>
      <c r="F206" s="248">
        <v>64771578</v>
      </c>
      <c r="G206" s="248">
        <v>67673866</v>
      </c>
      <c r="H206" s="248">
        <v>70423348</v>
      </c>
      <c r="I206" s="242">
        <v>0</v>
      </c>
      <c r="J206" s="242">
        <v>0</v>
      </c>
      <c r="L206" s="218">
        <v>1140085</v>
      </c>
      <c r="M206" s="218">
        <v>1270680</v>
      </c>
      <c r="N206" s="218">
        <v>1251767</v>
      </c>
      <c r="O206" s="218">
        <v>1282998</v>
      </c>
      <c r="P206" s="229">
        <v>1057635</v>
      </c>
      <c r="Q206" s="218">
        <v>1140085</v>
      </c>
      <c r="R206" s="218">
        <v>1270680</v>
      </c>
      <c r="S206" s="218">
        <v>1251767</v>
      </c>
      <c r="T206" s="218">
        <v>1282998</v>
      </c>
      <c r="U206" s="218">
        <v>1057635</v>
      </c>
      <c r="V206" s="1">
        <v>0.0201</v>
      </c>
      <c r="W206" s="1">
        <v>0.0215</v>
      </c>
      <c r="X206" s="1">
        <v>0.0202</v>
      </c>
      <c r="Y206" s="1">
        <v>0.0198</v>
      </c>
      <c r="Z206" s="1">
        <v>0.0156</v>
      </c>
      <c r="AB206" s="1">
        <v>0.0185</v>
      </c>
      <c r="AC206" s="1">
        <v>0.0185</v>
      </c>
      <c r="AE206" s="1">
        <v>0.0202</v>
      </c>
      <c r="AF206" s="1">
        <v>0.0177</v>
      </c>
      <c r="AG206" s="1">
        <v>0.0024999999999999988</v>
      </c>
      <c r="AI206" s="1">
        <v>0.0185</v>
      </c>
      <c r="AJ206" s="218">
        <v>1302832</v>
      </c>
    </row>
    <row r="207" spans="1:36" ht="12.75">
      <c r="A207" s="167">
        <v>198</v>
      </c>
      <c r="B207" s="168" t="s">
        <v>643</v>
      </c>
      <c r="C207" s="248">
        <v>87548549</v>
      </c>
      <c r="D207" s="248">
        <v>90478492</v>
      </c>
      <c r="E207" s="248">
        <v>94247300</v>
      </c>
      <c r="F207" s="248">
        <v>97775327</v>
      </c>
      <c r="G207" s="248">
        <v>101764896</v>
      </c>
      <c r="H207" s="248">
        <v>106193025</v>
      </c>
      <c r="I207" s="242">
        <v>0</v>
      </c>
      <c r="J207" s="242">
        <v>0</v>
      </c>
      <c r="L207" s="218">
        <v>741229</v>
      </c>
      <c r="M207" s="218">
        <v>1506846</v>
      </c>
      <c r="N207" s="218">
        <v>1171844</v>
      </c>
      <c r="O207" s="218">
        <v>1545185</v>
      </c>
      <c r="P207" s="229">
        <v>1884006</v>
      </c>
      <c r="Q207" s="218">
        <v>741229</v>
      </c>
      <c r="R207" s="218">
        <v>1506846</v>
      </c>
      <c r="S207" s="218">
        <v>1171844</v>
      </c>
      <c r="T207" s="218">
        <v>1545185</v>
      </c>
      <c r="U207" s="218">
        <v>1884006</v>
      </c>
      <c r="V207" s="1">
        <v>0.0085</v>
      </c>
      <c r="W207" s="1">
        <v>0.0167</v>
      </c>
      <c r="X207" s="1">
        <v>0.0124</v>
      </c>
      <c r="Y207" s="1">
        <v>0.0158</v>
      </c>
      <c r="Z207" s="1">
        <v>0.0185</v>
      </c>
      <c r="AB207" s="1">
        <v>0.0156</v>
      </c>
      <c r="AC207" s="1">
        <v>0.015</v>
      </c>
      <c r="AE207" s="1">
        <v>0.0185</v>
      </c>
      <c r="AF207" s="1">
        <v>0.0141</v>
      </c>
      <c r="AG207" s="1">
        <v>0.004399999999999999</v>
      </c>
      <c r="AI207" s="1">
        <v>0.0156</v>
      </c>
      <c r="AJ207" s="218">
        <v>1656611</v>
      </c>
    </row>
    <row r="208" spans="1:36" ht="12.75">
      <c r="A208" s="167">
        <v>199</v>
      </c>
      <c r="B208" s="168" t="s">
        <v>644</v>
      </c>
      <c r="C208" s="248">
        <v>97235640</v>
      </c>
      <c r="D208" s="248">
        <v>103353659</v>
      </c>
      <c r="E208" s="248">
        <v>108859598</v>
      </c>
      <c r="F208" s="248">
        <v>116424769</v>
      </c>
      <c r="G208" s="248">
        <v>123730790</v>
      </c>
      <c r="H208" s="248">
        <v>131526186</v>
      </c>
      <c r="I208" s="242">
        <v>2005</v>
      </c>
      <c r="J208" s="242">
        <v>0</v>
      </c>
      <c r="L208" s="218">
        <v>3684955</v>
      </c>
      <c r="M208" s="218">
        <v>2919417</v>
      </c>
      <c r="N208" s="218">
        <v>4841774</v>
      </c>
      <c r="O208" s="218">
        <v>4394835</v>
      </c>
      <c r="P208" s="229">
        <v>4697667</v>
      </c>
      <c r="Q208" s="218">
        <v>3684955</v>
      </c>
      <c r="R208" s="218">
        <v>2919417</v>
      </c>
      <c r="S208" s="218">
        <v>4841774</v>
      </c>
      <c r="T208" s="218">
        <v>4394835</v>
      </c>
      <c r="U208" s="218">
        <v>4697667</v>
      </c>
      <c r="V208" s="1">
        <v>0.0379</v>
      </c>
      <c r="W208" s="1">
        <v>0.0282</v>
      </c>
      <c r="X208" s="1">
        <v>0.0445</v>
      </c>
      <c r="Y208" s="1">
        <v>0.0377</v>
      </c>
      <c r="Z208" s="1">
        <v>0.038</v>
      </c>
      <c r="AB208" s="1">
        <v>0.0401</v>
      </c>
      <c r="AC208" s="1">
        <v>0.0346</v>
      </c>
      <c r="AE208" s="1">
        <v>0.0445</v>
      </c>
      <c r="AF208" s="1">
        <v>0.0379</v>
      </c>
      <c r="AG208" s="1">
        <v>0.006599999999999995</v>
      </c>
      <c r="AI208" s="1">
        <v>0.0401</v>
      </c>
      <c r="AJ208" s="218">
        <v>5274200</v>
      </c>
    </row>
    <row r="209" spans="1:36" ht="12.75">
      <c r="A209" s="167">
        <v>200</v>
      </c>
      <c r="B209" s="168" t="s">
        <v>645</v>
      </c>
      <c r="C209" s="248">
        <v>399535</v>
      </c>
      <c r="D209" s="248">
        <v>413539</v>
      </c>
      <c r="E209" s="248">
        <v>427503</v>
      </c>
      <c r="F209" s="248">
        <v>441983</v>
      </c>
      <c r="G209" s="248">
        <v>456886</v>
      </c>
      <c r="H209" s="248">
        <v>471713</v>
      </c>
      <c r="I209" s="242">
        <v>0</v>
      </c>
      <c r="J209" s="242">
        <v>0</v>
      </c>
      <c r="L209" s="218">
        <v>4016</v>
      </c>
      <c r="M209" s="218">
        <v>3625</v>
      </c>
      <c r="N209" s="218">
        <v>3792</v>
      </c>
      <c r="O209" s="218">
        <v>3854</v>
      </c>
      <c r="P209" s="229">
        <v>3405</v>
      </c>
      <c r="Q209" s="218">
        <v>4016</v>
      </c>
      <c r="R209" s="218">
        <v>3625</v>
      </c>
      <c r="S209" s="218">
        <v>3792</v>
      </c>
      <c r="T209" s="218">
        <v>3854</v>
      </c>
      <c r="U209" s="218">
        <v>3405</v>
      </c>
      <c r="V209" s="1">
        <v>0.0101</v>
      </c>
      <c r="W209" s="1">
        <v>0.0088</v>
      </c>
      <c r="X209" s="1">
        <v>0.0089</v>
      </c>
      <c r="Y209" s="1">
        <v>0.0087</v>
      </c>
      <c r="Z209" s="1">
        <v>0.0075</v>
      </c>
      <c r="AB209" s="1">
        <v>0.0084</v>
      </c>
      <c r="AC209" s="1">
        <v>0.0083</v>
      </c>
      <c r="AE209" s="1">
        <v>0.0089</v>
      </c>
      <c r="AF209" s="1">
        <v>0.0081</v>
      </c>
      <c r="AG209" s="1">
        <v>0.0008000000000000004</v>
      </c>
      <c r="AI209" s="1">
        <v>0.0084</v>
      </c>
      <c r="AJ209" s="218">
        <v>3962</v>
      </c>
    </row>
    <row r="210" spans="1:36" ht="12.75">
      <c r="A210" s="167">
        <v>201</v>
      </c>
      <c r="B210" s="168" t="s">
        <v>646</v>
      </c>
      <c r="C210" s="248">
        <v>110181767</v>
      </c>
      <c r="D210" s="248">
        <v>114137930</v>
      </c>
      <c r="E210" s="248">
        <v>118972217</v>
      </c>
      <c r="F210" s="248">
        <v>123961220</v>
      </c>
      <c r="G210" s="248">
        <v>129211894</v>
      </c>
      <c r="H210" s="248">
        <v>134165825</v>
      </c>
      <c r="I210" s="242">
        <v>0</v>
      </c>
      <c r="J210" s="242">
        <v>0</v>
      </c>
      <c r="L210" s="218">
        <v>1201619</v>
      </c>
      <c r="M210" s="218">
        <v>1980839</v>
      </c>
      <c r="N210" s="218">
        <v>2014698</v>
      </c>
      <c r="O210" s="218">
        <v>2151643</v>
      </c>
      <c r="P210" s="229">
        <v>1723634</v>
      </c>
      <c r="Q210" s="218">
        <v>1201619</v>
      </c>
      <c r="R210" s="218">
        <v>1980839</v>
      </c>
      <c r="S210" s="218">
        <v>2014698</v>
      </c>
      <c r="T210" s="218">
        <v>2151643</v>
      </c>
      <c r="U210" s="218">
        <v>1723634</v>
      </c>
      <c r="V210" s="1">
        <v>0.0109</v>
      </c>
      <c r="W210" s="1">
        <v>0.0174</v>
      </c>
      <c r="X210" s="1">
        <v>0.0169</v>
      </c>
      <c r="Y210" s="1">
        <v>0.0174</v>
      </c>
      <c r="Z210" s="1">
        <v>0.0133</v>
      </c>
      <c r="AB210" s="1">
        <v>0.0159</v>
      </c>
      <c r="AC210" s="1">
        <v>0.0159</v>
      </c>
      <c r="AE210" s="1">
        <v>0.0174</v>
      </c>
      <c r="AF210" s="1">
        <v>0.0151</v>
      </c>
      <c r="AG210" s="1">
        <v>0.0022999999999999982</v>
      </c>
      <c r="AI210" s="1">
        <v>0.0159</v>
      </c>
      <c r="AJ210" s="218">
        <v>2133237</v>
      </c>
    </row>
    <row r="211" spans="1:36" ht="12.75">
      <c r="A211" s="167">
        <v>202</v>
      </c>
      <c r="B211" s="168" t="s">
        <v>647</v>
      </c>
      <c r="C211" s="248">
        <v>1716243</v>
      </c>
      <c r="D211" s="248">
        <v>1770809</v>
      </c>
      <c r="E211" s="248">
        <v>1831515</v>
      </c>
      <c r="F211" s="248">
        <v>1916946</v>
      </c>
      <c r="G211" s="248">
        <v>1986818</v>
      </c>
      <c r="H211" s="248">
        <v>2068476</v>
      </c>
      <c r="I211" s="242">
        <v>0</v>
      </c>
      <c r="J211" s="242">
        <v>0</v>
      </c>
      <c r="L211" s="218">
        <v>11660</v>
      </c>
      <c r="M211" s="218">
        <v>16436</v>
      </c>
      <c r="N211" s="218">
        <v>39643</v>
      </c>
      <c r="O211" s="218">
        <v>21948</v>
      </c>
      <c r="P211" s="229">
        <v>31988</v>
      </c>
      <c r="Q211" s="218">
        <v>11660</v>
      </c>
      <c r="R211" s="218">
        <v>16436</v>
      </c>
      <c r="S211" s="218">
        <v>39643</v>
      </c>
      <c r="T211" s="218">
        <v>21948</v>
      </c>
      <c r="U211" s="218">
        <v>31988</v>
      </c>
      <c r="V211" s="1">
        <v>0.0068</v>
      </c>
      <c r="W211" s="1">
        <v>0.0093</v>
      </c>
      <c r="X211" s="1">
        <v>0.0216</v>
      </c>
      <c r="Y211" s="1">
        <v>0.0114</v>
      </c>
      <c r="Z211" s="1">
        <v>0.0161</v>
      </c>
      <c r="AB211" s="1">
        <v>0.0164</v>
      </c>
      <c r="AC211" s="1">
        <v>0.0123</v>
      </c>
      <c r="AE211" s="1">
        <v>0.0216</v>
      </c>
      <c r="AF211" s="1">
        <v>0.0138</v>
      </c>
      <c r="AG211" s="1">
        <v>0.007800000000000001</v>
      </c>
      <c r="AI211" s="1">
        <v>0.0164</v>
      </c>
      <c r="AJ211" s="218">
        <v>33923</v>
      </c>
    </row>
    <row r="212" spans="1:36" ht="12.75">
      <c r="A212" s="167">
        <v>203</v>
      </c>
      <c r="B212" s="168" t="s">
        <v>648</v>
      </c>
      <c r="C212" s="248">
        <v>3929759</v>
      </c>
      <c r="D212" s="248">
        <v>4058798</v>
      </c>
      <c r="E212" s="248">
        <v>4191787</v>
      </c>
      <c r="F212" s="248">
        <v>4337766</v>
      </c>
      <c r="G212" s="248">
        <v>4501548</v>
      </c>
      <c r="H212" s="248">
        <v>4676430</v>
      </c>
      <c r="I212" s="242">
        <v>0</v>
      </c>
      <c r="J212" s="242">
        <v>0</v>
      </c>
      <c r="L212" s="218">
        <v>30795</v>
      </c>
      <c r="M212" s="218">
        <v>31519</v>
      </c>
      <c r="N212" s="218">
        <v>41184</v>
      </c>
      <c r="O212" s="218">
        <v>55338</v>
      </c>
      <c r="P212" s="229">
        <v>62344</v>
      </c>
      <c r="Q212" s="218">
        <v>30795</v>
      </c>
      <c r="R212" s="218">
        <v>31519</v>
      </c>
      <c r="S212" s="218">
        <v>41184</v>
      </c>
      <c r="T212" s="218">
        <v>55338</v>
      </c>
      <c r="U212" s="218">
        <v>62344</v>
      </c>
      <c r="V212" s="1">
        <v>0.0078</v>
      </c>
      <c r="W212" s="1">
        <v>0.0078</v>
      </c>
      <c r="X212" s="1">
        <v>0.0098</v>
      </c>
      <c r="Y212" s="1">
        <v>0.0128</v>
      </c>
      <c r="Z212" s="1">
        <v>0.0138</v>
      </c>
      <c r="AB212" s="1">
        <v>0.0121</v>
      </c>
      <c r="AC212" s="1">
        <v>0.0101</v>
      </c>
      <c r="AE212" s="1">
        <v>0.0138</v>
      </c>
      <c r="AF212" s="1">
        <v>0.0113</v>
      </c>
      <c r="AG212" s="1">
        <v>0.0025000000000000005</v>
      </c>
      <c r="AI212" s="1">
        <v>0.0121</v>
      </c>
      <c r="AJ212" s="218">
        <v>56585</v>
      </c>
    </row>
    <row r="213" spans="1:36" ht="12.75">
      <c r="A213" s="167">
        <v>204</v>
      </c>
      <c r="B213" s="168" t="s">
        <v>649</v>
      </c>
      <c r="C213" s="248">
        <v>1377625</v>
      </c>
      <c r="D213" s="248">
        <v>1425795</v>
      </c>
      <c r="E213" s="248">
        <v>1482644</v>
      </c>
      <c r="F213" s="248">
        <v>1532627</v>
      </c>
      <c r="G213" s="248">
        <v>1598850</v>
      </c>
      <c r="H213" s="248">
        <v>1652039</v>
      </c>
      <c r="I213" s="242">
        <v>0</v>
      </c>
      <c r="J213" s="242">
        <v>0</v>
      </c>
      <c r="L213" s="218">
        <v>13729</v>
      </c>
      <c r="M213" s="218">
        <v>21204</v>
      </c>
      <c r="N213" s="218">
        <v>12916</v>
      </c>
      <c r="O213" s="218">
        <v>27907</v>
      </c>
      <c r="P213" s="229">
        <v>13218</v>
      </c>
      <c r="Q213" s="218">
        <v>13729</v>
      </c>
      <c r="R213" s="218">
        <v>21204</v>
      </c>
      <c r="S213" s="218">
        <v>12916</v>
      </c>
      <c r="T213" s="218">
        <v>27907</v>
      </c>
      <c r="U213" s="218">
        <v>13218</v>
      </c>
      <c r="V213" s="1">
        <v>0.01</v>
      </c>
      <c r="W213" s="1">
        <v>0.0149</v>
      </c>
      <c r="X213" s="1">
        <v>0.0087</v>
      </c>
      <c r="Y213" s="1">
        <v>0.0182</v>
      </c>
      <c r="Z213" s="1">
        <v>0.0083</v>
      </c>
      <c r="AB213" s="1">
        <v>0.0117</v>
      </c>
      <c r="AC213" s="1">
        <v>0.0106</v>
      </c>
      <c r="AE213" s="1">
        <v>0.0182</v>
      </c>
      <c r="AF213" s="1">
        <v>0.0085</v>
      </c>
      <c r="AG213" s="1">
        <v>0.0097</v>
      </c>
      <c r="AI213" s="1">
        <v>0.0117</v>
      </c>
      <c r="AJ213" s="218">
        <v>19329</v>
      </c>
    </row>
    <row r="214" spans="1:36" ht="12.75">
      <c r="A214" s="167">
        <v>205</v>
      </c>
      <c r="B214" s="168" t="s">
        <v>650</v>
      </c>
      <c r="C214" s="248">
        <v>12498118</v>
      </c>
      <c r="D214" s="248">
        <v>12961414</v>
      </c>
      <c r="E214" s="248">
        <v>13522323</v>
      </c>
      <c r="F214" s="248">
        <v>14061923</v>
      </c>
      <c r="G214" s="248">
        <v>14589424</v>
      </c>
      <c r="H214" s="248">
        <v>15135430</v>
      </c>
      <c r="I214" s="242">
        <v>1992</v>
      </c>
      <c r="J214" s="242">
        <v>0</v>
      </c>
      <c r="L214" s="218">
        <v>149557</v>
      </c>
      <c r="M214" s="218">
        <v>194795</v>
      </c>
      <c r="N214" s="218">
        <v>201542</v>
      </c>
      <c r="O214" s="218">
        <v>175953</v>
      </c>
      <c r="P214" s="229">
        <v>181270</v>
      </c>
      <c r="Q214" s="218">
        <v>149557</v>
      </c>
      <c r="R214" s="218">
        <v>194795</v>
      </c>
      <c r="S214" s="218">
        <v>201542</v>
      </c>
      <c r="T214" s="218">
        <v>175953</v>
      </c>
      <c r="U214" s="218">
        <v>181270</v>
      </c>
      <c r="V214" s="1">
        <v>0.012</v>
      </c>
      <c r="W214" s="1">
        <v>0.015</v>
      </c>
      <c r="X214" s="1">
        <v>0.0149</v>
      </c>
      <c r="Y214" s="1">
        <v>0.0125</v>
      </c>
      <c r="Z214" s="1">
        <v>0.0124</v>
      </c>
      <c r="AB214" s="1">
        <v>0.0133</v>
      </c>
      <c r="AC214" s="1">
        <v>0.0133</v>
      </c>
      <c r="AE214" s="1">
        <v>0.0149</v>
      </c>
      <c r="AF214" s="1">
        <v>0.0125</v>
      </c>
      <c r="AG214" s="1">
        <v>0.0023999999999999994</v>
      </c>
      <c r="AI214" s="1">
        <v>0.0133</v>
      </c>
      <c r="AJ214" s="218">
        <v>201301</v>
      </c>
    </row>
    <row r="215" spans="1:36" ht="12.75">
      <c r="A215" s="167">
        <v>206</v>
      </c>
      <c r="B215" s="168" t="s">
        <v>651</v>
      </c>
      <c r="C215" s="248">
        <v>46062191</v>
      </c>
      <c r="D215" s="248">
        <v>47847641</v>
      </c>
      <c r="E215" s="248">
        <v>49834938</v>
      </c>
      <c r="F215" s="248">
        <v>52014405</v>
      </c>
      <c r="G215" s="248">
        <v>54300695</v>
      </c>
      <c r="H215" s="248">
        <v>56390995</v>
      </c>
      <c r="I215" s="242">
        <v>1991</v>
      </c>
      <c r="J215" s="242">
        <v>0</v>
      </c>
      <c r="L215" s="218">
        <v>633895</v>
      </c>
      <c r="M215" s="218">
        <v>791106</v>
      </c>
      <c r="N215" s="218">
        <v>933594</v>
      </c>
      <c r="O215" s="218">
        <v>985930</v>
      </c>
      <c r="P215" s="229">
        <v>732783</v>
      </c>
      <c r="Q215" s="218">
        <v>633895</v>
      </c>
      <c r="R215" s="218">
        <v>791106</v>
      </c>
      <c r="S215" s="218">
        <v>933594</v>
      </c>
      <c r="T215" s="218">
        <v>985930</v>
      </c>
      <c r="U215" s="218">
        <v>732783</v>
      </c>
      <c r="V215" s="1">
        <v>0.0138</v>
      </c>
      <c r="W215" s="1">
        <v>0.0165</v>
      </c>
      <c r="X215" s="1">
        <v>0.0187</v>
      </c>
      <c r="Y215" s="1">
        <v>0.019</v>
      </c>
      <c r="Z215" s="1">
        <v>0.0135</v>
      </c>
      <c r="AB215" s="1">
        <v>0.0171</v>
      </c>
      <c r="AC215" s="1">
        <v>0.0162</v>
      </c>
      <c r="AE215" s="1">
        <v>0.019</v>
      </c>
      <c r="AF215" s="1">
        <v>0.0161</v>
      </c>
      <c r="AG215" s="1">
        <v>0.0029</v>
      </c>
      <c r="AI215" s="1">
        <v>0.0171</v>
      </c>
      <c r="AJ215" s="218">
        <v>964286</v>
      </c>
    </row>
    <row r="216" spans="1:36" ht="12.75">
      <c r="A216" s="167">
        <v>207</v>
      </c>
      <c r="B216" s="168" t="s">
        <v>652</v>
      </c>
      <c r="C216" s="248">
        <v>267928435</v>
      </c>
      <c r="D216" s="248">
        <v>279763291</v>
      </c>
      <c r="E216" s="248">
        <v>291557071</v>
      </c>
      <c r="F216" s="248">
        <v>304419021</v>
      </c>
      <c r="G216" s="248">
        <v>317791878</v>
      </c>
      <c r="H216" s="248">
        <v>331342536</v>
      </c>
      <c r="I216" s="242">
        <v>0</v>
      </c>
      <c r="J216" s="242">
        <v>0</v>
      </c>
      <c r="L216" s="218">
        <v>5136645</v>
      </c>
      <c r="M216" s="218">
        <v>4799698</v>
      </c>
      <c r="N216" s="218">
        <v>5573023</v>
      </c>
      <c r="O216" s="218">
        <v>5762382</v>
      </c>
      <c r="P216" s="229">
        <v>5605861</v>
      </c>
      <c r="Q216" s="218">
        <v>5136645</v>
      </c>
      <c r="R216" s="218">
        <v>4799698</v>
      </c>
      <c r="S216" s="218">
        <v>5573023</v>
      </c>
      <c r="T216" s="218">
        <v>5762382</v>
      </c>
      <c r="U216" s="218">
        <v>5605861</v>
      </c>
      <c r="V216" s="1">
        <v>0.0192</v>
      </c>
      <c r="W216" s="1">
        <v>0.0172</v>
      </c>
      <c r="X216" s="1">
        <v>0.0191</v>
      </c>
      <c r="Y216" s="1">
        <v>0.0189</v>
      </c>
      <c r="Z216" s="1">
        <v>0.0176</v>
      </c>
      <c r="AB216" s="1">
        <v>0.0185</v>
      </c>
      <c r="AC216" s="1">
        <v>0.0179</v>
      </c>
      <c r="AE216" s="1">
        <v>0.0191</v>
      </c>
      <c r="AF216" s="1">
        <v>0.0183</v>
      </c>
      <c r="AG216" s="1">
        <v>0.0007999999999999986</v>
      </c>
      <c r="AI216" s="1">
        <v>0.0185</v>
      </c>
      <c r="AJ216" s="218">
        <v>6129837</v>
      </c>
    </row>
    <row r="217" spans="1:36" ht="12.75">
      <c r="A217" s="167">
        <v>208</v>
      </c>
      <c r="B217" s="168" t="s">
        <v>653</v>
      </c>
      <c r="C217" s="248">
        <v>22298067</v>
      </c>
      <c r="D217" s="248">
        <v>23546056</v>
      </c>
      <c r="E217" s="248">
        <v>24707393</v>
      </c>
      <c r="F217" s="248">
        <v>25835807</v>
      </c>
      <c r="G217" s="248">
        <v>27154211</v>
      </c>
      <c r="H217" s="248">
        <v>28416056</v>
      </c>
      <c r="I217" s="242">
        <v>1994</v>
      </c>
      <c r="J217" s="242">
        <v>0</v>
      </c>
      <c r="L217" s="218">
        <v>690537</v>
      </c>
      <c r="M217" s="218">
        <v>572686</v>
      </c>
      <c r="N217" s="218">
        <v>510729</v>
      </c>
      <c r="O217" s="218">
        <v>672509</v>
      </c>
      <c r="P217" s="229">
        <v>569520</v>
      </c>
      <c r="Q217" s="218">
        <v>690537</v>
      </c>
      <c r="R217" s="218">
        <v>572686</v>
      </c>
      <c r="S217" s="218">
        <v>510729</v>
      </c>
      <c r="T217" s="218">
        <v>672509</v>
      </c>
      <c r="U217" s="218">
        <v>569520</v>
      </c>
      <c r="V217" s="1">
        <v>0.031</v>
      </c>
      <c r="W217" s="1">
        <v>0.0243</v>
      </c>
      <c r="X217" s="1">
        <v>0.0207</v>
      </c>
      <c r="Y217" s="1">
        <v>0.026</v>
      </c>
      <c r="Z217" s="1">
        <v>0.021</v>
      </c>
      <c r="AB217" s="1">
        <v>0.0226</v>
      </c>
      <c r="AC217" s="1">
        <v>0.022</v>
      </c>
      <c r="AE217" s="1">
        <v>0.026</v>
      </c>
      <c r="AF217" s="1">
        <v>0.0209</v>
      </c>
      <c r="AG217" s="1">
        <v>0.0051</v>
      </c>
      <c r="AI217" s="1">
        <v>0.0226</v>
      </c>
      <c r="AJ217" s="218">
        <v>642203</v>
      </c>
    </row>
    <row r="218" spans="1:36" ht="12.75">
      <c r="A218" s="167">
        <v>209</v>
      </c>
      <c r="B218" s="168" t="s">
        <v>654</v>
      </c>
      <c r="C218" s="248">
        <v>15019976</v>
      </c>
      <c r="D218" s="248">
        <v>15745723</v>
      </c>
      <c r="E218" s="248">
        <v>16317472</v>
      </c>
      <c r="F218" s="248">
        <v>16996148</v>
      </c>
      <c r="G218" s="248">
        <v>17777170</v>
      </c>
      <c r="H218" s="248">
        <v>18814731</v>
      </c>
      <c r="I218" s="242">
        <v>1994</v>
      </c>
      <c r="J218" s="242">
        <v>0</v>
      </c>
      <c r="L218" s="218">
        <v>350248</v>
      </c>
      <c r="M218" s="218">
        <v>178106</v>
      </c>
      <c r="N218" s="218">
        <v>270739</v>
      </c>
      <c r="O218" s="218">
        <v>356118</v>
      </c>
      <c r="P218" s="229">
        <v>593132</v>
      </c>
      <c r="Q218" s="218">
        <v>350248</v>
      </c>
      <c r="R218" s="218">
        <v>178106</v>
      </c>
      <c r="S218" s="218">
        <v>270739</v>
      </c>
      <c r="T218" s="218">
        <v>356118</v>
      </c>
      <c r="U218" s="218">
        <v>593132</v>
      </c>
      <c r="V218" s="1">
        <v>0.0233</v>
      </c>
      <c r="W218" s="1">
        <v>0.0113</v>
      </c>
      <c r="X218" s="1">
        <v>0.0166</v>
      </c>
      <c r="Y218" s="1">
        <v>0.021</v>
      </c>
      <c r="Z218" s="1">
        <v>0.0334</v>
      </c>
      <c r="AB218" s="1">
        <v>0.0237</v>
      </c>
      <c r="AC218" s="1">
        <v>0.0163</v>
      </c>
      <c r="AE218" s="1">
        <v>0.0334</v>
      </c>
      <c r="AF218" s="1">
        <v>0.0188</v>
      </c>
      <c r="AG218" s="1">
        <v>0.014599999999999998</v>
      </c>
      <c r="AI218" s="1">
        <v>0.0237</v>
      </c>
      <c r="AJ218" s="218">
        <v>429755</v>
      </c>
    </row>
    <row r="219" spans="1:36" ht="12.75">
      <c r="A219" s="167">
        <v>210</v>
      </c>
      <c r="B219" s="168" t="s">
        <v>655</v>
      </c>
      <c r="C219" s="248">
        <v>57066098</v>
      </c>
      <c r="D219" s="248">
        <v>59123365</v>
      </c>
      <c r="E219" s="248">
        <v>61172222</v>
      </c>
      <c r="F219" s="248">
        <v>63568793</v>
      </c>
      <c r="G219" s="248">
        <v>66285640</v>
      </c>
      <c r="H219" s="248">
        <v>69283431</v>
      </c>
      <c r="I219" s="242">
        <v>1991</v>
      </c>
      <c r="J219" s="242">
        <v>0</v>
      </c>
      <c r="L219" s="218">
        <v>630615</v>
      </c>
      <c r="M219" s="218">
        <v>570773</v>
      </c>
      <c r="N219" s="218">
        <v>867266</v>
      </c>
      <c r="O219" s="218">
        <v>1127627</v>
      </c>
      <c r="P219" s="229">
        <v>1340650</v>
      </c>
      <c r="Q219" s="218">
        <v>630615</v>
      </c>
      <c r="R219" s="218">
        <v>570773</v>
      </c>
      <c r="S219" s="218">
        <v>867266</v>
      </c>
      <c r="T219" s="218">
        <v>1127627</v>
      </c>
      <c r="U219" s="218">
        <v>1340650</v>
      </c>
      <c r="V219" s="1">
        <v>0.0111</v>
      </c>
      <c r="W219" s="1">
        <v>0.0097</v>
      </c>
      <c r="X219" s="1">
        <v>0.0142</v>
      </c>
      <c r="Y219" s="1">
        <v>0.0177</v>
      </c>
      <c r="Z219" s="1">
        <v>0.0202</v>
      </c>
      <c r="AB219" s="1">
        <v>0.0174</v>
      </c>
      <c r="AC219" s="1">
        <v>0.0139</v>
      </c>
      <c r="AE219" s="1">
        <v>0.0202</v>
      </c>
      <c r="AF219" s="1">
        <v>0.016</v>
      </c>
      <c r="AG219" s="1">
        <v>0.004199999999999999</v>
      </c>
      <c r="AI219" s="1">
        <v>0.0174</v>
      </c>
      <c r="AJ219" s="218">
        <v>1205532</v>
      </c>
    </row>
    <row r="220" spans="1:36" ht="12.75">
      <c r="A220" s="167">
        <v>211</v>
      </c>
      <c r="B220" s="168" t="s">
        <v>656</v>
      </c>
      <c r="C220" s="248">
        <v>45350568</v>
      </c>
      <c r="D220" s="248">
        <v>46801317</v>
      </c>
      <c r="E220" s="248">
        <v>48404137</v>
      </c>
      <c r="F220" s="248">
        <v>50026771</v>
      </c>
      <c r="G220" s="248">
        <v>51795294</v>
      </c>
      <c r="H220" s="248">
        <v>53714829</v>
      </c>
      <c r="I220" s="242">
        <v>2003</v>
      </c>
      <c r="J220" s="242">
        <v>0</v>
      </c>
      <c r="L220" s="218">
        <v>316985</v>
      </c>
      <c r="M220" s="218">
        <v>432787</v>
      </c>
      <c r="N220" s="218">
        <v>412531</v>
      </c>
      <c r="O220" s="218">
        <v>514911</v>
      </c>
      <c r="P220" s="229">
        <v>624653</v>
      </c>
      <c r="Q220" s="218">
        <v>316985</v>
      </c>
      <c r="R220" s="218">
        <v>432787</v>
      </c>
      <c r="S220" s="218">
        <v>412531</v>
      </c>
      <c r="T220" s="218">
        <v>514911</v>
      </c>
      <c r="U220" s="218">
        <v>624653</v>
      </c>
      <c r="V220" s="1">
        <v>0.007</v>
      </c>
      <c r="W220" s="1">
        <v>0.0092</v>
      </c>
      <c r="X220" s="1">
        <v>0.0085</v>
      </c>
      <c r="Y220" s="1">
        <v>0.0103</v>
      </c>
      <c r="Z220" s="1">
        <v>0.0121</v>
      </c>
      <c r="AB220" s="1">
        <v>0.0103</v>
      </c>
      <c r="AC220" s="1">
        <v>0.0093</v>
      </c>
      <c r="AE220" s="1">
        <v>0.0121</v>
      </c>
      <c r="AF220" s="1">
        <v>0.0094</v>
      </c>
      <c r="AG220" s="1">
        <v>0.0026999999999999993</v>
      </c>
      <c r="AI220" s="1">
        <v>0.0103</v>
      </c>
      <c r="AJ220" s="218">
        <v>553263</v>
      </c>
    </row>
    <row r="221" spans="1:36" ht="12.75">
      <c r="A221" s="167">
        <v>212</v>
      </c>
      <c r="B221" s="168" t="s">
        <v>657</v>
      </c>
      <c r="C221" s="248">
        <v>5011761</v>
      </c>
      <c r="D221" s="248">
        <v>5224934</v>
      </c>
      <c r="E221" s="248">
        <v>5433144</v>
      </c>
      <c r="F221" s="248">
        <v>5665509</v>
      </c>
      <c r="G221" s="248">
        <v>5879516</v>
      </c>
      <c r="H221" s="248">
        <v>6092243</v>
      </c>
      <c r="I221" s="242">
        <v>1991</v>
      </c>
      <c r="J221" s="242">
        <v>1995</v>
      </c>
      <c r="L221" s="218">
        <v>87879</v>
      </c>
      <c r="M221" s="218">
        <v>77587</v>
      </c>
      <c r="N221" s="218">
        <v>96536</v>
      </c>
      <c r="O221" s="218">
        <v>72369</v>
      </c>
      <c r="P221" s="229">
        <v>65739</v>
      </c>
      <c r="Q221" s="218">
        <v>87879</v>
      </c>
      <c r="R221" s="218">
        <v>77587</v>
      </c>
      <c r="S221" s="218">
        <v>96536</v>
      </c>
      <c r="T221" s="218">
        <v>72369</v>
      </c>
      <c r="U221" s="218">
        <v>65739</v>
      </c>
      <c r="V221" s="1">
        <v>0.0175</v>
      </c>
      <c r="W221" s="1">
        <v>0.0148</v>
      </c>
      <c r="X221" s="1">
        <v>0.0178</v>
      </c>
      <c r="Y221" s="1">
        <v>0.0128</v>
      </c>
      <c r="Z221" s="1">
        <v>0.0112</v>
      </c>
      <c r="AB221" s="1">
        <v>0.0139</v>
      </c>
      <c r="AC221" s="1">
        <v>0.0129</v>
      </c>
      <c r="AE221" s="1">
        <v>0.0178</v>
      </c>
      <c r="AF221" s="1">
        <v>0.012</v>
      </c>
      <c r="AG221" s="1">
        <v>0.0058</v>
      </c>
      <c r="AI221" s="1">
        <v>0.0139</v>
      </c>
      <c r="AJ221" s="218">
        <v>84682</v>
      </c>
    </row>
    <row r="222" spans="1:36" ht="12.75">
      <c r="A222" s="167">
        <v>213</v>
      </c>
      <c r="B222" s="168" t="s">
        <v>658</v>
      </c>
      <c r="C222" s="248">
        <v>36418214</v>
      </c>
      <c r="D222" s="248">
        <v>37952950</v>
      </c>
      <c r="E222" s="248">
        <v>39395666</v>
      </c>
      <c r="F222" s="248">
        <v>40973829</v>
      </c>
      <c r="G222" s="248">
        <v>42751903</v>
      </c>
      <c r="H222" s="248">
        <v>44897945</v>
      </c>
      <c r="I222" s="242">
        <v>1991</v>
      </c>
      <c r="J222" s="242">
        <v>0</v>
      </c>
      <c r="L222" s="218">
        <v>624281</v>
      </c>
      <c r="M222" s="218">
        <v>493892</v>
      </c>
      <c r="N222" s="218">
        <v>593271</v>
      </c>
      <c r="O222" s="218">
        <v>753728</v>
      </c>
      <c r="P222" s="229">
        <v>1077244</v>
      </c>
      <c r="Q222" s="218">
        <v>624281</v>
      </c>
      <c r="R222" s="218">
        <v>493892</v>
      </c>
      <c r="S222" s="218">
        <v>593271</v>
      </c>
      <c r="T222" s="218">
        <v>753728</v>
      </c>
      <c r="U222" s="218">
        <v>1077244</v>
      </c>
      <c r="V222" s="1">
        <v>0.0171</v>
      </c>
      <c r="W222" s="1">
        <v>0.013</v>
      </c>
      <c r="X222" s="1">
        <v>0.0151</v>
      </c>
      <c r="Y222" s="1">
        <v>0.0184</v>
      </c>
      <c r="Z222" s="1">
        <v>0.0252</v>
      </c>
      <c r="AB222" s="1">
        <v>0.0196</v>
      </c>
      <c r="AC222" s="1">
        <v>0.0155</v>
      </c>
      <c r="AE222" s="1">
        <v>0.0252</v>
      </c>
      <c r="AF222" s="1">
        <v>0.0168</v>
      </c>
      <c r="AG222" s="1">
        <v>0.008400000000000001</v>
      </c>
      <c r="AI222" s="1">
        <v>0.0196</v>
      </c>
      <c r="AJ222" s="218">
        <v>880000</v>
      </c>
    </row>
    <row r="223" spans="1:36" ht="12.75">
      <c r="A223" s="167">
        <v>214</v>
      </c>
      <c r="B223" s="168" t="s">
        <v>659</v>
      </c>
      <c r="C223" s="248">
        <v>45427725</v>
      </c>
      <c r="D223" s="248">
        <v>47501659</v>
      </c>
      <c r="E223" s="248">
        <v>49422277</v>
      </c>
      <c r="F223" s="248">
        <v>51621463</v>
      </c>
      <c r="G223" s="248">
        <v>53843628</v>
      </c>
      <c r="H223" s="248">
        <v>56252803</v>
      </c>
      <c r="I223" s="242">
        <v>2000</v>
      </c>
      <c r="J223" s="242">
        <v>0</v>
      </c>
      <c r="L223" s="218">
        <v>938241</v>
      </c>
      <c r="M223" s="218">
        <v>733076</v>
      </c>
      <c r="N223" s="218">
        <v>963629</v>
      </c>
      <c r="O223" s="218">
        <v>931482</v>
      </c>
      <c r="P223" s="229">
        <v>1063084</v>
      </c>
      <c r="Q223" s="218">
        <v>938241</v>
      </c>
      <c r="R223" s="218">
        <v>733076</v>
      </c>
      <c r="S223" s="218">
        <v>963629</v>
      </c>
      <c r="T223" s="218">
        <v>931482</v>
      </c>
      <c r="U223" s="218">
        <v>1063084</v>
      </c>
      <c r="V223" s="1">
        <v>0.0207</v>
      </c>
      <c r="W223" s="1">
        <v>0.0154</v>
      </c>
      <c r="X223" s="1">
        <v>0.0195</v>
      </c>
      <c r="Y223" s="1">
        <v>0.018</v>
      </c>
      <c r="Z223" s="1">
        <v>0.0197</v>
      </c>
      <c r="AB223" s="1">
        <v>0.0191</v>
      </c>
      <c r="AC223" s="1">
        <v>0.0176</v>
      </c>
      <c r="AE223" s="1">
        <v>0.0197</v>
      </c>
      <c r="AF223" s="1">
        <v>0.0188</v>
      </c>
      <c r="AG223" s="1">
        <v>0.000899999999999998</v>
      </c>
      <c r="AI223" s="1">
        <v>0.0191</v>
      </c>
      <c r="AJ223" s="218">
        <v>1074429</v>
      </c>
    </row>
    <row r="224" spans="1:36" ht="12.75">
      <c r="A224" s="167">
        <v>215</v>
      </c>
      <c r="B224" s="168" t="s">
        <v>660</v>
      </c>
      <c r="C224" s="248">
        <v>42462819</v>
      </c>
      <c r="D224" s="248">
        <v>44053909</v>
      </c>
      <c r="E224" s="248">
        <v>45849412</v>
      </c>
      <c r="F224" s="248">
        <v>47578856</v>
      </c>
      <c r="G224" s="248">
        <v>49406952</v>
      </c>
      <c r="H224" s="248">
        <v>51381434</v>
      </c>
      <c r="I224" s="242">
        <v>1991</v>
      </c>
      <c r="J224" s="242">
        <v>0</v>
      </c>
      <c r="L224" s="218">
        <v>529520</v>
      </c>
      <c r="M224" s="218">
        <v>694155</v>
      </c>
      <c r="N224" s="218">
        <v>583208</v>
      </c>
      <c r="O224" s="218">
        <v>638625</v>
      </c>
      <c r="P224" s="229">
        <v>768364</v>
      </c>
      <c r="Q224" s="218">
        <v>529520</v>
      </c>
      <c r="R224" s="218">
        <v>694155</v>
      </c>
      <c r="S224" s="218">
        <v>583208</v>
      </c>
      <c r="T224" s="218">
        <v>638625</v>
      </c>
      <c r="U224" s="218">
        <v>768364</v>
      </c>
      <c r="V224" s="1">
        <v>0.0125</v>
      </c>
      <c r="W224" s="1">
        <v>0.0158</v>
      </c>
      <c r="X224" s="1">
        <v>0.0127</v>
      </c>
      <c r="Y224" s="1">
        <v>0.0134</v>
      </c>
      <c r="Z224" s="1">
        <v>0.0156</v>
      </c>
      <c r="AB224" s="1">
        <v>0.0139</v>
      </c>
      <c r="AC224" s="1">
        <v>0.0139</v>
      </c>
      <c r="AE224" s="1">
        <v>0.0156</v>
      </c>
      <c r="AF224" s="1">
        <v>0.0131</v>
      </c>
      <c r="AG224" s="1">
        <v>0.0024999999999999988</v>
      </c>
      <c r="AI224" s="1">
        <v>0.0139</v>
      </c>
      <c r="AJ224" s="218">
        <v>714202</v>
      </c>
    </row>
    <row r="225" spans="1:36" ht="12.75">
      <c r="A225" s="167">
        <v>216</v>
      </c>
      <c r="B225" s="168" t="s">
        <v>661</v>
      </c>
      <c r="C225" s="248">
        <v>18343481</v>
      </c>
      <c r="D225" s="248">
        <v>19121428</v>
      </c>
      <c r="E225" s="248">
        <v>19900889</v>
      </c>
      <c r="F225" s="248">
        <v>20730783</v>
      </c>
      <c r="G225" s="248">
        <v>21523768</v>
      </c>
      <c r="H225" s="248">
        <v>22299325</v>
      </c>
      <c r="I225" s="242">
        <v>1993</v>
      </c>
      <c r="J225" s="242">
        <v>0</v>
      </c>
      <c r="L225" s="218">
        <v>319360</v>
      </c>
      <c r="M225" s="218">
        <v>301426</v>
      </c>
      <c r="N225" s="218">
        <v>327943</v>
      </c>
      <c r="O225" s="218">
        <v>274715</v>
      </c>
      <c r="P225" s="229">
        <v>237463</v>
      </c>
      <c r="Q225" s="218">
        <v>319360</v>
      </c>
      <c r="R225" s="218">
        <v>301426</v>
      </c>
      <c r="S225" s="218">
        <v>327943</v>
      </c>
      <c r="T225" s="218">
        <v>274715</v>
      </c>
      <c r="U225" s="218">
        <v>237463</v>
      </c>
      <c r="V225" s="1">
        <v>0.0174</v>
      </c>
      <c r="W225" s="1">
        <v>0.0158</v>
      </c>
      <c r="X225" s="1">
        <v>0.0165</v>
      </c>
      <c r="Y225" s="1">
        <v>0.0133</v>
      </c>
      <c r="Z225" s="1">
        <v>0.011</v>
      </c>
      <c r="AB225" s="1">
        <v>0.0136</v>
      </c>
      <c r="AC225" s="1">
        <v>0.0134</v>
      </c>
      <c r="AE225" s="1">
        <v>0.0165</v>
      </c>
      <c r="AF225" s="1">
        <v>0.0122</v>
      </c>
      <c r="AG225" s="1">
        <v>0.0043</v>
      </c>
      <c r="AI225" s="1">
        <v>0.0136</v>
      </c>
      <c r="AJ225" s="218">
        <v>303271</v>
      </c>
    </row>
    <row r="226" spans="1:36" ht="12.75">
      <c r="A226" s="167">
        <v>217</v>
      </c>
      <c r="B226" s="168" t="s">
        <v>662</v>
      </c>
      <c r="C226" s="248">
        <v>5641592</v>
      </c>
      <c r="D226" s="248">
        <v>5986755</v>
      </c>
      <c r="E226" s="248">
        <v>6456545</v>
      </c>
      <c r="F226" s="248">
        <v>6829097</v>
      </c>
      <c r="G226" s="248">
        <v>7621572</v>
      </c>
      <c r="H226" s="248">
        <v>7959062</v>
      </c>
      <c r="I226" s="242">
        <v>0</v>
      </c>
      <c r="J226" s="242">
        <v>0</v>
      </c>
      <c r="L226" s="218">
        <v>204123</v>
      </c>
      <c r="M226" s="218">
        <v>320121</v>
      </c>
      <c r="N226" s="218">
        <v>211138</v>
      </c>
      <c r="O226" s="218">
        <v>621747</v>
      </c>
      <c r="P226" s="229">
        <v>146951</v>
      </c>
      <c r="Q226" s="218">
        <v>204123</v>
      </c>
      <c r="R226" s="218">
        <v>320121</v>
      </c>
      <c r="S226" s="218">
        <v>211138</v>
      </c>
      <c r="T226" s="218">
        <v>621747</v>
      </c>
      <c r="U226" s="218">
        <v>146951</v>
      </c>
      <c r="V226" s="1">
        <v>0.0362</v>
      </c>
      <c r="W226" s="1">
        <v>0.0535</v>
      </c>
      <c r="X226" s="1">
        <v>0.0327</v>
      </c>
      <c r="Y226" s="1">
        <v>0.091</v>
      </c>
      <c r="Z226" s="1">
        <v>0.0193</v>
      </c>
      <c r="AB226" s="1">
        <v>0.0477</v>
      </c>
      <c r="AC226" s="1">
        <v>0.0352</v>
      </c>
      <c r="AE226" s="1">
        <v>0.091</v>
      </c>
      <c r="AF226" s="1">
        <v>0.026</v>
      </c>
      <c r="AG226" s="1">
        <v>0.065</v>
      </c>
      <c r="AI226" s="1">
        <v>0.0352</v>
      </c>
      <c r="AJ226" s="218">
        <v>280159</v>
      </c>
    </row>
    <row r="227" spans="1:36" ht="12.75">
      <c r="A227" s="167">
        <v>218</v>
      </c>
      <c r="B227" s="168" t="s">
        <v>663</v>
      </c>
      <c r="C227" s="248">
        <v>30299731</v>
      </c>
      <c r="D227" s="248">
        <v>31493229</v>
      </c>
      <c r="E227" s="248">
        <v>32979406</v>
      </c>
      <c r="F227" s="248">
        <v>34510608</v>
      </c>
      <c r="G227" s="248">
        <v>36577459</v>
      </c>
      <c r="H227" s="248">
        <v>38391163</v>
      </c>
      <c r="I227" s="242">
        <v>2000</v>
      </c>
      <c r="J227" s="242">
        <v>0</v>
      </c>
      <c r="L227" s="218">
        <v>436005</v>
      </c>
      <c r="M227" s="218">
        <v>698846</v>
      </c>
      <c r="N227" s="218">
        <v>706717</v>
      </c>
      <c r="O227" s="218">
        <v>1204086</v>
      </c>
      <c r="P227" s="229">
        <v>899268</v>
      </c>
      <c r="Q227" s="218">
        <v>436005</v>
      </c>
      <c r="R227" s="218">
        <v>698846</v>
      </c>
      <c r="S227" s="218">
        <v>706717</v>
      </c>
      <c r="T227" s="218">
        <v>1204086</v>
      </c>
      <c r="U227" s="218">
        <v>899268</v>
      </c>
      <c r="V227" s="1">
        <v>0.0144</v>
      </c>
      <c r="W227" s="1">
        <v>0.0222</v>
      </c>
      <c r="X227" s="1">
        <v>0.0214</v>
      </c>
      <c r="Y227" s="1">
        <v>0.0349</v>
      </c>
      <c r="Z227" s="1">
        <v>0.0246</v>
      </c>
      <c r="AB227" s="1">
        <v>0.027</v>
      </c>
      <c r="AC227" s="1">
        <v>0.0227</v>
      </c>
      <c r="AE227" s="1">
        <v>0.0349</v>
      </c>
      <c r="AF227" s="1">
        <v>0.023</v>
      </c>
      <c r="AG227" s="1">
        <v>0.0119</v>
      </c>
      <c r="AI227" s="1">
        <v>0.027</v>
      </c>
      <c r="AJ227" s="218">
        <v>1036561</v>
      </c>
    </row>
    <row r="228" spans="1:36" ht="12.75">
      <c r="A228" s="167">
        <v>219</v>
      </c>
      <c r="B228" s="168" t="s">
        <v>664</v>
      </c>
      <c r="C228" s="248">
        <v>36127529</v>
      </c>
      <c r="D228" s="248">
        <v>37580511</v>
      </c>
      <c r="E228" s="248">
        <v>39036095</v>
      </c>
      <c r="F228" s="248">
        <v>40555652</v>
      </c>
      <c r="G228" s="248">
        <v>42096210</v>
      </c>
      <c r="H228" s="248">
        <v>43541859</v>
      </c>
      <c r="I228" s="242">
        <v>0</v>
      </c>
      <c r="J228" s="242">
        <v>0</v>
      </c>
      <c r="L228" s="218">
        <v>549794</v>
      </c>
      <c r="M228" s="218">
        <v>512899</v>
      </c>
      <c r="N228" s="218">
        <v>543655</v>
      </c>
      <c r="O228" s="218">
        <v>516377</v>
      </c>
      <c r="P228" s="229">
        <v>393244</v>
      </c>
      <c r="Q228" s="218">
        <v>549794</v>
      </c>
      <c r="R228" s="218">
        <v>512899</v>
      </c>
      <c r="S228" s="218">
        <v>543655</v>
      </c>
      <c r="T228" s="218">
        <v>516377</v>
      </c>
      <c r="U228" s="218">
        <v>393244</v>
      </c>
      <c r="V228" s="1">
        <v>0.0152</v>
      </c>
      <c r="W228" s="1">
        <v>0.0136</v>
      </c>
      <c r="X228" s="1">
        <v>0.0139</v>
      </c>
      <c r="Y228" s="1">
        <v>0.0127</v>
      </c>
      <c r="Z228" s="1">
        <v>0.0093</v>
      </c>
      <c r="AB228" s="1">
        <v>0.012</v>
      </c>
      <c r="AC228" s="1">
        <v>0.0119</v>
      </c>
      <c r="AE228" s="1">
        <v>0.0139</v>
      </c>
      <c r="AF228" s="1">
        <v>0.011</v>
      </c>
      <c r="AG228" s="1">
        <v>0.0029</v>
      </c>
      <c r="AI228" s="1">
        <v>0.012</v>
      </c>
      <c r="AJ228" s="218">
        <v>522502</v>
      </c>
    </row>
    <row r="229" spans="1:36" ht="12.75">
      <c r="A229" s="167">
        <v>220</v>
      </c>
      <c r="B229" s="168" t="s">
        <v>665</v>
      </c>
      <c r="C229" s="248">
        <v>62846997</v>
      </c>
      <c r="D229" s="248">
        <v>65319412</v>
      </c>
      <c r="E229" s="248">
        <v>68098582</v>
      </c>
      <c r="F229" s="248">
        <v>71002135</v>
      </c>
      <c r="G229" s="248">
        <v>73656770</v>
      </c>
      <c r="H229" s="248">
        <v>83324094</v>
      </c>
      <c r="I229" s="242">
        <v>1991</v>
      </c>
      <c r="J229" s="242">
        <v>0</v>
      </c>
      <c r="L229" s="218">
        <v>901240</v>
      </c>
      <c r="M229" s="218">
        <v>1146185</v>
      </c>
      <c r="N229" s="218">
        <v>1201088</v>
      </c>
      <c r="O229" s="218">
        <v>879582</v>
      </c>
      <c r="P229" s="229">
        <v>1849602</v>
      </c>
      <c r="Q229" s="218">
        <v>901240</v>
      </c>
      <c r="R229" s="218">
        <v>1146185</v>
      </c>
      <c r="S229" s="218">
        <v>1201088</v>
      </c>
      <c r="T229" s="218">
        <v>879582</v>
      </c>
      <c r="U229" s="218">
        <v>1849602</v>
      </c>
      <c r="V229" s="1">
        <v>0.0143</v>
      </c>
      <c r="W229" s="1">
        <v>0.0175</v>
      </c>
      <c r="X229" s="1">
        <v>0.0176</v>
      </c>
      <c r="Y229" s="1">
        <v>0.0124</v>
      </c>
      <c r="Z229" s="1">
        <v>0.0251</v>
      </c>
      <c r="AB229" s="1">
        <v>0.0184</v>
      </c>
      <c r="AC229" s="1">
        <v>0.0158</v>
      </c>
      <c r="AE229" s="1">
        <v>0.0251</v>
      </c>
      <c r="AF229" s="1">
        <v>0.015</v>
      </c>
      <c r="AG229" s="1">
        <v>0.010100000000000001</v>
      </c>
      <c r="AI229" s="1">
        <v>0.0184</v>
      </c>
      <c r="AJ229" s="218">
        <v>1533163</v>
      </c>
    </row>
    <row r="230" spans="1:36" ht="12.75">
      <c r="A230" s="167">
        <v>221</v>
      </c>
      <c r="B230" s="168" t="s">
        <v>666</v>
      </c>
      <c r="C230" s="248">
        <v>16743835</v>
      </c>
      <c r="D230" s="248">
        <v>17332792</v>
      </c>
      <c r="E230" s="248">
        <v>17957327</v>
      </c>
      <c r="F230" s="248">
        <v>18624587</v>
      </c>
      <c r="G230" s="248">
        <v>19375589</v>
      </c>
      <c r="H230" s="248">
        <v>20082735</v>
      </c>
      <c r="I230" s="242">
        <v>0</v>
      </c>
      <c r="J230" s="242">
        <v>0</v>
      </c>
      <c r="L230" s="218">
        <v>170361</v>
      </c>
      <c r="M230" s="218">
        <v>191215</v>
      </c>
      <c r="N230" s="218">
        <v>218326</v>
      </c>
      <c r="O230" s="218">
        <v>285387</v>
      </c>
      <c r="P230" s="229">
        <v>222259</v>
      </c>
      <c r="Q230" s="218">
        <v>170361</v>
      </c>
      <c r="R230" s="218">
        <v>191215</v>
      </c>
      <c r="S230" s="218">
        <v>218326</v>
      </c>
      <c r="T230" s="218">
        <v>285387</v>
      </c>
      <c r="U230" s="218">
        <v>222259</v>
      </c>
      <c r="V230" s="1">
        <v>0.0102</v>
      </c>
      <c r="W230" s="1">
        <v>0.011</v>
      </c>
      <c r="X230" s="1">
        <v>0.0122</v>
      </c>
      <c r="Y230" s="1">
        <v>0.0153</v>
      </c>
      <c r="Z230" s="1">
        <v>0.0115</v>
      </c>
      <c r="AB230" s="1">
        <v>0.013</v>
      </c>
      <c r="AC230" s="1">
        <v>0.0116</v>
      </c>
      <c r="AE230" s="1">
        <v>0.0153</v>
      </c>
      <c r="AF230" s="1">
        <v>0.0119</v>
      </c>
      <c r="AG230" s="1">
        <v>0.0033999999999999985</v>
      </c>
      <c r="AI230" s="1">
        <v>0.013</v>
      </c>
      <c r="AJ230" s="218">
        <v>261076</v>
      </c>
    </row>
    <row r="231" spans="1:36" ht="12.75">
      <c r="A231" s="167">
        <v>222</v>
      </c>
      <c r="B231" s="168" t="s">
        <v>667</v>
      </c>
      <c r="C231" s="248">
        <v>2422264</v>
      </c>
      <c r="D231" s="248">
        <v>2497475</v>
      </c>
      <c r="E231" s="248">
        <v>2574775</v>
      </c>
      <c r="F231" s="248">
        <v>2656564</v>
      </c>
      <c r="G231" s="248">
        <v>2770022</v>
      </c>
      <c r="H231" s="248">
        <v>2792471</v>
      </c>
      <c r="I231" s="242">
        <v>0</v>
      </c>
      <c r="J231" s="242">
        <v>0</v>
      </c>
      <c r="L231" s="218">
        <v>14654</v>
      </c>
      <c r="M231" s="218">
        <v>14863</v>
      </c>
      <c r="N231" s="218">
        <v>17419</v>
      </c>
      <c r="O231" s="218">
        <v>47044</v>
      </c>
      <c r="P231" s="229">
        <v>28199</v>
      </c>
      <c r="Q231" s="218">
        <v>14654</v>
      </c>
      <c r="R231" s="218">
        <v>14863</v>
      </c>
      <c r="S231" s="218">
        <v>17419</v>
      </c>
      <c r="T231" s="218">
        <v>47044</v>
      </c>
      <c r="U231" s="218">
        <v>28199</v>
      </c>
      <c r="V231" s="1">
        <v>0.006</v>
      </c>
      <c r="W231" s="1">
        <v>0.006</v>
      </c>
      <c r="X231" s="1">
        <v>0.0068</v>
      </c>
      <c r="Y231" s="1">
        <v>0.0177</v>
      </c>
      <c r="Z231" s="1">
        <v>0.0102</v>
      </c>
      <c r="AB231" s="1">
        <v>0.0116</v>
      </c>
      <c r="AC231" s="1">
        <v>0.0077</v>
      </c>
      <c r="AE231" s="1">
        <v>0.0177</v>
      </c>
      <c r="AF231" s="1">
        <v>0.0085</v>
      </c>
      <c r="AG231" s="1">
        <v>0.0092</v>
      </c>
      <c r="AI231" s="1">
        <v>0.0116</v>
      </c>
      <c r="AJ231" s="218">
        <v>32393</v>
      </c>
    </row>
    <row r="232" spans="1:36" ht="12.75">
      <c r="A232" s="167">
        <v>223</v>
      </c>
      <c r="B232" s="168" t="s">
        <v>668</v>
      </c>
      <c r="C232" s="248">
        <v>9173376</v>
      </c>
      <c r="D232" s="248">
        <v>9486166</v>
      </c>
      <c r="E232" s="248">
        <v>9822680</v>
      </c>
      <c r="F232" s="248">
        <v>10135297</v>
      </c>
      <c r="G232" s="248">
        <v>10504154</v>
      </c>
      <c r="H232" s="248">
        <v>10846603</v>
      </c>
      <c r="I232" s="242">
        <v>2005</v>
      </c>
      <c r="J232" s="242">
        <v>0</v>
      </c>
      <c r="L232" s="218">
        <v>83456</v>
      </c>
      <c r="M232" s="218">
        <v>99360</v>
      </c>
      <c r="N232" s="218">
        <v>67050</v>
      </c>
      <c r="O232" s="218">
        <v>115475</v>
      </c>
      <c r="P232" s="229">
        <v>79845</v>
      </c>
      <c r="Q232" s="218">
        <v>83456</v>
      </c>
      <c r="R232" s="218">
        <v>99360</v>
      </c>
      <c r="S232" s="218">
        <v>67050</v>
      </c>
      <c r="T232" s="218">
        <v>115475</v>
      </c>
      <c r="U232" s="218">
        <v>79845</v>
      </c>
      <c r="V232" s="1">
        <v>0.0091</v>
      </c>
      <c r="W232" s="1">
        <v>0.0105</v>
      </c>
      <c r="X232" s="1">
        <v>0.0068</v>
      </c>
      <c r="Y232" s="1">
        <v>0.0114</v>
      </c>
      <c r="Z232" s="1">
        <v>0.0076</v>
      </c>
      <c r="AB232" s="1">
        <v>0.0086</v>
      </c>
      <c r="AC232" s="1">
        <v>0.0083</v>
      </c>
      <c r="AE232" s="1">
        <v>0.0114</v>
      </c>
      <c r="AF232" s="1">
        <v>0.0072</v>
      </c>
      <c r="AG232" s="1">
        <v>0.004200000000000001</v>
      </c>
      <c r="AI232" s="1">
        <v>0.0086</v>
      </c>
      <c r="AJ232" s="218">
        <v>93281</v>
      </c>
    </row>
    <row r="233" spans="1:36" ht="12.75">
      <c r="A233" s="167">
        <v>224</v>
      </c>
      <c r="B233" s="168" t="s">
        <v>669</v>
      </c>
      <c r="C233" s="248">
        <v>18867244</v>
      </c>
      <c r="D233" s="248">
        <v>19563917</v>
      </c>
      <c r="E233" s="248">
        <v>20274325</v>
      </c>
      <c r="F233" s="248">
        <v>21025980</v>
      </c>
      <c r="G233" s="248">
        <v>21814246</v>
      </c>
      <c r="H233" s="248">
        <v>22590464</v>
      </c>
      <c r="I233" s="242">
        <v>1991</v>
      </c>
      <c r="J233" s="242">
        <v>2001</v>
      </c>
      <c r="L233" s="218">
        <v>224992</v>
      </c>
      <c r="M233" s="218">
        <v>221310</v>
      </c>
      <c r="N233" s="218">
        <v>244797</v>
      </c>
      <c r="O233" s="218">
        <v>262616</v>
      </c>
      <c r="P233" s="229">
        <v>230861</v>
      </c>
      <c r="Q233" s="218">
        <v>224992</v>
      </c>
      <c r="R233" s="218">
        <v>221310</v>
      </c>
      <c r="S233" s="218">
        <v>244797</v>
      </c>
      <c r="T233" s="218">
        <v>262616</v>
      </c>
      <c r="U233" s="218">
        <v>230861</v>
      </c>
      <c r="V233" s="1">
        <v>0.0119</v>
      </c>
      <c r="W233" s="1">
        <v>0.0113</v>
      </c>
      <c r="X233" s="1">
        <v>0.0121</v>
      </c>
      <c r="Y233" s="1">
        <v>0.0125</v>
      </c>
      <c r="Z233" s="1">
        <v>0.0106</v>
      </c>
      <c r="AB233" s="1">
        <v>0.0117</v>
      </c>
      <c r="AC233" s="1">
        <v>0.0113</v>
      </c>
      <c r="AE233" s="1">
        <v>0.0125</v>
      </c>
      <c r="AF233" s="1">
        <v>0.0114</v>
      </c>
      <c r="AG233" s="1">
        <v>0.0011000000000000003</v>
      </c>
      <c r="AI233" s="1">
        <v>0.0117</v>
      </c>
      <c r="AJ233" s="218">
        <v>264308</v>
      </c>
    </row>
    <row r="234" spans="1:36" ht="12.75">
      <c r="A234" s="167">
        <v>225</v>
      </c>
      <c r="B234" s="168" t="s">
        <v>670</v>
      </c>
      <c r="C234" s="248">
        <v>4113844</v>
      </c>
      <c r="D234" s="248">
        <v>4249537</v>
      </c>
      <c r="E234" s="248">
        <v>4398675</v>
      </c>
      <c r="F234" s="248">
        <v>4550248</v>
      </c>
      <c r="G234" s="248">
        <v>4696742</v>
      </c>
      <c r="H234" s="248">
        <v>4848898</v>
      </c>
      <c r="I234" s="242">
        <v>1992</v>
      </c>
      <c r="J234" s="242">
        <v>0</v>
      </c>
      <c r="L234" s="218">
        <v>32847</v>
      </c>
      <c r="M234" s="218">
        <v>42899</v>
      </c>
      <c r="N234" s="218">
        <v>41606</v>
      </c>
      <c r="O234" s="218">
        <v>32738</v>
      </c>
      <c r="P234" s="229">
        <v>34737</v>
      </c>
      <c r="Q234" s="218">
        <v>32847</v>
      </c>
      <c r="R234" s="218">
        <v>42899</v>
      </c>
      <c r="S234" s="218">
        <v>41606</v>
      </c>
      <c r="T234" s="218">
        <v>32738</v>
      </c>
      <c r="U234" s="218">
        <v>34737</v>
      </c>
      <c r="V234" s="1">
        <v>0.008</v>
      </c>
      <c r="W234" s="1">
        <v>0.0101</v>
      </c>
      <c r="X234" s="1">
        <v>0.0095</v>
      </c>
      <c r="Y234" s="1">
        <v>0.0072</v>
      </c>
      <c r="Z234" s="1">
        <v>0.0074</v>
      </c>
      <c r="AB234" s="1">
        <v>0.008</v>
      </c>
      <c r="AC234" s="1">
        <v>0.008</v>
      </c>
      <c r="AE234" s="1">
        <v>0.0095</v>
      </c>
      <c r="AF234" s="1">
        <v>0.0073</v>
      </c>
      <c r="AG234" s="1">
        <v>0.0021999999999999997</v>
      </c>
      <c r="AI234" s="1">
        <v>0.008</v>
      </c>
      <c r="AJ234" s="218">
        <v>38791</v>
      </c>
    </row>
    <row r="235" spans="1:36" ht="12.75">
      <c r="A235" s="167">
        <v>226</v>
      </c>
      <c r="B235" s="168" t="s">
        <v>671</v>
      </c>
      <c r="C235" s="248">
        <v>19494796</v>
      </c>
      <c r="D235" s="248">
        <v>20270648</v>
      </c>
      <c r="E235" s="248">
        <v>21064981</v>
      </c>
      <c r="F235" s="248">
        <v>22237627</v>
      </c>
      <c r="G235" s="248">
        <v>23278922</v>
      </c>
      <c r="H235" s="248">
        <v>0</v>
      </c>
      <c r="I235" s="242">
        <v>2004</v>
      </c>
      <c r="J235" s="242">
        <v>0</v>
      </c>
      <c r="L235" s="218">
        <v>288482</v>
      </c>
      <c r="M235" s="218">
        <v>287567</v>
      </c>
      <c r="N235" s="218">
        <v>646021</v>
      </c>
      <c r="O235" s="218">
        <v>485354</v>
      </c>
      <c r="P235" s="229">
        <v>0</v>
      </c>
      <c r="Q235" s="218">
        <v>288482</v>
      </c>
      <c r="R235" s="218">
        <v>287567</v>
      </c>
      <c r="S235" s="218">
        <v>646021</v>
      </c>
      <c r="T235" s="218">
        <v>485354</v>
      </c>
      <c r="U235" s="218">
        <v>0</v>
      </c>
      <c r="V235" s="1">
        <v>0.0148</v>
      </c>
      <c r="W235" s="1">
        <v>0.0142</v>
      </c>
      <c r="X235" s="1">
        <v>0.0307</v>
      </c>
      <c r="Y235" s="1">
        <v>0.0218</v>
      </c>
      <c r="Z235" s="1">
        <v>0</v>
      </c>
      <c r="AB235" s="1">
        <v>0.0222</v>
      </c>
      <c r="AC235" s="1">
        <v>0.0169</v>
      </c>
      <c r="AE235" s="1">
        <v>0.0307</v>
      </c>
      <c r="AF235" s="1">
        <v>0.018</v>
      </c>
      <c r="AG235" s="1">
        <v>0.012700000000000003</v>
      </c>
      <c r="AI235" s="1">
        <v>0.0222</v>
      </c>
      <c r="AJ235" s="218">
        <v>541185</v>
      </c>
    </row>
    <row r="236" spans="1:36" ht="12.75">
      <c r="A236" s="167">
        <v>227</v>
      </c>
      <c r="B236" s="168" t="s">
        <v>672</v>
      </c>
      <c r="C236" s="248">
        <v>16524998</v>
      </c>
      <c r="D236" s="248">
        <v>17087964</v>
      </c>
      <c r="E236" s="248">
        <v>17709659</v>
      </c>
      <c r="F236" s="248">
        <v>18468917</v>
      </c>
      <c r="G236" s="248">
        <v>19116646</v>
      </c>
      <c r="H236" s="248">
        <v>19780028</v>
      </c>
      <c r="I236" s="242">
        <v>1991</v>
      </c>
      <c r="J236" s="242">
        <v>0</v>
      </c>
      <c r="L236" s="218">
        <v>149841</v>
      </c>
      <c r="M236" s="218">
        <v>194496</v>
      </c>
      <c r="N236" s="218">
        <v>316517</v>
      </c>
      <c r="O236" s="218">
        <v>183950</v>
      </c>
      <c r="P236" s="229">
        <v>185466</v>
      </c>
      <c r="Q236" s="218">
        <v>149841</v>
      </c>
      <c r="R236" s="218">
        <v>194496</v>
      </c>
      <c r="S236" s="218">
        <v>316517</v>
      </c>
      <c r="T236" s="218">
        <v>183950</v>
      </c>
      <c r="U236" s="218">
        <v>185466</v>
      </c>
      <c r="V236" s="1">
        <v>0.0091</v>
      </c>
      <c r="W236" s="1">
        <v>0.0114</v>
      </c>
      <c r="X236" s="1">
        <v>0.0179</v>
      </c>
      <c r="Y236" s="1">
        <v>0.01</v>
      </c>
      <c r="Z236" s="1">
        <v>0.0097</v>
      </c>
      <c r="AB236" s="1">
        <v>0.0125</v>
      </c>
      <c r="AC236" s="1">
        <v>0.0104</v>
      </c>
      <c r="AE236" s="1">
        <v>0.0179</v>
      </c>
      <c r="AF236" s="1">
        <v>0.0099</v>
      </c>
      <c r="AG236" s="1">
        <v>0.007999999999999998</v>
      </c>
      <c r="AI236" s="1">
        <v>0.0125</v>
      </c>
      <c r="AJ236" s="218">
        <v>247250</v>
      </c>
    </row>
    <row r="237" spans="1:36" ht="12.75">
      <c r="A237" s="167">
        <v>228</v>
      </c>
      <c r="B237" s="168" t="s">
        <v>673</v>
      </c>
      <c r="C237" s="248">
        <v>7839559</v>
      </c>
      <c r="D237" s="248">
        <v>8107407</v>
      </c>
      <c r="E237" s="248">
        <v>8459855</v>
      </c>
      <c r="F237" s="248">
        <v>8819707</v>
      </c>
      <c r="G237" s="248">
        <v>9194642</v>
      </c>
      <c r="H237" s="248">
        <v>9545237</v>
      </c>
      <c r="I237" s="242">
        <v>2005</v>
      </c>
      <c r="J237" s="242">
        <v>0</v>
      </c>
      <c r="L237" s="218">
        <v>71859</v>
      </c>
      <c r="M237" s="218">
        <v>149763</v>
      </c>
      <c r="N237" s="218">
        <v>148356</v>
      </c>
      <c r="O237" s="218">
        <v>154443</v>
      </c>
      <c r="P237" s="229">
        <v>120729</v>
      </c>
      <c r="Q237" s="218">
        <v>71859</v>
      </c>
      <c r="R237" s="218">
        <v>149763</v>
      </c>
      <c r="S237" s="218">
        <v>148356</v>
      </c>
      <c r="T237" s="218">
        <v>154443</v>
      </c>
      <c r="U237" s="218">
        <v>120729</v>
      </c>
      <c r="V237" s="1">
        <v>0.0092</v>
      </c>
      <c r="W237" s="1">
        <v>0.0185</v>
      </c>
      <c r="X237" s="1">
        <v>0.0175</v>
      </c>
      <c r="Y237" s="1">
        <v>0.0175</v>
      </c>
      <c r="Z237" s="1">
        <v>0.0131</v>
      </c>
      <c r="AB237" s="1">
        <v>0.016</v>
      </c>
      <c r="AC237" s="1">
        <v>0.016</v>
      </c>
      <c r="AE237" s="1">
        <v>0.0175</v>
      </c>
      <c r="AF237" s="1">
        <v>0.0153</v>
      </c>
      <c r="AG237" s="1">
        <v>0.0022000000000000023</v>
      </c>
      <c r="AI237" s="1">
        <v>0.016</v>
      </c>
      <c r="AJ237" s="218">
        <v>152724</v>
      </c>
    </row>
    <row r="238" spans="1:36" ht="12.75">
      <c r="A238" s="167">
        <v>229</v>
      </c>
      <c r="B238" s="168" t="s">
        <v>674</v>
      </c>
      <c r="C238" s="248">
        <v>103360677</v>
      </c>
      <c r="D238" s="248">
        <v>107064546</v>
      </c>
      <c r="E238" s="248">
        <v>110787135</v>
      </c>
      <c r="F238" s="248">
        <v>114596472</v>
      </c>
      <c r="G238" s="248">
        <v>118533936</v>
      </c>
      <c r="H238" s="248">
        <v>122866207</v>
      </c>
      <c r="I238" s="242">
        <v>0</v>
      </c>
      <c r="J238" s="242">
        <v>0</v>
      </c>
      <c r="L238" s="218">
        <v>1119809</v>
      </c>
      <c r="M238" s="218">
        <v>1045975</v>
      </c>
      <c r="N238" s="218">
        <v>1039659</v>
      </c>
      <c r="O238" s="218">
        <v>1072552</v>
      </c>
      <c r="P238" s="229">
        <v>1368923</v>
      </c>
      <c r="Q238" s="218">
        <v>1119809</v>
      </c>
      <c r="R238" s="218">
        <v>1045975</v>
      </c>
      <c r="S238" s="218">
        <v>1039659</v>
      </c>
      <c r="T238" s="218">
        <v>1072552</v>
      </c>
      <c r="U238" s="218">
        <v>1368923</v>
      </c>
      <c r="V238" s="1">
        <v>0.0108</v>
      </c>
      <c r="W238" s="1">
        <v>0.0098</v>
      </c>
      <c r="X238" s="1">
        <v>0.0094</v>
      </c>
      <c r="Y238" s="1">
        <v>0.0094</v>
      </c>
      <c r="Z238" s="1">
        <v>0.0115</v>
      </c>
      <c r="AB238" s="1">
        <v>0.0101</v>
      </c>
      <c r="AC238" s="1">
        <v>0.0095</v>
      </c>
      <c r="AE238" s="1">
        <v>0.0115</v>
      </c>
      <c r="AF238" s="1">
        <v>0.0094</v>
      </c>
      <c r="AG238" s="1">
        <v>0.0020999999999999994</v>
      </c>
      <c r="AI238" s="1">
        <v>0.0101</v>
      </c>
      <c r="AJ238" s="218">
        <v>1240949</v>
      </c>
    </row>
    <row r="239" spans="1:36" ht="12.75">
      <c r="A239" s="167">
        <v>230</v>
      </c>
      <c r="B239" s="168" t="s">
        <v>675</v>
      </c>
      <c r="C239" s="248">
        <v>3214692</v>
      </c>
      <c r="D239" s="248">
        <v>3325336</v>
      </c>
      <c r="E239" s="248">
        <v>3555040</v>
      </c>
      <c r="F239" s="248">
        <v>3665542</v>
      </c>
      <c r="G239" s="248">
        <v>3768246</v>
      </c>
      <c r="H239" s="248">
        <v>3881125</v>
      </c>
      <c r="I239" s="242">
        <v>1991</v>
      </c>
      <c r="J239" s="242">
        <v>0</v>
      </c>
      <c r="L239" s="218">
        <v>30276</v>
      </c>
      <c r="M239" s="218">
        <v>146571</v>
      </c>
      <c r="N239" s="218">
        <v>21626</v>
      </c>
      <c r="O239" s="218">
        <v>11066</v>
      </c>
      <c r="P239" s="229">
        <v>18673</v>
      </c>
      <c r="Q239" s="218">
        <v>30276</v>
      </c>
      <c r="R239" s="218">
        <v>146571</v>
      </c>
      <c r="S239" s="218">
        <v>21626</v>
      </c>
      <c r="T239" s="218">
        <v>11066</v>
      </c>
      <c r="U239" s="218">
        <v>18673</v>
      </c>
      <c r="V239" s="1">
        <v>0.0094</v>
      </c>
      <c r="W239" s="1">
        <v>0.0441</v>
      </c>
      <c r="X239" s="1">
        <v>0.0061</v>
      </c>
      <c r="Y239" s="1">
        <v>0.003</v>
      </c>
      <c r="Z239" s="1">
        <v>0.005</v>
      </c>
      <c r="AB239" s="1">
        <v>0.0047</v>
      </c>
      <c r="AC239" s="1">
        <v>0.0047</v>
      </c>
      <c r="AE239" s="1">
        <v>0.0061</v>
      </c>
      <c r="AF239" s="1">
        <v>0.004</v>
      </c>
      <c r="AG239" s="1">
        <v>0.0021000000000000003</v>
      </c>
      <c r="AI239" s="1">
        <v>0.0047</v>
      </c>
      <c r="AJ239" s="218">
        <v>18241</v>
      </c>
    </row>
    <row r="240" spans="1:36" ht="12.75">
      <c r="A240" s="167">
        <v>231</v>
      </c>
      <c r="B240" s="168" t="s">
        <v>676</v>
      </c>
      <c r="C240" s="248">
        <v>32826684</v>
      </c>
      <c r="D240" s="248">
        <v>33986383</v>
      </c>
      <c r="E240" s="248">
        <v>35216099</v>
      </c>
      <c r="F240" s="248">
        <v>36772902</v>
      </c>
      <c r="G240" s="248">
        <v>38129305</v>
      </c>
      <c r="H240" s="248">
        <v>39499337</v>
      </c>
      <c r="I240" s="242">
        <v>2004</v>
      </c>
      <c r="J240" s="242">
        <v>0</v>
      </c>
      <c r="L240" s="218">
        <v>339032</v>
      </c>
      <c r="M240" s="218">
        <v>379588</v>
      </c>
      <c r="N240" s="218">
        <v>676401</v>
      </c>
      <c r="O240" s="218">
        <v>437080</v>
      </c>
      <c r="P240" s="229">
        <v>416799</v>
      </c>
      <c r="Q240" s="218">
        <v>339032</v>
      </c>
      <c r="R240" s="218">
        <v>379588</v>
      </c>
      <c r="S240" s="218">
        <v>676401</v>
      </c>
      <c r="T240" s="218">
        <v>437080</v>
      </c>
      <c r="U240" s="218">
        <v>416799</v>
      </c>
      <c r="V240" s="1">
        <v>0.0103</v>
      </c>
      <c r="W240" s="1">
        <v>0.0112</v>
      </c>
      <c r="X240" s="1">
        <v>0.0192</v>
      </c>
      <c r="Y240" s="1">
        <v>0.0119</v>
      </c>
      <c r="Z240" s="1">
        <v>0.0109</v>
      </c>
      <c r="AB240" s="1">
        <v>0.014</v>
      </c>
      <c r="AC240" s="1">
        <v>0.0113</v>
      </c>
      <c r="AE240" s="1">
        <v>0.0192</v>
      </c>
      <c r="AF240" s="1">
        <v>0.0114</v>
      </c>
      <c r="AG240" s="1">
        <v>0.007799999999999998</v>
      </c>
      <c r="AI240" s="1">
        <v>0.014</v>
      </c>
      <c r="AJ240" s="218">
        <v>552991</v>
      </c>
    </row>
    <row r="241" spans="1:36" ht="12.75">
      <c r="A241" s="167">
        <v>232</v>
      </c>
      <c r="B241" s="168" t="s">
        <v>677</v>
      </c>
      <c r="C241" s="248">
        <v>16365516</v>
      </c>
      <c r="D241" s="248">
        <v>16909565</v>
      </c>
      <c r="E241" s="248">
        <v>17506299</v>
      </c>
      <c r="F241" s="248">
        <v>18294064</v>
      </c>
      <c r="G241" s="248">
        <v>19005032</v>
      </c>
      <c r="H241" s="248">
        <v>21176319</v>
      </c>
      <c r="I241" s="242">
        <v>0</v>
      </c>
      <c r="J241" s="242">
        <v>0</v>
      </c>
      <c r="L241" s="218">
        <v>134912</v>
      </c>
      <c r="M241" s="218">
        <v>173995</v>
      </c>
      <c r="N241" s="218">
        <v>350107</v>
      </c>
      <c r="O241" s="218">
        <v>253064</v>
      </c>
      <c r="P241" s="229">
        <v>296162</v>
      </c>
      <c r="Q241" s="218">
        <v>134912</v>
      </c>
      <c r="R241" s="218">
        <v>173995</v>
      </c>
      <c r="S241" s="218">
        <v>350107</v>
      </c>
      <c r="T241" s="218">
        <v>253064</v>
      </c>
      <c r="U241" s="218">
        <v>296162</v>
      </c>
      <c r="V241" s="1">
        <v>0.0082</v>
      </c>
      <c r="W241" s="1">
        <v>0.0103</v>
      </c>
      <c r="X241" s="1">
        <v>0.02</v>
      </c>
      <c r="Y241" s="1">
        <v>0.0138</v>
      </c>
      <c r="Z241" s="1">
        <v>0.0156</v>
      </c>
      <c r="AB241" s="1">
        <v>0.0165</v>
      </c>
      <c r="AC241" s="1">
        <v>0.0132</v>
      </c>
      <c r="AE241" s="1">
        <v>0.02</v>
      </c>
      <c r="AF241" s="1">
        <v>0.0147</v>
      </c>
      <c r="AG241" s="1">
        <v>0.005300000000000001</v>
      </c>
      <c r="AI241" s="1">
        <v>0.0165</v>
      </c>
      <c r="AJ241" s="218">
        <v>349409</v>
      </c>
    </row>
    <row r="242" spans="1:36" ht="12.75">
      <c r="A242" s="167">
        <v>233</v>
      </c>
      <c r="B242" s="168" t="s">
        <v>678</v>
      </c>
      <c r="C242" s="248">
        <v>1778473</v>
      </c>
      <c r="D242" s="248">
        <v>1846860</v>
      </c>
      <c r="E242" s="248">
        <v>1898694</v>
      </c>
      <c r="F242" s="248">
        <v>1956346</v>
      </c>
      <c r="G242" s="248">
        <v>2037506</v>
      </c>
      <c r="H242" s="248">
        <v>2168834</v>
      </c>
      <c r="I242" s="242">
        <v>0</v>
      </c>
      <c r="J242" s="242">
        <v>0</v>
      </c>
      <c r="L242" s="218">
        <v>23925</v>
      </c>
      <c r="M242" s="218">
        <v>5662</v>
      </c>
      <c r="N242" s="218">
        <v>10185</v>
      </c>
      <c r="O242" s="218">
        <v>32251</v>
      </c>
      <c r="P242" s="229">
        <v>79778</v>
      </c>
      <c r="Q242" s="218">
        <v>23925</v>
      </c>
      <c r="R242" s="218">
        <v>5662</v>
      </c>
      <c r="S242" s="218">
        <v>10185</v>
      </c>
      <c r="T242" s="218">
        <v>32251</v>
      </c>
      <c r="U242" s="218">
        <v>79778</v>
      </c>
      <c r="V242" s="1">
        <v>0.0135</v>
      </c>
      <c r="W242" s="1">
        <v>0.0031</v>
      </c>
      <c r="X242" s="1">
        <v>0.0054</v>
      </c>
      <c r="Y242" s="1">
        <v>0.0165</v>
      </c>
      <c r="Z242" s="1">
        <v>0.0392</v>
      </c>
      <c r="AB242" s="1">
        <v>0.0204</v>
      </c>
      <c r="AC242" s="1">
        <v>0.0083</v>
      </c>
      <c r="AE242" s="1">
        <v>0.0392</v>
      </c>
      <c r="AF242" s="1">
        <v>0.011</v>
      </c>
      <c r="AG242" s="1">
        <v>0.0282</v>
      </c>
      <c r="AI242" s="1">
        <v>0.0083</v>
      </c>
      <c r="AJ242" s="218">
        <v>18001</v>
      </c>
    </row>
    <row r="243" spans="1:36" ht="12.75">
      <c r="A243" s="167">
        <v>234</v>
      </c>
      <c r="B243" s="168" t="s">
        <v>679</v>
      </c>
      <c r="C243" s="248">
        <v>2360625</v>
      </c>
      <c r="D243" s="248">
        <v>2431825</v>
      </c>
      <c r="E243" s="248">
        <v>2502979</v>
      </c>
      <c r="F243" s="248">
        <v>2588773</v>
      </c>
      <c r="G243" s="248">
        <v>2673214</v>
      </c>
      <c r="H243" s="248">
        <v>2756054</v>
      </c>
      <c r="I243" s="242">
        <v>0</v>
      </c>
      <c r="J243" s="242">
        <v>0</v>
      </c>
      <c r="L243" s="218">
        <v>12184</v>
      </c>
      <c r="M243" s="218">
        <v>10358</v>
      </c>
      <c r="N243" s="218">
        <v>23220</v>
      </c>
      <c r="O243" s="218">
        <v>19722</v>
      </c>
      <c r="P243" s="229">
        <v>16010</v>
      </c>
      <c r="Q243" s="218">
        <v>12184</v>
      </c>
      <c r="R243" s="218">
        <v>10358</v>
      </c>
      <c r="S243" s="218">
        <v>23220</v>
      </c>
      <c r="T243" s="218">
        <v>19722</v>
      </c>
      <c r="U243" s="218">
        <v>16010</v>
      </c>
      <c r="V243" s="1">
        <v>0.0052</v>
      </c>
      <c r="W243" s="1">
        <v>0.0043</v>
      </c>
      <c r="X243" s="1">
        <v>0.0093</v>
      </c>
      <c r="Y243" s="1">
        <v>0.0076</v>
      </c>
      <c r="Z243" s="1">
        <v>0.006</v>
      </c>
      <c r="AB243" s="1">
        <v>0.0076</v>
      </c>
      <c r="AC243" s="1">
        <v>0.006</v>
      </c>
      <c r="AE243" s="1">
        <v>0.0093</v>
      </c>
      <c r="AF243" s="1">
        <v>0.0068</v>
      </c>
      <c r="AG243" s="1">
        <v>0.0024999999999999996</v>
      </c>
      <c r="AI243" s="1">
        <v>0.0076</v>
      </c>
      <c r="AJ243" s="218">
        <v>20946</v>
      </c>
    </row>
    <row r="244" spans="1:36" ht="12.75">
      <c r="A244" s="167">
        <v>235</v>
      </c>
      <c r="B244" s="168" t="s">
        <v>680</v>
      </c>
      <c r="C244" s="248">
        <v>1983428</v>
      </c>
      <c r="D244" s="248">
        <v>2052643</v>
      </c>
      <c r="E244" s="248">
        <v>2136588</v>
      </c>
      <c r="F244" s="248">
        <v>2269998</v>
      </c>
      <c r="G244" s="248">
        <v>2372268</v>
      </c>
      <c r="H244" s="248">
        <v>2572875</v>
      </c>
      <c r="I244" s="242">
        <v>0</v>
      </c>
      <c r="J244" s="242">
        <v>0</v>
      </c>
      <c r="L244" s="218">
        <v>19629</v>
      </c>
      <c r="M244" s="218">
        <v>32629</v>
      </c>
      <c r="N244" s="218">
        <v>75089</v>
      </c>
      <c r="O244" s="218">
        <v>35339</v>
      </c>
      <c r="P244" s="229">
        <v>48248</v>
      </c>
      <c r="Q244" s="218">
        <v>19629</v>
      </c>
      <c r="R244" s="218">
        <v>32629</v>
      </c>
      <c r="S244" s="218">
        <v>75089</v>
      </c>
      <c r="T244" s="218">
        <v>35339</v>
      </c>
      <c r="U244" s="218">
        <v>48248</v>
      </c>
      <c r="V244" s="1">
        <v>0.0099</v>
      </c>
      <c r="W244" s="1">
        <v>0.0159</v>
      </c>
      <c r="X244" s="1">
        <v>0.0351</v>
      </c>
      <c r="Y244" s="1">
        <v>0.0156</v>
      </c>
      <c r="Z244" s="1">
        <v>0.0203</v>
      </c>
      <c r="AB244" s="1">
        <v>0.0237</v>
      </c>
      <c r="AC244" s="1">
        <v>0.0173</v>
      </c>
      <c r="AE244" s="1">
        <v>0.0351</v>
      </c>
      <c r="AF244" s="1">
        <v>0.018</v>
      </c>
      <c r="AG244" s="1">
        <v>0.0171</v>
      </c>
      <c r="AI244" s="1">
        <v>0.0237</v>
      </c>
      <c r="AJ244" s="218">
        <v>60977</v>
      </c>
    </row>
    <row r="245" spans="1:36" ht="12.75">
      <c r="A245" s="167">
        <v>236</v>
      </c>
      <c r="B245" s="168" t="s">
        <v>681</v>
      </c>
      <c r="C245" s="248">
        <v>81964865</v>
      </c>
      <c r="D245" s="248">
        <v>83579125</v>
      </c>
      <c r="E245" s="248">
        <v>84001992</v>
      </c>
      <c r="F245" s="248">
        <v>86959318</v>
      </c>
      <c r="G245" s="248">
        <v>89534132</v>
      </c>
      <c r="H245" s="248">
        <v>92117152</v>
      </c>
      <c r="I245" s="242">
        <v>1996</v>
      </c>
      <c r="J245" s="242">
        <v>0</v>
      </c>
      <c r="L245" s="218">
        <v>1271090</v>
      </c>
      <c r="M245" s="218">
        <v>1555705</v>
      </c>
      <c r="N245" s="218">
        <v>1566185</v>
      </c>
      <c r="O245" s="218">
        <v>1967739</v>
      </c>
      <c r="P245" s="229">
        <v>1556217</v>
      </c>
      <c r="Q245" s="218">
        <v>1271090</v>
      </c>
      <c r="R245" s="218">
        <v>1555705</v>
      </c>
      <c r="S245" s="218">
        <v>1566185</v>
      </c>
      <c r="T245" s="218">
        <v>1967739</v>
      </c>
      <c r="U245" s="218">
        <v>1556217</v>
      </c>
      <c r="V245" s="1">
        <v>0.0155</v>
      </c>
      <c r="W245" s="1">
        <v>0.0186</v>
      </c>
      <c r="X245" s="1">
        <v>0.0186</v>
      </c>
      <c r="Y245" s="1">
        <v>0.0226</v>
      </c>
      <c r="Z245" s="1">
        <v>0.0174</v>
      </c>
      <c r="AB245" s="1">
        <v>0.0195</v>
      </c>
      <c r="AC245" s="1">
        <v>0.0182</v>
      </c>
      <c r="AE245" s="1">
        <v>0.0226</v>
      </c>
      <c r="AF245" s="1">
        <v>0.018</v>
      </c>
      <c r="AG245" s="1">
        <v>0.0046</v>
      </c>
      <c r="AI245" s="1">
        <v>0.0195</v>
      </c>
      <c r="AJ245" s="218">
        <v>1745916</v>
      </c>
    </row>
    <row r="246" spans="1:36" ht="12.75">
      <c r="A246" s="167">
        <v>237</v>
      </c>
      <c r="B246" s="168" t="s">
        <v>682</v>
      </c>
      <c r="C246" s="248">
        <v>1430096</v>
      </c>
      <c r="D246" s="248">
        <v>1547082</v>
      </c>
      <c r="E246" s="248">
        <v>1628254</v>
      </c>
      <c r="F246" s="248">
        <v>1708281</v>
      </c>
      <c r="G246" s="248">
        <v>1760548</v>
      </c>
      <c r="H246" s="248">
        <v>1890204</v>
      </c>
      <c r="I246" s="242">
        <v>0</v>
      </c>
      <c r="J246" s="242">
        <v>0</v>
      </c>
      <c r="L246" s="218">
        <v>81234</v>
      </c>
      <c r="M246" s="218">
        <v>42495</v>
      </c>
      <c r="N246" s="218">
        <v>39320</v>
      </c>
      <c r="O246" s="218">
        <v>9560</v>
      </c>
      <c r="P246" s="229">
        <v>73153</v>
      </c>
      <c r="Q246" s="218">
        <v>81234</v>
      </c>
      <c r="R246" s="218">
        <v>42495</v>
      </c>
      <c r="S246" s="218">
        <v>39320</v>
      </c>
      <c r="T246" s="218">
        <v>9560</v>
      </c>
      <c r="U246" s="218">
        <v>73153</v>
      </c>
      <c r="V246" s="1">
        <v>0.0568</v>
      </c>
      <c r="W246" s="1">
        <v>0.0275</v>
      </c>
      <c r="X246" s="1">
        <v>0.0241</v>
      </c>
      <c r="Y246" s="1">
        <v>0.0056</v>
      </c>
      <c r="Z246" s="1">
        <v>0.0416</v>
      </c>
      <c r="AB246" s="1">
        <v>0.0238</v>
      </c>
      <c r="AC246" s="1">
        <v>0.0191</v>
      </c>
      <c r="AE246" s="1">
        <v>0.0416</v>
      </c>
      <c r="AF246" s="1">
        <v>0.0149</v>
      </c>
      <c r="AG246" s="1">
        <v>0.026699999999999998</v>
      </c>
      <c r="AI246" s="1">
        <v>0.0191</v>
      </c>
      <c r="AJ246" s="218">
        <v>36103</v>
      </c>
    </row>
    <row r="247" spans="1:36" ht="12.75">
      <c r="A247" s="167">
        <v>238</v>
      </c>
      <c r="B247" s="168" t="s">
        <v>683</v>
      </c>
      <c r="C247" s="248">
        <v>16135126</v>
      </c>
      <c r="D247" s="248">
        <v>17715870</v>
      </c>
      <c r="E247" s="248">
        <v>18678750</v>
      </c>
      <c r="F247" s="248">
        <v>19740039</v>
      </c>
      <c r="G247" s="248">
        <v>20689665</v>
      </c>
      <c r="H247" s="248">
        <v>21757359</v>
      </c>
      <c r="I247" s="242">
        <v>1991</v>
      </c>
      <c r="J247" s="242">
        <v>0</v>
      </c>
      <c r="L247" s="218">
        <v>1177366</v>
      </c>
      <c r="M247" s="218">
        <v>519983</v>
      </c>
      <c r="N247" s="218">
        <v>594321</v>
      </c>
      <c r="O247" s="218">
        <v>456125</v>
      </c>
      <c r="P247" s="229">
        <v>550452</v>
      </c>
      <c r="Q247" s="218">
        <v>1177366</v>
      </c>
      <c r="R247" s="218">
        <v>519983</v>
      </c>
      <c r="S247" s="218">
        <v>594321</v>
      </c>
      <c r="T247" s="218">
        <v>456125</v>
      </c>
      <c r="U247" s="218">
        <v>550452</v>
      </c>
      <c r="V247" s="1">
        <v>0.073</v>
      </c>
      <c r="W247" s="1">
        <v>0.0294</v>
      </c>
      <c r="X247" s="1">
        <v>0.0318</v>
      </c>
      <c r="Y247" s="1">
        <v>0.0231</v>
      </c>
      <c r="Z247" s="1">
        <v>0.0266</v>
      </c>
      <c r="AB247" s="1">
        <v>0.0272</v>
      </c>
      <c r="AC247" s="1">
        <v>0.0264</v>
      </c>
      <c r="AE247" s="1">
        <v>0.0318</v>
      </c>
      <c r="AF247" s="1">
        <v>0.0249</v>
      </c>
      <c r="AG247" s="1">
        <v>0.006900000000000003</v>
      </c>
      <c r="AI247" s="1">
        <v>0.0272</v>
      </c>
      <c r="AJ247" s="218">
        <v>591800</v>
      </c>
    </row>
    <row r="248" spans="1:36" ht="12.75">
      <c r="A248" s="167">
        <v>239</v>
      </c>
      <c r="B248" s="168" t="s">
        <v>684</v>
      </c>
      <c r="C248" s="248">
        <v>142002362</v>
      </c>
      <c r="D248" s="248">
        <v>148423560</v>
      </c>
      <c r="E248" s="248">
        <v>155423807</v>
      </c>
      <c r="F248" s="248">
        <v>162811487</v>
      </c>
      <c r="G248" s="248">
        <v>170642498</v>
      </c>
      <c r="H248" s="248">
        <v>179332150</v>
      </c>
      <c r="I248" s="242">
        <v>2007</v>
      </c>
      <c r="J248" s="242">
        <v>0</v>
      </c>
      <c r="L248" s="218">
        <v>2871139</v>
      </c>
      <c r="M248" s="218">
        <v>3289658</v>
      </c>
      <c r="N248" s="218">
        <v>3502085</v>
      </c>
      <c r="O248" s="218">
        <v>3760724</v>
      </c>
      <c r="P248" s="229">
        <v>4423590</v>
      </c>
      <c r="Q248" s="218">
        <v>2871139</v>
      </c>
      <c r="R248" s="218">
        <v>3289658</v>
      </c>
      <c r="S248" s="218">
        <v>3502085</v>
      </c>
      <c r="T248" s="218">
        <v>3760724</v>
      </c>
      <c r="U248" s="218">
        <v>4423590</v>
      </c>
      <c r="V248" s="1">
        <v>0.0202</v>
      </c>
      <c r="W248" s="1">
        <v>0.0222</v>
      </c>
      <c r="X248" s="1">
        <v>0.0225</v>
      </c>
      <c r="Y248" s="1">
        <v>0.0231</v>
      </c>
      <c r="Z248" s="1">
        <v>0.0259</v>
      </c>
      <c r="AB248" s="1">
        <v>0.0238</v>
      </c>
      <c r="AC248" s="1">
        <v>0.0226</v>
      </c>
      <c r="AE248" s="1">
        <v>0.0259</v>
      </c>
      <c r="AF248" s="1">
        <v>0.0228</v>
      </c>
      <c r="AG248" s="1">
        <v>0.0030999999999999986</v>
      </c>
      <c r="AI248" s="1">
        <v>0.0238</v>
      </c>
      <c r="AJ248" s="218">
        <v>4268105</v>
      </c>
    </row>
    <row r="249" spans="1:36" ht="12.75">
      <c r="A249" s="167">
        <v>240</v>
      </c>
      <c r="B249" s="168" t="s">
        <v>685</v>
      </c>
      <c r="C249" s="248">
        <v>8271331</v>
      </c>
      <c r="D249" s="248">
        <v>8569479</v>
      </c>
      <c r="E249" s="248">
        <v>8881419</v>
      </c>
      <c r="F249" s="248">
        <v>9404890</v>
      </c>
      <c r="G249" s="248">
        <v>9718362</v>
      </c>
      <c r="H249" s="248">
        <v>10053825</v>
      </c>
      <c r="I249" s="242">
        <v>0</v>
      </c>
      <c r="J249" s="242">
        <v>0</v>
      </c>
      <c r="L249" s="218">
        <v>89141</v>
      </c>
      <c r="M249" s="218">
        <v>97703</v>
      </c>
      <c r="N249" s="218">
        <v>301436</v>
      </c>
      <c r="O249" s="218">
        <v>78350</v>
      </c>
      <c r="P249" s="229">
        <v>82521</v>
      </c>
      <c r="Q249" s="218">
        <v>89141</v>
      </c>
      <c r="R249" s="218">
        <v>97703</v>
      </c>
      <c r="S249" s="218">
        <v>301436</v>
      </c>
      <c r="T249" s="218">
        <v>78350</v>
      </c>
      <c r="U249" s="218">
        <v>82521</v>
      </c>
      <c r="V249" s="1">
        <v>0.0108</v>
      </c>
      <c r="W249" s="1">
        <v>0.0114</v>
      </c>
      <c r="X249" s="1">
        <v>0.0339</v>
      </c>
      <c r="Y249" s="1">
        <v>0.0083</v>
      </c>
      <c r="Z249" s="1">
        <v>0.0085</v>
      </c>
      <c r="AB249" s="1">
        <v>0.0169</v>
      </c>
      <c r="AC249" s="1">
        <v>0.0094</v>
      </c>
      <c r="AE249" s="1">
        <v>0.0339</v>
      </c>
      <c r="AF249" s="1">
        <v>0.0084</v>
      </c>
      <c r="AG249" s="1">
        <v>0.025500000000000002</v>
      </c>
      <c r="AI249" s="1">
        <v>0.0094</v>
      </c>
      <c r="AJ249" s="218">
        <v>94506</v>
      </c>
    </row>
    <row r="250" spans="1:36" ht="12.75">
      <c r="A250" s="167">
        <v>241</v>
      </c>
      <c r="B250" s="168" t="s">
        <v>686</v>
      </c>
      <c r="C250" s="248">
        <v>8043997</v>
      </c>
      <c r="D250" s="248">
        <v>8266237</v>
      </c>
      <c r="E250" s="248">
        <v>8498399</v>
      </c>
      <c r="F250" s="248">
        <v>8809942</v>
      </c>
      <c r="G250" s="248">
        <v>9157587</v>
      </c>
      <c r="H250" s="248">
        <v>9554494</v>
      </c>
      <c r="I250" s="242">
        <v>0</v>
      </c>
      <c r="J250" s="242">
        <v>0</v>
      </c>
      <c r="L250" s="218">
        <v>21140</v>
      </c>
      <c r="M250" s="218">
        <v>25506</v>
      </c>
      <c r="N250" s="218">
        <v>99083</v>
      </c>
      <c r="O250" s="218">
        <v>127396</v>
      </c>
      <c r="P250" s="229">
        <v>167967</v>
      </c>
      <c r="Q250" s="218">
        <v>21140</v>
      </c>
      <c r="R250" s="218">
        <v>25506</v>
      </c>
      <c r="S250" s="218">
        <v>99083</v>
      </c>
      <c r="T250" s="218">
        <v>127396</v>
      </c>
      <c r="U250" s="218">
        <v>167967</v>
      </c>
      <c r="V250" s="1">
        <v>0.0026</v>
      </c>
      <c r="W250" s="1">
        <v>0.0031</v>
      </c>
      <c r="X250" s="1">
        <v>0.0117</v>
      </c>
      <c r="Y250" s="1">
        <v>0.0145</v>
      </c>
      <c r="Z250" s="1">
        <v>0.0183</v>
      </c>
      <c r="AB250" s="1">
        <v>0.0148</v>
      </c>
      <c r="AC250" s="1">
        <v>0.0098</v>
      </c>
      <c r="AE250" s="1">
        <v>0.0183</v>
      </c>
      <c r="AF250" s="1">
        <v>0.0131</v>
      </c>
      <c r="AG250" s="1">
        <v>0.0052</v>
      </c>
      <c r="AI250" s="1">
        <v>0.0148</v>
      </c>
      <c r="AJ250" s="218">
        <v>141407</v>
      </c>
    </row>
    <row r="251" spans="1:36" ht="12.75">
      <c r="A251" s="167">
        <v>242</v>
      </c>
      <c r="B251" s="168" t="s">
        <v>687</v>
      </c>
      <c r="C251" s="248">
        <v>16632692</v>
      </c>
      <c r="D251" s="248">
        <v>17216993</v>
      </c>
      <c r="E251" s="248">
        <v>17941024</v>
      </c>
      <c r="F251" s="248">
        <v>18617293</v>
      </c>
      <c r="G251" s="248">
        <v>19270041</v>
      </c>
      <c r="H251" s="248">
        <v>20041863</v>
      </c>
      <c r="I251" s="242">
        <v>2003</v>
      </c>
      <c r="J251" s="242">
        <v>2016</v>
      </c>
      <c r="L251" s="218">
        <v>165534</v>
      </c>
      <c r="M251" s="218">
        <v>293606</v>
      </c>
      <c r="N251" s="218">
        <v>227743</v>
      </c>
      <c r="O251" s="218">
        <v>187316</v>
      </c>
      <c r="P251" s="229">
        <v>290071</v>
      </c>
      <c r="Q251" s="218">
        <v>331068</v>
      </c>
      <c r="R251" s="218">
        <v>293606</v>
      </c>
      <c r="S251" s="218">
        <v>227743</v>
      </c>
      <c r="T251" s="218">
        <v>187316</v>
      </c>
      <c r="U251" s="218">
        <v>290071</v>
      </c>
      <c r="V251" s="1">
        <v>0.0199</v>
      </c>
      <c r="W251" s="1">
        <v>0.0171</v>
      </c>
      <c r="X251" s="1">
        <v>0.0127</v>
      </c>
      <c r="Y251" s="1">
        <v>0.0101</v>
      </c>
      <c r="Z251" s="1">
        <v>0.0151</v>
      </c>
      <c r="AB251" s="1">
        <v>0.0126</v>
      </c>
      <c r="AC251" s="1">
        <v>0.0126</v>
      </c>
      <c r="AE251" s="1">
        <v>0.0151</v>
      </c>
      <c r="AF251" s="1">
        <v>0.0114</v>
      </c>
      <c r="AG251" s="1">
        <v>0.0037</v>
      </c>
      <c r="AI251" s="1">
        <v>0.0126</v>
      </c>
      <c r="AJ251" s="218">
        <v>252527</v>
      </c>
    </row>
    <row r="252" spans="1:36" ht="12.75">
      <c r="A252" s="167">
        <v>243</v>
      </c>
      <c r="B252" s="168" t="s">
        <v>688</v>
      </c>
      <c r="C252" s="248">
        <v>217531004</v>
      </c>
      <c r="D252" s="248">
        <v>225137473</v>
      </c>
      <c r="E252" s="248">
        <v>235419728</v>
      </c>
      <c r="F252" s="248">
        <v>248073180</v>
      </c>
      <c r="G252" s="248">
        <v>260842479</v>
      </c>
      <c r="H252" s="248">
        <v>272751243</v>
      </c>
      <c r="I252" s="242">
        <v>2000</v>
      </c>
      <c r="J252" s="242">
        <v>0</v>
      </c>
      <c r="L252" s="218">
        <v>2105938</v>
      </c>
      <c r="M252" s="218">
        <v>4653818</v>
      </c>
      <c r="N252" s="218">
        <v>6767959</v>
      </c>
      <c r="O252" s="218">
        <v>6567469</v>
      </c>
      <c r="P252" s="229">
        <v>5680056</v>
      </c>
      <c r="Q252" s="218">
        <v>2105938</v>
      </c>
      <c r="R252" s="218">
        <v>4653818</v>
      </c>
      <c r="S252" s="218">
        <v>6767959</v>
      </c>
      <c r="T252" s="218">
        <v>6567469</v>
      </c>
      <c r="U252" s="218">
        <v>5680056</v>
      </c>
      <c r="V252" s="1">
        <v>0.0097</v>
      </c>
      <c r="W252" s="1">
        <v>0.0207</v>
      </c>
      <c r="X252" s="1">
        <v>0.0287</v>
      </c>
      <c r="Y252" s="1">
        <v>0.0265</v>
      </c>
      <c r="Z252" s="1">
        <v>0.0218</v>
      </c>
      <c r="AB252" s="1">
        <v>0.0257</v>
      </c>
      <c r="AC252" s="1">
        <v>0.023</v>
      </c>
      <c r="AE252" s="1">
        <v>0.0287</v>
      </c>
      <c r="AF252" s="1">
        <v>0.0242</v>
      </c>
      <c r="AG252" s="1">
        <v>0.0045000000000000005</v>
      </c>
      <c r="AI252" s="1">
        <v>0.0257</v>
      </c>
      <c r="AJ252" s="218">
        <v>7009707</v>
      </c>
    </row>
    <row r="253" spans="1:36" ht="12.75">
      <c r="A253" s="167">
        <v>244</v>
      </c>
      <c r="B253" s="168" t="s">
        <v>689</v>
      </c>
      <c r="C253" s="248">
        <v>47547872</v>
      </c>
      <c r="D253" s="248">
        <v>49138736</v>
      </c>
      <c r="E253" s="248">
        <v>50914048</v>
      </c>
      <c r="F253" s="248">
        <v>52762092</v>
      </c>
      <c r="G253" s="248">
        <v>54835650</v>
      </c>
      <c r="H253" s="248">
        <v>57058211</v>
      </c>
      <c r="I253" s="242">
        <v>0</v>
      </c>
      <c r="J253" s="242">
        <v>0</v>
      </c>
      <c r="L253" s="218">
        <v>395759</v>
      </c>
      <c r="M253" s="218">
        <v>546844</v>
      </c>
      <c r="N253" s="218">
        <v>575193</v>
      </c>
      <c r="O253" s="218">
        <v>754506</v>
      </c>
      <c r="P253" s="229">
        <v>851670</v>
      </c>
      <c r="Q253" s="218">
        <v>395759</v>
      </c>
      <c r="R253" s="218">
        <v>546844</v>
      </c>
      <c r="S253" s="218">
        <v>575193</v>
      </c>
      <c r="T253" s="218">
        <v>754506</v>
      </c>
      <c r="U253" s="218">
        <v>851670</v>
      </c>
      <c r="V253" s="1">
        <v>0.0083</v>
      </c>
      <c r="W253" s="1">
        <v>0.0111</v>
      </c>
      <c r="X253" s="1">
        <v>0.0113</v>
      </c>
      <c r="Y253" s="1">
        <v>0.0143</v>
      </c>
      <c r="Z253" s="1">
        <v>0.0155</v>
      </c>
      <c r="AB253" s="1">
        <v>0.0137</v>
      </c>
      <c r="AC253" s="1">
        <v>0.0122</v>
      </c>
      <c r="AE253" s="1">
        <v>0.0155</v>
      </c>
      <c r="AF253" s="1">
        <v>0.0128</v>
      </c>
      <c r="AG253" s="1">
        <v>0.0026999999999999993</v>
      </c>
      <c r="AI253" s="1">
        <v>0.0137</v>
      </c>
      <c r="AJ253" s="218">
        <v>781697</v>
      </c>
    </row>
    <row r="254" spans="1:36" ht="12.75">
      <c r="A254" s="167">
        <v>245</v>
      </c>
      <c r="B254" s="168" t="s">
        <v>690</v>
      </c>
      <c r="C254" s="248">
        <v>26848394</v>
      </c>
      <c r="D254" s="248">
        <v>27537444</v>
      </c>
      <c r="E254" s="248">
        <v>28718635</v>
      </c>
      <c r="F254" s="248">
        <v>30118218</v>
      </c>
      <c r="G254" s="248">
        <v>31468796</v>
      </c>
      <c r="H254" s="248">
        <v>32858631</v>
      </c>
      <c r="I254" s="242">
        <v>1993</v>
      </c>
      <c r="J254" s="242">
        <v>0</v>
      </c>
      <c r="L254" s="218">
        <v>646553</v>
      </c>
      <c r="M254" s="218">
        <v>492755</v>
      </c>
      <c r="N254" s="218">
        <v>679361</v>
      </c>
      <c r="O254" s="218">
        <v>597622</v>
      </c>
      <c r="P254" s="229">
        <v>606902</v>
      </c>
      <c r="Q254" s="218">
        <v>646553</v>
      </c>
      <c r="R254" s="218">
        <v>492755</v>
      </c>
      <c r="S254" s="218">
        <v>679361</v>
      </c>
      <c r="T254" s="218">
        <v>597622</v>
      </c>
      <c r="U254" s="218">
        <v>606902</v>
      </c>
      <c r="V254" s="1">
        <v>0.0241</v>
      </c>
      <c r="W254" s="1">
        <v>0.0179</v>
      </c>
      <c r="X254" s="1">
        <v>0.0237</v>
      </c>
      <c r="Y254" s="1">
        <v>0.0198</v>
      </c>
      <c r="Z254" s="1">
        <v>0.0193</v>
      </c>
      <c r="AB254" s="1">
        <v>0.0209</v>
      </c>
      <c r="AC254" s="1">
        <v>0.019</v>
      </c>
      <c r="AE254" s="1">
        <v>0.0237</v>
      </c>
      <c r="AF254" s="1">
        <v>0.0196</v>
      </c>
      <c r="AG254" s="1">
        <v>0.0040999999999999995</v>
      </c>
      <c r="AI254" s="1">
        <v>0.0209</v>
      </c>
      <c r="AJ254" s="218">
        <v>686745</v>
      </c>
    </row>
    <row r="255" spans="1:36" ht="12.75">
      <c r="A255" s="167">
        <v>246</v>
      </c>
      <c r="B255" s="168" t="s">
        <v>691</v>
      </c>
      <c r="C255" s="248">
        <v>47642938</v>
      </c>
      <c r="D255" s="248">
        <v>49746497</v>
      </c>
      <c r="E255" s="248">
        <v>51706807</v>
      </c>
      <c r="F255" s="248">
        <v>53841449</v>
      </c>
      <c r="G255" s="248">
        <v>56027149</v>
      </c>
      <c r="H255" s="248">
        <v>58049650</v>
      </c>
      <c r="I255" s="242">
        <v>1991</v>
      </c>
      <c r="J255" s="242">
        <v>0</v>
      </c>
      <c r="L255" s="218">
        <v>912485</v>
      </c>
      <c r="M255" s="218">
        <v>716648</v>
      </c>
      <c r="N255" s="218">
        <v>841972</v>
      </c>
      <c r="O255" s="218">
        <v>839664</v>
      </c>
      <c r="P255" s="229">
        <v>592835</v>
      </c>
      <c r="Q255" s="218">
        <v>912485</v>
      </c>
      <c r="R255" s="218">
        <v>716648</v>
      </c>
      <c r="S255" s="218">
        <v>841972</v>
      </c>
      <c r="T255" s="218">
        <v>839664</v>
      </c>
      <c r="U255" s="218">
        <v>592835</v>
      </c>
      <c r="V255" s="1">
        <v>0.0192</v>
      </c>
      <c r="W255" s="1">
        <v>0.0144</v>
      </c>
      <c r="X255" s="1">
        <v>0.0163</v>
      </c>
      <c r="Y255" s="1">
        <v>0.0156</v>
      </c>
      <c r="Z255" s="1">
        <v>0.0106</v>
      </c>
      <c r="AB255" s="1">
        <v>0.0142</v>
      </c>
      <c r="AC255" s="1">
        <v>0.0135</v>
      </c>
      <c r="AE255" s="1">
        <v>0.0163</v>
      </c>
      <c r="AF255" s="1">
        <v>0.0131</v>
      </c>
      <c r="AG255" s="1">
        <v>0.003199999999999998</v>
      </c>
      <c r="AI255" s="1">
        <v>0.0142</v>
      </c>
      <c r="AJ255" s="218">
        <v>824305</v>
      </c>
    </row>
    <row r="256" spans="1:36" ht="12.75">
      <c r="A256" s="167">
        <v>247</v>
      </c>
      <c r="B256" s="168" t="s">
        <v>692</v>
      </c>
      <c r="C256" s="248">
        <v>19182021</v>
      </c>
      <c r="D256" s="248">
        <v>19929273</v>
      </c>
      <c r="E256" s="248">
        <v>20635479</v>
      </c>
      <c r="F256" s="248">
        <v>21427940</v>
      </c>
      <c r="G256" s="248">
        <v>22305918</v>
      </c>
      <c r="H256" s="248">
        <v>23332148</v>
      </c>
      <c r="I256" s="242">
        <v>0</v>
      </c>
      <c r="J256" s="242">
        <v>0</v>
      </c>
      <c r="L256" s="218">
        <v>267701</v>
      </c>
      <c r="M256" s="218">
        <v>207974</v>
      </c>
      <c r="N256" s="218">
        <v>276574</v>
      </c>
      <c r="O256" s="218">
        <v>342279</v>
      </c>
      <c r="P256" s="229">
        <v>468582</v>
      </c>
      <c r="Q256" s="218">
        <v>267701</v>
      </c>
      <c r="R256" s="218">
        <v>207974</v>
      </c>
      <c r="S256" s="218">
        <v>276574</v>
      </c>
      <c r="T256" s="218">
        <v>342279</v>
      </c>
      <c r="U256" s="218">
        <v>468582</v>
      </c>
      <c r="V256" s="1">
        <v>0.014</v>
      </c>
      <c r="W256" s="1">
        <v>0.0104</v>
      </c>
      <c r="X256" s="1">
        <v>0.0134</v>
      </c>
      <c r="Y256" s="1">
        <v>0.016</v>
      </c>
      <c r="Z256" s="1">
        <v>0.021</v>
      </c>
      <c r="AB256" s="1">
        <v>0.0168</v>
      </c>
      <c r="AC256" s="1">
        <v>0.0133</v>
      </c>
      <c r="AE256" s="1">
        <v>0.021</v>
      </c>
      <c r="AF256" s="1">
        <v>0.0147</v>
      </c>
      <c r="AG256" s="1">
        <v>0.006300000000000002</v>
      </c>
      <c r="AI256" s="1">
        <v>0.0168</v>
      </c>
      <c r="AJ256" s="218">
        <v>391980</v>
      </c>
    </row>
    <row r="257" spans="1:36" ht="12.75">
      <c r="A257" s="167">
        <v>248</v>
      </c>
      <c r="B257" s="168" t="s">
        <v>693</v>
      </c>
      <c r="C257" s="248">
        <v>72494502</v>
      </c>
      <c r="D257" s="248">
        <v>75555755</v>
      </c>
      <c r="E257" s="248">
        <v>79270646</v>
      </c>
      <c r="F257" s="248">
        <v>82685765</v>
      </c>
      <c r="G257" s="248">
        <v>86416689</v>
      </c>
      <c r="H257" s="248">
        <v>90539665</v>
      </c>
      <c r="I257" s="242">
        <v>1991</v>
      </c>
      <c r="J257" s="242">
        <v>0</v>
      </c>
      <c r="L257" s="218">
        <v>1248890</v>
      </c>
      <c r="M257" s="218">
        <v>1825997</v>
      </c>
      <c r="N257" s="218">
        <v>1415191</v>
      </c>
      <c r="O257" s="218">
        <v>1663780</v>
      </c>
      <c r="P257" s="229">
        <v>1957926</v>
      </c>
      <c r="Q257" s="218">
        <v>1248890</v>
      </c>
      <c r="R257" s="218">
        <v>1825997</v>
      </c>
      <c r="S257" s="218">
        <v>1415191</v>
      </c>
      <c r="T257" s="218">
        <v>1663780</v>
      </c>
      <c r="U257" s="218">
        <v>1957926</v>
      </c>
      <c r="V257" s="1">
        <v>0.0172</v>
      </c>
      <c r="W257" s="1">
        <v>0.0242</v>
      </c>
      <c r="X257" s="1">
        <v>0.0179</v>
      </c>
      <c r="Y257" s="1">
        <v>0.0201</v>
      </c>
      <c r="Z257" s="1">
        <v>0.0227</v>
      </c>
      <c r="AB257" s="1">
        <v>0.0202</v>
      </c>
      <c r="AC257" s="1">
        <v>0.0202</v>
      </c>
      <c r="AE257" s="1">
        <v>0.0227</v>
      </c>
      <c r="AF257" s="1">
        <v>0.019</v>
      </c>
      <c r="AG257" s="1">
        <v>0.003700000000000002</v>
      </c>
      <c r="AI257" s="1">
        <v>0.0202</v>
      </c>
      <c r="AJ257" s="218">
        <v>1828901</v>
      </c>
    </row>
    <row r="258" spans="1:36" ht="12.75">
      <c r="A258" s="167">
        <v>249</v>
      </c>
      <c r="B258" s="168" t="s">
        <v>694</v>
      </c>
      <c r="C258" s="248">
        <v>4488072</v>
      </c>
      <c r="D258" s="248">
        <v>4633701</v>
      </c>
      <c r="E258" s="248">
        <v>4803408</v>
      </c>
      <c r="F258" s="248">
        <v>4961053</v>
      </c>
      <c r="G258" s="248">
        <v>5131596</v>
      </c>
      <c r="H258" s="248">
        <v>5318609</v>
      </c>
      <c r="I258" s="242">
        <v>0</v>
      </c>
      <c r="J258" s="242">
        <v>0</v>
      </c>
      <c r="L258" s="218">
        <v>33427</v>
      </c>
      <c r="M258" s="218">
        <v>53864</v>
      </c>
      <c r="N258" s="218">
        <v>37560</v>
      </c>
      <c r="O258" s="218">
        <v>46517</v>
      </c>
      <c r="P258" s="229">
        <v>58723</v>
      </c>
      <c r="Q258" s="218">
        <v>33427</v>
      </c>
      <c r="R258" s="218">
        <v>53864</v>
      </c>
      <c r="S258" s="218">
        <v>37560</v>
      </c>
      <c r="T258" s="218">
        <v>46517</v>
      </c>
      <c r="U258" s="218">
        <v>58723</v>
      </c>
      <c r="V258" s="1">
        <v>0.0074</v>
      </c>
      <c r="W258" s="1">
        <v>0.0116</v>
      </c>
      <c r="X258" s="1">
        <v>0.0078</v>
      </c>
      <c r="Y258" s="1">
        <v>0.0094</v>
      </c>
      <c r="Z258" s="1">
        <v>0.0114</v>
      </c>
      <c r="AB258" s="1">
        <v>0.0095</v>
      </c>
      <c r="AC258" s="1">
        <v>0.0095</v>
      </c>
      <c r="AE258" s="1">
        <v>0.0114</v>
      </c>
      <c r="AF258" s="1">
        <v>0.0086</v>
      </c>
      <c r="AG258" s="1">
        <v>0.0028000000000000004</v>
      </c>
      <c r="AI258" s="1">
        <v>0.0095</v>
      </c>
      <c r="AJ258" s="218">
        <v>50527</v>
      </c>
    </row>
    <row r="259" spans="1:36" ht="12.75">
      <c r="A259" s="167">
        <v>250</v>
      </c>
      <c r="B259" s="168" t="s">
        <v>695</v>
      </c>
      <c r="C259" s="248">
        <v>9746480</v>
      </c>
      <c r="D259" s="248">
        <v>10180936</v>
      </c>
      <c r="E259" s="248">
        <v>10611456</v>
      </c>
      <c r="F259" s="248">
        <v>11192983</v>
      </c>
      <c r="G259" s="248">
        <v>11651128</v>
      </c>
      <c r="H259" s="248">
        <v>12327242</v>
      </c>
      <c r="I259" s="242">
        <v>1991</v>
      </c>
      <c r="J259" s="242">
        <v>0</v>
      </c>
      <c r="L259" s="218">
        <v>190794</v>
      </c>
      <c r="M259" s="218">
        <v>175996</v>
      </c>
      <c r="N259" s="218">
        <v>316241</v>
      </c>
      <c r="O259" s="218">
        <v>198179</v>
      </c>
      <c r="P259" s="229">
        <v>384836</v>
      </c>
      <c r="Q259" s="218">
        <v>190794</v>
      </c>
      <c r="R259" s="218">
        <v>175996</v>
      </c>
      <c r="S259" s="218">
        <v>316241</v>
      </c>
      <c r="T259" s="218">
        <v>198179</v>
      </c>
      <c r="U259" s="218">
        <v>384836</v>
      </c>
      <c r="V259" s="1">
        <v>0.0196</v>
      </c>
      <c r="W259" s="1">
        <v>0.0173</v>
      </c>
      <c r="X259" s="1">
        <v>0.0298</v>
      </c>
      <c r="Y259" s="1">
        <v>0.0177</v>
      </c>
      <c r="Z259" s="1">
        <v>0.033</v>
      </c>
      <c r="AB259" s="1">
        <v>0.0268</v>
      </c>
      <c r="AC259" s="1">
        <v>0.0216</v>
      </c>
      <c r="AE259" s="1">
        <v>0.033</v>
      </c>
      <c r="AF259" s="1">
        <v>0.0238</v>
      </c>
      <c r="AG259" s="1">
        <v>0.0092</v>
      </c>
      <c r="AI259" s="1">
        <v>0.0268</v>
      </c>
      <c r="AJ259" s="218">
        <v>330370</v>
      </c>
    </row>
    <row r="260" spans="1:36" ht="12.75">
      <c r="A260" s="167">
        <v>251</v>
      </c>
      <c r="B260" s="168" t="s">
        <v>696</v>
      </c>
      <c r="C260" s="248">
        <v>25383879</v>
      </c>
      <c r="D260" s="248">
        <v>26775187</v>
      </c>
      <c r="E260" s="248">
        <v>27782975</v>
      </c>
      <c r="F260" s="248">
        <v>28784836</v>
      </c>
      <c r="G260" s="248">
        <v>29921077</v>
      </c>
      <c r="H260" s="248">
        <v>30946342</v>
      </c>
      <c r="I260" s="242">
        <v>2007</v>
      </c>
      <c r="J260" s="242">
        <v>0</v>
      </c>
      <c r="L260" s="218">
        <v>756711</v>
      </c>
      <c r="M260" s="218">
        <v>338408</v>
      </c>
      <c r="N260" s="218">
        <v>307286</v>
      </c>
      <c r="O260" s="218">
        <v>414903</v>
      </c>
      <c r="P260" s="229">
        <v>277238</v>
      </c>
      <c r="Q260" s="218">
        <v>756711</v>
      </c>
      <c r="R260" s="218">
        <v>338408</v>
      </c>
      <c r="S260" s="218">
        <v>307286</v>
      </c>
      <c r="T260" s="218">
        <v>414903</v>
      </c>
      <c r="U260" s="218">
        <v>277238</v>
      </c>
      <c r="V260" s="1">
        <v>0.0298</v>
      </c>
      <c r="W260" s="1">
        <v>0.0126</v>
      </c>
      <c r="X260" s="1">
        <v>0.0111</v>
      </c>
      <c r="Y260" s="1">
        <v>0.0144</v>
      </c>
      <c r="Z260" s="1">
        <v>0.0093</v>
      </c>
      <c r="AB260" s="1">
        <v>0.0116</v>
      </c>
      <c r="AC260" s="1">
        <v>0.011</v>
      </c>
      <c r="AE260" s="1">
        <v>0.0144</v>
      </c>
      <c r="AF260" s="1">
        <v>0.0102</v>
      </c>
      <c r="AG260" s="1">
        <v>0.004199999999999999</v>
      </c>
      <c r="AI260" s="1">
        <v>0.0116</v>
      </c>
      <c r="AJ260" s="218">
        <v>358978</v>
      </c>
    </row>
    <row r="261" spans="1:36" ht="12.75">
      <c r="A261" s="167">
        <v>252</v>
      </c>
      <c r="B261" s="168" t="s">
        <v>697</v>
      </c>
      <c r="C261" s="248">
        <v>16477427</v>
      </c>
      <c r="D261" s="248">
        <v>17041512</v>
      </c>
      <c r="E261" s="248">
        <v>17721421</v>
      </c>
      <c r="F261" s="248">
        <v>18370320</v>
      </c>
      <c r="G261" s="248">
        <v>18994428</v>
      </c>
      <c r="H261" s="248">
        <v>19672313</v>
      </c>
      <c r="I261" s="242">
        <v>0</v>
      </c>
      <c r="J261" s="242">
        <v>0</v>
      </c>
      <c r="L261" s="218">
        <v>135571</v>
      </c>
      <c r="M261" s="218">
        <v>253872</v>
      </c>
      <c r="N261" s="218">
        <v>205864</v>
      </c>
      <c r="O261" s="218">
        <v>164850</v>
      </c>
      <c r="P261" s="229">
        <v>203024</v>
      </c>
      <c r="Q261" s="218">
        <v>135571</v>
      </c>
      <c r="R261" s="218">
        <v>253872</v>
      </c>
      <c r="S261" s="218">
        <v>205864</v>
      </c>
      <c r="T261" s="218">
        <v>164850</v>
      </c>
      <c r="U261" s="218">
        <v>203024</v>
      </c>
      <c r="V261" s="1">
        <v>0.0082</v>
      </c>
      <c r="W261" s="1">
        <v>0.0149</v>
      </c>
      <c r="X261" s="1">
        <v>0.0116</v>
      </c>
      <c r="Y261" s="1">
        <v>0.009</v>
      </c>
      <c r="Z261" s="1">
        <v>0.0107</v>
      </c>
      <c r="AB261" s="1">
        <v>0.0104</v>
      </c>
      <c r="AC261" s="1">
        <v>0.0104</v>
      </c>
      <c r="AE261" s="1">
        <v>0.0116</v>
      </c>
      <c r="AF261" s="1">
        <v>0.0099</v>
      </c>
      <c r="AG261" s="1">
        <v>0.0016999999999999984</v>
      </c>
      <c r="AI261" s="1">
        <v>0.0104</v>
      </c>
      <c r="AJ261" s="218">
        <v>204592</v>
      </c>
    </row>
    <row r="262" spans="1:36" ht="12.75">
      <c r="A262" s="167">
        <v>253</v>
      </c>
      <c r="B262" s="168" t="s">
        <v>698</v>
      </c>
      <c r="C262" s="248">
        <v>3243190</v>
      </c>
      <c r="D262" s="248">
        <v>3368969</v>
      </c>
      <c r="E262" s="248">
        <v>3466267</v>
      </c>
      <c r="F262" s="248">
        <v>3574066</v>
      </c>
      <c r="G262" s="248">
        <v>4248259</v>
      </c>
      <c r="H262" s="248">
        <v>4369678</v>
      </c>
      <c r="I262" s="242">
        <v>1992</v>
      </c>
      <c r="J262" s="242">
        <v>0</v>
      </c>
      <c r="L262" s="218">
        <v>44699</v>
      </c>
      <c r="M262" s="218">
        <v>13074</v>
      </c>
      <c r="N262" s="218">
        <v>21142</v>
      </c>
      <c r="O262" s="218">
        <v>584841</v>
      </c>
      <c r="P262" s="229">
        <v>15213</v>
      </c>
      <c r="Q262" s="218">
        <v>44699</v>
      </c>
      <c r="R262" s="218">
        <v>13074</v>
      </c>
      <c r="S262" s="218">
        <v>21142</v>
      </c>
      <c r="T262" s="218">
        <v>584841</v>
      </c>
      <c r="U262" s="218">
        <v>15213</v>
      </c>
      <c r="V262" s="1">
        <v>0.0138</v>
      </c>
      <c r="W262" s="1">
        <v>0.0039</v>
      </c>
      <c r="X262" s="1">
        <v>0.0061</v>
      </c>
      <c r="Y262" s="1">
        <v>0.1636</v>
      </c>
      <c r="Z262" s="1">
        <v>0.0036</v>
      </c>
      <c r="AB262" s="1">
        <v>0.0578</v>
      </c>
      <c r="AC262" s="1">
        <v>0.0045</v>
      </c>
      <c r="AE262" s="1">
        <v>0.1636</v>
      </c>
      <c r="AF262" s="1">
        <v>0.0049</v>
      </c>
      <c r="AG262" s="1">
        <v>0.1587</v>
      </c>
      <c r="AI262" s="1">
        <v>0.0045</v>
      </c>
      <c r="AJ262" s="218">
        <v>19664</v>
      </c>
    </row>
    <row r="263" spans="1:36" ht="12.75">
      <c r="A263" s="167">
        <v>254</v>
      </c>
      <c r="B263" s="168" t="s">
        <v>699</v>
      </c>
      <c r="C263" s="248">
        <v>11429854</v>
      </c>
      <c r="D263" s="248">
        <v>11899227</v>
      </c>
      <c r="E263" s="248">
        <v>12321212</v>
      </c>
      <c r="F263" s="248">
        <v>12774587</v>
      </c>
      <c r="G263" s="248">
        <v>13218974</v>
      </c>
      <c r="H263" s="248">
        <v>13851903</v>
      </c>
      <c r="I263" s="242">
        <v>2001</v>
      </c>
      <c r="J263" s="242">
        <v>0</v>
      </c>
      <c r="L263" s="218">
        <v>183627</v>
      </c>
      <c r="M263" s="218">
        <v>124504</v>
      </c>
      <c r="N263" s="218">
        <v>145345</v>
      </c>
      <c r="O263" s="218">
        <v>125022</v>
      </c>
      <c r="P263" s="229">
        <v>302454</v>
      </c>
      <c r="Q263" s="218">
        <v>183627</v>
      </c>
      <c r="R263" s="218">
        <v>124504</v>
      </c>
      <c r="S263" s="218">
        <v>145345</v>
      </c>
      <c r="T263" s="218">
        <v>125022</v>
      </c>
      <c r="U263" s="218">
        <v>302454</v>
      </c>
      <c r="V263" s="1">
        <v>0.0161</v>
      </c>
      <c r="W263" s="1">
        <v>0.0105</v>
      </c>
      <c r="X263" s="1">
        <v>0.0118</v>
      </c>
      <c r="Y263" s="1">
        <v>0.0098</v>
      </c>
      <c r="Z263" s="1">
        <v>0.0229</v>
      </c>
      <c r="AB263" s="1">
        <v>0.0148</v>
      </c>
      <c r="AC263" s="1">
        <v>0.0107</v>
      </c>
      <c r="AE263" s="1">
        <v>0.0229</v>
      </c>
      <c r="AF263" s="1">
        <v>0.0108</v>
      </c>
      <c r="AG263" s="1">
        <v>0.0121</v>
      </c>
      <c r="AI263" s="1">
        <v>0.0148</v>
      </c>
      <c r="AJ263" s="218">
        <v>205008</v>
      </c>
    </row>
    <row r="264" spans="1:36" ht="12.75">
      <c r="A264" s="167">
        <v>255</v>
      </c>
      <c r="B264" s="168" t="s">
        <v>700</v>
      </c>
      <c r="C264" s="248">
        <v>1287501</v>
      </c>
      <c r="D264" s="248">
        <v>1331894</v>
      </c>
      <c r="E264" s="248">
        <v>1383683</v>
      </c>
      <c r="F264" s="248">
        <v>1439339</v>
      </c>
      <c r="G264" s="248">
        <v>1493489</v>
      </c>
      <c r="H264" s="248">
        <v>0</v>
      </c>
      <c r="I264" s="242">
        <v>0</v>
      </c>
      <c r="J264" s="242">
        <v>0</v>
      </c>
      <c r="L264" s="218">
        <v>12205</v>
      </c>
      <c r="M264" s="218">
        <v>18492</v>
      </c>
      <c r="N264" s="218">
        <v>21064</v>
      </c>
      <c r="O264" s="218">
        <v>18166</v>
      </c>
      <c r="P264" s="229">
        <v>14825</v>
      </c>
      <c r="Q264" s="218">
        <v>12205</v>
      </c>
      <c r="R264" s="218">
        <v>18492</v>
      </c>
      <c r="S264" s="218">
        <v>21064</v>
      </c>
      <c r="T264" s="218">
        <v>18166</v>
      </c>
      <c r="U264" s="218">
        <v>14825</v>
      </c>
      <c r="V264" s="1">
        <v>0.0095</v>
      </c>
      <c r="W264" s="1">
        <v>0.0139</v>
      </c>
      <c r="X264" s="1">
        <v>0.0152</v>
      </c>
      <c r="Y264" s="1">
        <v>0.0126</v>
      </c>
      <c r="Z264" s="1">
        <v>0.0099</v>
      </c>
      <c r="AB264" s="1">
        <v>0.0126</v>
      </c>
      <c r="AC264" s="1">
        <v>0.0121</v>
      </c>
      <c r="AE264" s="1">
        <v>0.0152</v>
      </c>
      <c r="AF264" s="1">
        <v>0.0113</v>
      </c>
      <c r="AG264" s="1">
        <v>0.0039000000000000007</v>
      </c>
      <c r="AI264" s="1">
        <v>0.0126</v>
      </c>
      <c r="AJ264" s="218">
        <v>19526</v>
      </c>
    </row>
    <row r="265" spans="1:36" ht="12.75">
      <c r="A265" s="167">
        <v>256</v>
      </c>
      <c r="B265" s="168" t="s">
        <v>701</v>
      </c>
      <c r="C265" s="248">
        <v>2964157</v>
      </c>
      <c r="D265" s="248">
        <v>3079079</v>
      </c>
      <c r="E265" s="248">
        <v>3190966</v>
      </c>
      <c r="F265" s="248">
        <v>3319384</v>
      </c>
      <c r="G265" s="248">
        <v>3427807</v>
      </c>
      <c r="H265" s="248">
        <v>3550260</v>
      </c>
      <c r="I265" s="242">
        <v>1991</v>
      </c>
      <c r="J265" s="242">
        <v>0</v>
      </c>
      <c r="L265" s="218">
        <v>40818</v>
      </c>
      <c r="M265" s="218">
        <v>32437</v>
      </c>
      <c r="N265" s="218">
        <v>48644</v>
      </c>
      <c r="O265" s="218">
        <v>25438</v>
      </c>
      <c r="P265" s="229">
        <v>36758</v>
      </c>
      <c r="Q265" s="218">
        <v>40818</v>
      </c>
      <c r="R265" s="218">
        <v>32437</v>
      </c>
      <c r="S265" s="218">
        <v>48644</v>
      </c>
      <c r="T265" s="218">
        <v>25438</v>
      </c>
      <c r="U265" s="218">
        <v>36758</v>
      </c>
      <c r="V265" s="1">
        <v>0.0138</v>
      </c>
      <c r="W265" s="1">
        <v>0.0105</v>
      </c>
      <c r="X265" s="1">
        <v>0.0152</v>
      </c>
      <c r="Y265" s="1">
        <v>0.0077</v>
      </c>
      <c r="Z265" s="1">
        <v>0.0107</v>
      </c>
      <c r="AB265" s="1">
        <v>0.0112</v>
      </c>
      <c r="AC265" s="1">
        <v>0.0096</v>
      </c>
      <c r="AE265" s="1">
        <v>0.0152</v>
      </c>
      <c r="AF265" s="1">
        <v>0.0092</v>
      </c>
      <c r="AG265" s="1">
        <v>0.006</v>
      </c>
      <c r="AI265" s="1">
        <v>0.0112</v>
      </c>
      <c r="AJ265" s="218">
        <v>39763</v>
      </c>
    </row>
    <row r="266" spans="1:36" ht="12.75">
      <c r="A266" s="167">
        <v>257</v>
      </c>
      <c r="B266" s="168" t="s">
        <v>702</v>
      </c>
      <c r="C266" s="248">
        <v>11396232</v>
      </c>
      <c r="D266" s="248">
        <v>11991001</v>
      </c>
      <c r="E266" s="248">
        <v>12561606</v>
      </c>
      <c r="F266" s="248">
        <v>13441049</v>
      </c>
      <c r="G266" s="248">
        <v>14272876</v>
      </c>
      <c r="H266" s="248">
        <v>14993230</v>
      </c>
      <c r="I266" s="242">
        <v>2007</v>
      </c>
      <c r="J266" s="242">
        <v>0</v>
      </c>
      <c r="L266" s="218">
        <v>309022</v>
      </c>
      <c r="M266" s="218">
        <v>259886</v>
      </c>
      <c r="N266" s="218">
        <v>558610</v>
      </c>
      <c r="O266" s="218">
        <v>486071</v>
      </c>
      <c r="P266" s="229">
        <v>363532</v>
      </c>
      <c r="Q266" s="218">
        <v>309022</v>
      </c>
      <c r="R266" s="218">
        <v>259886</v>
      </c>
      <c r="S266" s="218">
        <v>558610</v>
      </c>
      <c r="T266" s="218">
        <v>486071</v>
      </c>
      <c r="U266" s="218">
        <v>363532</v>
      </c>
      <c r="V266" s="1">
        <v>0.0271</v>
      </c>
      <c r="W266" s="1">
        <v>0.0217</v>
      </c>
      <c r="X266" s="1">
        <v>0.0445</v>
      </c>
      <c r="Y266" s="1">
        <v>0.0362</v>
      </c>
      <c r="Z266" s="1">
        <v>0.0255</v>
      </c>
      <c r="AB266" s="1">
        <v>0.0354</v>
      </c>
      <c r="AC266" s="1">
        <v>0.0278</v>
      </c>
      <c r="AE266" s="1">
        <v>0.0445</v>
      </c>
      <c r="AF266" s="1">
        <v>0.0309</v>
      </c>
      <c r="AG266" s="1">
        <v>0.013599999999999998</v>
      </c>
      <c r="AI266" s="1">
        <v>0.0354</v>
      </c>
      <c r="AJ266" s="218">
        <v>530760</v>
      </c>
    </row>
    <row r="267" spans="1:36" ht="12.75">
      <c r="A267" s="167">
        <v>258</v>
      </c>
      <c r="B267" s="168" t="s">
        <v>703</v>
      </c>
      <c r="C267" s="248">
        <v>83270410</v>
      </c>
      <c r="D267" s="248">
        <v>86548205</v>
      </c>
      <c r="E267" s="248">
        <v>90563116</v>
      </c>
      <c r="F267" s="248">
        <v>95321556</v>
      </c>
      <c r="G267" s="248">
        <v>99208798</v>
      </c>
      <c r="H267" s="248">
        <v>107591472</v>
      </c>
      <c r="I267" s="242">
        <v>1991</v>
      </c>
      <c r="J267" s="242">
        <v>0</v>
      </c>
      <c r="L267" s="218">
        <v>1196035</v>
      </c>
      <c r="M267" s="218">
        <v>1851206</v>
      </c>
      <c r="N267" s="218">
        <v>2494362</v>
      </c>
      <c r="O267" s="218">
        <v>1500919</v>
      </c>
      <c r="P267" s="229">
        <v>5902454</v>
      </c>
      <c r="Q267" s="218">
        <v>1196035</v>
      </c>
      <c r="R267" s="218">
        <v>1851206</v>
      </c>
      <c r="S267" s="218">
        <v>2494362</v>
      </c>
      <c r="T267" s="218">
        <v>1500919</v>
      </c>
      <c r="U267" s="218">
        <v>5902454</v>
      </c>
      <c r="V267" s="1">
        <v>0.0144</v>
      </c>
      <c r="W267" s="1">
        <v>0.0214</v>
      </c>
      <c r="X267" s="1">
        <v>0.0275</v>
      </c>
      <c r="Y267" s="1">
        <v>0.0157</v>
      </c>
      <c r="Z267" s="1">
        <v>0.0595</v>
      </c>
      <c r="AB267" s="1">
        <v>0.0342</v>
      </c>
      <c r="AC267" s="1">
        <v>0.0215</v>
      </c>
      <c r="AE267" s="1">
        <v>0.0595</v>
      </c>
      <c r="AF267" s="1">
        <v>0.0216</v>
      </c>
      <c r="AG267" s="1">
        <v>0.037899999999999996</v>
      </c>
      <c r="AI267" s="1">
        <v>0.0215</v>
      </c>
      <c r="AJ267" s="218">
        <v>2313217</v>
      </c>
    </row>
    <row r="268" spans="1:36" ht="12.75">
      <c r="A268" s="167">
        <v>259</v>
      </c>
      <c r="B268" s="168" t="s">
        <v>704</v>
      </c>
      <c r="C268" s="248">
        <v>16949641</v>
      </c>
      <c r="D268" s="248">
        <v>17808114</v>
      </c>
      <c r="E268" s="248">
        <v>18562229</v>
      </c>
      <c r="F268" s="248">
        <v>19427399</v>
      </c>
      <c r="G268" s="248">
        <v>20232635</v>
      </c>
      <c r="H268" s="248">
        <v>21513215</v>
      </c>
      <c r="I268" s="242">
        <v>0</v>
      </c>
      <c r="J268" s="242">
        <v>0</v>
      </c>
      <c r="L268" s="218">
        <v>434732</v>
      </c>
      <c r="M268" s="218">
        <v>308912</v>
      </c>
      <c r="N268" s="218">
        <v>401114</v>
      </c>
      <c r="O268" s="218">
        <v>319551</v>
      </c>
      <c r="P268" s="229">
        <v>324764</v>
      </c>
      <c r="Q268" s="218">
        <v>434732</v>
      </c>
      <c r="R268" s="218">
        <v>308912</v>
      </c>
      <c r="S268" s="218">
        <v>401114</v>
      </c>
      <c r="T268" s="218">
        <v>319551</v>
      </c>
      <c r="U268" s="218">
        <v>324764</v>
      </c>
      <c r="V268" s="1">
        <v>0.0256</v>
      </c>
      <c r="W268" s="1">
        <v>0.0173</v>
      </c>
      <c r="X268" s="1">
        <v>0.0216</v>
      </c>
      <c r="Y268" s="1">
        <v>0.0164</v>
      </c>
      <c r="Z268" s="1">
        <v>0.0161</v>
      </c>
      <c r="AB268" s="1">
        <v>0.018</v>
      </c>
      <c r="AC268" s="1">
        <v>0.0166</v>
      </c>
      <c r="AE268" s="1">
        <v>0.0216</v>
      </c>
      <c r="AF268" s="1">
        <v>0.0163</v>
      </c>
      <c r="AG268" s="1">
        <v>0.005300000000000003</v>
      </c>
      <c r="AI268" s="1">
        <v>0.018</v>
      </c>
      <c r="AJ268" s="218">
        <v>387238</v>
      </c>
    </row>
    <row r="269" spans="1:36" ht="12.75">
      <c r="A269" s="167">
        <v>260</v>
      </c>
      <c r="B269" s="168" t="s">
        <v>705</v>
      </c>
      <c r="C269" s="248">
        <v>2767331</v>
      </c>
      <c r="D269" s="248">
        <v>2852760</v>
      </c>
      <c r="E269" s="248">
        <v>2935167</v>
      </c>
      <c r="F269" s="248">
        <v>3018886</v>
      </c>
      <c r="G269" s="248">
        <v>3125227</v>
      </c>
      <c r="H269" s="248">
        <v>3227269</v>
      </c>
      <c r="I269" s="242">
        <v>1991</v>
      </c>
      <c r="J269" s="242">
        <v>0</v>
      </c>
      <c r="L269" s="218">
        <v>16246</v>
      </c>
      <c r="M269" s="218">
        <v>11088</v>
      </c>
      <c r="N269" s="218">
        <v>10340</v>
      </c>
      <c r="O269" s="218">
        <v>30869</v>
      </c>
      <c r="P269" s="229">
        <v>23911</v>
      </c>
      <c r="Q269" s="218">
        <v>16246</v>
      </c>
      <c r="R269" s="218">
        <v>11088</v>
      </c>
      <c r="S269" s="218">
        <v>10340</v>
      </c>
      <c r="T269" s="218">
        <v>30869</v>
      </c>
      <c r="U269" s="218">
        <v>23911</v>
      </c>
      <c r="V269" s="1">
        <v>0.0059</v>
      </c>
      <c r="W269" s="1">
        <v>0.0039</v>
      </c>
      <c r="X269" s="1">
        <v>0.0035</v>
      </c>
      <c r="Y269" s="1">
        <v>0.0102</v>
      </c>
      <c r="Z269" s="1">
        <v>0.0077</v>
      </c>
      <c r="AB269" s="1">
        <v>0.0071</v>
      </c>
      <c r="AC269" s="1">
        <v>0.005</v>
      </c>
      <c r="AE269" s="1">
        <v>0.0102</v>
      </c>
      <c r="AF269" s="1">
        <v>0.0056</v>
      </c>
      <c r="AG269" s="1">
        <v>0.004600000000000001</v>
      </c>
      <c r="AI269" s="1">
        <v>0.0071</v>
      </c>
      <c r="AJ269" s="218">
        <v>22914</v>
      </c>
    </row>
    <row r="270" spans="1:36" ht="12.75">
      <c r="A270" s="167">
        <v>261</v>
      </c>
      <c r="B270" s="168" t="s">
        <v>706</v>
      </c>
      <c r="C270" s="248">
        <v>44910186</v>
      </c>
      <c r="D270" s="248">
        <v>46684096</v>
      </c>
      <c r="E270" s="248">
        <v>48411748</v>
      </c>
      <c r="F270" s="248">
        <v>50644088</v>
      </c>
      <c r="G270" s="248">
        <v>52505265</v>
      </c>
      <c r="H270" s="248">
        <v>57938685</v>
      </c>
      <c r="I270" s="242">
        <v>1992</v>
      </c>
      <c r="J270" s="242">
        <v>0</v>
      </c>
      <c r="L270" s="218">
        <v>651155</v>
      </c>
      <c r="M270" s="218">
        <v>560550</v>
      </c>
      <c r="N270" s="218">
        <v>1022046</v>
      </c>
      <c r="O270" s="218">
        <v>595074</v>
      </c>
      <c r="P270" s="229">
        <v>4120788</v>
      </c>
      <c r="Q270" s="218">
        <v>651155</v>
      </c>
      <c r="R270" s="218">
        <v>560550</v>
      </c>
      <c r="S270" s="218">
        <v>1022046</v>
      </c>
      <c r="T270" s="218">
        <v>595074</v>
      </c>
      <c r="U270" s="218">
        <v>4120788</v>
      </c>
      <c r="V270" s="1">
        <v>0.0145</v>
      </c>
      <c r="W270" s="1">
        <v>0.012</v>
      </c>
      <c r="X270" s="1">
        <v>0.0211</v>
      </c>
      <c r="Y270" s="1">
        <v>0.0118</v>
      </c>
      <c r="Z270" s="1">
        <v>0.0785</v>
      </c>
      <c r="AB270" s="1">
        <v>0.0371</v>
      </c>
      <c r="AC270" s="1">
        <v>0.015</v>
      </c>
      <c r="AE270" s="1">
        <v>0.0785</v>
      </c>
      <c r="AF270" s="1">
        <v>0.0165</v>
      </c>
      <c r="AG270" s="1">
        <v>0.062</v>
      </c>
      <c r="AI270" s="1">
        <v>0.015</v>
      </c>
      <c r="AJ270" s="218">
        <v>869080</v>
      </c>
    </row>
    <row r="271" spans="1:36" ht="12.75">
      <c r="A271" s="167">
        <v>262</v>
      </c>
      <c r="B271" s="168" t="s">
        <v>707</v>
      </c>
      <c r="C271" s="248">
        <v>56139325</v>
      </c>
      <c r="D271" s="248">
        <v>58020770</v>
      </c>
      <c r="E271" s="248">
        <v>60215392</v>
      </c>
      <c r="F271" s="248">
        <v>62519141</v>
      </c>
      <c r="G271" s="248">
        <v>64944694</v>
      </c>
      <c r="H271" s="248">
        <v>68007835</v>
      </c>
      <c r="I271" s="242">
        <v>1991</v>
      </c>
      <c r="J271" s="242">
        <v>0</v>
      </c>
      <c r="L271" s="218">
        <v>477878</v>
      </c>
      <c r="M271" s="218">
        <v>744103</v>
      </c>
      <c r="N271" s="218">
        <v>792016</v>
      </c>
      <c r="O271" s="218">
        <v>862574</v>
      </c>
      <c r="P271" s="229">
        <v>1439524</v>
      </c>
      <c r="Q271" s="218">
        <v>477878</v>
      </c>
      <c r="R271" s="218">
        <v>744103</v>
      </c>
      <c r="S271" s="218">
        <v>792016</v>
      </c>
      <c r="T271" s="218">
        <v>862574</v>
      </c>
      <c r="U271" s="218">
        <v>1439524</v>
      </c>
      <c r="V271" s="1">
        <v>0.0085</v>
      </c>
      <c r="W271" s="1">
        <v>0.0128</v>
      </c>
      <c r="X271" s="1">
        <v>0.0132</v>
      </c>
      <c r="Y271" s="1">
        <v>0.0138</v>
      </c>
      <c r="Z271" s="1">
        <v>0.0222</v>
      </c>
      <c r="AB271" s="1">
        <v>0.0164</v>
      </c>
      <c r="AC271" s="1">
        <v>0.0133</v>
      </c>
      <c r="AE271" s="1">
        <v>0.0222</v>
      </c>
      <c r="AF271" s="1">
        <v>0.0135</v>
      </c>
      <c r="AG271" s="1">
        <v>0.008700000000000001</v>
      </c>
      <c r="AI271" s="1">
        <v>0.0164</v>
      </c>
      <c r="AJ271" s="218">
        <v>1115328</v>
      </c>
    </row>
    <row r="272" spans="1:36" ht="12.75">
      <c r="A272" s="167">
        <v>263</v>
      </c>
      <c r="B272" s="168" t="s">
        <v>708</v>
      </c>
      <c r="C272" s="248">
        <v>1019141</v>
      </c>
      <c r="D272" s="248">
        <v>1076901</v>
      </c>
      <c r="E272" s="248">
        <v>1113216</v>
      </c>
      <c r="F272" s="248">
        <v>1157519</v>
      </c>
      <c r="G272" s="248">
        <v>1202874</v>
      </c>
      <c r="H272" s="248">
        <v>1275917</v>
      </c>
      <c r="I272" s="242">
        <v>0</v>
      </c>
      <c r="J272" s="242">
        <v>0</v>
      </c>
      <c r="L272" s="218">
        <v>30667</v>
      </c>
      <c r="M272" s="218">
        <v>9392</v>
      </c>
      <c r="N272" s="218">
        <v>16473</v>
      </c>
      <c r="O272" s="218">
        <v>16417</v>
      </c>
      <c r="P272" s="229">
        <v>42971</v>
      </c>
      <c r="Q272" s="218">
        <v>30667</v>
      </c>
      <c r="R272" s="218">
        <v>9392</v>
      </c>
      <c r="S272" s="218">
        <v>16473</v>
      </c>
      <c r="T272" s="218">
        <v>16417</v>
      </c>
      <c r="U272" s="218">
        <v>42971</v>
      </c>
      <c r="V272" s="1">
        <v>0.0301</v>
      </c>
      <c r="W272" s="1">
        <v>0.0087</v>
      </c>
      <c r="X272" s="1">
        <v>0.0148</v>
      </c>
      <c r="Y272" s="1">
        <v>0.0142</v>
      </c>
      <c r="Z272" s="1">
        <v>0.0357</v>
      </c>
      <c r="AB272" s="1">
        <v>0.0216</v>
      </c>
      <c r="AC272" s="1">
        <v>0.0126</v>
      </c>
      <c r="AE272" s="1">
        <v>0.0357</v>
      </c>
      <c r="AF272" s="1">
        <v>0.0145</v>
      </c>
      <c r="AG272" s="1">
        <v>0.021200000000000004</v>
      </c>
      <c r="AI272" s="1">
        <v>0.0126</v>
      </c>
      <c r="AJ272" s="218">
        <v>16077</v>
      </c>
    </row>
    <row r="273" spans="1:36" ht="12.75">
      <c r="A273" s="167">
        <v>264</v>
      </c>
      <c r="B273" s="168" t="s">
        <v>709</v>
      </c>
      <c r="C273" s="248">
        <v>43380956</v>
      </c>
      <c r="D273" s="248">
        <v>44998195</v>
      </c>
      <c r="E273" s="248">
        <v>46631722</v>
      </c>
      <c r="F273" s="248">
        <v>48369781</v>
      </c>
      <c r="G273" s="248">
        <v>50415801</v>
      </c>
      <c r="H273" s="248">
        <v>52662121</v>
      </c>
      <c r="I273" s="242">
        <v>1992</v>
      </c>
      <c r="J273" s="242">
        <v>0</v>
      </c>
      <c r="L273" s="218">
        <v>532715</v>
      </c>
      <c r="M273" s="218">
        <v>508572</v>
      </c>
      <c r="N273" s="218">
        <v>572266</v>
      </c>
      <c r="O273" s="218">
        <v>836775</v>
      </c>
      <c r="P273" s="229">
        <v>985925</v>
      </c>
      <c r="Q273" s="218">
        <v>532715</v>
      </c>
      <c r="R273" s="218">
        <v>508572</v>
      </c>
      <c r="S273" s="218">
        <v>572266</v>
      </c>
      <c r="T273" s="218">
        <v>836775</v>
      </c>
      <c r="U273" s="218">
        <v>985925</v>
      </c>
      <c r="V273" s="1">
        <v>0.0123</v>
      </c>
      <c r="W273" s="1">
        <v>0.0113</v>
      </c>
      <c r="X273" s="1">
        <v>0.0123</v>
      </c>
      <c r="Y273" s="1">
        <v>0.0173</v>
      </c>
      <c r="Z273" s="1">
        <v>0.0196</v>
      </c>
      <c r="AB273" s="1">
        <v>0.0164</v>
      </c>
      <c r="AC273" s="1">
        <v>0.0136</v>
      </c>
      <c r="AE273" s="1">
        <v>0.0196</v>
      </c>
      <c r="AF273" s="1">
        <v>0.0148</v>
      </c>
      <c r="AG273" s="1">
        <v>0.004799999999999999</v>
      </c>
      <c r="AI273" s="1">
        <v>0.0164</v>
      </c>
      <c r="AJ273" s="218">
        <v>863659</v>
      </c>
    </row>
    <row r="274" spans="1:36" ht="12.75">
      <c r="A274" s="167">
        <v>265</v>
      </c>
      <c r="B274" s="168" t="s">
        <v>710</v>
      </c>
      <c r="C274" s="248">
        <v>33762555</v>
      </c>
      <c r="D274" s="248">
        <v>35313054</v>
      </c>
      <c r="E274" s="248">
        <v>36955455</v>
      </c>
      <c r="F274" s="248">
        <v>38770631</v>
      </c>
      <c r="G274" s="248">
        <v>40656429</v>
      </c>
      <c r="H274" s="248">
        <v>42777102</v>
      </c>
      <c r="I274" s="242">
        <v>2004</v>
      </c>
      <c r="J274" s="242">
        <v>0</v>
      </c>
      <c r="L274" s="218">
        <v>706435</v>
      </c>
      <c r="M274" s="218">
        <v>759167</v>
      </c>
      <c r="N274" s="218">
        <v>891290</v>
      </c>
      <c r="O274" s="218">
        <v>916532</v>
      </c>
      <c r="P274" s="229">
        <v>1104262</v>
      </c>
      <c r="Q274" s="218">
        <v>706435</v>
      </c>
      <c r="R274" s="218">
        <v>759167</v>
      </c>
      <c r="S274" s="218">
        <v>891290</v>
      </c>
      <c r="T274" s="218">
        <v>916532</v>
      </c>
      <c r="U274" s="218">
        <v>1104262</v>
      </c>
      <c r="V274" s="1">
        <v>0.0209</v>
      </c>
      <c r="W274" s="1">
        <v>0.0215</v>
      </c>
      <c r="X274" s="1">
        <v>0.0241</v>
      </c>
      <c r="Y274" s="1">
        <v>0.0236</v>
      </c>
      <c r="Z274" s="1">
        <v>0.0272</v>
      </c>
      <c r="AB274" s="1">
        <v>0.025</v>
      </c>
      <c r="AC274" s="1">
        <v>0.0231</v>
      </c>
      <c r="AE274" s="1">
        <v>0.0272</v>
      </c>
      <c r="AF274" s="1">
        <v>0.0239</v>
      </c>
      <c r="AG274" s="1">
        <v>0.0032999999999999974</v>
      </c>
      <c r="AI274" s="1">
        <v>0.025</v>
      </c>
      <c r="AJ274" s="218">
        <v>1069428</v>
      </c>
    </row>
    <row r="275" spans="1:36" ht="12.75">
      <c r="A275" s="167">
        <v>266</v>
      </c>
      <c r="B275" s="168" t="s">
        <v>711</v>
      </c>
      <c r="C275" s="248">
        <v>46941849</v>
      </c>
      <c r="D275" s="248">
        <v>48553616</v>
      </c>
      <c r="E275" s="248">
        <v>50221633</v>
      </c>
      <c r="F275" s="248">
        <v>52194884</v>
      </c>
      <c r="G275" s="248">
        <v>53987495</v>
      </c>
      <c r="H275" s="248">
        <v>55764024</v>
      </c>
      <c r="I275" s="242">
        <v>2011</v>
      </c>
      <c r="J275" s="242">
        <v>0</v>
      </c>
      <c r="L275" s="218">
        <v>438221</v>
      </c>
      <c r="M275" s="218">
        <v>453829</v>
      </c>
      <c r="N275" s="218">
        <v>717710</v>
      </c>
      <c r="O275" s="218">
        <v>487739</v>
      </c>
      <c r="P275" s="229">
        <v>425960</v>
      </c>
      <c r="Q275" s="218">
        <v>438221</v>
      </c>
      <c r="R275" s="218">
        <v>453829</v>
      </c>
      <c r="S275" s="218">
        <v>717710</v>
      </c>
      <c r="T275" s="218">
        <v>487739</v>
      </c>
      <c r="U275" s="218">
        <v>425960</v>
      </c>
      <c r="V275" s="1">
        <v>0.0093</v>
      </c>
      <c r="W275" s="1">
        <v>0.0093</v>
      </c>
      <c r="X275" s="1">
        <v>0.0143</v>
      </c>
      <c r="Y275" s="1">
        <v>0.0093</v>
      </c>
      <c r="Z275" s="1">
        <v>0.0079</v>
      </c>
      <c r="AB275" s="1">
        <v>0.0105</v>
      </c>
      <c r="AC275" s="1">
        <v>0.0088</v>
      </c>
      <c r="AE275" s="1">
        <v>0.0143</v>
      </c>
      <c r="AF275" s="1">
        <v>0.0086</v>
      </c>
      <c r="AG275" s="1">
        <v>0.0057</v>
      </c>
      <c r="AI275" s="1">
        <v>0.0105</v>
      </c>
      <c r="AJ275" s="218">
        <v>585522</v>
      </c>
    </row>
    <row r="276" spans="1:36" ht="12.75">
      <c r="A276" s="167">
        <v>267</v>
      </c>
      <c r="B276" s="168" t="s">
        <v>712</v>
      </c>
      <c r="C276" s="248">
        <v>8657716</v>
      </c>
      <c r="D276" s="248">
        <v>9031419</v>
      </c>
      <c r="E276" s="248">
        <v>9321862</v>
      </c>
      <c r="F276" s="248">
        <v>9683750</v>
      </c>
      <c r="G276" s="248">
        <v>10052845</v>
      </c>
      <c r="H276" s="248">
        <v>10571830</v>
      </c>
      <c r="I276" s="242">
        <v>2004</v>
      </c>
      <c r="J276" s="242">
        <v>0</v>
      </c>
      <c r="L276" s="218">
        <v>157260</v>
      </c>
      <c r="M276" s="218">
        <v>64658</v>
      </c>
      <c r="N276" s="218">
        <v>128841</v>
      </c>
      <c r="O276" s="218">
        <v>127001</v>
      </c>
      <c r="P276" s="229">
        <v>267664</v>
      </c>
      <c r="Q276" s="218">
        <v>157260</v>
      </c>
      <c r="R276" s="218">
        <v>64658</v>
      </c>
      <c r="S276" s="218">
        <v>128841</v>
      </c>
      <c r="T276" s="218">
        <v>127001</v>
      </c>
      <c r="U276" s="218">
        <v>267664</v>
      </c>
      <c r="V276" s="1">
        <v>0.0182</v>
      </c>
      <c r="W276" s="1">
        <v>0.0072</v>
      </c>
      <c r="X276" s="1">
        <v>0.0138</v>
      </c>
      <c r="Y276" s="1">
        <v>0.0131</v>
      </c>
      <c r="Z276" s="1">
        <v>0.0266</v>
      </c>
      <c r="AB276" s="1">
        <v>0.0178</v>
      </c>
      <c r="AC276" s="1">
        <v>0.0114</v>
      </c>
      <c r="AE276" s="1">
        <v>0.0266</v>
      </c>
      <c r="AF276" s="1">
        <v>0.0135</v>
      </c>
      <c r="AG276" s="1">
        <v>0.013099999999999999</v>
      </c>
      <c r="AI276" s="1">
        <v>0.0178</v>
      </c>
      <c r="AJ276" s="218">
        <v>188179</v>
      </c>
    </row>
    <row r="277" spans="1:36" ht="12.75">
      <c r="A277" s="167">
        <v>268</v>
      </c>
      <c r="B277" s="168" t="s">
        <v>713</v>
      </c>
      <c r="C277" s="248">
        <v>3202602</v>
      </c>
      <c r="D277" s="248">
        <v>3348914</v>
      </c>
      <c r="E277" s="248">
        <v>3521348</v>
      </c>
      <c r="F277" s="248">
        <v>3648850</v>
      </c>
      <c r="G277" s="248">
        <v>3863209</v>
      </c>
      <c r="H277" s="248">
        <v>4029212</v>
      </c>
      <c r="I277" s="242">
        <v>0</v>
      </c>
      <c r="J277" s="242">
        <v>0</v>
      </c>
      <c r="L277" s="218">
        <v>66247</v>
      </c>
      <c r="M277" s="218">
        <v>88711</v>
      </c>
      <c r="N277" s="218">
        <v>39468</v>
      </c>
      <c r="O277" s="218">
        <v>123138</v>
      </c>
      <c r="P277" s="229">
        <v>74158</v>
      </c>
      <c r="Q277" s="218">
        <v>66247</v>
      </c>
      <c r="R277" s="218">
        <v>88711</v>
      </c>
      <c r="S277" s="218">
        <v>39468</v>
      </c>
      <c r="T277" s="218">
        <v>123138</v>
      </c>
      <c r="U277" s="218">
        <v>74158</v>
      </c>
      <c r="V277" s="1">
        <v>0.0207</v>
      </c>
      <c r="W277" s="1">
        <v>0.0265</v>
      </c>
      <c r="X277" s="1">
        <v>0.0112</v>
      </c>
      <c r="Y277" s="1">
        <v>0.0337</v>
      </c>
      <c r="Z277" s="1">
        <v>0.0192</v>
      </c>
      <c r="AB277" s="1">
        <v>0.0214</v>
      </c>
      <c r="AC277" s="1">
        <v>0.019</v>
      </c>
      <c r="AE277" s="1">
        <v>0.0337</v>
      </c>
      <c r="AF277" s="1">
        <v>0.0152</v>
      </c>
      <c r="AG277" s="1">
        <v>0.018500000000000003</v>
      </c>
      <c r="AI277" s="1">
        <v>0.0214</v>
      </c>
      <c r="AJ277" s="218">
        <v>86225</v>
      </c>
    </row>
    <row r="278" spans="1:36" ht="12.75">
      <c r="A278" s="167">
        <v>269</v>
      </c>
      <c r="B278" s="168" t="s">
        <v>714</v>
      </c>
      <c r="C278" s="248">
        <v>17026058</v>
      </c>
      <c r="D278" s="248">
        <v>17630632</v>
      </c>
      <c r="E278" s="248">
        <v>18171914</v>
      </c>
      <c r="F278" s="248">
        <v>18938857</v>
      </c>
      <c r="G278" s="248">
        <v>19670708</v>
      </c>
      <c r="H278" s="248">
        <v>20408518</v>
      </c>
      <c r="I278" s="242">
        <v>0</v>
      </c>
      <c r="J278" s="242">
        <v>0</v>
      </c>
      <c r="L278" s="218">
        <v>178923</v>
      </c>
      <c r="M278" s="218">
        <v>100516</v>
      </c>
      <c r="N278" s="218">
        <v>312646</v>
      </c>
      <c r="O278" s="218">
        <v>258379</v>
      </c>
      <c r="P278" s="229">
        <v>246043</v>
      </c>
      <c r="Q278" s="218">
        <v>178923</v>
      </c>
      <c r="R278" s="218">
        <v>100516</v>
      </c>
      <c r="S278" s="218">
        <v>312646</v>
      </c>
      <c r="T278" s="218">
        <v>258379</v>
      </c>
      <c r="U278" s="218">
        <v>246043</v>
      </c>
      <c r="V278" s="1">
        <v>0.0105</v>
      </c>
      <c r="W278" s="1">
        <v>0.0057</v>
      </c>
      <c r="X278" s="1">
        <v>0.0172</v>
      </c>
      <c r="Y278" s="1">
        <v>0.0136</v>
      </c>
      <c r="Z278" s="1">
        <v>0.0125</v>
      </c>
      <c r="AB278" s="1">
        <v>0.0144</v>
      </c>
      <c r="AC278" s="1">
        <v>0.0106</v>
      </c>
      <c r="AE278" s="1">
        <v>0.0172</v>
      </c>
      <c r="AF278" s="1">
        <v>0.0131</v>
      </c>
      <c r="AG278" s="1">
        <v>0.0040999999999999995</v>
      </c>
      <c r="AI278" s="1">
        <v>0.0144</v>
      </c>
      <c r="AJ278" s="218">
        <v>293883</v>
      </c>
    </row>
    <row r="279" spans="1:36" ht="12.75">
      <c r="A279" s="167">
        <v>270</v>
      </c>
      <c r="B279" s="168" t="s">
        <v>715</v>
      </c>
      <c r="C279" s="248">
        <v>8273620</v>
      </c>
      <c r="D279" s="248">
        <v>8620417</v>
      </c>
      <c r="E279" s="248">
        <v>9004417</v>
      </c>
      <c r="F279" s="248">
        <v>9391341</v>
      </c>
      <c r="G279" s="248">
        <v>9749303</v>
      </c>
      <c r="H279" s="248">
        <v>10177100</v>
      </c>
      <c r="I279" s="242">
        <v>1994</v>
      </c>
      <c r="J279" s="242">
        <v>0</v>
      </c>
      <c r="L279" s="218">
        <v>139956</v>
      </c>
      <c r="M279" s="218">
        <v>168490</v>
      </c>
      <c r="N279" s="218">
        <v>161814</v>
      </c>
      <c r="O279" s="218">
        <v>123103</v>
      </c>
      <c r="P279" s="229">
        <v>184065</v>
      </c>
      <c r="Q279" s="218">
        <v>139956</v>
      </c>
      <c r="R279" s="218">
        <v>168490</v>
      </c>
      <c r="S279" s="218">
        <v>161814</v>
      </c>
      <c r="T279" s="218">
        <v>123103</v>
      </c>
      <c r="U279" s="218">
        <v>184065</v>
      </c>
      <c r="V279" s="1">
        <v>0.0169</v>
      </c>
      <c r="W279" s="1">
        <v>0.0195</v>
      </c>
      <c r="X279" s="1">
        <v>0.018</v>
      </c>
      <c r="Y279" s="1">
        <v>0.0131</v>
      </c>
      <c r="Z279" s="1">
        <v>0.0189</v>
      </c>
      <c r="AB279" s="1">
        <v>0.0167</v>
      </c>
      <c r="AC279" s="1">
        <v>0.0167</v>
      </c>
      <c r="AE279" s="1">
        <v>0.0189</v>
      </c>
      <c r="AF279" s="1">
        <v>0.0156</v>
      </c>
      <c r="AG279" s="1">
        <v>0.003300000000000001</v>
      </c>
      <c r="AI279" s="1">
        <v>0.0167</v>
      </c>
      <c r="AJ279" s="218">
        <v>169958</v>
      </c>
    </row>
    <row r="280" spans="1:36" ht="12.75">
      <c r="A280" s="167">
        <v>271</v>
      </c>
      <c r="B280" s="168" t="s">
        <v>716</v>
      </c>
      <c r="C280" s="248">
        <v>55163759</v>
      </c>
      <c r="D280" s="248">
        <v>57509996</v>
      </c>
      <c r="E280" s="248">
        <v>59993053</v>
      </c>
      <c r="F280" s="248">
        <v>62792735</v>
      </c>
      <c r="G280" s="248">
        <v>65969822</v>
      </c>
      <c r="H280" s="248">
        <v>68742114</v>
      </c>
      <c r="I280" s="242">
        <v>1991</v>
      </c>
      <c r="J280" s="242">
        <v>0</v>
      </c>
      <c r="L280" s="218">
        <v>959612</v>
      </c>
      <c r="M280" s="218">
        <v>953185</v>
      </c>
      <c r="N280" s="218">
        <v>1299856</v>
      </c>
      <c r="O280" s="218">
        <v>1597448</v>
      </c>
      <c r="P280" s="229">
        <v>1121615</v>
      </c>
      <c r="Q280" s="218">
        <v>959612</v>
      </c>
      <c r="R280" s="218">
        <v>953185</v>
      </c>
      <c r="S280" s="218">
        <v>1299856</v>
      </c>
      <c r="T280" s="218">
        <v>1597448</v>
      </c>
      <c r="U280" s="218">
        <v>1121615</v>
      </c>
      <c r="V280" s="1">
        <v>0.0174</v>
      </c>
      <c r="W280" s="1">
        <v>0.0166</v>
      </c>
      <c r="X280" s="1">
        <v>0.0217</v>
      </c>
      <c r="Y280" s="1">
        <v>0.0254</v>
      </c>
      <c r="Z280" s="1">
        <v>0.017</v>
      </c>
      <c r="AB280" s="1">
        <v>0.0214</v>
      </c>
      <c r="AC280" s="1">
        <v>0.0184</v>
      </c>
      <c r="AE280" s="1">
        <v>0.0254</v>
      </c>
      <c r="AF280" s="1">
        <v>0.0194</v>
      </c>
      <c r="AG280" s="1">
        <v>0.005999999999999998</v>
      </c>
      <c r="AI280" s="1">
        <v>0.0214</v>
      </c>
      <c r="AJ280" s="218">
        <v>1471081</v>
      </c>
    </row>
    <row r="281" spans="1:36" ht="12.75">
      <c r="A281" s="167">
        <v>272</v>
      </c>
      <c r="B281" s="168" t="s">
        <v>717</v>
      </c>
      <c r="C281" s="248">
        <v>3917546</v>
      </c>
      <c r="D281" s="248">
        <v>4042254</v>
      </c>
      <c r="E281" s="248">
        <v>4175638</v>
      </c>
      <c r="F281" s="248">
        <v>4312691</v>
      </c>
      <c r="G281" s="248">
        <v>4499514</v>
      </c>
      <c r="H281" s="248">
        <v>4684879</v>
      </c>
      <c r="I281" s="242">
        <v>1991</v>
      </c>
      <c r="J281" s="242">
        <v>0</v>
      </c>
      <c r="L281" s="218">
        <v>26769</v>
      </c>
      <c r="M281" s="218">
        <v>32328</v>
      </c>
      <c r="N281" s="218">
        <v>32546</v>
      </c>
      <c r="O281" s="218">
        <v>79005</v>
      </c>
      <c r="P281" s="229">
        <v>72877</v>
      </c>
      <c r="Q281" s="218">
        <v>26769</v>
      </c>
      <c r="R281" s="218">
        <v>32328</v>
      </c>
      <c r="S281" s="218">
        <v>32546</v>
      </c>
      <c r="T281" s="218">
        <v>79005</v>
      </c>
      <c r="U281" s="218">
        <v>72877</v>
      </c>
      <c r="V281" s="1">
        <v>0.0068</v>
      </c>
      <c r="W281" s="1">
        <v>0.008</v>
      </c>
      <c r="X281" s="1">
        <v>0.0078</v>
      </c>
      <c r="Y281" s="1">
        <v>0.0183</v>
      </c>
      <c r="Z281" s="1">
        <v>0.0162</v>
      </c>
      <c r="AB281" s="1">
        <v>0.0141</v>
      </c>
      <c r="AC281" s="1">
        <v>0.0107</v>
      </c>
      <c r="AE281" s="1">
        <v>0.0183</v>
      </c>
      <c r="AF281" s="1">
        <v>0.012</v>
      </c>
      <c r="AG281" s="1">
        <v>0.0063</v>
      </c>
      <c r="AI281" s="1">
        <v>0.0141</v>
      </c>
      <c r="AJ281" s="218">
        <v>66057</v>
      </c>
    </row>
    <row r="282" spans="1:36" ht="12.75">
      <c r="A282" s="167">
        <v>273</v>
      </c>
      <c r="B282" s="168" t="s">
        <v>718</v>
      </c>
      <c r="C282" s="248">
        <v>50754952</v>
      </c>
      <c r="D282" s="248">
        <v>51760191</v>
      </c>
      <c r="E282" s="248">
        <v>51928234</v>
      </c>
      <c r="F282" s="248">
        <v>53534572</v>
      </c>
      <c r="G282" s="248">
        <v>54438515</v>
      </c>
      <c r="H282" s="248">
        <v>56581414</v>
      </c>
      <c r="I282" s="242">
        <v>0</v>
      </c>
      <c r="J282" s="242">
        <v>0</v>
      </c>
      <c r="L282" s="218">
        <v>314862</v>
      </c>
      <c r="M282" s="218">
        <v>339321</v>
      </c>
      <c r="N282" s="218">
        <v>308132</v>
      </c>
      <c r="O282" s="218">
        <v>141257</v>
      </c>
      <c r="P282" s="229">
        <v>781936</v>
      </c>
      <c r="Q282" s="218">
        <v>314862</v>
      </c>
      <c r="R282" s="218">
        <v>339321</v>
      </c>
      <c r="S282" s="218">
        <v>308132</v>
      </c>
      <c r="T282" s="218">
        <v>141257</v>
      </c>
      <c r="U282" s="218">
        <v>781936</v>
      </c>
      <c r="V282" s="1">
        <v>0.0062</v>
      </c>
      <c r="W282" s="1">
        <v>0.0066</v>
      </c>
      <c r="X282" s="1">
        <v>0.0059</v>
      </c>
      <c r="Y282" s="1">
        <v>0.0026</v>
      </c>
      <c r="Z282" s="1">
        <v>0.0144</v>
      </c>
      <c r="AB282" s="1">
        <v>0.0076</v>
      </c>
      <c r="AC282" s="1">
        <v>0.005</v>
      </c>
      <c r="AE282" s="1">
        <v>0.0144</v>
      </c>
      <c r="AF282" s="1">
        <v>0.0043</v>
      </c>
      <c r="AG282" s="1">
        <v>0.0101</v>
      </c>
      <c r="AI282" s="1">
        <v>0.0076</v>
      </c>
      <c r="AJ282" s="218">
        <v>413733</v>
      </c>
    </row>
    <row r="283" spans="1:36" ht="12.75">
      <c r="A283" s="167">
        <v>274</v>
      </c>
      <c r="B283" s="168" t="s">
        <v>719</v>
      </c>
      <c r="C283" s="248">
        <v>123036937</v>
      </c>
      <c r="D283" s="248">
        <v>129440163</v>
      </c>
      <c r="E283" s="248">
        <v>137032678</v>
      </c>
      <c r="F283" s="248">
        <v>145062349</v>
      </c>
      <c r="G283" s="248">
        <v>155996513</v>
      </c>
      <c r="H283" s="248">
        <v>168272052</v>
      </c>
      <c r="I283" s="242">
        <v>1991</v>
      </c>
      <c r="J283" s="242">
        <v>0</v>
      </c>
      <c r="L283" s="218">
        <v>3326937</v>
      </c>
      <c r="M283" s="218">
        <v>4356511</v>
      </c>
      <c r="N283" s="218">
        <v>4398128</v>
      </c>
      <c r="O283" s="218">
        <v>7307605</v>
      </c>
      <c r="P283" s="229">
        <v>8375626</v>
      </c>
      <c r="Q283" s="218">
        <v>3326937</v>
      </c>
      <c r="R283" s="218">
        <v>4356511</v>
      </c>
      <c r="S283" s="218">
        <v>4398128</v>
      </c>
      <c r="T283" s="218">
        <v>7307605</v>
      </c>
      <c r="U283" s="218">
        <v>8375626</v>
      </c>
      <c r="V283" s="1">
        <v>0.027</v>
      </c>
      <c r="W283" s="1">
        <v>0.0337</v>
      </c>
      <c r="X283" s="1">
        <v>0.0321</v>
      </c>
      <c r="Y283" s="1">
        <v>0.0504</v>
      </c>
      <c r="Z283" s="1">
        <v>0.0537</v>
      </c>
      <c r="AB283" s="1">
        <v>0.0454</v>
      </c>
      <c r="AC283" s="1">
        <v>0.0387</v>
      </c>
      <c r="AE283" s="1">
        <v>0.0537</v>
      </c>
      <c r="AF283" s="1">
        <v>0.0413</v>
      </c>
      <c r="AG283" s="1">
        <v>0.012399999999999994</v>
      </c>
      <c r="AI283" s="1">
        <v>0.0454</v>
      </c>
      <c r="AJ283" s="218">
        <v>7639551</v>
      </c>
    </row>
    <row r="284" spans="1:36" ht="12.75">
      <c r="A284" s="167">
        <v>275</v>
      </c>
      <c r="B284" s="168" t="s">
        <v>720</v>
      </c>
      <c r="C284" s="248">
        <v>23392639</v>
      </c>
      <c r="D284" s="248">
        <v>24177266</v>
      </c>
      <c r="E284" s="248">
        <v>25167319</v>
      </c>
      <c r="F284" s="248">
        <v>26151095</v>
      </c>
      <c r="G284" s="248">
        <v>27040090</v>
      </c>
      <c r="H284" s="248">
        <v>27987337</v>
      </c>
      <c r="I284" s="242">
        <v>1991</v>
      </c>
      <c r="J284" s="242">
        <v>0</v>
      </c>
      <c r="L284" s="218">
        <v>199811</v>
      </c>
      <c r="M284" s="218">
        <v>385621</v>
      </c>
      <c r="N284" s="218">
        <v>354593</v>
      </c>
      <c r="O284" s="218">
        <v>235218</v>
      </c>
      <c r="P284" s="229">
        <v>271245</v>
      </c>
      <c r="Q284" s="218">
        <v>199811</v>
      </c>
      <c r="R284" s="218">
        <v>385621</v>
      </c>
      <c r="S284" s="218">
        <v>354593</v>
      </c>
      <c r="T284" s="218">
        <v>235218</v>
      </c>
      <c r="U284" s="218">
        <v>271245</v>
      </c>
      <c r="V284" s="1">
        <v>0.0085</v>
      </c>
      <c r="W284" s="1">
        <v>0.0159</v>
      </c>
      <c r="X284" s="1">
        <v>0.0141</v>
      </c>
      <c r="Y284" s="1">
        <v>0.009</v>
      </c>
      <c r="Z284" s="1">
        <v>0.01</v>
      </c>
      <c r="AB284" s="1">
        <v>0.011</v>
      </c>
      <c r="AC284" s="1">
        <v>0.011</v>
      </c>
      <c r="AE284" s="1">
        <v>0.0141</v>
      </c>
      <c r="AF284" s="1">
        <v>0.0095</v>
      </c>
      <c r="AG284" s="1">
        <v>0.0046</v>
      </c>
      <c r="AI284" s="1">
        <v>0.011</v>
      </c>
      <c r="AJ284" s="218">
        <v>307861</v>
      </c>
    </row>
    <row r="285" spans="1:36" ht="12.75">
      <c r="A285" s="167">
        <v>276</v>
      </c>
      <c r="B285" s="168" t="s">
        <v>721</v>
      </c>
      <c r="C285" s="248">
        <v>9659836</v>
      </c>
      <c r="D285" s="248">
        <v>10096011</v>
      </c>
      <c r="E285" s="248">
        <v>10526111</v>
      </c>
      <c r="F285" s="248">
        <v>10913245</v>
      </c>
      <c r="G285" s="248">
        <v>11328270</v>
      </c>
      <c r="H285" s="248">
        <v>11813272</v>
      </c>
      <c r="I285" s="242">
        <v>1991</v>
      </c>
      <c r="J285" s="242">
        <v>0</v>
      </c>
      <c r="L285" s="218">
        <v>194679</v>
      </c>
      <c r="M285" s="218">
        <v>177700</v>
      </c>
      <c r="N285" s="218">
        <v>123981</v>
      </c>
      <c r="O285" s="218">
        <v>142194</v>
      </c>
      <c r="P285" s="229">
        <v>201795</v>
      </c>
      <c r="Q285" s="218">
        <v>194679</v>
      </c>
      <c r="R285" s="218">
        <v>177700</v>
      </c>
      <c r="S285" s="218">
        <v>123981</v>
      </c>
      <c r="T285" s="218">
        <v>142194</v>
      </c>
      <c r="U285" s="218">
        <v>201795</v>
      </c>
      <c r="V285" s="1">
        <v>0.0202</v>
      </c>
      <c r="W285" s="1">
        <v>0.0176</v>
      </c>
      <c r="X285" s="1">
        <v>0.0118</v>
      </c>
      <c r="Y285" s="1">
        <v>0.013</v>
      </c>
      <c r="Z285" s="1">
        <v>0.0178</v>
      </c>
      <c r="AB285" s="1">
        <v>0.0142</v>
      </c>
      <c r="AC285" s="1">
        <v>0.0141</v>
      </c>
      <c r="AE285" s="1">
        <v>0.0178</v>
      </c>
      <c r="AF285" s="1">
        <v>0.0124</v>
      </c>
      <c r="AG285" s="1">
        <v>0.0054</v>
      </c>
      <c r="AI285" s="1">
        <v>0.0142</v>
      </c>
      <c r="AJ285" s="218">
        <v>167748</v>
      </c>
    </row>
    <row r="286" spans="1:36" ht="12.75">
      <c r="A286" s="167">
        <v>277</v>
      </c>
      <c r="B286" s="168" t="s">
        <v>722</v>
      </c>
      <c r="C286" s="248">
        <v>34011406</v>
      </c>
      <c r="D286" s="248">
        <v>35565954</v>
      </c>
      <c r="E286" s="248">
        <v>36969762</v>
      </c>
      <c r="F286" s="248">
        <v>38549091</v>
      </c>
      <c r="G286" s="248">
        <v>40136494</v>
      </c>
      <c r="H286" s="248">
        <v>42035158</v>
      </c>
      <c r="I286" s="242">
        <v>1999</v>
      </c>
      <c r="J286" s="242">
        <v>0</v>
      </c>
      <c r="L286" s="218">
        <v>704263</v>
      </c>
      <c r="M286" s="218">
        <v>514659</v>
      </c>
      <c r="N286" s="218">
        <v>655085</v>
      </c>
      <c r="O286" s="218">
        <v>623675</v>
      </c>
      <c r="P286" s="229">
        <v>895251</v>
      </c>
      <c r="Q286" s="218">
        <v>704263</v>
      </c>
      <c r="R286" s="218">
        <v>514659</v>
      </c>
      <c r="S286" s="218">
        <v>655085</v>
      </c>
      <c r="T286" s="218">
        <v>623675</v>
      </c>
      <c r="U286" s="218">
        <v>895251</v>
      </c>
      <c r="V286" s="1">
        <v>0.0207</v>
      </c>
      <c r="W286" s="1">
        <v>0.0145</v>
      </c>
      <c r="X286" s="1">
        <v>0.0177</v>
      </c>
      <c r="Y286" s="1">
        <v>0.0162</v>
      </c>
      <c r="Z286" s="1">
        <v>0.0223</v>
      </c>
      <c r="AB286" s="1">
        <v>0.0187</v>
      </c>
      <c r="AC286" s="1">
        <v>0.0161</v>
      </c>
      <c r="AE286" s="1">
        <v>0.0223</v>
      </c>
      <c r="AF286" s="1">
        <v>0.017</v>
      </c>
      <c r="AG286" s="1">
        <v>0.005299999999999999</v>
      </c>
      <c r="AI286" s="1">
        <v>0.0187</v>
      </c>
      <c r="AJ286" s="218">
        <v>786057</v>
      </c>
    </row>
    <row r="287" spans="1:36" ht="12.75">
      <c r="A287" s="167">
        <v>278</v>
      </c>
      <c r="B287" s="168" t="s">
        <v>723</v>
      </c>
      <c r="C287" s="248">
        <v>18453786</v>
      </c>
      <c r="D287" s="248">
        <v>19151014</v>
      </c>
      <c r="E287" s="248">
        <v>19904455</v>
      </c>
      <c r="F287" s="248">
        <v>20829980</v>
      </c>
      <c r="G287" s="248">
        <v>21603094</v>
      </c>
      <c r="H287" s="248">
        <v>22413899</v>
      </c>
      <c r="I287" s="242">
        <v>1994</v>
      </c>
      <c r="J287" s="242">
        <v>0</v>
      </c>
      <c r="L287" s="218">
        <v>235883</v>
      </c>
      <c r="M287" s="218">
        <v>274666</v>
      </c>
      <c r="N287" s="218">
        <v>427914</v>
      </c>
      <c r="O287" s="218">
        <v>252364</v>
      </c>
      <c r="P287" s="229">
        <v>270728</v>
      </c>
      <c r="Q287" s="218">
        <v>235883</v>
      </c>
      <c r="R287" s="218">
        <v>274666</v>
      </c>
      <c r="S287" s="218">
        <v>427914</v>
      </c>
      <c r="T287" s="218">
        <v>252364</v>
      </c>
      <c r="U287" s="218">
        <v>270728</v>
      </c>
      <c r="V287" s="1">
        <v>0.0128</v>
      </c>
      <c r="W287" s="1">
        <v>0.0143</v>
      </c>
      <c r="X287" s="1">
        <v>0.0215</v>
      </c>
      <c r="Y287" s="1">
        <v>0.0121</v>
      </c>
      <c r="Z287" s="1">
        <v>0.0125</v>
      </c>
      <c r="AB287" s="1">
        <v>0.0154</v>
      </c>
      <c r="AC287" s="1">
        <v>0.013</v>
      </c>
      <c r="AE287" s="1">
        <v>0.0215</v>
      </c>
      <c r="AF287" s="1">
        <v>0.0123</v>
      </c>
      <c r="AG287" s="1">
        <v>0.009199999999999998</v>
      </c>
      <c r="AI287" s="1">
        <v>0.0154</v>
      </c>
      <c r="AJ287" s="218">
        <v>345174</v>
      </c>
    </row>
    <row r="288" spans="1:36" ht="12.75">
      <c r="A288" s="167">
        <v>279</v>
      </c>
      <c r="B288" s="168" t="s">
        <v>724</v>
      </c>
      <c r="C288" s="248">
        <v>16404944</v>
      </c>
      <c r="D288" s="248">
        <v>17058447</v>
      </c>
      <c r="E288" s="248">
        <v>17759877</v>
      </c>
      <c r="F288" s="248">
        <v>18404978</v>
      </c>
      <c r="G288" s="248">
        <v>19183577</v>
      </c>
      <c r="H288" s="248">
        <v>20110144</v>
      </c>
      <c r="I288" s="242">
        <v>1991</v>
      </c>
      <c r="J288" s="242">
        <v>0</v>
      </c>
      <c r="L288" s="218">
        <v>243379</v>
      </c>
      <c r="M288" s="218">
        <v>274969</v>
      </c>
      <c r="N288" s="218">
        <v>201104</v>
      </c>
      <c r="O288" s="218">
        <v>318475</v>
      </c>
      <c r="P288" s="229">
        <v>446978</v>
      </c>
      <c r="Q288" s="218">
        <v>243379</v>
      </c>
      <c r="R288" s="218">
        <v>274969</v>
      </c>
      <c r="S288" s="218">
        <v>201104</v>
      </c>
      <c r="T288" s="218">
        <v>318475</v>
      </c>
      <c r="U288" s="218">
        <v>446978</v>
      </c>
      <c r="V288" s="1">
        <v>0.0148</v>
      </c>
      <c r="W288" s="1">
        <v>0.0161</v>
      </c>
      <c r="X288" s="1">
        <v>0.0113</v>
      </c>
      <c r="Y288" s="1">
        <v>0.0173</v>
      </c>
      <c r="Z288" s="1">
        <v>0.0233</v>
      </c>
      <c r="AB288" s="1">
        <v>0.0173</v>
      </c>
      <c r="AC288" s="1">
        <v>0.0149</v>
      </c>
      <c r="AE288" s="1">
        <v>0.0233</v>
      </c>
      <c r="AF288" s="1">
        <v>0.0143</v>
      </c>
      <c r="AG288" s="1">
        <v>0.009000000000000001</v>
      </c>
      <c r="AI288" s="1">
        <v>0.0173</v>
      </c>
      <c r="AJ288" s="218">
        <v>347905</v>
      </c>
    </row>
    <row r="289" spans="1:36" ht="12.75">
      <c r="A289" s="167">
        <v>280</v>
      </c>
      <c r="B289" s="168" t="s">
        <v>725</v>
      </c>
      <c r="C289" s="248">
        <v>10547955</v>
      </c>
      <c r="D289" s="248">
        <v>10921566</v>
      </c>
      <c r="E289" s="248">
        <v>11423384</v>
      </c>
      <c r="F289" s="248">
        <v>12249994</v>
      </c>
      <c r="G289" s="248">
        <v>12791511</v>
      </c>
      <c r="H289" s="248">
        <v>13269186</v>
      </c>
      <c r="I289" s="242">
        <v>1991</v>
      </c>
      <c r="J289" s="242">
        <v>0</v>
      </c>
      <c r="L289" s="218">
        <v>109912</v>
      </c>
      <c r="M289" s="218">
        <v>228779</v>
      </c>
      <c r="N289" s="218">
        <v>541025</v>
      </c>
      <c r="O289" s="218">
        <v>235267</v>
      </c>
      <c r="P289" s="229">
        <v>157887</v>
      </c>
      <c r="Q289" s="218">
        <v>109912</v>
      </c>
      <c r="R289" s="218">
        <v>228779</v>
      </c>
      <c r="S289" s="218">
        <v>541025</v>
      </c>
      <c r="T289" s="218">
        <v>235267</v>
      </c>
      <c r="U289" s="218">
        <v>157887</v>
      </c>
      <c r="V289" s="1">
        <v>0.0104</v>
      </c>
      <c r="W289" s="1">
        <v>0.0209</v>
      </c>
      <c r="X289" s="1">
        <v>0.0474</v>
      </c>
      <c r="Y289" s="1">
        <v>0.0192</v>
      </c>
      <c r="Z289" s="1">
        <v>0.0123</v>
      </c>
      <c r="AB289" s="1">
        <v>0.0263</v>
      </c>
      <c r="AC289" s="1">
        <v>0.0175</v>
      </c>
      <c r="AE289" s="1">
        <v>0.0474</v>
      </c>
      <c r="AF289" s="1">
        <v>0.0158</v>
      </c>
      <c r="AG289" s="1">
        <v>0.031599999999999996</v>
      </c>
      <c r="AI289" s="1">
        <v>0.0175</v>
      </c>
      <c r="AJ289" s="218">
        <v>232211</v>
      </c>
    </row>
    <row r="290" spans="1:36" ht="12.75">
      <c r="A290" s="167">
        <v>281</v>
      </c>
      <c r="B290" s="168" t="s">
        <v>726</v>
      </c>
      <c r="C290" s="248">
        <v>176123213</v>
      </c>
      <c r="D290" s="248">
        <v>181910553</v>
      </c>
      <c r="E290" s="248">
        <v>191434885</v>
      </c>
      <c r="F290" s="248">
        <v>198331396</v>
      </c>
      <c r="G290" s="248">
        <v>205316171</v>
      </c>
      <c r="H290" s="248">
        <v>216375301</v>
      </c>
      <c r="I290" s="242">
        <v>1995</v>
      </c>
      <c r="J290" s="242">
        <v>0</v>
      </c>
      <c r="L290" s="218">
        <v>5047901</v>
      </c>
      <c r="M290" s="218">
        <v>4966608</v>
      </c>
      <c r="N290" s="218">
        <v>4332083</v>
      </c>
      <c r="O290" s="218">
        <v>5098516</v>
      </c>
      <c r="P290" s="229">
        <v>5920463</v>
      </c>
      <c r="Q290" s="218">
        <v>5047901</v>
      </c>
      <c r="R290" s="218">
        <v>4966608</v>
      </c>
      <c r="S290" s="218">
        <v>4332083</v>
      </c>
      <c r="T290" s="218">
        <v>5098516</v>
      </c>
      <c r="U290" s="218">
        <v>5920463</v>
      </c>
      <c r="V290" s="1">
        <v>0.0287</v>
      </c>
      <c r="W290" s="1">
        <v>0.0273</v>
      </c>
      <c r="X290" s="1">
        <v>0.0226</v>
      </c>
      <c r="Y290" s="1">
        <v>0.0257</v>
      </c>
      <c r="Z290" s="1">
        <v>0.0288</v>
      </c>
      <c r="AB290" s="1">
        <v>0.0257</v>
      </c>
      <c r="AC290" s="1">
        <v>0.0252</v>
      </c>
      <c r="AE290" s="1">
        <v>0.0288</v>
      </c>
      <c r="AF290" s="1">
        <v>0.0242</v>
      </c>
      <c r="AG290" s="1">
        <v>0.0046</v>
      </c>
      <c r="AI290" s="1">
        <v>0.0257</v>
      </c>
      <c r="AJ290" s="218">
        <v>5276626</v>
      </c>
    </row>
    <row r="291" spans="1:36" ht="12.75">
      <c r="A291" s="167">
        <v>282</v>
      </c>
      <c r="B291" s="168" t="s">
        <v>727</v>
      </c>
      <c r="C291" s="248">
        <v>15502599</v>
      </c>
      <c r="D291" s="248">
        <v>16106102</v>
      </c>
      <c r="E291" s="248">
        <v>16687080</v>
      </c>
      <c r="F291" s="248">
        <v>17440737</v>
      </c>
      <c r="G291" s="248">
        <v>18074895</v>
      </c>
      <c r="H291" s="248">
        <v>18699541</v>
      </c>
      <c r="I291" s="242">
        <v>0</v>
      </c>
      <c r="J291" s="242">
        <v>0</v>
      </c>
      <c r="L291" s="218">
        <v>215938</v>
      </c>
      <c r="M291" s="218">
        <v>178326</v>
      </c>
      <c r="N291" s="218">
        <v>336480</v>
      </c>
      <c r="O291" s="218">
        <v>198140</v>
      </c>
      <c r="P291" s="229">
        <v>172773</v>
      </c>
      <c r="Q291" s="218">
        <v>215938</v>
      </c>
      <c r="R291" s="218">
        <v>178326</v>
      </c>
      <c r="S291" s="218">
        <v>336480</v>
      </c>
      <c r="T291" s="218">
        <v>198140</v>
      </c>
      <c r="U291" s="218">
        <v>172773</v>
      </c>
      <c r="V291" s="1">
        <v>0.0139</v>
      </c>
      <c r="W291" s="1">
        <v>0.0111</v>
      </c>
      <c r="X291" s="1">
        <v>0.0202</v>
      </c>
      <c r="Y291" s="1">
        <v>0.0114</v>
      </c>
      <c r="Z291" s="1">
        <v>0.0096</v>
      </c>
      <c r="AB291" s="1">
        <v>0.0137</v>
      </c>
      <c r="AC291" s="1">
        <v>0.0107</v>
      </c>
      <c r="AE291" s="1">
        <v>0.0202</v>
      </c>
      <c r="AF291" s="1">
        <v>0.0105</v>
      </c>
      <c r="AG291" s="1">
        <v>0.009699999999999999</v>
      </c>
      <c r="AI291" s="1">
        <v>0.0137</v>
      </c>
      <c r="AJ291" s="218">
        <v>256184</v>
      </c>
    </row>
    <row r="292" spans="1:36" ht="12.75">
      <c r="A292" s="167">
        <v>283</v>
      </c>
      <c r="B292" s="168" t="s">
        <v>728</v>
      </c>
      <c r="C292" s="248">
        <v>7469364</v>
      </c>
      <c r="D292" s="248">
        <v>7708508</v>
      </c>
      <c r="E292" s="248">
        <v>7952288</v>
      </c>
      <c r="F292" s="248">
        <v>8201797</v>
      </c>
      <c r="G292" s="248">
        <v>8500747</v>
      </c>
      <c r="H292" s="248">
        <v>8788113</v>
      </c>
      <c r="I292" s="242">
        <v>0</v>
      </c>
      <c r="J292" s="242">
        <v>0</v>
      </c>
      <c r="L292" s="218">
        <v>52410</v>
      </c>
      <c r="M292" s="218">
        <v>51067</v>
      </c>
      <c r="N292" s="218">
        <v>50702</v>
      </c>
      <c r="O292" s="218">
        <v>93905</v>
      </c>
      <c r="P292" s="229">
        <v>74847</v>
      </c>
      <c r="Q292" s="218">
        <v>52410</v>
      </c>
      <c r="R292" s="218">
        <v>51067</v>
      </c>
      <c r="S292" s="218">
        <v>50702</v>
      </c>
      <c r="T292" s="218">
        <v>93905</v>
      </c>
      <c r="U292" s="218">
        <v>74847</v>
      </c>
      <c r="V292" s="1">
        <v>0.007</v>
      </c>
      <c r="W292" s="1">
        <v>0.0066</v>
      </c>
      <c r="X292" s="1">
        <v>0.0064</v>
      </c>
      <c r="Y292" s="1">
        <v>0.0114</v>
      </c>
      <c r="Z292" s="1">
        <v>0.0088</v>
      </c>
      <c r="AB292" s="1">
        <v>0.0089</v>
      </c>
      <c r="AC292" s="1">
        <v>0.0073</v>
      </c>
      <c r="AE292" s="1">
        <v>0.0114</v>
      </c>
      <c r="AF292" s="1">
        <v>0.0076</v>
      </c>
      <c r="AG292" s="1">
        <v>0.0038000000000000004</v>
      </c>
      <c r="AI292" s="1">
        <v>0.0089</v>
      </c>
      <c r="AJ292" s="218">
        <v>78214</v>
      </c>
    </row>
    <row r="293" spans="1:36" ht="12.75">
      <c r="A293" s="167">
        <v>284</v>
      </c>
      <c r="B293" s="168" t="s">
        <v>729</v>
      </c>
      <c r="C293" s="248">
        <v>42148283</v>
      </c>
      <c r="D293" s="248">
        <v>43645235</v>
      </c>
      <c r="E293" s="248">
        <v>45117658</v>
      </c>
      <c r="F293" s="248">
        <v>46848986</v>
      </c>
      <c r="G293" s="248">
        <v>48775845</v>
      </c>
      <c r="H293" s="248">
        <v>50503191</v>
      </c>
      <c r="I293" s="242">
        <v>2003</v>
      </c>
      <c r="J293" s="242">
        <v>0</v>
      </c>
      <c r="L293" s="218">
        <v>443245</v>
      </c>
      <c r="M293" s="218">
        <v>381292</v>
      </c>
      <c r="N293" s="218">
        <v>596929</v>
      </c>
      <c r="O293" s="218">
        <v>755634</v>
      </c>
      <c r="P293" s="229">
        <v>507950</v>
      </c>
      <c r="Q293" s="218">
        <v>443245</v>
      </c>
      <c r="R293" s="218">
        <v>381292</v>
      </c>
      <c r="S293" s="218">
        <v>596929</v>
      </c>
      <c r="T293" s="218">
        <v>755634</v>
      </c>
      <c r="U293" s="218">
        <v>507950</v>
      </c>
      <c r="V293" s="1">
        <v>0.0105</v>
      </c>
      <c r="W293" s="1">
        <v>0.0087</v>
      </c>
      <c r="X293" s="1">
        <v>0.0132</v>
      </c>
      <c r="Y293" s="1">
        <v>0.0161</v>
      </c>
      <c r="Z293" s="1">
        <v>0.0104</v>
      </c>
      <c r="AB293" s="1">
        <v>0.0132</v>
      </c>
      <c r="AC293" s="1">
        <v>0.0108</v>
      </c>
      <c r="AE293" s="1">
        <v>0.0161</v>
      </c>
      <c r="AF293" s="1">
        <v>0.0118</v>
      </c>
      <c r="AG293" s="1">
        <v>0.0043</v>
      </c>
      <c r="AI293" s="1">
        <v>0.0132</v>
      </c>
      <c r="AJ293" s="218">
        <v>666642</v>
      </c>
    </row>
    <row r="294" spans="1:36" ht="12.75">
      <c r="A294" s="167">
        <v>285</v>
      </c>
      <c r="B294" s="168" t="s">
        <v>730</v>
      </c>
      <c r="C294" s="248">
        <v>56778587</v>
      </c>
      <c r="D294" s="248">
        <v>59357546</v>
      </c>
      <c r="E294" s="248">
        <v>61450811</v>
      </c>
      <c r="F294" s="248">
        <v>63668616</v>
      </c>
      <c r="G294" s="248">
        <v>66125345</v>
      </c>
      <c r="H294" s="248">
        <v>68706812</v>
      </c>
      <c r="I294" s="242">
        <v>0</v>
      </c>
      <c r="J294" s="242">
        <v>0</v>
      </c>
      <c r="L294" s="218">
        <v>921425</v>
      </c>
      <c r="M294" s="218">
        <v>609326</v>
      </c>
      <c r="N294" s="218">
        <v>681535</v>
      </c>
      <c r="O294" s="218">
        <v>865014</v>
      </c>
      <c r="P294" s="229">
        <v>928333</v>
      </c>
      <c r="Q294" s="218">
        <v>921425</v>
      </c>
      <c r="R294" s="218">
        <v>609326</v>
      </c>
      <c r="S294" s="218">
        <v>681535</v>
      </c>
      <c r="T294" s="218">
        <v>865014</v>
      </c>
      <c r="U294" s="218">
        <v>928333</v>
      </c>
      <c r="V294" s="1">
        <v>0.0162</v>
      </c>
      <c r="W294" s="1">
        <v>0.0103</v>
      </c>
      <c r="X294" s="1">
        <v>0.0111</v>
      </c>
      <c r="Y294" s="1">
        <v>0.0136</v>
      </c>
      <c r="Z294" s="1">
        <v>0.014</v>
      </c>
      <c r="AB294" s="1">
        <v>0.0129</v>
      </c>
      <c r="AC294" s="1">
        <v>0.0117</v>
      </c>
      <c r="AE294" s="1">
        <v>0.014</v>
      </c>
      <c r="AF294" s="1">
        <v>0.0124</v>
      </c>
      <c r="AG294" s="1">
        <v>0.0016000000000000007</v>
      </c>
      <c r="AI294" s="1">
        <v>0.0129</v>
      </c>
      <c r="AJ294" s="218">
        <v>886318</v>
      </c>
    </row>
    <row r="295" spans="1:36" ht="12.75">
      <c r="A295" s="167">
        <v>286</v>
      </c>
      <c r="B295" s="168" t="s">
        <v>731</v>
      </c>
      <c r="C295" s="248">
        <v>21312499</v>
      </c>
      <c r="D295" s="248">
        <v>22127692</v>
      </c>
      <c r="E295" s="248">
        <v>22930372</v>
      </c>
      <c r="F295" s="248">
        <v>23862585</v>
      </c>
      <c r="G295" s="248">
        <v>25030231</v>
      </c>
      <c r="H295" s="248">
        <v>26472126</v>
      </c>
      <c r="I295" s="242">
        <v>0</v>
      </c>
      <c r="J295" s="242">
        <v>0</v>
      </c>
      <c r="L295" s="218">
        <v>282381</v>
      </c>
      <c r="M295" s="218">
        <v>249488</v>
      </c>
      <c r="N295" s="218">
        <v>358954</v>
      </c>
      <c r="O295" s="218">
        <v>571082</v>
      </c>
      <c r="P295" s="229">
        <v>816139</v>
      </c>
      <c r="Q295" s="218">
        <v>282381</v>
      </c>
      <c r="R295" s="218">
        <v>249488</v>
      </c>
      <c r="S295" s="218">
        <v>358954</v>
      </c>
      <c r="T295" s="218">
        <v>571082</v>
      </c>
      <c r="U295" s="218">
        <v>816139</v>
      </c>
      <c r="V295" s="1">
        <v>0.0132</v>
      </c>
      <c r="W295" s="1">
        <v>0.0113</v>
      </c>
      <c r="X295" s="1">
        <v>0.0157</v>
      </c>
      <c r="Y295" s="1">
        <v>0.0239</v>
      </c>
      <c r="Z295" s="1">
        <v>0.0326</v>
      </c>
      <c r="AB295" s="1">
        <v>0.0241</v>
      </c>
      <c r="AC295" s="1">
        <v>0.017</v>
      </c>
      <c r="AE295" s="1">
        <v>0.0326</v>
      </c>
      <c r="AF295" s="1">
        <v>0.0198</v>
      </c>
      <c r="AG295" s="1">
        <v>0.012799999999999995</v>
      </c>
      <c r="AI295" s="1">
        <v>0.0241</v>
      </c>
      <c r="AJ295" s="218">
        <v>637978</v>
      </c>
    </row>
    <row r="296" spans="1:36" ht="12.75">
      <c r="A296" s="167">
        <v>287</v>
      </c>
      <c r="B296" s="168" t="s">
        <v>732</v>
      </c>
      <c r="C296" s="248">
        <v>20713056</v>
      </c>
      <c r="D296" s="248">
        <v>21466886</v>
      </c>
      <c r="E296" s="248">
        <v>22292406</v>
      </c>
      <c r="F296" s="248">
        <v>23216055</v>
      </c>
      <c r="G296" s="248">
        <v>24101513</v>
      </c>
      <c r="H296" s="248">
        <v>25017150</v>
      </c>
      <c r="I296" s="242">
        <v>1991</v>
      </c>
      <c r="J296" s="242">
        <v>0</v>
      </c>
      <c r="L296" s="218">
        <v>236004</v>
      </c>
      <c r="M296" s="218">
        <v>288848</v>
      </c>
      <c r="N296" s="218">
        <v>363239</v>
      </c>
      <c r="O296" s="218">
        <v>305057</v>
      </c>
      <c r="P296" s="229">
        <v>313099</v>
      </c>
      <c r="Q296" s="218">
        <v>236004</v>
      </c>
      <c r="R296" s="218">
        <v>288848</v>
      </c>
      <c r="S296" s="218">
        <v>363239</v>
      </c>
      <c r="T296" s="218">
        <v>305057</v>
      </c>
      <c r="U296" s="218">
        <v>313099</v>
      </c>
      <c r="V296" s="1">
        <v>0.0114</v>
      </c>
      <c r="W296" s="1">
        <v>0.0135</v>
      </c>
      <c r="X296" s="1">
        <v>0.0163</v>
      </c>
      <c r="Y296" s="1">
        <v>0.0131</v>
      </c>
      <c r="Z296" s="1">
        <v>0.013</v>
      </c>
      <c r="AB296" s="1">
        <v>0.0141</v>
      </c>
      <c r="AC296" s="1">
        <v>0.0132</v>
      </c>
      <c r="AE296" s="1">
        <v>0.0163</v>
      </c>
      <c r="AF296" s="1">
        <v>0.0131</v>
      </c>
      <c r="AG296" s="1">
        <v>0.003199999999999998</v>
      </c>
      <c r="AI296" s="1">
        <v>0.0141</v>
      </c>
      <c r="AJ296" s="218">
        <v>352742</v>
      </c>
    </row>
    <row r="297" spans="1:36" ht="12.75">
      <c r="A297" s="167">
        <v>288</v>
      </c>
      <c r="B297" s="168" t="s">
        <v>733</v>
      </c>
      <c r="C297" s="248">
        <v>56582989</v>
      </c>
      <c r="D297" s="248">
        <v>58598792</v>
      </c>
      <c r="E297" s="248">
        <v>61312294</v>
      </c>
      <c r="F297" s="248">
        <v>63828502</v>
      </c>
      <c r="G297" s="248">
        <v>66825915</v>
      </c>
      <c r="H297" s="248">
        <v>68383233</v>
      </c>
      <c r="I297" s="242">
        <v>1991</v>
      </c>
      <c r="J297" s="242">
        <v>0</v>
      </c>
      <c r="L297" s="218">
        <v>601228</v>
      </c>
      <c r="M297" s="218">
        <v>1248532</v>
      </c>
      <c r="N297" s="218">
        <v>983400</v>
      </c>
      <c r="O297" s="218">
        <v>1401700</v>
      </c>
      <c r="P297" s="229">
        <v>963941</v>
      </c>
      <c r="Q297" s="218">
        <v>601228</v>
      </c>
      <c r="R297" s="218">
        <v>1248532</v>
      </c>
      <c r="S297" s="218">
        <v>983400</v>
      </c>
      <c r="T297" s="218">
        <v>1401700</v>
      </c>
      <c r="U297" s="218">
        <v>963941</v>
      </c>
      <c r="V297" s="1">
        <v>0.0106</v>
      </c>
      <c r="W297" s="1">
        <v>0.0213</v>
      </c>
      <c r="X297" s="1">
        <v>0.016</v>
      </c>
      <c r="Y297" s="1">
        <v>0.022</v>
      </c>
      <c r="Z297" s="1">
        <v>0.0144</v>
      </c>
      <c r="AB297" s="1">
        <v>0.0175</v>
      </c>
      <c r="AC297" s="1">
        <v>0.0172</v>
      </c>
      <c r="AE297" s="1">
        <v>0.022</v>
      </c>
      <c r="AF297" s="1">
        <v>0.0152</v>
      </c>
      <c r="AG297" s="1">
        <v>0.006799999999999999</v>
      </c>
      <c r="AI297" s="1">
        <v>0.0175</v>
      </c>
      <c r="AJ297" s="218">
        <v>1196707</v>
      </c>
    </row>
    <row r="298" spans="1:36" ht="12.75">
      <c r="A298" s="167">
        <v>289</v>
      </c>
      <c r="B298" s="168" t="s">
        <v>734</v>
      </c>
      <c r="C298" s="248">
        <v>3702735</v>
      </c>
      <c r="D298" s="248">
        <v>3837702</v>
      </c>
      <c r="E298" s="248">
        <v>3964798</v>
      </c>
      <c r="F298" s="248">
        <v>4104218</v>
      </c>
      <c r="G298" s="248">
        <v>4246495</v>
      </c>
      <c r="H298" s="248">
        <v>4612595</v>
      </c>
      <c r="I298" s="242">
        <v>0</v>
      </c>
      <c r="J298" s="242">
        <v>0</v>
      </c>
      <c r="L298" s="218">
        <v>40488</v>
      </c>
      <c r="M298" s="218">
        <v>31153</v>
      </c>
      <c r="N298" s="218">
        <v>40300</v>
      </c>
      <c r="O298" s="218">
        <v>39671</v>
      </c>
      <c r="P298" s="229">
        <v>59937</v>
      </c>
      <c r="Q298" s="218">
        <v>40488</v>
      </c>
      <c r="R298" s="218">
        <v>31153</v>
      </c>
      <c r="S298" s="218">
        <v>40300</v>
      </c>
      <c r="T298" s="218">
        <v>39671</v>
      </c>
      <c r="U298" s="218">
        <v>59937</v>
      </c>
      <c r="V298" s="1">
        <v>0.0109</v>
      </c>
      <c r="W298" s="1">
        <v>0.0081</v>
      </c>
      <c r="X298" s="1">
        <v>0.0102</v>
      </c>
      <c r="Y298" s="1">
        <v>0.0097</v>
      </c>
      <c r="Z298" s="1">
        <v>0.0141</v>
      </c>
      <c r="AB298" s="1">
        <v>0.0113</v>
      </c>
      <c r="AC298" s="1">
        <v>0.0093</v>
      </c>
      <c r="AE298" s="1">
        <v>0.0141</v>
      </c>
      <c r="AF298" s="1">
        <v>0.01</v>
      </c>
      <c r="AG298" s="1">
        <v>0.0040999999999999995</v>
      </c>
      <c r="AI298" s="1">
        <v>0.0113</v>
      </c>
      <c r="AJ298" s="218">
        <v>52122</v>
      </c>
    </row>
    <row r="299" spans="1:36" ht="12.75">
      <c r="A299" s="167">
        <v>290</v>
      </c>
      <c r="B299" s="168" t="s">
        <v>735</v>
      </c>
      <c r="C299" s="248">
        <v>15561216</v>
      </c>
      <c r="D299" s="248">
        <v>16156655</v>
      </c>
      <c r="E299" s="248">
        <v>17623114</v>
      </c>
      <c r="F299" s="248">
        <v>18523637</v>
      </c>
      <c r="G299" s="248">
        <v>19345475</v>
      </c>
      <c r="H299" s="248">
        <v>20291607</v>
      </c>
      <c r="I299" s="242">
        <v>0</v>
      </c>
      <c r="J299" s="242">
        <v>0</v>
      </c>
      <c r="L299" s="218">
        <v>206408</v>
      </c>
      <c r="M299" s="218">
        <v>1062543</v>
      </c>
      <c r="N299" s="218">
        <v>459945</v>
      </c>
      <c r="O299" s="218">
        <v>358747</v>
      </c>
      <c r="P299" s="229">
        <v>462495</v>
      </c>
      <c r="Q299" s="218">
        <v>206408</v>
      </c>
      <c r="R299" s="218">
        <v>1062543</v>
      </c>
      <c r="S299" s="218">
        <v>459945</v>
      </c>
      <c r="T299" s="218">
        <v>358747</v>
      </c>
      <c r="U299" s="218">
        <v>462495</v>
      </c>
      <c r="V299" s="1">
        <v>0.0133</v>
      </c>
      <c r="W299" s="1">
        <v>0.0658</v>
      </c>
      <c r="X299" s="1">
        <v>0.0261</v>
      </c>
      <c r="Y299" s="1">
        <v>0.0194</v>
      </c>
      <c r="Z299" s="1">
        <v>0.0239</v>
      </c>
      <c r="AB299" s="1">
        <v>0.0231</v>
      </c>
      <c r="AC299" s="1">
        <v>0.0231</v>
      </c>
      <c r="AE299" s="1">
        <v>0.0261</v>
      </c>
      <c r="AF299" s="1">
        <v>0.0217</v>
      </c>
      <c r="AG299" s="1">
        <v>0.004400000000000001</v>
      </c>
      <c r="AI299" s="1">
        <v>0.0231</v>
      </c>
      <c r="AJ299" s="218">
        <v>468736</v>
      </c>
    </row>
    <row r="300" spans="1:36" ht="12.75">
      <c r="A300" s="167">
        <v>291</v>
      </c>
      <c r="B300" s="168" t="s">
        <v>736</v>
      </c>
      <c r="C300" s="248">
        <v>37018136</v>
      </c>
      <c r="D300" s="248">
        <v>38643856</v>
      </c>
      <c r="E300" s="248">
        <v>40259292</v>
      </c>
      <c r="F300" s="248">
        <v>41882189</v>
      </c>
      <c r="G300" s="248">
        <v>43367808</v>
      </c>
      <c r="H300" s="248">
        <v>44831939</v>
      </c>
      <c r="I300" s="242">
        <v>2005</v>
      </c>
      <c r="J300" s="242">
        <v>0</v>
      </c>
      <c r="L300" s="218">
        <v>700266</v>
      </c>
      <c r="M300" s="218">
        <v>649339</v>
      </c>
      <c r="N300" s="218">
        <v>616414</v>
      </c>
      <c r="O300" s="218">
        <v>438564</v>
      </c>
      <c r="P300" s="229">
        <v>379936</v>
      </c>
      <c r="Q300" s="218">
        <v>700266</v>
      </c>
      <c r="R300" s="218">
        <v>649339</v>
      </c>
      <c r="S300" s="218">
        <v>616414</v>
      </c>
      <c r="T300" s="218">
        <v>438564</v>
      </c>
      <c r="U300" s="218">
        <v>379936</v>
      </c>
      <c r="V300" s="1">
        <v>0.0189</v>
      </c>
      <c r="W300" s="1">
        <v>0.0168</v>
      </c>
      <c r="X300" s="1">
        <v>0.0153</v>
      </c>
      <c r="Y300" s="1">
        <v>0.0105</v>
      </c>
      <c r="Z300" s="1">
        <v>0.0088</v>
      </c>
      <c r="AB300" s="1">
        <v>0.0115</v>
      </c>
      <c r="AC300" s="1">
        <v>0.0115</v>
      </c>
      <c r="AE300" s="1">
        <v>0.0153</v>
      </c>
      <c r="AF300" s="1">
        <v>0.0097</v>
      </c>
      <c r="AG300" s="1">
        <v>0.005599999999999999</v>
      </c>
      <c r="AI300" s="1">
        <v>0.0115</v>
      </c>
      <c r="AJ300" s="218">
        <v>515567</v>
      </c>
    </row>
    <row r="301" spans="1:36" ht="12.75">
      <c r="A301" s="167">
        <v>292</v>
      </c>
      <c r="B301" s="168" t="s">
        <v>737</v>
      </c>
      <c r="C301" s="248">
        <v>28416510</v>
      </c>
      <c r="D301" s="248">
        <v>29610458</v>
      </c>
      <c r="E301" s="248">
        <v>30897451</v>
      </c>
      <c r="F301" s="248">
        <v>32161401</v>
      </c>
      <c r="G301" s="248">
        <v>33646940</v>
      </c>
      <c r="H301" s="248">
        <v>35127161</v>
      </c>
      <c r="I301" s="242">
        <v>1991</v>
      </c>
      <c r="J301" s="242">
        <v>0</v>
      </c>
      <c r="L301" s="218">
        <v>483535</v>
      </c>
      <c r="M301" s="218">
        <v>546732</v>
      </c>
      <c r="N301" s="218">
        <v>491514</v>
      </c>
      <c r="O301" s="218">
        <v>681504</v>
      </c>
      <c r="P301" s="229">
        <v>640661</v>
      </c>
      <c r="Q301" s="218">
        <v>483535</v>
      </c>
      <c r="R301" s="218">
        <v>546732</v>
      </c>
      <c r="S301" s="218">
        <v>491514</v>
      </c>
      <c r="T301" s="218">
        <v>681504</v>
      </c>
      <c r="U301" s="218">
        <v>640661</v>
      </c>
      <c r="V301" s="1">
        <v>0.017</v>
      </c>
      <c r="W301" s="1">
        <v>0.0185</v>
      </c>
      <c r="X301" s="1">
        <v>0.0159</v>
      </c>
      <c r="Y301" s="1">
        <v>0.0212</v>
      </c>
      <c r="Z301" s="1">
        <v>0.019</v>
      </c>
      <c r="AB301" s="1">
        <v>0.0187</v>
      </c>
      <c r="AC301" s="1">
        <v>0.0178</v>
      </c>
      <c r="AE301" s="1">
        <v>0.0212</v>
      </c>
      <c r="AF301" s="1">
        <v>0.0175</v>
      </c>
      <c r="AG301" s="1">
        <v>0.0036999999999999984</v>
      </c>
      <c r="AI301" s="1">
        <v>0.0187</v>
      </c>
      <c r="AJ301" s="218">
        <v>656878</v>
      </c>
    </row>
    <row r="302" spans="1:36" ht="12.75">
      <c r="A302" s="167">
        <v>293</v>
      </c>
      <c r="B302" s="168" t="s">
        <v>738</v>
      </c>
      <c r="C302" s="248">
        <v>83171138</v>
      </c>
      <c r="D302" s="248">
        <v>87834266</v>
      </c>
      <c r="E302" s="248">
        <v>91918832</v>
      </c>
      <c r="F302" s="248">
        <v>96427124</v>
      </c>
      <c r="G302" s="248">
        <v>101092103</v>
      </c>
      <c r="H302" s="248">
        <v>106324574</v>
      </c>
      <c r="I302" s="242">
        <v>1993</v>
      </c>
      <c r="J302" s="242">
        <v>0</v>
      </c>
      <c r="L302" s="218">
        <v>2583850</v>
      </c>
      <c r="M302" s="218">
        <v>1888709</v>
      </c>
      <c r="N302" s="218">
        <v>2210321</v>
      </c>
      <c r="O302" s="218">
        <v>2254301</v>
      </c>
      <c r="P302" s="229">
        <v>2705168</v>
      </c>
      <c r="Q302" s="218">
        <v>2583850</v>
      </c>
      <c r="R302" s="218">
        <v>1888709</v>
      </c>
      <c r="S302" s="218">
        <v>2210321</v>
      </c>
      <c r="T302" s="218">
        <v>2254301</v>
      </c>
      <c r="U302" s="218">
        <v>2705168</v>
      </c>
      <c r="V302" s="1">
        <v>0.0311</v>
      </c>
      <c r="W302" s="1">
        <v>0.0215</v>
      </c>
      <c r="X302" s="1">
        <v>0.024</v>
      </c>
      <c r="Y302" s="1">
        <v>0.0234</v>
      </c>
      <c r="Z302" s="1">
        <v>0.0268</v>
      </c>
      <c r="AB302" s="1">
        <v>0.0247</v>
      </c>
      <c r="AC302" s="1">
        <v>0.023</v>
      </c>
      <c r="AE302" s="1">
        <v>0.0268</v>
      </c>
      <c r="AF302" s="1">
        <v>0.0237</v>
      </c>
      <c r="AG302" s="1">
        <v>0.003100000000000002</v>
      </c>
      <c r="AI302" s="1">
        <v>0.0247</v>
      </c>
      <c r="AJ302" s="218">
        <v>2626217</v>
      </c>
    </row>
    <row r="303" spans="1:36" ht="12.75">
      <c r="A303" s="167">
        <v>294</v>
      </c>
      <c r="B303" s="168" t="s">
        <v>739</v>
      </c>
      <c r="C303" s="248">
        <v>5872638</v>
      </c>
      <c r="D303" s="248">
        <v>6118889</v>
      </c>
      <c r="E303" s="248">
        <v>6340954</v>
      </c>
      <c r="F303" s="248">
        <v>6584941</v>
      </c>
      <c r="G303" s="248">
        <v>6853149</v>
      </c>
      <c r="H303" s="248">
        <v>7158112</v>
      </c>
      <c r="I303" s="242">
        <v>2008</v>
      </c>
      <c r="J303" s="242">
        <v>0</v>
      </c>
      <c r="L303" s="218">
        <v>94321</v>
      </c>
      <c r="M303" s="218">
        <v>69092</v>
      </c>
      <c r="N303" s="218">
        <v>62744</v>
      </c>
      <c r="O303" s="218">
        <v>103584</v>
      </c>
      <c r="P303" s="229">
        <v>133635</v>
      </c>
      <c r="Q303" s="218">
        <v>94321</v>
      </c>
      <c r="R303" s="218">
        <v>69092</v>
      </c>
      <c r="S303" s="218">
        <v>62744</v>
      </c>
      <c r="T303" s="218">
        <v>103584</v>
      </c>
      <c r="U303" s="218">
        <v>133635</v>
      </c>
      <c r="V303" s="1">
        <v>0.0161</v>
      </c>
      <c r="W303" s="1">
        <v>0.0113</v>
      </c>
      <c r="X303" s="1">
        <v>0.0099</v>
      </c>
      <c r="Y303" s="1">
        <v>0.0157</v>
      </c>
      <c r="Z303" s="1">
        <v>0.0195</v>
      </c>
      <c r="AB303" s="1">
        <v>0.015</v>
      </c>
      <c r="AC303" s="1">
        <v>0.0123</v>
      </c>
      <c r="AE303" s="1">
        <v>0.0195</v>
      </c>
      <c r="AF303" s="1">
        <v>0.0128</v>
      </c>
      <c r="AG303" s="1">
        <v>0.006699999999999999</v>
      </c>
      <c r="AI303" s="1">
        <v>0.015</v>
      </c>
      <c r="AJ303" s="218">
        <v>107372</v>
      </c>
    </row>
    <row r="304" spans="1:36" ht="12.75">
      <c r="A304" s="167">
        <v>295</v>
      </c>
      <c r="B304" s="168" t="s">
        <v>740</v>
      </c>
      <c r="C304" s="248">
        <v>63555128</v>
      </c>
      <c r="D304" s="248">
        <v>66810097</v>
      </c>
      <c r="E304" s="248">
        <v>70189395</v>
      </c>
      <c r="F304" s="248">
        <v>74376362</v>
      </c>
      <c r="G304" s="248">
        <v>78416959</v>
      </c>
      <c r="H304" s="248">
        <v>81546456</v>
      </c>
      <c r="I304" s="242">
        <v>0</v>
      </c>
      <c r="J304" s="242">
        <v>0</v>
      </c>
      <c r="L304" s="218">
        <v>1666091</v>
      </c>
      <c r="M304" s="218">
        <v>1674177</v>
      </c>
      <c r="N304" s="218">
        <v>2432232</v>
      </c>
      <c r="O304" s="218">
        <v>2181188</v>
      </c>
      <c r="P304" s="229">
        <v>1169073</v>
      </c>
      <c r="Q304" s="218">
        <v>1666091</v>
      </c>
      <c r="R304" s="218">
        <v>1674177</v>
      </c>
      <c r="S304" s="218">
        <v>2432232</v>
      </c>
      <c r="T304" s="218">
        <v>2181188</v>
      </c>
      <c r="U304" s="218">
        <v>1169073</v>
      </c>
      <c r="V304" s="1">
        <v>0.0262</v>
      </c>
      <c r="W304" s="1">
        <v>0.0251</v>
      </c>
      <c r="X304" s="1">
        <v>0.0347</v>
      </c>
      <c r="Y304" s="1">
        <v>0.0293</v>
      </c>
      <c r="Z304" s="1">
        <v>0.0149</v>
      </c>
      <c r="AB304" s="1">
        <v>0.0263</v>
      </c>
      <c r="AC304" s="1">
        <v>0.0231</v>
      </c>
      <c r="AE304" s="1">
        <v>0.0347</v>
      </c>
      <c r="AF304" s="1">
        <v>0.0221</v>
      </c>
      <c r="AG304" s="1">
        <v>0.0126</v>
      </c>
      <c r="AI304" s="1">
        <v>0.0263</v>
      </c>
      <c r="AJ304" s="218">
        <v>2144672</v>
      </c>
    </row>
    <row r="305" spans="1:36" ht="12.75">
      <c r="A305" s="167">
        <v>296</v>
      </c>
      <c r="B305" s="168" t="s">
        <v>741</v>
      </c>
      <c r="C305" s="248">
        <v>19423469</v>
      </c>
      <c r="D305" s="248">
        <v>20120809</v>
      </c>
      <c r="E305" s="248">
        <v>20859932</v>
      </c>
      <c r="F305" s="248">
        <v>21778784</v>
      </c>
      <c r="G305" s="248">
        <v>22735338</v>
      </c>
      <c r="H305" s="248">
        <v>23590055</v>
      </c>
      <c r="I305" s="242">
        <v>0</v>
      </c>
      <c r="J305" s="242">
        <v>0</v>
      </c>
      <c r="L305" s="218">
        <v>202179</v>
      </c>
      <c r="M305" s="218">
        <v>236103</v>
      </c>
      <c r="N305" s="218">
        <v>394588</v>
      </c>
      <c r="O305" s="218">
        <v>412084</v>
      </c>
      <c r="P305" s="229">
        <v>286334</v>
      </c>
      <c r="Q305" s="218">
        <v>202179</v>
      </c>
      <c r="R305" s="218">
        <v>236103</v>
      </c>
      <c r="S305" s="218">
        <v>394588</v>
      </c>
      <c r="T305" s="218">
        <v>412084</v>
      </c>
      <c r="U305" s="218">
        <v>286334</v>
      </c>
      <c r="V305" s="1">
        <v>0.0104</v>
      </c>
      <c r="W305" s="1">
        <v>0.0117</v>
      </c>
      <c r="X305" s="1">
        <v>0.0189</v>
      </c>
      <c r="Y305" s="1">
        <v>0.0189</v>
      </c>
      <c r="Z305" s="1">
        <v>0.0126</v>
      </c>
      <c r="AB305" s="1">
        <v>0.0168</v>
      </c>
      <c r="AC305" s="1">
        <v>0.0144</v>
      </c>
      <c r="AE305" s="1">
        <v>0.0189</v>
      </c>
      <c r="AF305" s="1">
        <v>0.0158</v>
      </c>
      <c r="AG305" s="1">
        <v>0.0030999999999999986</v>
      </c>
      <c r="AI305" s="1">
        <v>0.0168</v>
      </c>
      <c r="AJ305" s="218">
        <v>396313</v>
      </c>
    </row>
    <row r="306" spans="1:36" ht="12.75">
      <c r="A306" s="167">
        <v>297</v>
      </c>
      <c r="B306" s="168" t="s">
        <v>742</v>
      </c>
      <c r="C306" s="248">
        <v>855313</v>
      </c>
      <c r="D306" s="248">
        <v>909451</v>
      </c>
      <c r="E306" s="248">
        <v>939097</v>
      </c>
      <c r="F306" s="248">
        <v>984904</v>
      </c>
      <c r="G306" s="248">
        <v>1026359</v>
      </c>
      <c r="H306" s="248">
        <v>1065217</v>
      </c>
      <c r="I306" s="242">
        <v>0</v>
      </c>
      <c r="J306" s="242">
        <v>0</v>
      </c>
      <c r="L306" s="218">
        <v>32755</v>
      </c>
      <c r="M306" s="218">
        <v>6315</v>
      </c>
      <c r="N306" s="218">
        <v>22329</v>
      </c>
      <c r="O306" s="218">
        <v>16833</v>
      </c>
      <c r="P306" s="229">
        <v>13146</v>
      </c>
      <c r="Q306" s="218">
        <v>32755</v>
      </c>
      <c r="R306" s="218">
        <v>6315</v>
      </c>
      <c r="S306" s="218">
        <v>22329</v>
      </c>
      <c r="T306" s="218">
        <v>16833</v>
      </c>
      <c r="U306" s="218">
        <v>13146</v>
      </c>
      <c r="V306" s="1">
        <v>0.0383</v>
      </c>
      <c r="W306" s="1">
        <v>0.0069</v>
      </c>
      <c r="X306" s="1">
        <v>0.0238</v>
      </c>
      <c r="Y306" s="1">
        <v>0.0171</v>
      </c>
      <c r="Z306" s="1">
        <v>0.0128</v>
      </c>
      <c r="AB306" s="1">
        <v>0.0179</v>
      </c>
      <c r="AC306" s="1">
        <v>0.0123</v>
      </c>
      <c r="AE306" s="1">
        <v>0.0238</v>
      </c>
      <c r="AF306" s="1">
        <v>0.015</v>
      </c>
      <c r="AG306" s="1">
        <v>0.008800000000000002</v>
      </c>
      <c r="AI306" s="1">
        <v>0.0179</v>
      </c>
      <c r="AJ306" s="218">
        <v>19067</v>
      </c>
    </row>
    <row r="307" spans="1:36" ht="12.75">
      <c r="A307" s="167">
        <v>298</v>
      </c>
      <c r="B307" s="168" t="s">
        <v>743</v>
      </c>
      <c r="C307" s="248">
        <v>16168067</v>
      </c>
      <c r="D307" s="248">
        <v>16914730</v>
      </c>
      <c r="E307" s="248">
        <v>17423227</v>
      </c>
      <c r="F307" s="248">
        <v>17938622</v>
      </c>
      <c r="G307" s="248">
        <v>18462129</v>
      </c>
      <c r="H307" s="248">
        <v>19855552</v>
      </c>
      <c r="I307" s="242">
        <v>0</v>
      </c>
      <c r="J307" s="242">
        <v>0</v>
      </c>
      <c r="L307" s="218">
        <v>342461</v>
      </c>
      <c r="M307" s="218">
        <v>85629</v>
      </c>
      <c r="N307" s="218">
        <v>79814</v>
      </c>
      <c r="O307" s="218">
        <v>75041</v>
      </c>
      <c r="P307" s="229">
        <v>338802</v>
      </c>
      <c r="Q307" s="218">
        <v>342461</v>
      </c>
      <c r="R307" s="218">
        <v>85629</v>
      </c>
      <c r="S307" s="218">
        <v>79814</v>
      </c>
      <c r="T307" s="218">
        <v>75041</v>
      </c>
      <c r="U307" s="218">
        <v>338802</v>
      </c>
      <c r="V307" s="1">
        <v>0.0212</v>
      </c>
      <c r="W307" s="1">
        <v>0.0051</v>
      </c>
      <c r="X307" s="1">
        <v>0.0046</v>
      </c>
      <c r="Y307" s="1">
        <v>0.0042</v>
      </c>
      <c r="Z307" s="1">
        <v>0.0184</v>
      </c>
      <c r="AB307" s="1">
        <v>0.0091</v>
      </c>
      <c r="AC307" s="1">
        <v>0.0046</v>
      </c>
      <c r="AE307" s="1">
        <v>0.0184</v>
      </c>
      <c r="AF307" s="1">
        <v>0.0044</v>
      </c>
      <c r="AG307" s="1">
        <v>0.013999999999999999</v>
      </c>
      <c r="AI307" s="1">
        <v>0.0091</v>
      </c>
      <c r="AJ307" s="218">
        <v>180686</v>
      </c>
    </row>
    <row r="308" spans="1:36" ht="12.75">
      <c r="A308" s="167">
        <v>299</v>
      </c>
      <c r="B308" s="168" t="s">
        <v>744</v>
      </c>
      <c r="C308" s="248">
        <v>12800551</v>
      </c>
      <c r="D308" s="248">
        <v>13260416</v>
      </c>
      <c r="E308" s="248">
        <v>13752029</v>
      </c>
      <c r="F308" s="248">
        <v>14226488</v>
      </c>
      <c r="G308" s="248">
        <v>14766609</v>
      </c>
      <c r="H308" s="248">
        <v>15285466</v>
      </c>
      <c r="I308" s="242">
        <v>0</v>
      </c>
      <c r="J308" s="242">
        <v>0</v>
      </c>
      <c r="L308" s="218">
        <v>139851</v>
      </c>
      <c r="M308" s="218">
        <v>160102</v>
      </c>
      <c r="N308" s="218">
        <v>130658</v>
      </c>
      <c r="O308" s="218">
        <v>184459</v>
      </c>
      <c r="P308" s="229">
        <v>149692</v>
      </c>
      <c r="Q308" s="218">
        <v>139851</v>
      </c>
      <c r="R308" s="218">
        <v>160102</v>
      </c>
      <c r="S308" s="218">
        <v>130658</v>
      </c>
      <c r="T308" s="218">
        <v>184459</v>
      </c>
      <c r="U308" s="218">
        <v>149692</v>
      </c>
      <c r="V308" s="1">
        <v>0.0109</v>
      </c>
      <c r="W308" s="1">
        <v>0.0121</v>
      </c>
      <c r="X308" s="1">
        <v>0.0095</v>
      </c>
      <c r="Y308" s="1">
        <v>0.013</v>
      </c>
      <c r="Z308" s="1">
        <v>0.0101</v>
      </c>
      <c r="AB308" s="1">
        <v>0.0109</v>
      </c>
      <c r="AC308" s="1">
        <v>0.0106</v>
      </c>
      <c r="AE308" s="1">
        <v>0.013</v>
      </c>
      <c r="AF308" s="1">
        <v>0.0098</v>
      </c>
      <c r="AG308" s="1">
        <v>0.0031999999999999997</v>
      </c>
      <c r="AI308" s="1">
        <v>0.0109</v>
      </c>
      <c r="AJ308" s="218">
        <v>166612</v>
      </c>
    </row>
    <row r="309" spans="1:36" ht="12.75">
      <c r="A309" s="167">
        <v>300</v>
      </c>
      <c r="B309" s="168" t="s">
        <v>745</v>
      </c>
      <c r="C309" s="248">
        <v>8811257</v>
      </c>
      <c r="D309" s="248">
        <v>9165935</v>
      </c>
      <c r="E309" s="248">
        <v>9521382</v>
      </c>
      <c r="F309" s="248">
        <v>9884433</v>
      </c>
      <c r="G309" s="248">
        <v>10245342</v>
      </c>
      <c r="H309" s="248">
        <v>10189584</v>
      </c>
      <c r="I309" s="242">
        <v>1991</v>
      </c>
      <c r="J309" s="242">
        <v>1997</v>
      </c>
      <c r="L309" s="218">
        <v>134397</v>
      </c>
      <c r="M309" s="218">
        <v>126298</v>
      </c>
      <c r="N309" s="218">
        <v>125016</v>
      </c>
      <c r="O309" s="218">
        <v>113799</v>
      </c>
      <c r="P309" s="229">
        <v>162985</v>
      </c>
      <c r="Q309" s="218">
        <v>134397</v>
      </c>
      <c r="R309" s="218">
        <v>126298</v>
      </c>
      <c r="S309" s="218">
        <v>125016</v>
      </c>
      <c r="T309" s="218">
        <v>113799</v>
      </c>
      <c r="U309" s="218">
        <v>162985</v>
      </c>
      <c r="V309" s="1">
        <v>0.0153</v>
      </c>
      <c r="W309" s="1">
        <v>0.0138</v>
      </c>
      <c r="X309" s="1">
        <v>0.0131</v>
      </c>
      <c r="Y309" s="1">
        <v>0.0115</v>
      </c>
      <c r="Z309" s="1">
        <v>0.0159</v>
      </c>
      <c r="AB309" s="1">
        <v>0.0135</v>
      </c>
      <c r="AC309" s="1">
        <v>0.0128</v>
      </c>
      <c r="AE309" s="1">
        <v>0.0159</v>
      </c>
      <c r="AF309" s="1">
        <v>0.0123</v>
      </c>
      <c r="AG309" s="1">
        <v>0.0036000000000000008</v>
      </c>
      <c r="AI309" s="1">
        <v>0.0135</v>
      </c>
      <c r="AJ309" s="218">
        <v>137559</v>
      </c>
    </row>
    <row r="310" spans="1:36" ht="12.75">
      <c r="A310" s="167">
        <v>301</v>
      </c>
      <c r="B310" s="168" t="s">
        <v>746</v>
      </c>
      <c r="C310" s="248">
        <v>23113154</v>
      </c>
      <c r="D310" s="248">
        <v>23993663</v>
      </c>
      <c r="E310" s="248">
        <v>24973562</v>
      </c>
      <c r="F310" s="248">
        <v>26010114</v>
      </c>
      <c r="G310" s="248">
        <v>27040694</v>
      </c>
      <c r="H310" s="248">
        <v>28178290</v>
      </c>
      <c r="I310" s="242">
        <v>2005</v>
      </c>
      <c r="J310" s="242">
        <v>0</v>
      </c>
      <c r="L310" s="218">
        <v>302680</v>
      </c>
      <c r="M310" s="218">
        <v>380057</v>
      </c>
      <c r="N310" s="218">
        <v>412213</v>
      </c>
      <c r="O310" s="218">
        <v>380132</v>
      </c>
      <c r="P310" s="229">
        <v>461504</v>
      </c>
      <c r="Q310" s="218">
        <v>302680</v>
      </c>
      <c r="R310" s="218">
        <v>380057</v>
      </c>
      <c r="S310" s="218">
        <v>412213</v>
      </c>
      <c r="T310" s="218">
        <v>380132</v>
      </c>
      <c r="U310" s="218">
        <v>461504</v>
      </c>
      <c r="V310" s="1">
        <v>0.0131</v>
      </c>
      <c r="W310" s="1">
        <v>0.0158</v>
      </c>
      <c r="X310" s="1">
        <v>0.0165</v>
      </c>
      <c r="Y310" s="1">
        <v>0.0146</v>
      </c>
      <c r="Z310" s="1">
        <v>0.0171</v>
      </c>
      <c r="AB310" s="1">
        <v>0.0161</v>
      </c>
      <c r="AC310" s="1">
        <v>0.0156</v>
      </c>
      <c r="AE310" s="1">
        <v>0.0171</v>
      </c>
      <c r="AF310" s="1">
        <v>0.0156</v>
      </c>
      <c r="AG310" s="1">
        <v>0.0015000000000000013</v>
      </c>
      <c r="AI310" s="1">
        <v>0.0161</v>
      </c>
      <c r="AJ310" s="218">
        <v>453670</v>
      </c>
    </row>
    <row r="311" spans="1:36" ht="12.75">
      <c r="A311" s="167">
        <v>302</v>
      </c>
      <c r="B311" s="168" t="s">
        <v>747</v>
      </c>
      <c r="C311" s="248">
        <v>1315688</v>
      </c>
      <c r="D311" s="248">
        <v>1359406</v>
      </c>
      <c r="E311" s="248">
        <v>1395962</v>
      </c>
      <c r="F311" s="248">
        <v>1441623</v>
      </c>
      <c r="G311" s="248">
        <v>1489774</v>
      </c>
      <c r="H311" s="248">
        <v>1533632</v>
      </c>
      <c r="I311" s="242">
        <v>0</v>
      </c>
      <c r="J311" s="242">
        <v>0</v>
      </c>
      <c r="L311" s="218">
        <v>10826</v>
      </c>
      <c r="M311" s="218">
        <v>2571</v>
      </c>
      <c r="N311" s="218">
        <v>10762</v>
      </c>
      <c r="O311" s="218">
        <v>12110</v>
      </c>
      <c r="P311" s="229">
        <v>6614</v>
      </c>
      <c r="Q311" s="218">
        <v>10826</v>
      </c>
      <c r="R311" s="218">
        <v>2571</v>
      </c>
      <c r="S311" s="218">
        <v>10762</v>
      </c>
      <c r="T311" s="218">
        <v>12110</v>
      </c>
      <c r="U311" s="218">
        <v>6614</v>
      </c>
      <c r="V311" s="1">
        <v>0.0082</v>
      </c>
      <c r="W311" s="1">
        <v>0.0019</v>
      </c>
      <c r="X311" s="1">
        <v>0.0077</v>
      </c>
      <c r="Y311" s="1">
        <v>0.0084</v>
      </c>
      <c r="Z311" s="1">
        <v>0.0044</v>
      </c>
      <c r="AB311" s="1">
        <v>0.0068</v>
      </c>
      <c r="AC311" s="1">
        <v>0.0047</v>
      </c>
      <c r="AE311" s="1">
        <v>0.0084</v>
      </c>
      <c r="AF311" s="1">
        <v>0.0061</v>
      </c>
      <c r="AG311" s="1">
        <v>0.002299999999999999</v>
      </c>
      <c r="AI311" s="1">
        <v>0.0068</v>
      </c>
      <c r="AJ311" s="218">
        <v>10429</v>
      </c>
    </row>
    <row r="312" spans="1:36" ht="12.75">
      <c r="A312" s="167">
        <v>303</v>
      </c>
      <c r="B312" s="168" t="s">
        <v>748</v>
      </c>
      <c r="C312" s="248">
        <v>11147962</v>
      </c>
      <c r="D312" s="248">
        <v>11571723</v>
      </c>
      <c r="E312" s="248">
        <v>12281188</v>
      </c>
      <c r="F312" s="248">
        <v>12953959</v>
      </c>
      <c r="G312" s="248">
        <v>13656288</v>
      </c>
      <c r="H312" s="248">
        <v>14360859</v>
      </c>
      <c r="I312" s="242">
        <v>1991</v>
      </c>
      <c r="J312" s="242">
        <v>0</v>
      </c>
      <c r="L312" s="218">
        <v>145062</v>
      </c>
      <c r="M312" s="218">
        <v>419650</v>
      </c>
      <c r="N312" s="218">
        <v>365741</v>
      </c>
      <c r="O312" s="218">
        <v>337358</v>
      </c>
      <c r="P312" s="229">
        <v>363164</v>
      </c>
      <c r="Q312" s="218">
        <v>145062</v>
      </c>
      <c r="R312" s="218">
        <v>419650</v>
      </c>
      <c r="S312" s="218">
        <v>365741</v>
      </c>
      <c r="T312" s="218">
        <v>337358</v>
      </c>
      <c r="U312" s="218">
        <v>363164</v>
      </c>
      <c r="V312" s="1">
        <v>0.013</v>
      </c>
      <c r="W312" s="1">
        <v>0.0363</v>
      </c>
      <c r="X312" s="1">
        <v>0.0298</v>
      </c>
      <c r="Y312" s="1">
        <v>0.026</v>
      </c>
      <c r="Z312" s="1">
        <v>0.0266</v>
      </c>
      <c r="AB312" s="1">
        <v>0.0275</v>
      </c>
      <c r="AC312" s="1">
        <v>0.0275</v>
      </c>
      <c r="AE312" s="1">
        <v>0.0298</v>
      </c>
      <c r="AF312" s="1">
        <v>0.0263</v>
      </c>
      <c r="AG312" s="1">
        <v>0.0034999999999999996</v>
      </c>
      <c r="AI312" s="1">
        <v>0.0275</v>
      </c>
      <c r="AJ312" s="218">
        <v>394924</v>
      </c>
    </row>
    <row r="313" spans="1:36" ht="12.75">
      <c r="A313" s="167">
        <v>304</v>
      </c>
      <c r="B313" s="168" t="s">
        <v>749</v>
      </c>
      <c r="C313" s="248">
        <v>21650469</v>
      </c>
      <c r="D313" s="248">
        <v>22727780</v>
      </c>
      <c r="E313" s="248">
        <v>24245252</v>
      </c>
      <c r="F313" s="248">
        <v>25241202</v>
      </c>
      <c r="G313" s="248">
        <v>26405192</v>
      </c>
      <c r="H313" s="248">
        <v>28122469</v>
      </c>
      <c r="I313" s="242">
        <v>2005</v>
      </c>
      <c r="J313" s="242">
        <v>0</v>
      </c>
      <c r="L313" s="218">
        <v>536049</v>
      </c>
      <c r="M313" s="218">
        <v>949278</v>
      </c>
      <c r="N313" s="218">
        <v>389819</v>
      </c>
      <c r="O313" s="218">
        <v>532960</v>
      </c>
      <c r="P313" s="229">
        <v>1050948</v>
      </c>
      <c r="Q313" s="218">
        <v>536049</v>
      </c>
      <c r="R313" s="218">
        <v>949278</v>
      </c>
      <c r="S313" s="218">
        <v>389819</v>
      </c>
      <c r="T313" s="218">
        <v>532960</v>
      </c>
      <c r="U313" s="218">
        <v>1050948</v>
      </c>
      <c r="V313" s="1">
        <v>0.0248</v>
      </c>
      <c r="W313" s="1">
        <v>0.0418</v>
      </c>
      <c r="X313" s="1">
        <v>0.0161</v>
      </c>
      <c r="Y313" s="1">
        <v>0.0211</v>
      </c>
      <c r="Z313" s="1">
        <v>0.0398</v>
      </c>
      <c r="AB313" s="1">
        <v>0.0257</v>
      </c>
      <c r="AC313" s="1">
        <v>0.0257</v>
      </c>
      <c r="AE313" s="1">
        <v>0.0398</v>
      </c>
      <c r="AF313" s="1">
        <v>0.0186</v>
      </c>
      <c r="AG313" s="1">
        <v>0.021200000000000004</v>
      </c>
      <c r="AI313" s="1">
        <v>0.0257</v>
      </c>
      <c r="AJ313" s="218">
        <v>722747</v>
      </c>
    </row>
    <row r="314" spans="1:36" ht="12.75">
      <c r="A314" s="167">
        <v>305</v>
      </c>
      <c r="B314" s="168" t="s">
        <v>750</v>
      </c>
      <c r="C314" s="248">
        <v>60350740</v>
      </c>
      <c r="D314" s="248">
        <v>62859640</v>
      </c>
      <c r="E314" s="248">
        <v>65227825</v>
      </c>
      <c r="F314" s="248">
        <v>68260862</v>
      </c>
      <c r="G314" s="248">
        <v>71370427</v>
      </c>
      <c r="H314" s="248">
        <v>74317122</v>
      </c>
      <c r="I314" s="242">
        <v>1991</v>
      </c>
      <c r="J314" s="242">
        <v>0</v>
      </c>
      <c r="L314" s="218">
        <v>1000131</v>
      </c>
      <c r="M314" s="218">
        <v>796694</v>
      </c>
      <c r="N314" s="218">
        <v>1402341</v>
      </c>
      <c r="O314" s="218">
        <v>1403043</v>
      </c>
      <c r="P314" s="229">
        <v>1162434</v>
      </c>
      <c r="Q314" s="218">
        <v>1000131</v>
      </c>
      <c r="R314" s="218">
        <v>796694</v>
      </c>
      <c r="S314" s="218">
        <v>1402341</v>
      </c>
      <c r="T314" s="218">
        <v>1403043</v>
      </c>
      <c r="U314" s="218">
        <v>1162434</v>
      </c>
      <c r="V314" s="1">
        <v>0.0166</v>
      </c>
      <c r="W314" s="1">
        <v>0.0127</v>
      </c>
      <c r="X314" s="1">
        <v>0.0215</v>
      </c>
      <c r="Y314" s="1">
        <v>0.0206</v>
      </c>
      <c r="Z314" s="1">
        <v>0.0163</v>
      </c>
      <c r="AB314" s="1">
        <v>0.0195</v>
      </c>
      <c r="AC314" s="1">
        <v>0.0165</v>
      </c>
      <c r="AE314" s="1">
        <v>0.0215</v>
      </c>
      <c r="AF314" s="1">
        <v>0.0185</v>
      </c>
      <c r="AG314" s="1">
        <v>0.002999999999999999</v>
      </c>
      <c r="AI314" s="1">
        <v>0.0195</v>
      </c>
      <c r="AJ314" s="218">
        <v>1449184</v>
      </c>
    </row>
    <row r="315" spans="1:36" ht="12.75">
      <c r="A315" s="167">
        <v>306</v>
      </c>
      <c r="B315" s="168" t="s">
        <v>751</v>
      </c>
      <c r="C315" s="248">
        <v>2896334</v>
      </c>
      <c r="D315" s="248">
        <v>2983300</v>
      </c>
      <c r="E315" s="248">
        <v>3083290</v>
      </c>
      <c r="F315" s="248">
        <v>3175954</v>
      </c>
      <c r="G315" s="248">
        <v>3282099</v>
      </c>
      <c r="H315" s="248">
        <v>3419431</v>
      </c>
      <c r="I315" s="242">
        <v>1991</v>
      </c>
      <c r="J315" s="242">
        <v>0</v>
      </c>
      <c r="L315" s="218">
        <v>14558</v>
      </c>
      <c r="M315" s="218">
        <v>25407</v>
      </c>
      <c r="N315" s="218">
        <v>15582</v>
      </c>
      <c r="O315" s="218">
        <v>26746</v>
      </c>
      <c r="P315" s="229">
        <v>55280</v>
      </c>
      <c r="Q315" s="218">
        <v>14558</v>
      </c>
      <c r="R315" s="218">
        <v>25407</v>
      </c>
      <c r="S315" s="218">
        <v>15582</v>
      </c>
      <c r="T315" s="218">
        <v>26746</v>
      </c>
      <c r="U315" s="218">
        <v>55280</v>
      </c>
      <c r="V315" s="1">
        <v>0.005</v>
      </c>
      <c r="W315" s="1">
        <v>0.0085</v>
      </c>
      <c r="X315" s="1">
        <v>0.0051</v>
      </c>
      <c r="Y315" s="1">
        <v>0.0084</v>
      </c>
      <c r="Z315" s="1">
        <v>0.0168</v>
      </c>
      <c r="AB315" s="1">
        <v>0.0101</v>
      </c>
      <c r="AC315" s="1">
        <v>0.0073</v>
      </c>
      <c r="AE315" s="1">
        <v>0.0168</v>
      </c>
      <c r="AF315" s="1">
        <v>0.0068</v>
      </c>
      <c r="AG315" s="1">
        <v>0.009999999999999998</v>
      </c>
      <c r="AI315" s="1">
        <v>0.0101</v>
      </c>
      <c r="AJ315" s="218">
        <v>34536</v>
      </c>
    </row>
    <row r="316" spans="1:36" ht="12.75">
      <c r="A316" s="167">
        <v>307</v>
      </c>
      <c r="B316" s="168" t="s">
        <v>752</v>
      </c>
      <c r="C316" s="248">
        <v>55436719</v>
      </c>
      <c r="D316" s="248">
        <v>57997151</v>
      </c>
      <c r="E316" s="248">
        <v>60384756</v>
      </c>
      <c r="F316" s="248">
        <v>62828403</v>
      </c>
      <c r="G316" s="248">
        <v>65691452</v>
      </c>
      <c r="H316" s="248">
        <v>68863605</v>
      </c>
      <c r="I316" s="242">
        <v>1997</v>
      </c>
      <c r="J316" s="242">
        <v>0</v>
      </c>
      <c r="L316" s="218">
        <v>1174514</v>
      </c>
      <c r="M316" s="218">
        <v>937676</v>
      </c>
      <c r="N316" s="218">
        <v>934028</v>
      </c>
      <c r="O316" s="218">
        <v>1292339</v>
      </c>
      <c r="P316" s="229">
        <v>1529866</v>
      </c>
      <c r="Q316" s="218">
        <v>1174514</v>
      </c>
      <c r="R316" s="218">
        <v>937676</v>
      </c>
      <c r="S316" s="218">
        <v>934028</v>
      </c>
      <c r="T316" s="218">
        <v>1292339</v>
      </c>
      <c r="U316" s="218">
        <v>1529866</v>
      </c>
      <c r="V316" s="1">
        <v>0.0212</v>
      </c>
      <c r="W316" s="1">
        <v>0.0162</v>
      </c>
      <c r="X316" s="1">
        <v>0.0155</v>
      </c>
      <c r="Y316" s="1">
        <v>0.0206</v>
      </c>
      <c r="Z316" s="1">
        <v>0.0233</v>
      </c>
      <c r="AB316" s="1">
        <v>0.0198</v>
      </c>
      <c r="AC316" s="1">
        <v>0.0174</v>
      </c>
      <c r="AE316" s="1">
        <v>0.0233</v>
      </c>
      <c r="AF316" s="1">
        <v>0.0181</v>
      </c>
      <c r="AG316" s="1">
        <v>0.0052</v>
      </c>
      <c r="AI316" s="1">
        <v>0.0198</v>
      </c>
      <c r="AJ316" s="218">
        <v>1363499</v>
      </c>
    </row>
    <row r="317" spans="1:36" ht="12.75">
      <c r="A317" s="167">
        <v>308</v>
      </c>
      <c r="B317" s="168" t="s">
        <v>753</v>
      </c>
      <c r="C317" s="248">
        <v>178285048</v>
      </c>
      <c r="D317" s="248">
        <v>188477935</v>
      </c>
      <c r="E317" s="248">
        <v>198984814</v>
      </c>
      <c r="F317" s="248">
        <v>209933737</v>
      </c>
      <c r="G317" s="248">
        <v>219284328</v>
      </c>
      <c r="H317" s="248">
        <v>231970809</v>
      </c>
      <c r="I317" s="242">
        <v>0</v>
      </c>
      <c r="J317" s="242">
        <v>0</v>
      </c>
      <c r="L317" s="218">
        <v>5735761</v>
      </c>
      <c r="M317" s="218">
        <v>5794931</v>
      </c>
      <c r="N317" s="218">
        <v>5974303</v>
      </c>
      <c r="O317" s="218">
        <v>4102248</v>
      </c>
      <c r="P317" s="229">
        <v>7204373</v>
      </c>
      <c r="Q317" s="218">
        <v>5735761</v>
      </c>
      <c r="R317" s="218">
        <v>5794931</v>
      </c>
      <c r="S317" s="218">
        <v>5974303</v>
      </c>
      <c r="T317" s="218">
        <v>4102248</v>
      </c>
      <c r="U317" s="218">
        <v>7204373</v>
      </c>
      <c r="V317" s="1">
        <v>0.0322</v>
      </c>
      <c r="W317" s="1">
        <v>0.0307</v>
      </c>
      <c r="X317" s="1">
        <v>0.03</v>
      </c>
      <c r="Y317" s="1">
        <v>0.0195</v>
      </c>
      <c r="Z317" s="1">
        <v>0.0329</v>
      </c>
      <c r="AB317" s="1">
        <v>0.0275</v>
      </c>
      <c r="AC317" s="1">
        <v>0.0267</v>
      </c>
      <c r="AE317" s="1">
        <v>0.0329</v>
      </c>
      <c r="AF317" s="1">
        <v>0.0248</v>
      </c>
      <c r="AG317" s="1">
        <v>0.0081</v>
      </c>
      <c r="AI317" s="1">
        <v>0.0275</v>
      </c>
      <c r="AJ317" s="218">
        <v>6379197</v>
      </c>
    </row>
    <row r="318" spans="1:36" ht="12.75">
      <c r="A318" s="167">
        <v>309</v>
      </c>
      <c r="B318" s="168" t="s">
        <v>754</v>
      </c>
      <c r="C318" s="248">
        <v>13020800</v>
      </c>
      <c r="D318" s="248">
        <v>13582024</v>
      </c>
      <c r="E318" s="248">
        <v>14056255</v>
      </c>
      <c r="F318" s="248">
        <v>14537902</v>
      </c>
      <c r="G318" s="248">
        <v>15006396</v>
      </c>
      <c r="H318" s="248">
        <v>15473335</v>
      </c>
      <c r="I318" s="242">
        <v>1991</v>
      </c>
      <c r="J318" s="242">
        <v>0</v>
      </c>
      <c r="L318" s="218">
        <v>235704</v>
      </c>
      <c r="M318" s="218">
        <v>133277</v>
      </c>
      <c r="N318" s="218">
        <v>130241</v>
      </c>
      <c r="O318" s="218">
        <v>105045</v>
      </c>
      <c r="P318" s="229">
        <v>91779</v>
      </c>
      <c r="Q318" s="218">
        <v>235704</v>
      </c>
      <c r="R318" s="218">
        <v>133277</v>
      </c>
      <c r="S318" s="218">
        <v>130241</v>
      </c>
      <c r="T318" s="218">
        <v>105045</v>
      </c>
      <c r="U318" s="218">
        <v>91779</v>
      </c>
      <c r="V318" s="1">
        <v>0.0181</v>
      </c>
      <c r="W318" s="1">
        <v>0.0098</v>
      </c>
      <c r="X318" s="1">
        <v>0.0093</v>
      </c>
      <c r="Y318" s="1">
        <v>0.0072</v>
      </c>
      <c r="Z318" s="1">
        <v>0.0061</v>
      </c>
      <c r="AB318" s="1">
        <v>0.0075</v>
      </c>
      <c r="AC318" s="1">
        <v>0.0075</v>
      </c>
      <c r="AE318" s="1">
        <v>0.0093</v>
      </c>
      <c r="AF318" s="1">
        <v>0.0067</v>
      </c>
      <c r="AG318" s="1">
        <v>0.002599999999999999</v>
      </c>
      <c r="AI318" s="1">
        <v>0.0075</v>
      </c>
      <c r="AJ318" s="218">
        <v>116050</v>
      </c>
    </row>
    <row r="319" spans="1:36" ht="12.75">
      <c r="A319" s="167">
        <v>310</v>
      </c>
      <c r="B319" s="168" t="s">
        <v>755</v>
      </c>
      <c r="C319" s="248">
        <v>34981651</v>
      </c>
      <c r="D319" s="248">
        <v>36344277</v>
      </c>
      <c r="E319" s="248">
        <v>37654086</v>
      </c>
      <c r="F319" s="248">
        <v>38990064</v>
      </c>
      <c r="G319" s="248">
        <v>40402319</v>
      </c>
      <c r="H319" s="248">
        <v>42001479</v>
      </c>
      <c r="I319" s="242">
        <v>2003</v>
      </c>
      <c r="J319" s="242">
        <v>0</v>
      </c>
      <c r="L319" s="218">
        <v>488085</v>
      </c>
      <c r="M319" s="218">
        <v>401202</v>
      </c>
      <c r="N319" s="218">
        <v>394626</v>
      </c>
      <c r="O319" s="218">
        <v>437503</v>
      </c>
      <c r="P319" s="229">
        <v>589102</v>
      </c>
      <c r="Q319" s="218">
        <v>488085</v>
      </c>
      <c r="R319" s="218">
        <v>401202</v>
      </c>
      <c r="S319" s="218">
        <v>394626</v>
      </c>
      <c r="T319" s="218">
        <v>437503</v>
      </c>
      <c r="U319" s="218">
        <v>589102</v>
      </c>
      <c r="V319" s="1">
        <v>0.014</v>
      </c>
      <c r="W319" s="1">
        <v>0.011</v>
      </c>
      <c r="X319" s="1">
        <v>0.0105</v>
      </c>
      <c r="Y319" s="1">
        <v>0.0112</v>
      </c>
      <c r="Z319" s="1">
        <v>0.0146</v>
      </c>
      <c r="AB319" s="1">
        <v>0.0121</v>
      </c>
      <c r="AC319" s="1">
        <v>0.0109</v>
      </c>
      <c r="AE319" s="1">
        <v>0.0146</v>
      </c>
      <c r="AF319" s="1">
        <v>0.0109</v>
      </c>
      <c r="AG319" s="1">
        <v>0.0037</v>
      </c>
      <c r="AI319" s="1">
        <v>0.0121</v>
      </c>
      <c r="AJ319" s="218">
        <v>508218</v>
      </c>
    </row>
    <row r="320" spans="1:36" ht="12.75">
      <c r="A320" s="167">
        <v>311</v>
      </c>
      <c r="B320" s="168" t="s">
        <v>756</v>
      </c>
      <c r="C320" s="248">
        <v>6673404</v>
      </c>
      <c r="D320" s="248">
        <v>6891487</v>
      </c>
      <c r="E320" s="248">
        <v>7131605</v>
      </c>
      <c r="F320" s="248">
        <v>7717299</v>
      </c>
      <c r="G320" s="248">
        <v>8001578</v>
      </c>
      <c r="H320" s="248">
        <v>8333966</v>
      </c>
      <c r="I320" s="242">
        <v>0</v>
      </c>
      <c r="J320" s="242">
        <v>0</v>
      </c>
      <c r="L320" s="218">
        <v>51248</v>
      </c>
      <c r="M320" s="218">
        <v>67831</v>
      </c>
      <c r="N320" s="218">
        <v>407404</v>
      </c>
      <c r="O320" s="218">
        <v>91347</v>
      </c>
      <c r="P320" s="229">
        <v>132349</v>
      </c>
      <c r="Q320" s="218">
        <v>51248</v>
      </c>
      <c r="R320" s="218">
        <v>67831</v>
      </c>
      <c r="S320" s="218">
        <v>407404</v>
      </c>
      <c r="T320" s="218">
        <v>91347</v>
      </c>
      <c r="U320" s="218">
        <v>132349</v>
      </c>
      <c r="V320" s="1">
        <v>0.0077</v>
      </c>
      <c r="W320" s="1">
        <v>0.0098</v>
      </c>
      <c r="X320" s="1">
        <v>0.0571</v>
      </c>
      <c r="Y320" s="1">
        <v>0.0118</v>
      </c>
      <c r="Z320" s="1">
        <v>0.0165</v>
      </c>
      <c r="AB320" s="1">
        <v>0.0285</v>
      </c>
      <c r="AC320" s="1">
        <v>0.0127</v>
      </c>
      <c r="AE320" s="1">
        <v>0.0571</v>
      </c>
      <c r="AF320" s="1">
        <v>0.0142</v>
      </c>
      <c r="AG320" s="1">
        <v>0.042899999999999994</v>
      </c>
      <c r="AI320" s="1">
        <v>0.0127</v>
      </c>
      <c r="AJ320" s="218">
        <v>105841</v>
      </c>
    </row>
    <row r="321" spans="1:36" ht="12.75">
      <c r="A321" s="167">
        <v>312</v>
      </c>
      <c r="B321" s="168" t="s">
        <v>757</v>
      </c>
      <c r="C321" s="248">
        <v>1525063</v>
      </c>
      <c r="D321" s="248">
        <v>1579485</v>
      </c>
      <c r="E321" s="248">
        <v>1650651</v>
      </c>
      <c r="F321" s="248">
        <v>1694498</v>
      </c>
      <c r="G321" s="248">
        <v>1745377</v>
      </c>
      <c r="H321" s="248">
        <v>1799561</v>
      </c>
      <c r="I321" s="242">
        <v>0</v>
      </c>
      <c r="J321" s="242">
        <v>0</v>
      </c>
      <c r="L321" s="218">
        <v>16295</v>
      </c>
      <c r="M321" s="218">
        <v>31679</v>
      </c>
      <c r="N321" s="218">
        <v>2581</v>
      </c>
      <c r="O321" s="218">
        <v>8517</v>
      </c>
      <c r="P321" s="229">
        <v>10550</v>
      </c>
      <c r="Q321" s="218">
        <v>16295</v>
      </c>
      <c r="R321" s="218">
        <v>31679</v>
      </c>
      <c r="S321" s="218">
        <v>2581</v>
      </c>
      <c r="T321" s="218">
        <v>8517</v>
      </c>
      <c r="U321" s="218">
        <v>10550</v>
      </c>
      <c r="V321" s="1">
        <v>0.0107</v>
      </c>
      <c r="W321" s="1">
        <v>0.0201</v>
      </c>
      <c r="X321" s="1">
        <v>0.0016</v>
      </c>
      <c r="Y321" s="1">
        <v>0.005</v>
      </c>
      <c r="Z321" s="1">
        <v>0.006</v>
      </c>
      <c r="AB321" s="1">
        <v>0.0042</v>
      </c>
      <c r="AC321" s="1">
        <v>0.0042</v>
      </c>
      <c r="AE321" s="1">
        <v>0.006</v>
      </c>
      <c r="AF321" s="1">
        <v>0.0033</v>
      </c>
      <c r="AG321" s="1">
        <v>0.0027</v>
      </c>
      <c r="AI321" s="1">
        <v>0.0042</v>
      </c>
      <c r="AJ321" s="218">
        <v>7558</v>
      </c>
    </row>
    <row r="322" spans="1:36" ht="12.75">
      <c r="A322" s="167">
        <v>313</v>
      </c>
      <c r="B322" s="168" t="s">
        <v>758</v>
      </c>
      <c r="C322" s="248">
        <v>917125</v>
      </c>
      <c r="D322" s="248">
        <v>954890</v>
      </c>
      <c r="E322" s="248">
        <v>996728</v>
      </c>
      <c r="F322" s="248">
        <v>1046143</v>
      </c>
      <c r="G322" s="248">
        <v>1092773</v>
      </c>
      <c r="H322" s="248">
        <v>1125692</v>
      </c>
      <c r="I322" s="242">
        <v>0</v>
      </c>
      <c r="J322" s="242">
        <v>0</v>
      </c>
      <c r="L322" s="218">
        <v>14837</v>
      </c>
      <c r="M322" s="218">
        <v>17966</v>
      </c>
      <c r="N322" s="218">
        <v>24497</v>
      </c>
      <c r="O322" s="218">
        <v>20476</v>
      </c>
      <c r="P322" s="229">
        <v>5600</v>
      </c>
      <c r="Q322" s="218">
        <v>14837</v>
      </c>
      <c r="R322" s="218">
        <v>17966</v>
      </c>
      <c r="S322" s="218">
        <v>24497</v>
      </c>
      <c r="T322" s="218">
        <v>20476</v>
      </c>
      <c r="U322" s="218">
        <v>5600</v>
      </c>
      <c r="V322" s="1">
        <v>0.0162</v>
      </c>
      <c r="W322" s="1">
        <v>0.0188</v>
      </c>
      <c r="X322" s="1">
        <v>0.0246</v>
      </c>
      <c r="Y322" s="1">
        <v>0.0196</v>
      </c>
      <c r="Z322" s="1">
        <v>0.0051</v>
      </c>
      <c r="AB322" s="1">
        <v>0.0164</v>
      </c>
      <c r="AC322" s="1">
        <v>0.0145</v>
      </c>
      <c r="AE322" s="1">
        <v>0.0246</v>
      </c>
      <c r="AF322" s="1">
        <v>0.0124</v>
      </c>
      <c r="AG322" s="1">
        <v>0.0122</v>
      </c>
      <c r="AI322" s="1">
        <v>0.0164</v>
      </c>
      <c r="AJ322" s="218">
        <v>18461</v>
      </c>
    </row>
    <row r="323" spans="1:36" ht="12.75">
      <c r="A323" s="167">
        <v>314</v>
      </c>
      <c r="B323" s="168" t="s">
        <v>759</v>
      </c>
      <c r="C323" s="248">
        <v>86488677</v>
      </c>
      <c r="D323" s="248">
        <v>90873906</v>
      </c>
      <c r="E323" s="248">
        <v>95657980</v>
      </c>
      <c r="F323" s="248">
        <v>101193510</v>
      </c>
      <c r="G323" s="248">
        <v>109523765</v>
      </c>
      <c r="H323" s="248">
        <v>117181127</v>
      </c>
      <c r="I323" s="242">
        <v>1991</v>
      </c>
      <c r="J323" s="242">
        <v>0</v>
      </c>
      <c r="L323" s="218">
        <v>2223012</v>
      </c>
      <c r="M323" s="218">
        <v>2512226</v>
      </c>
      <c r="N323" s="218">
        <v>3144080</v>
      </c>
      <c r="O323" s="218">
        <v>5800417</v>
      </c>
      <c r="P323" s="229">
        <v>4919268</v>
      </c>
      <c r="Q323" s="218">
        <v>2223012</v>
      </c>
      <c r="R323" s="218">
        <v>2512226</v>
      </c>
      <c r="S323" s="218">
        <v>3144080</v>
      </c>
      <c r="T323" s="218">
        <v>5800417</v>
      </c>
      <c r="U323" s="218">
        <v>4919268</v>
      </c>
      <c r="V323" s="1">
        <v>0.0257</v>
      </c>
      <c r="W323" s="1">
        <v>0.0276</v>
      </c>
      <c r="X323" s="1">
        <v>0.0329</v>
      </c>
      <c r="Y323" s="1">
        <v>0.0573</v>
      </c>
      <c r="Z323" s="1">
        <v>0.0449</v>
      </c>
      <c r="AB323" s="1">
        <v>0.045</v>
      </c>
      <c r="AC323" s="1">
        <v>0.0351</v>
      </c>
      <c r="AE323" s="1">
        <v>0.0573</v>
      </c>
      <c r="AF323" s="1">
        <v>0.0389</v>
      </c>
      <c r="AG323" s="1">
        <v>0.0184</v>
      </c>
      <c r="AI323" s="1">
        <v>0.045</v>
      </c>
      <c r="AJ323" s="218">
        <v>5273151</v>
      </c>
    </row>
    <row r="324" spans="1:36" ht="12.75">
      <c r="A324" s="167">
        <v>315</v>
      </c>
      <c r="B324" s="168" t="s">
        <v>760</v>
      </c>
      <c r="C324" s="248">
        <v>48392560</v>
      </c>
      <c r="D324" s="248">
        <v>50576294</v>
      </c>
      <c r="E324" s="248">
        <v>52642987</v>
      </c>
      <c r="F324" s="248">
        <v>54681311</v>
      </c>
      <c r="G324" s="248">
        <v>56484404</v>
      </c>
      <c r="H324" s="248">
        <v>58453859</v>
      </c>
      <c r="I324" s="242">
        <v>1991</v>
      </c>
      <c r="J324" s="242">
        <v>0</v>
      </c>
      <c r="L324" s="218">
        <v>973920</v>
      </c>
      <c r="M324" s="218">
        <v>802285</v>
      </c>
      <c r="N324" s="218">
        <v>694244</v>
      </c>
      <c r="O324" s="218">
        <v>436060</v>
      </c>
      <c r="P324" s="229">
        <v>543022</v>
      </c>
      <c r="Q324" s="218">
        <v>973920</v>
      </c>
      <c r="R324" s="218">
        <v>802285</v>
      </c>
      <c r="S324" s="218">
        <v>694244</v>
      </c>
      <c r="T324" s="218">
        <v>436060</v>
      </c>
      <c r="U324" s="218">
        <v>543022</v>
      </c>
      <c r="V324" s="1">
        <v>0.0201</v>
      </c>
      <c r="W324" s="1">
        <v>0.0159</v>
      </c>
      <c r="X324" s="1">
        <v>0.0132</v>
      </c>
      <c r="Y324" s="1">
        <v>0.008</v>
      </c>
      <c r="Z324" s="1">
        <v>0.0096</v>
      </c>
      <c r="AB324" s="1">
        <v>0.0103</v>
      </c>
      <c r="AC324" s="1">
        <v>0.0103</v>
      </c>
      <c r="AE324" s="1">
        <v>0.0132</v>
      </c>
      <c r="AF324" s="1">
        <v>0.0088</v>
      </c>
      <c r="AG324" s="1">
        <v>0.004399999999999999</v>
      </c>
      <c r="AI324" s="1">
        <v>0.0103</v>
      </c>
      <c r="AJ324" s="218">
        <v>602075</v>
      </c>
    </row>
    <row r="325" spans="1:36" ht="12.75">
      <c r="A325" s="167">
        <v>316</v>
      </c>
      <c r="B325" s="168" t="s">
        <v>761</v>
      </c>
      <c r="C325" s="248">
        <v>19151781</v>
      </c>
      <c r="D325" s="248">
        <v>19935117</v>
      </c>
      <c r="E325" s="248">
        <v>20679290</v>
      </c>
      <c r="F325" s="248">
        <v>21524002</v>
      </c>
      <c r="G325" s="248">
        <v>22355582</v>
      </c>
      <c r="H325" s="248">
        <v>23233170</v>
      </c>
      <c r="I325" s="242">
        <v>0</v>
      </c>
      <c r="J325" s="242">
        <v>0</v>
      </c>
      <c r="L325" s="218">
        <v>304541</v>
      </c>
      <c r="M325" s="218">
        <v>245795</v>
      </c>
      <c r="N325" s="218">
        <v>327730</v>
      </c>
      <c r="O325" s="218">
        <v>293480</v>
      </c>
      <c r="P325" s="229">
        <v>318698</v>
      </c>
      <c r="Q325" s="218">
        <v>304541</v>
      </c>
      <c r="R325" s="218">
        <v>245795</v>
      </c>
      <c r="S325" s="218">
        <v>327730</v>
      </c>
      <c r="T325" s="218">
        <v>293480</v>
      </c>
      <c r="U325" s="218">
        <v>318698</v>
      </c>
      <c r="V325" s="1">
        <v>0.0159</v>
      </c>
      <c r="W325" s="1">
        <v>0.0123</v>
      </c>
      <c r="X325" s="1">
        <v>0.0158</v>
      </c>
      <c r="Y325" s="1">
        <v>0.0136</v>
      </c>
      <c r="Z325" s="1">
        <v>0.0143</v>
      </c>
      <c r="AB325" s="1">
        <v>0.0146</v>
      </c>
      <c r="AC325" s="1">
        <v>0.0134</v>
      </c>
      <c r="AE325" s="1">
        <v>0.0158</v>
      </c>
      <c r="AF325" s="1">
        <v>0.014</v>
      </c>
      <c r="AG325" s="1">
        <v>0.0018000000000000013</v>
      </c>
      <c r="AI325" s="1">
        <v>0.0146</v>
      </c>
      <c r="AJ325" s="218">
        <v>339204</v>
      </c>
    </row>
    <row r="326" spans="1:36" ht="12.75">
      <c r="A326" s="167">
        <v>317</v>
      </c>
      <c r="B326" s="168" t="s">
        <v>762</v>
      </c>
      <c r="C326" s="248">
        <v>88155189</v>
      </c>
      <c r="D326" s="248">
        <v>92052400</v>
      </c>
      <c r="E326" s="248">
        <v>96603303</v>
      </c>
      <c r="F326" s="248">
        <v>101191524</v>
      </c>
      <c r="G326" s="248">
        <v>105821432</v>
      </c>
      <c r="H326" s="248">
        <v>110269797</v>
      </c>
      <c r="I326" s="242">
        <v>1991</v>
      </c>
      <c r="J326" s="242">
        <v>0</v>
      </c>
      <c r="L326" s="218">
        <v>1693331</v>
      </c>
      <c r="M326" s="218">
        <v>2249593</v>
      </c>
      <c r="N326" s="218">
        <v>2168677</v>
      </c>
      <c r="O326" s="218">
        <v>2100119</v>
      </c>
      <c r="P326" s="229">
        <v>1802830</v>
      </c>
      <c r="Q326" s="218">
        <v>1693331</v>
      </c>
      <c r="R326" s="218">
        <v>2249593</v>
      </c>
      <c r="S326" s="218">
        <v>2168677</v>
      </c>
      <c r="T326" s="218">
        <v>2100119</v>
      </c>
      <c r="U326" s="218">
        <v>1802830</v>
      </c>
      <c r="V326" s="1">
        <v>0.0192</v>
      </c>
      <c r="W326" s="1">
        <v>0.0244</v>
      </c>
      <c r="X326" s="1">
        <v>0.0224</v>
      </c>
      <c r="Y326" s="1">
        <v>0.0208</v>
      </c>
      <c r="Z326" s="1">
        <v>0.017</v>
      </c>
      <c r="AB326" s="1">
        <v>0.0201</v>
      </c>
      <c r="AC326" s="1">
        <v>0.0201</v>
      </c>
      <c r="AE326" s="1">
        <v>0.0224</v>
      </c>
      <c r="AF326" s="1">
        <v>0.0189</v>
      </c>
      <c r="AG326" s="1">
        <v>0.0034999999999999996</v>
      </c>
      <c r="AI326" s="1">
        <v>0.0201</v>
      </c>
      <c r="AJ326" s="218">
        <v>2216423</v>
      </c>
    </row>
    <row r="327" spans="1:36" ht="12.75">
      <c r="A327" s="167">
        <v>318</v>
      </c>
      <c r="B327" s="168" t="s">
        <v>763</v>
      </c>
      <c r="C327" s="248">
        <v>10872508</v>
      </c>
      <c r="D327" s="248">
        <v>11253929</v>
      </c>
      <c r="E327" s="248">
        <v>11654468</v>
      </c>
      <c r="F327" s="248">
        <v>12086315</v>
      </c>
      <c r="G327" s="248">
        <v>12519876</v>
      </c>
      <c r="H327" s="248">
        <v>12984127</v>
      </c>
      <c r="I327" s="242">
        <v>0</v>
      </c>
      <c r="J327" s="242">
        <v>0</v>
      </c>
      <c r="L327" s="218">
        <v>109608</v>
      </c>
      <c r="M327" s="218">
        <v>119190</v>
      </c>
      <c r="N327" s="218">
        <v>140486</v>
      </c>
      <c r="O327" s="218">
        <v>131403</v>
      </c>
      <c r="P327" s="229">
        <v>119554</v>
      </c>
      <c r="Q327" s="218">
        <v>109608</v>
      </c>
      <c r="R327" s="218">
        <v>119190</v>
      </c>
      <c r="S327" s="218">
        <v>140486</v>
      </c>
      <c r="T327" s="218">
        <v>131403</v>
      </c>
      <c r="U327" s="218">
        <v>119554</v>
      </c>
      <c r="V327" s="1">
        <v>0.0101</v>
      </c>
      <c r="W327" s="1">
        <v>0.0106</v>
      </c>
      <c r="X327" s="1">
        <v>0.0121</v>
      </c>
      <c r="Y327" s="1">
        <v>0.0109</v>
      </c>
      <c r="Z327" s="1">
        <v>0.0095</v>
      </c>
      <c r="AB327" s="1">
        <v>0.0108</v>
      </c>
      <c r="AC327" s="1">
        <v>0.0103</v>
      </c>
      <c r="AE327" s="1">
        <v>0.0121</v>
      </c>
      <c r="AF327" s="1">
        <v>0.0102</v>
      </c>
      <c r="AG327" s="1">
        <v>0.001899999999999999</v>
      </c>
      <c r="AI327" s="1">
        <v>0.0108</v>
      </c>
      <c r="AJ327" s="218">
        <v>140229</v>
      </c>
    </row>
    <row r="328" spans="1:36" ht="12.75">
      <c r="A328" s="167">
        <v>319</v>
      </c>
      <c r="B328" s="168" t="s">
        <v>764</v>
      </c>
      <c r="C328" s="248">
        <v>2147433</v>
      </c>
      <c r="D328" s="248">
        <v>2240770</v>
      </c>
      <c r="E328" s="248">
        <v>2319652</v>
      </c>
      <c r="F328" s="248">
        <v>2332852</v>
      </c>
      <c r="G328" s="248">
        <v>2373737</v>
      </c>
      <c r="H328" s="248">
        <v>0</v>
      </c>
      <c r="I328" s="242">
        <v>0</v>
      </c>
      <c r="J328" s="242">
        <v>0</v>
      </c>
      <c r="L328" s="218">
        <v>39651</v>
      </c>
      <c r="M328" s="218">
        <v>22863</v>
      </c>
      <c r="N328" s="218">
        <v>28890</v>
      </c>
      <c r="O328" s="218">
        <v>52632</v>
      </c>
      <c r="P328" s="229">
        <v>0</v>
      </c>
      <c r="Q328" s="218">
        <v>39651</v>
      </c>
      <c r="R328" s="218">
        <v>22863</v>
      </c>
      <c r="S328" s="218">
        <v>28890</v>
      </c>
      <c r="T328" s="218">
        <v>52632</v>
      </c>
      <c r="U328" s="218">
        <v>0</v>
      </c>
      <c r="V328" s="1">
        <v>0.0185</v>
      </c>
      <c r="W328" s="1">
        <v>0.0102</v>
      </c>
      <c r="X328" s="1">
        <v>0.0125</v>
      </c>
      <c r="Y328" s="1">
        <v>0.0226</v>
      </c>
      <c r="Z328" s="1">
        <v>0</v>
      </c>
      <c r="AB328" s="1">
        <v>0.0151</v>
      </c>
      <c r="AC328" s="1">
        <v>0.0137</v>
      </c>
      <c r="AE328" s="1">
        <v>0.0226</v>
      </c>
      <c r="AF328" s="1">
        <v>0.0114</v>
      </c>
      <c r="AG328" s="1">
        <v>0.011199999999999998</v>
      </c>
      <c r="AI328" s="1">
        <v>0.0151</v>
      </c>
      <c r="AJ328" s="218">
        <v>35843</v>
      </c>
    </row>
    <row r="329" spans="1:36" ht="12.75">
      <c r="A329" s="167">
        <v>320</v>
      </c>
      <c r="B329" s="168" t="s">
        <v>765</v>
      </c>
      <c r="C329" s="248">
        <v>10073411</v>
      </c>
      <c r="D329" s="248">
        <v>10402760</v>
      </c>
      <c r="E329" s="248">
        <v>10753166</v>
      </c>
      <c r="F329" s="248">
        <v>11230678</v>
      </c>
      <c r="G329" s="248">
        <v>11798966</v>
      </c>
      <c r="H329" s="248">
        <v>12818529</v>
      </c>
      <c r="I329" s="242">
        <v>0</v>
      </c>
      <c r="J329" s="242">
        <v>0</v>
      </c>
      <c r="L329" s="218">
        <v>63095</v>
      </c>
      <c r="M329" s="218">
        <v>90337</v>
      </c>
      <c r="N329" s="218">
        <v>187557</v>
      </c>
      <c r="O329" s="218">
        <v>287521</v>
      </c>
      <c r="P329" s="229">
        <v>225444</v>
      </c>
      <c r="Q329" s="218">
        <v>63095</v>
      </c>
      <c r="R329" s="218">
        <v>90337</v>
      </c>
      <c r="S329" s="218">
        <v>187557</v>
      </c>
      <c r="T329" s="218">
        <v>287521</v>
      </c>
      <c r="U329" s="218">
        <v>225444</v>
      </c>
      <c r="V329" s="1">
        <v>0.0063</v>
      </c>
      <c r="W329" s="1">
        <v>0.0087</v>
      </c>
      <c r="X329" s="1">
        <v>0.0174</v>
      </c>
      <c r="Y329" s="1">
        <v>0.0256</v>
      </c>
      <c r="Z329" s="1">
        <v>0.0191</v>
      </c>
      <c r="AB329" s="1">
        <v>0.0207</v>
      </c>
      <c r="AC329" s="1">
        <v>0.0151</v>
      </c>
      <c r="AE329" s="1">
        <v>0.0256</v>
      </c>
      <c r="AF329" s="1">
        <v>0.0183</v>
      </c>
      <c r="AG329" s="1">
        <v>0.007300000000000001</v>
      </c>
      <c r="AI329" s="1">
        <v>0.0207</v>
      </c>
      <c r="AJ329" s="218">
        <v>265344</v>
      </c>
    </row>
    <row r="330" spans="1:36" ht="12.75">
      <c r="A330" s="167">
        <v>321</v>
      </c>
      <c r="B330" s="168" t="s">
        <v>766</v>
      </c>
      <c r="C330" s="248">
        <v>14866552</v>
      </c>
      <c r="D330" s="248">
        <v>15415087</v>
      </c>
      <c r="E330" s="248">
        <v>15893760</v>
      </c>
      <c r="F330" s="248">
        <v>16621968</v>
      </c>
      <c r="G330" s="248">
        <v>17321101</v>
      </c>
      <c r="H330" s="248">
        <v>17966588</v>
      </c>
      <c r="I330" s="242">
        <v>1991</v>
      </c>
      <c r="J330" s="242">
        <v>0</v>
      </c>
      <c r="L330" s="218">
        <v>176871</v>
      </c>
      <c r="M330" s="218">
        <v>93296</v>
      </c>
      <c r="N330" s="218">
        <v>330864</v>
      </c>
      <c r="O330" s="218">
        <v>283584</v>
      </c>
      <c r="P330" s="229">
        <v>212459</v>
      </c>
      <c r="Q330" s="218">
        <v>176871</v>
      </c>
      <c r="R330" s="218">
        <v>93296</v>
      </c>
      <c r="S330" s="218">
        <v>330864</v>
      </c>
      <c r="T330" s="218">
        <v>283584</v>
      </c>
      <c r="U330" s="218">
        <v>212459</v>
      </c>
      <c r="V330" s="1">
        <v>0.0119</v>
      </c>
      <c r="W330" s="1">
        <v>0.0061</v>
      </c>
      <c r="X330" s="1">
        <v>0.0208</v>
      </c>
      <c r="Y330" s="1">
        <v>0.0171</v>
      </c>
      <c r="Z330" s="1">
        <v>0.0123</v>
      </c>
      <c r="AB330" s="1">
        <v>0.0167</v>
      </c>
      <c r="AC330" s="1">
        <v>0.0118</v>
      </c>
      <c r="AE330" s="1">
        <v>0.0208</v>
      </c>
      <c r="AF330" s="1">
        <v>0.0147</v>
      </c>
      <c r="AG330" s="1">
        <v>0.0060999999999999995</v>
      </c>
      <c r="AI330" s="1">
        <v>0.0167</v>
      </c>
      <c r="AJ330" s="218">
        <v>300042</v>
      </c>
    </row>
    <row r="331" spans="1:36" ht="12.75">
      <c r="A331" s="167">
        <v>322</v>
      </c>
      <c r="B331" s="168" t="s">
        <v>767</v>
      </c>
      <c r="C331" s="248">
        <v>19853783</v>
      </c>
      <c r="D331" s="248">
        <v>20759599</v>
      </c>
      <c r="E331" s="248">
        <v>21857033</v>
      </c>
      <c r="F331" s="248">
        <v>23171922</v>
      </c>
      <c r="G331" s="248">
        <v>24195675</v>
      </c>
      <c r="H331" s="248">
        <v>25240719</v>
      </c>
      <c r="I331" s="242">
        <v>1991</v>
      </c>
      <c r="J331" s="242">
        <v>0</v>
      </c>
      <c r="L331" s="218">
        <v>409471</v>
      </c>
      <c r="M331" s="218">
        <v>578444</v>
      </c>
      <c r="N331" s="218">
        <v>768463</v>
      </c>
      <c r="O331" s="218">
        <v>444455</v>
      </c>
      <c r="P331" s="229">
        <v>440152</v>
      </c>
      <c r="Q331" s="218">
        <v>409471</v>
      </c>
      <c r="R331" s="218">
        <v>578444</v>
      </c>
      <c r="S331" s="218">
        <v>768463</v>
      </c>
      <c r="T331" s="218">
        <v>444455</v>
      </c>
      <c r="U331" s="218">
        <v>440152</v>
      </c>
      <c r="V331" s="1">
        <v>0.0206</v>
      </c>
      <c r="W331" s="1">
        <v>0.0279</v>
      </c>
      <c r="X331" s="1">
        <v>0.0352</v>
      </c>
      <c r="Y331" s="1">
        <v>0.0192</v>
      </c>
      <c r="Z331" s="1">
        <v>0.0182</v>
      </c>
      <c r="AB331" s="1">
        <v>0.0242</v>
      </c>
      <c r="AC331" s="1">
        <v>0.0218</v>
      </c>
      <c r="AE331" s="1">
        <v>0.0352</v>
      </c>
      <c r="AF331" s="1">
        <v>0.0187</v>
      </c>
      <c r="AG331" s="1">
        <v>0.0165</v>
      </c>
      <c r="AI331" s="1">
        <v>0.0242</v>
      </c>
      <c r="AJ331" s="218">
        <v>610825</v>
      </c>
    </row>
    <row r="332" spans="1:36" ht="12.75">
      <c r="A332" s="167">
        <v>323</v>
      </c>
      <c r="B332" s="168" t="s">
        <v>768</v>
      </c>
      <c r="C332" s="248">
        <v>4886636</v>
      </c>
      <c r="D332" s="248">
        <v>5161511</v>
      </c>
      <c r="E332" s="248">
        <v>5398247</v>
      </c>
      <c r="F332" s="248">
        <v>5688495</v>
      </c>
      <c r="G332" s="248">
        <v>5907603</v>
      </c>
      <c r="H332" s="248">
        <v>6218609</v>
      </c>
      <c r="I332" s="242">
        <v>0</v>
      </c>
      <c r="J332" s="242">
        <v>0</v>
      </c>
      <c r="L332" s="218">
        <v>152709</v>
      </c>
      <c r="M332" s="218">
        <v>104176</v>
      </c>
      <c r="N332" s="218">
        <v>155292</v>
      </c>
      <c r="O332" s="218">
        <v>76896</v>
      </c>
      <c r="P332" s="229">
        <v>163316</v>
      </c>
      <c r="Q332" s="218">
        <v>152709</v>
      </c>
      <c r="R332" s="218">
        <v>104176</v>
      </c>
      <c r="S332" s="218">
        <v>155292</v>
      </c>
      <c r="T332" s="218">
        <v>76896</v>
      </c>
      <c r="U332" s="218">
        <v>163316</v>
      </c>
      <c r="V332" s="1">
        <v>0.0313</v>
      </c>
      <c r="W332" s="1">
        <v>0.0202</v>
      </c>
      <c r="X332" s="1">
        <v>0.0288</v>
      </c>
      <c r="Y332" s="1">
        <v>0.0135</v>
      </c>
      <c r="Z332" s="1">
        <v>0.0276</v>
      </c>
      <c r="AB332" s="1">
        <v>0.0233</v>
      </c>
      <c r="AC332" s="1">
        <v>0.0204</v>
      </c>
      <c r="AE332" s="1">
        <v>0.0288</v>
      </c>
      <c r="AF332" s="1">
        <v>0.0206</v>
      </c>
      <c r="AG332" s="1">
        <v>0.008199999999999999</v>
      </c>
      <c r="AI332" s="1">
        <v>0.0233</v>
      </c>
      <c r="AJ332" s="218">
        <v>144894</v>
      </c>
    </row>
    <row r="333" spans="1:36" ht="12.75">
      <c r="A333" s="167">
        <v>324</v>
      </c>
      <c r="B333" s="168" t="s">
        <v>769</v>
      </c>
      <c r="C333" s="248">
        <v>9584947</v>
      </c>
      <c r="D333" s="248">
        <v>10012852</v>
      </c>
      <c r="E333" s="248">
        <v>10549455</v>
      </c>
      <c r="F333" s="248">
        <v>10921695</v>
      </c>
      <c r="G333" s="248">
        <v>11305610</v>
      </c>
      <c r="H333" s="248">
        <v>11731588</v>
      </c>
      <c r="I333" s="242">
        <v>1993</v>
      </c>
      <c r="J333" s="242">
        <v>0</v>
      </c>
      <c r="L333" s="218">
        <v>188281</v>
      </c>
      <c r="M333" s="218">
        <v>286282</v>
      </c>
      <c r="N333" s="218">
        <v>108503</v>
      </c>
      <c r="O333" s="218">
        <v>110872</v>
      </c>
      <c r="P333" s="229">
        <v>143338</v>
      </c>
      <c r="Q333" s="218">
        <v>188281</v>
      </c>
      <c r="R333" s="218">
        <v>286282</v>
      </c>
      <c r="S333" s="218">
        <v>108503</v>
      </c>
      <c r="T333" s="218">
        <v>110872</v>
      </c>
      <c r="U333" s="218">
        <v>143338</v>
      </c>
      <c r="V333" s="1">
        <v>0.0196</v>
      </c>
      <c r="W333" s="1">
        <v>0.0286</v>
      </c>
      <c r="X333" s="1">
        <v>0.0103</v>
      </c>
      <c r="Y333" s="1">
        <v>0.0102</v>
      </c>
      <c r="Z333" s="1">
        <v>0.0127</v>
      </c>
      <c r="AB333" s="1">
        <v>0.0111</v>
      </c>
      <c r="AC333" s="1">
        <v>0.0111</v>
      </c>
      <c r="AE333" s="1">
        <v>0.0127</v>
      </c>
      <c r="AF333" s="1">
        <v>0.0103</v>
      </c>
      <c r="AG333" s="1">
        <v>0.0023999999999999994</v>
      </c>
      <c r="AI333" s="1">
        <v>0.0111</v>
      </c>
      <c r="AJ333" s="218">
        <v>130221</v>
      </c>
    </row>
    <row r="334" spans="1:36" ht="12.75">
      <c r="A334" s="167">
        <v>325</v>
      </c>
      <c r="B334" s="168" t="s">
        <v>770</v>
      </c>
      <c r="C334" s="248">
        <v>66190302</v>
      </c>
      <c r="D334" s="248">
        <v>67898393</v>
      </c>
      <c r="E334" s="248">
        <v>69010238</v>
      </c>
      <c r="F334" s="248">
        <v>70020189</v>
      </c>
      <c r="G334" s="248">
        <v>70938030</v>
      </c>
      <c r="H334" s="248">
        <v>71673901</v>
      </c>
      <c r="I334" s="242">
        <v>0</v>
      </c>
      <c r="J334" s="242">
        <v>0</v>
      </c>
      <c r="L334" s="218">
        <v>1012016</v>
      </c>
      <c r="M334" s="218">
        <v>1000212</v>
      </c>
      <c r="N334" s="218">
        <v>1489537</v>
      </c>
      <c r="O334" s="218">
        <v>1623098</v>
      </c>
      <c r="P334" s="229">
        <v>997491</v>
      </c>
      <c r="Q334" s="218">
        <v>1012016</v>
      </c>
      <c r="R334" s="218">
        <v>1000212</v>
      </c>
      <c r="S334" s="218">
        <v>1489537</v>
      </c>
      <c r="T334" s="218">
        <v>1623098</v>
      </c>
      <c r="U334" s="218">
        <v>997491</v>
      </c>
      <c r="V334" s="1">
        <v>0.0153</v>
      </c>
      <c r="W334" s="1">
        <v>0.0147</v>
      </c>
      <c r="X334" s="1">
        <v>0.0216</v>
      </c>
      <c r="Y334" s="1">
        <v>0.0232</v>
      </c>
      <c r="Z334" s="1">
        <v>0.0141</v>
      </c>
      <c r="AB334" s="1">
        <v>0.0196</v>
      </c>
      <c r="AC334" s="1">
        <v>0.0168</v>
      </c>
      <c r="AE334" s="1">
        <v>0.0232</v>
      </c>
      <c r="AF334" s="1">
        <v>0.0179</v>
      </c>
      <c r="AG334" s="1">
        <v>0.005299999999999999</v>
      </c>
      <c r="AI334" s="1">
        <v>0.0196</v>
      </c>
      <c r="AJ334" s="218">
        <v>1390385</v>
      </c>
    </row>
    <row r="335" spans="1:36" ht="12.75">
      <c r="A335" s="167">
        <v>326</v>
      </c>
      <c r="B335" s="168" t="s">
        <v>771</v>
      </c>
      <c r="C335" s="248">
        <v>5199928</v>
      </c>
      <c r="D335" s="248">
        <v>5357302</v>
      </c>
      <c r="E335" s="248">
        <v>5526501</v>
      </c>
      <c r="F335" s="248">
        <v>5716812</v>
      </c>
      <c r="G335" s="248">
        <v>5926880</v>
      </c>
      <c r="H335" s="248">
        <v>6121927</v>
      </c>
      <c r="I335" s="242">
        <v>0</v>
      </c>
      <c r="J335" s="242">
        <v>0</v>
      </c>
      <c r="L335" s="218">
        <v>27376</v>
      </c>
      <c r="M335" s="218">
        <v>33185</v>
      </c>
      <c r="N335" s="218">
        <v>52148</v>
      </c>
      <c r="O335" s="218">
        <v>67148</v>
      </c>
      <c r="P335" s="229">
        <v>46875</v>
      </c>
      <c r="Q335" s="218">
        <v>27376</v>
      </c>
      <c r="R335" s="218">
        <v>33185</v>
      </c>
      <c r="S335" s="218">
        <v>52148</v>
      </c>
      <c r="T335" s="218">
        <v>67148</v>
      </c>
      <c r="U335" s="218">
        <v>46875</v>
      </c>
      <c r="V335" s="1">
        <v>0.0053</v>
      </c>
      <c r="W335" s="1">
        <v>0.0062</v>
      </c>
      <c r="X335" s="1">
        <v>0.0094</v>
      </c>
      <c r="Y335" s="1">
        <v>0.0117</v>
      </c>
      <c r="Z335" s="1">
        <v>0.0079</v>
      </c>
      <c r="AB335" s="1">
        <v>0.0097</v>
      </c>
      <c r="AC335" s="1">
        <v>0.0078</v>
      </c>
      <c r="AE335" s="1">
        <v>0.0117</v>
      </c>
      <c r="AF335" s="1">
        <v>0.0087</v>
      </c>
      <c r="AG335" s="1">
        <v>0.003000000000000001</v>
      </c>
      <c r="AI335" s="1">
        <v>0.0097</v>
      </c>
      <c r="AJ335" s="218">
        <v>59383</v>
      </c>
    </row>
    <row r="336" spans="1:36" ht="12.75">
      <c r="A336" s="167">
        <v>327</v>
      </c>
      <c r="B336" s="168" t="s">
        <v>772</v>
      </c>
      <c r="C336" s="248">
        <v>9652884</v>
      </c>
      <c r="D336" s="248">
        <v>10046689</v>
      </c>
      <c r="E336" s="248">
        <v>10421030</v>
      </c>
      <c r="F336" s="248">
        <v>10905907</v>
      </c>
      <c r="G336" s="248">
        <v>11312744</v>
      </c>
      <c r="H336" s="248">
        <v>11747230</v>
      </c>
      <c r="I336" s="242">
        <v>0</v>
      </c>
      <c r="J336" s="242">
        <v>0</v>
      </c>
      <c r="L336" s="218">
        <v>152483</v>
      </c>
      <c r="M336" s="218">
        <v>123174</v>
      </c>
      <c r="N336" s="218">
        <v>224351</v>
      </c>
      <c r="O336" s="218">
        <v>134189</v>
      </c>
      <c r="P336" s="229">
        <v>151668</v>
      </c>
      <c r="Q336" s="218">
        <v>152483</v>
      </c>
      <c r="R336" s="218">
        <v>123174</v>
      </c>
      <c r="S336" s="218">
        <v>224351</v>
      </c>
      <c r="T336" s="218">
        <v>134189</v>
      </c>
      <c r="U336" s="218">
        <v>151668</v>
      </c>
      <c r="V336" s="1">
        <v>0.0158</v>
      </c>
      <c r="W336" s="1">
        <v>0.0123</v>
      </c>
      <c r="X336" s="1">
        <v>0.0215</v>
      </c>
      <c r="Y336" s="1">
        <v>0.0123</v>
      </c>
      <c r="Z336" s="1">
        <v>0.0134</v>
      </c>
      <c r="AB336" s="1">
        <v>0.0157</v>
      </c>
      <c r="AC336" s="1">
        <v>0.0127</v>
      </c>
      <c r="AE336" s="1">
        <v>0.0215</v>
      </c>
      <c r="AF336" s="1">
        <v>0.0129</v>
      </c>
      <c r="AG336" s="1">
        <v>0.008599999999999998</v>
      </c>
      <c r="AI336" s="1">
        <v>0.0157</v>
      </c>
      <c r="AJ336" s="218">
        <v>184432</v>
      </c>
    </row>
    <row r="337" spans="1:36" ht="12.75">
      <c r="A337" s="167">
        <v>328</v>
      </c>
      <c r="B337" s="168" t="s">
        <v>773</v>
      </c>
      <c r="C337" s="248">
        <v>69793544</v>
      </c>
      <c r="D337" s="248">
        <v>73322434</v>
      </c>
      <c r="E337" s="248">
        <v>77632120</v>
      </c>
      <c r="F337" s="248">
        <v>81268153</v>
      </c>
      <c r="G337" s="248">
        <v>84338470</v>
      </c>
      <c r="H337" s="248">
        <v>87805268</v>
      </c>
      <c r="I337" s="242">
        <v>1998</v>
      </c>
      <c r="J337" s="242">
        <v>0</v>
      </c>
      <c r="L337" s="218">
        <v>1784051</v>
      </c>
      <c r="M337" s="218">
        <v>2476625</v>
      </c>
      <c r="N337" s="218">
        <v>1695230</v>
      </c>
      <c r="O337" s="218">
        <v>1038613</v>
      </c>
      <c r="P337" s="229">
        <v>1358336</v>
      </c>
      <c r="Q337" s="218">
        <v>1784051</v>
      </c>
      <c r="R337" s="218">
        <v>2476625</v>
      </c>
      <c r="S337" s="218">
        <v>1695230</v>
      </c>
      <c r="T337" s="218">
        <v>1038613</v>
      </c>
      <c r="U337" s="218">
        <v>1358336</v>
      </c>
      <c r="V337" s="1">
        <v>0.0256</v>
      </c>
      <c r="W337" s="1">
        <v>0.0338</v>
      </c>
      <c r="X337" s="1">
        <v>0.0218</v>
      </c>
      <c r="Y337" s="1">
        <v>0.0128</v>
      </c>
      <c r="Z337" s="1">
        <v>0.0161</v>
      </c>
      <c r="AB337" s="1">
        <v>0.0169</v>
      </c>
      <c r="AC337" s="1">
        <v>0.0169</v>
      </c>
      <c r="AE337" s="1">
        <v>0.0218</v>
      </c>
      <c r="AF337" s="1">
        <v>0.0145</v>
      </c>
      <c r="AG337" s="1">
        <v>0.007299999999999999</v>
      </c>
      <c r="AI337" s="1">
        <v>0.0169</v>
      </c>
      <c r="AJ337" s="218">
        <v>1483909</v>
      </c>
    </row>
    <row r="338" spans="1:36" ht="12.75">
      <c r="A338" s="167">
        <v>329</v>
      </c>
      <c r="B338" s="168" t="s">
        <v>774</v>
      </c>
      <c r="C338" s="248">
        <v>66178065</v>
      </c>
      <c r="D338" s="248">
        <v>68967726</v>
      </c>
      <c r="E338" s="248">
        <v>71768059</v>
      </c>
      <c r="F338" s="248">
        <v>74937129</v>
      </c>
      <c r="G338" s="248">
        <v>78163668</v>
      </c>
      <c r="H338" s="248">
        <v>81172571</v>
      </c>
      <c r="I338" s="242">
        <v>1991</v>
      </c>
      <c r="J338" s="242">
        <v>0</v>
      </c>
      <c r="L338" s="218">
        <v>1135209</v>
      </c>
      <c r="M338" s="218">
        <v>1076140</v>
      </c>
      <c r="N338" s="218">
        <v>1374869</v>
      </c>
      <c r="O338" s="218">
        <v>1353111</v>
      </c>
      <c r="P338" s="229">
        <v>1054811</v>
      </c>
      <c r="Q338" s="218">
        <v>1135209</v>
      </c>
      <c r="R338" s="218">
        <v>1076140</v>
      </c>
      <c r="S338" s="218">
        <v>1374869</v>
      </c>
      <c r="T338" s="218">
        <v>1353111</v>
      </c>
      <c r="U338" s="218">
        <v>1054811</v>
      </c>
      <c r="V338" s="1">
        <v>0.0172</v>
      </c>
      <c r="W338" s="1">
        <v>0.0156</v>
      </c>
      <c r="X338" s="1">
        <v>0.0192</v>
      </c>
      <c r="Y338" s="1">
        <v>0.0181</v>
      </c>
      <c r="Z338" s="1">
        <v>0.0135</v>
      </c>
      <c r="AB338" s="1">
        <v>0.0169</v>
      </c>
      <c r="AC338" s="1">
        <v>0.0157</v>
      </c>
      <c r="AE338" s="1">
        <v>0.0192</v>
      </c>
      <c r="AF338" s="1">
        <v>0.0158</v>
      </c>
      <c r="AG338" s="1">
        <v>0.0033999999999999968</v>
      </c>
      <c r="AI338" s="1">
        <v>0.0169</v>
      </c>
      <c r="AJ338" s="218">
        <v>1371816</v>
      </c>
    </row>
    <row r="339" spans="1:36" ht="12.75">
      <c r="A339" s="167">
        <v>330</v>
      </c>
      <c r="B339" s="168" t="s">
        <v>775</v>
      </c>
      <c r="C339" s="248">
        <v>60243961</v>
      </c>
      <c r="D339" s="248">
        <v>62655841</v>
      </c>
      <c r="E339" s="248">
        <v>64929659</v>
      </c>
      <c r="F339" s="248">
        <v>66965306</v>
      </c>
      <c r="G339" s="248">
        <v>69379681</v>
      </c>
      <c r="H339" s="248">
        <v>70584010</v>
      </c>
      <c r="I339" s="242">
        <v>1997</v>
      </c>
      <c r="J339" s="242">
        <v>0</v>
      </c>
      <c r="L339" s="218">
        <v>901454</v>
      </c>
      <c r="M339" s="218">
        <v>707422</v>
      </c>
      <c r="N339" s="218">
        <v>408857</v>
      </c>
      <c r="O339" s="218">
        <v>740243</v>
      </c>
      <c r="P339" s="229">
        <v>1069837</v>
      </c>
      <c r="Q339" s="218">
        <v>901454</v>
      </c>
      <c r="R339" s="218">
        <v>707422</v>
      </c>
      <c r="S339" s="218">
        <v>408857</v>
      </c>
      <c r="T339" s="218">
        <v>740243</v>
      </c>
      <c r="U339" s="218">
        <v>1069837</v>
      </c>
      <c r="V339" s="1">
        <v>0.015</v>
      </c>
      <c r="W339" s="1">
        <v>0.0113</v>
      </c>
      <c r="X339" s="1">
        <v>0.0063</v>
      </c>
      <c r="Y339" s="1">
        <v>0.0111</v>
      </c>
      <c r="Z339" s="1">
        <v>0.0154</v>
      </c>
      <c r="AB339" s="1">
        <v>0.0109</v>
      </c>
      <c r="AC339" s="1">
        <v>0.0096</v>
      </c>
      <c r="AE339" s="1">
        <v>0.0154</v>
      </c>
      <c r="AF339" s="1">
        <v>0.0087</v>
      </c>
      <c r="AG339" s="1">
        <v>0.006700000000000001</v>
      </c>
      <c r="AI339" s="1">
        <v>0.0109</v>
      </c>
      <c r="AJ339" s="218">
        <v>769366</v>
      </c>
    </row>
    <row r="340" spans="1:36" ht="12.75">
      <c r="A340" s="167">
        <v>331</v>
      </c>
      <c r="B340" s="168" t="s">
        <v>776</v>
      </c>
      <c r="C340" s="248">
        <v>3324080</v>
      </c>
      <c r="D340" s="248">
        <v>3455387</v>
      </c>
      <c r="E340" s="248">
        <v>3587928</v>
      </c>
      <c r="F340" s="248">
        <v>3731141</v>
      </c>
      <c r="G340" s="248">
        <v>3881839</v>
      </c>
      <c r="H340" s="248">
        <v>4047857</v>
      </c>
      <c r="I340" s="242">
        <v>0</v>
      </c>
      <c r="J340" s="242">
        <v>0</v>
      </c>
      <c r="L340" s="218">
        <v>48205</v>
      </c>
      <c r="M340" s="218">
        <v>46157</v>
      </c>
      <c r="N340" s="218">
        <v>53515</v>
      </c>
      <c r="O340" s="218">
        <v>57419</v>
      </c>
      <c r="P340" s="229">
        <v>68972</v>
      </c>
      <c r="Q340" s="218">
        <v>48205</v>
      </c>
      <c r="R340" s="218">
        <v>46157</v>
      </c>
      <c r="S340" s="218">
        <v>53515</v>
      </c>
      <c r="T340" s="218">
        <v>57419</v>
      </c>
      <c r="U340" s="218">
        <v>68972</v>
      </c>
      <c r="V340" s="1">
        <v>0.0145</v>
      </c>
      <c r="W340" s="1">
        <v>0.0134</v>
      </c>
      <c r="X340" s="1">
        <v>0.0149</v>
      </c>
      <c r="Y340" s="1">
        <v>0.0154</v>
      </c>
      <c r="Z340" s="1">
        <v>0.0178</v>
      </c>
      <c r="AB340" s="1">
        <v>0.016</v>
      </c>
      <c r="AC340" s="1">
        <v>0.0146</v>
      </c>
      <c r="AE340" s="1">
        <v>0.0178</v>
      </c>
      <c r="AF340" s="1">
        <v>0.0152</v>
      </c>
      <c r="AG340" s="1">
        <v>0.0026</v>
      </c>
      <c r="AI340" s="1">
        <v>0.016</v>
      </c>
      <c r="AJ340" s="218">
        <v>64766</v>
      </c>
    </row>
    <row r="341" spans="1:36" ht="12.75">
      <c r="A341" s="167">
        <v>332</v>
      </c>
      <c r="B341" s="168" t="s">
        <v>777</v>
      </c>
      <c r="C341" s="248">
        <v>13384640</v>
      </c>
      <c r="D341" s="248">
        <v>14074442</v>
      </c>
      <c r="E341" s="248">
        <v>14897109</v>
      </c>
      <c r="F341" s="248">
        <v>15466219</v>
      </c>
      <c r="G341" s="248">
        <v>16177240</v>
      </c>
      <c r="H341" s="248">
        <v>16205119</v>
      </c>
      <c r="I341" s="242">
        <v>0</v>
      </c>
      <c r="J341" s="242">
        <v>0</v>
      </c>
      <c r="L341" s="218">
        <v>355186</v>
      </c>
      <c r="M341" s="218">
        <v>470806</v>
      </c>
      <c r="N341" s="218">
        <v>196682</v>
      </c>
      <c r="O341" s="218">
        <v>324366</v>
      </c>
      <c r="P341" s="229">
        <v>214927</v>
      </c>
      <c r="Q341" s="218">
        <v>355186</v>
      </c>
      <c r="R341" s="218">
        <v>470806</v>
      </c>
      <c r="S341" s="218">
        <v>196682</v>
      </c>
      <c r="T341" s="218">
        <v>324366</v>
      </c>
      <c r="U341" s="218">
        <v>214927</v>
      </c>
      <c r="V341" s="1">
        <v>0.0265</v>
      </c>
      <c r="W341" s="1">
        <v>0.0335</v>
      </c>
      <c r="X341" s="1">
        <v>0.0132</v>
      </c>
      <c r="Y341" s="1">
        <v>0.021</v>
      </c>
      <c r="Z341" s="1">
        <v>0.0133</v>
      </c>
      <c r="AB341" s="1">
        <v>0.0158</v>
      </c>
      <c r="AC341" s="1">
        <v>0.0158</v>
      </c>
      <c r="AE341" s="1">
        <v>0.021</v>
      </c>
      <c r="AF341" s="1">
        <v>0.0133</v>
      </c>
      <c r="AG341" s="1">
        <v>0.007700000000000002</v>
      </c>
      <c r="AI341" s="1">
        <v>0.0158</v>
      </c>
      <c r="AJ341" s="218">
        <v>256041</v>
      </c>
    </row>
    <row r="342" spans="1:36" ht="12.75">
      <c r="A342" s="167">
        <v>333</v>
      </c>
      <c r="B342" s="168" t="s">
        <v>778</v>
      </c>
      <c r="C342" s="248">
        <v>61012902</v>
      </c>
      <c r="D342" s="248">
        <v>63465401</v>
      </c>
      <c r="E342" s="248">
        <v>66244040</v>
      </c>
      <c r="F342" s="248">
        <v>69146363</v>
      </c>
      <c r="G342" s="248">
        <v>72273886</v>
      </c>
      <c r="H342" s="248">
        <v>75116342</v>
      </c>
      <c r="I342" s="242">
        <v>2004</v>
      </c>
      <c r="J342" s="242">
        <v>0</v>
      </c>
      <c r="L342" s="218">
        <v>927176</v>
      </c>
      <c r="M342" s="218">
        <v>1192004</v>
      </c>
      <c r="N342" s="218">
        <v>1246222</v>
      </c>
      <c r="O342" s="218">
        <v>1398864</v>
      </c>
      <c r="P342" s="229">
        <v>1035609</v>
      </c>
      <c r="Q342" s="218">
        <v>927176</v>
      </c>
      <c r="R342" s="218">
        <v>1192004</v>
      </c>
      <c r="S342" s="218">
        <v>1246222</v>
      </c>
      <c r="T342" s="218">
        <v>1398864</v>
      </c>
      <c r="U342" s="218">
        <v>1035609</v>
      </c>
      <c r="V342" s="1">
        <v>0.0152</v>
      </c>
      <c r="W342" s="1">
        <v>0.0188</v>
      </c>
      <c r="X342" s="1">
        <v>0.0188</v>
      </c>
      <c r="Y342" s="1">
        <v>0.0202</v>
      </c>
      <c r="Z342" s="1">
        <v>0.0143</v>
      </c>
      <c r="AB342" s="1">
        <v>0.0178</v>
      </c>
      <c r="AC342" s="1">
        <v>0.0173</v>
      </c>
      <c r="AE342" s="1">
        <v>0.0202</v>
      </c>
      <c r="AF342" s="1">
        <v>0.0166</v>
      </c>
      <c r="AG342" s="1">
        <v>0.003599999999999999</v>
      </c>
      <c r="AI342" s="1">
        <v>0.0178</v>
      </c>
      <c r="AJ342" s="218">
        <v>1337071</v>
      </c>
    </row>
    <row r="343" spans="1:36" ht="12.75">
      <c r="A343" s="167">
        <v>334</v>
      </c>
      <c r="B343" s="168" t="s">
        <v>779</v>
      </c>
      <c r="C343" s="248">
        <v>22447879</v>
      </c>
      <c r="D343" s="248">
        <v>23452692</v>
      </c>
      <c r="E343" s="248">
        <v>24378558</v>
      </c>
      <c r="F343" s="248">
        <v>25391825</v>
      </c>
      <c r="G343" s="248">
        <v>26515689</v>
      </c>
      <c r="H343" s="248">
        <v>27688761</v>
      </c>
      <c r="I343" s="242">
        <v>0</v>
      </c>
      <c r="J343" s="242">
        <v>0</v>
      </c>
      <c r="L343" s="218">
        <v>443616</v>
      </c>
      <c r="M343" s="218">
        <v>339549</v>
      </c>
      <c r="N343" s="218">
        <v>403803</v>
      </c>
      <c r="O343" s="218">
        <v>489068</v>
      </c>
      <c r="P343" s="229">
        <v>510180</v>
      </c>
      <c r="Q343" s="218">
        <v>443616</v>
      </c>
      <c r="R343" s="218">
        <v>339549</v>
      </c>
      <c r="S343" s="218">
        <v>403803</v>
      </c>
      <c r="T343" s="218">
        <v>489068</v>
      </c>
      <c r="U343" s="218">
        <v>510180</v>
      </c>
      <c r="V343" s="1">
        <v>0.0198</v>
      </c>
      <c r="W343" s="1">
        <v>0.0145</v>
      </c>
      <c r="X343" s="1">
        <v>0.0166</v>
      </c>
      <c r="Y343" s="1">
        <v>0.0193</v>
      </c>
      <c r="Z343" s="1">
        <v>0.0192</v>
      </c>
      <c r="AB343" s="1">
        <v>0.0184</v>
      </c>
      <c r="AC343" s="1">
        <v>0.0168</v>
      </c>
      <c r="AE343" s="1">
        <v>0.0193</v>
      </c>
      <c r="AF343" s="1">
        <v>0.0179</v>
      </c>
      <c r="AG343" s="1">
        <v>0.001400000000000002</v>
      </c>
      <c r="AI343" s="1">
        <v>0.0184</v>
      </c>
      <c r="AJ343" s="218">
        <v>509473</v>
      </c>
    </row>
    <row r="344" spans="1:36" ht="12.75">
      <c r="A344" s="167">
        <v>335</v>
      </c>
      <c r="B344" s="168" t="s">
        <v>780</v>
      </c>
      <c r="C344" s="248">
        <v>53127070</v>
      </c>
      <c r="D344" s="248">
        <v>58617511</v>
      </c>
      <c r="E344" s="248">
        <v>62355620</v>
      </c>
      <c r="F344" s="248">
        <v>65340733</v>
      </c>
      <c r="G344" s="248">
        <v>68206120</v>
      </c>
      <c r="H344" s="248">
        <v>71075739</v>
      </c>
      <c r="I344" s="242">
        <v>1992</v>
      </c>
      <c r="J344" s="242">
        <v>0</v>
      </c>
      <c r="L344" s="218">
        <v>4162264</v>
      </c>
      <c r="M344" s="218">
        <v>2271397</v>
      </c>
      <c r="N344" s="218">
        <v>1426222</v>
      </c>
      <c r="O344" s="218">
        <v>1226531</v>
      </c>
      <c r="P344" s="229">
        <v>1164466</v>
      </c>
      <c r="Q344" s="218">
        <v>4162264</v>
      </c>
      <c r="R344" s="218">
        <v>2271397</v>
      </c>
      <c r="S344" s="218">
        <v>1426222</v>
      </c>
      <c r="T344" s="218">
        <v>1226531</v>
      </c>
      <c r="U344" s="218">
        <v>1164466</v>
      </c>
      <c r="V344" s="1">
        <v>0.0783</v>
      </c>
      <c r="W344" s="1">
        <v>0.0387</v>
      </c>
      <c r="X344" s="1">
        <v>0.0229</v>
      </c>
      <c r="Y344" s="1">
        <v>0.0188</v>
      </c>
      <c r="Z344" s="1">
        <v>0.0171</v>
      </c>
      <c r="AB344" s="1">
        <v>0.0196</v>
      </c>
      <c r="AC344" s="1">
        <v>0.0196</v>
      </c>
      <c r="AE344" s="1">
        <v>0.0229</v>
      </c>
      <c r="AF344" s="1">
        <v>0.018</v>
      </c>
      <c r="AG344" s="1">
        <v>0.004900000000000002</v>
      </c>
      <c r="AI344" s="1">
        <v>0.0196</v>
      </c>
      <c r="AJ344" s="218">
        <v>1393084</v>
      </c>
    </row>
    <row r="345" spans="1:36" ht="12.75">
      <c r="A345" s="167">
        <v>336</v>
      </c>
      <c r="B345" s="168" t="s">
        <v>781</v>
      </c>
      <c r="C345" s="248">
        <v>88986186</v>
      </c>
      <c r="D345" s="248">
        <v>94099739</v>
      </c>
      <c r="E345" s="248">
        <v>97511090</v>
      </c>
      <c r="F345" s="248">
        <v>102157306</v>
      </c>
      <c r="G345" s="248">
        <v>106743622</v>
      </c>
      <c r="H345" s="248">
        <v>111575293</v>
      </c>
      <c r="I345" s="242">
        <v>0</v>
      </c>
      <c r="J345" s="242">
        <v>0</v>
      </c>
      <c r="L345" s="218">
        <v>2888898</v>
      </c>
      <c r="M345" s="218">
        <v>1058858</v>
      </c>
      <c r="N345" s="218">
        <v>2100568</v>
      </c>
      <c r="O345" s="218">
        <v>2032383</v>
      </c>
      <c r="P345" s="229">
        <v>2025052</v>
      </c>
      <c r="Q345" s="218">
        <v>2888898</v>
      </c>
      <c r="R345" s="218">
        <v>1058858</v>
      </c>
      <c r="S345" s="218">
        <v>2100568</v>
      </c>
      <c r="T345" s="218">
        <v>2032383</v>
      </c>
      <c r="U345" s="218">
        <v>2025052</v>
      </c>
      <c r="V345" s="1">
        <v>0.0325</v>
      </c>
      <c r="W345" s="1">
        <v>0.0113</v>
      </c>
      <c r="X345" s="1">
        <v>0.0215</v>
      </c>
      <c r="Y345" s="1">
        <v>0.0199</v>
      </c>
      <c r="Z345" s="1">
        <v>0.019</v>
      </c>
      <c r="AB345" s="1">
        <v>0.0201</v>
      </c>
      <c r="AC345" s="1">
        <v>0.0167</v>
      </c>
      <c r="AE345" s="1">
        <v>0.0215</v>
      </c>
      <c r="AF345" s="1">
        <v>0.0195</v>
      </c>
      <c r="AG345" s="1">
        <v>0.0019999999999999983</v>
      </c>
      <c r="AI345" s="1">
        <v>0.0201</v>
      </c>
      <c r="AJ345" s="218">
        <v>2242663</v>
      </c>
    </row>
    <row r="346" spans="1:36" ht="12.75">
      <c r="A346" s="167">
        <v>337</v>
      </c>
      <c r="B346" s="168" t="s">
        <v>782</v>
      </c>
      <c r="C346" s="248">
        <v>3870742</v>
      </c>
      <c r="D346" s="248">
        <v>4123265</v>
      </c>
      <c r="E346" s="248">
        <v>4291469</v>
      </c>
      <c r="F346" s="248">
        <v>4530850</v>
      </c>
      <c r="G346" s="248">
        <v>4725089</v>
      </c>
      <c r="H346" s="248">
        <v>4947548</v>
      </c>
      <c r="I346" s="242">
        <v>0</v>
      </c>
      <c r="J346" s="242">
        <v>0</v>
      </c>
      <c r="L346" s="218">
        <v>155754</v>
      </c>
      <c r="M346" s="218">
        <v>65123</v>
      </c>
      <c r="N346" s="218">
        <v>132094</v>
      </c>
      <c r="O346" s="218">
        <v>80967</v>
      </c>
      <c r="P346" s="229">
        <v>104332</v>
      </c>
      <c r="Q346" s="218">
        <v>155754</v>
      </c>
      <c r="R346" s="218">
        <v>65123</v>
      </c>
      <c r="S346" s="218">
        <v>132094</v>
      </c>
      <c r="T346" s="218">
        <v>80967</v>
      </c>
      <c r="U346" s="218">
        <v>104332</v>
      </c>
      <c r="V346" s="1">
        <v>0.0402</v>
      </c>
      <c r="W346" s="1">
        <v>0.0158</v>
      </c>
      <c r="X346" s="1">
        <v>0.0308</v>
      </c>
      <c r="Y346" s="1">
        <v>0.0179</v>
      </c>
      <c r="Z346" s="1">
        <v>0.0221</v>
      </c>
      <c r="AB346" s="1">
        <v>0.0236</v>
      </c>
      <c r="AC346" s="1">
        <v>0.0186</v>
      </c>
      <c r="AE346" s="1">
        <v>0.0308</v>
      </c>
      <c r="AF346" s="1">
        <v>0.02</v>
      </c>
      <c r="AG346" s="1">
        <v>0.0108</v>
      </c>
      <c r="AI346" s="1">
        <v>0.0236</v>
      </c>
      <c r="AJ346" s="218">
        <v>116762</v>
      </c>
    </row>
    <row r="347" spans="1:36" ht="12.75">
      <c r="A347" s="167">
        <v>338</v>
      </c>
      <c r="B347" s="168" t="s">
        <v>783</v>
      </c>
      <c r="C347" s="248">
        <v>20466110</v>
      </c>
      <c r="D347" s="248">
        <v>23142555</v>
      </c>
      <c r="E347" s="248">
        <v>23125376</v>
      </c>
      <c r="F347" s="248">
        <v>23971008</v>
      </c>
      <c r="G347" s="248">
        <v>24920630</v>
      </c>
      <c r="H347" s="248">
        <v>25470647</v>
      </c>
      <c r="I347" s="242">
        <v>0</v>
      </c>
      <c r="J347" s="242">
        <v>0</v>
      </c>
      <c r="L347" s="218">
        <v>1328292</v>
      </c>
      <c r="M347" s="218">
        <v>261670</v>
      </c>
      <c r="N347" s="218">
        <v>267498</v>
      </c>
      <c r="O347" s="218">
        <v>344392</v>
      </c>
      <c r="P347" s="229">
        <v>237001</v>
      </c>
      <c r="Q347" s="218">
        <v>1328292</v>
      </c>
      <c r="R347" s="218">
        <v>261670</v>
      </c>
      <c r="S347" s="218">
        <v>267498</v>
      </c>
      <c r="T347" s="218">
        <v>344392</v>
      </c>
      <c r="U347" s="218">
        <v>237001</v>
      </c>
      <c r="V347" s="1">
        <v>0.0649</v>
      </c>
      <c r="W347" s="1">
        <v>0.0113</v>
      </c>
      <c r="X347" s="1">
        <v>0.0116</v>
      </c>
      <c r="Y347" s="1">
        <v>0.0144</v>
      </c>
      <c r="Z347" s="1">
        <v>0.0095</v>
      </c>
      <c r="AB347" s="1">
        <v>0.0118</v>
      </c>
      <c r="AC347" s="1">
        <v>0.0108</v>
      </c>
      <c r="AE347" s="1">
        <v>0.0144</v>
      </c>
      <c r="AF347" s="1">
        <v>0.0106</v>
      </c>
      <c r="AG347" s="1">
        <v>0.0037999999999999996</v>
      </c>
      <c r="AI347" s="1">
        <v>0.0118</v>
      </c>
      <c r="AJ347" s="218">
        <v>300554</v>
      </c>
    </row>
    <row r="348" spans="1:36" ht="12.75">
      <c r="A348" s="167">
        <v>339</v>
      </c>
      <c r="B348" s="168" t="s">
        <v>784</v>
      </c>
      <c r="C348" s="248">
        <v>29524748</v>
      </c>
      <c r="D348" s="248">
        <v>30592125</v>
      </c>
      <c r="E348" s="248">
        <v>31707201</v>
      </c>
      <c r="F348" s="248">
        <v>32919921</v>
      </c>
      <c r="G348" s="248">
        <v>34268070</v>
      </c>
      <c r="H348" s="248">
        <v>35548343</v>
      </c>
      <c r="I348" s="242">
        <v>2003</v>
      </c>
      <c r="J348" s="242">
        <v>0</v>
      </c>
      <c r="L348" s="218">
        <v>329258</v>
      </c>
      <c r="M348" s="218">
        <v>350273</v>
      </c>
      <c r="N348" s="218">
        <v>420040</v>
      </c>
      <c r="O348" s="218">
        <v>525150</v>
      </c>
      <c r="P348" s="229">
        <v>423572</v>
      </c>
      <c r="Q348" s="218">
        <v>329258</v>
      </c>
      <c r="R348" s="218">
        <v>350273</v>
      </c>
      <c r="S348" s="218">
        <v>420040</v>
      </c>
      <c r="T348" s="218">
        <v>525150</v>
      </c>
      <c r="U348" s="218">
        <v>423572</v>
      </c>
      <c r="V348" s="1">
        <v>0.0112</v>
      </c>
      <c r="W348" s="1">
        <v>0.0114</v>
      </c>
      <c r="X348" s="1">
        <v>0.0132</v>
      </c>
      <c r="Y348" s="1">
        <v>0.016</v>
      </c>
      <c r="Z348" s="1">
        <v>0.0124</v>
      </c>
      <c r="AB348" s="1">
        <v>0.0139</v>
      </c>
      <c r="AC348" s="1">
        <v>0.0123</v>
      </c>
      <c r="AE348" s="1">
        <v>0.016</v>
      </c>
      <c r="AF348" s="1">
        <v>0.0128</v>
      </c>
      <c r="AG348" s="1">
        <v>0.0031999999999999997</v>
      </c>
      <c r="AI348" s="1">
        <v>0.0139</v>
      </c>
      <c r="AJ348" s="218">
        <v>494122</v>
      </c>
    </row>
    <row r="349" spans="1:36" ht="12.75">
      <c r="A349" s="167">
        <v>340</v>
      </c>
      <c r="B349" s="168" t="s">
        <v>785</v>
      </c>
      <c r="C349" s="248">
        <v>4424970</v>
      </c>
      <c r="D349" s="248">
        <v>4596358</v>
      </c>
      <c r="E349" s="248">
        <v>4768943</v>
      </c>
      <c r="F349" s="248">
        <v>4948580</v>
      </c>
      <c r="G349" s="248">
        <v>5124923</v>
      </c>
      <c r="H349" s="248">
        <v>5328559</v>
      </c>
      <c r="I349" s="242">
        <v>0</v>
      </c>
      <c r="J349" s="242">
        <v>0</v>
      </c>
      <c r="L349" s="218">
        <v>60763</v>
      </c>
      <c r="M349" s="218">
        <v>57676</v>
      </c>
      <c r="N349" s="218">
        <v>60413</v>
      </c>
      <c r="O349" s="218">
        <v>52628</v>
      </c>
      <c r="P349" s="229">
        <v>75513</v>
      </c>
      <c r="Q349" s="218">
        <v>60763</v>
      </c>
      <c r="R349" s="218">
        <v>57676</v>
      </c>
      <c r="S349" s="218">
        <v>60413</v>
      </c>
      <c r="T349" s="218">
        <v>52628</v>
      </c>
      <c r="U349" s="218">
        <v>75513</v>
      </c>
      <c r="V349" s="1">
        <v>0.0137</v>
      </c>
      <c r="W349" s="1">
        <v>0.0125</v>
      </c>
      <c r="X349" s="1">
        <v>0.0127</v>
      </c>
      <c r="Y349" s="1">
        <v>0.0106</v>
      </c>
      <c r="Z349" s="1">
        <v>0.0147</v>
      </c>
      <c r="AB349" s="1">
        <v>0.0127</v>
      </c>
      <c r="AC349" s="1">
        <v>0.0119</v>
      </c>
      <c r="AE349" s="1">
        <v>0.0147</v>
      </c>
      <c r="AF349" s="1">
        <v>0.0117</v>
      </c>
      <c r="AG349" s="1">
        <v>0.002999999999999999</v>
      </c>
      <c r="AI349" s="1">
        <v>0.0127</v>
      </c>
      <c r="AJ349" s="218">
        <v>67673</v>
      </c>
    </row>
    <row r="350" spans="1:36" ht="12.75">
      <c r="A350" s="167">
        <v>341</v>
      </c>
      <c r="B350" s="168" t="s">
        <v>786</v>
      </c>
      <c r="C350" s="248">
        <v>13741523</v>
      </c>
      <c r="D350" s="248">
        <v>14164826</v>
      </c>
      <c r="E350" s="248">
        <v>14702382</v>
      </c>
      <c r="F350" s="248">
        <v>15252778</v>
      </c>
      <c r="G350" s="248">
        <v>15820771</v>
      </c>
      <c r="H350" s="248">
        <v>16490774</v>
      </c>
      <c r="I350" s="242">
        <v>0</v>
      </c>
      <c r="J350" s="242">
        <v>0</v>
      </c>
      <c r="L350" s="218">
        <v>79765</v>
      </c>
      <c r="M350" s="218">
        <v>183435</v>
      </c>
      <c r="N350" s="218">
        <v>182836</v>
      </c>
      <c r="O350" s="218">
        <v>186674</v>
      </c>
      <c r="P350" s="229">
        <v>274484</v>
      </c>
      <c r="Q350" s="218">
        <v>79765</v>
      </c>
      <c r="R350" s="218">
        <v>183435</v>
      </c>
      <c r="S350" s="218">
        <v>182836</v>
      </c>
      <c r="T350" s="218">
        <v>186674</v>
      </c>
      <c r="U350" s="218">
        <v>274484</v>
      </c>
      <c r="V350" s="1">
        <v>0.0058</v>
      </c>
      <c r="W350" s="1">
        <v>0.013</v>
      </c>
      <c r="X350" s="1">
        <v>0.0124</v>
      </c>
      <c r="Y350" s="1">
        <v>0.0122</v>
      </c>
      <c r="Z350" s="1">
        <v>0.0173</v>
      </c>
      <c r="AB350" s="1">
        <v>0.014</v>
      </c>
      <c r="AC350" s="1">
        <v>0.0125</v>
      </c>
      <c r="AE350" s="1">
        <v>0.0173</v>
      </c>
      <c r="AF350" s="1">
        <v>0.0123</v>
      </c>
      <c r="AG350" s="1">
        <v>0.004999999999999999</v>
      </c>
      <c r="AI350" s="1">
        <v>0.014</v>
      </c>
      <c r="AJ350" s="218">
        <v>230871</v>
      </c>
    </row>
    <row r="351" spans="1:36" ht="12.75">
      <c r="A351" s="167">
        <v>342</v>
      </c>
      <c r="B351" s="168" t="s">
        <v>787</v>
      </c>
      <c r="C351" s="248">
        <v>66056442</v>
      </c>
      <c r="D351" s="248">
        <v>69555446</v>
      </c>
      <c r="E351" s="248">
        <v>73267482</v>
      </c>
      <c r="F351" s="248">
        <v>76668444</v>
      </c>
      <c r="G351" s="248">
        <v>80382294</v>
      </c>
      <c r="H351" s="248">
        <v>84206856</v>
      </c>
      <c r="I351" s="242">
        <v>1991</v>
      </c>
      <c r="J351" s="242">
        <v>0</v>
      </c>
      <c r="L351" s="218">
        <v>1847593</v>
      </c>
      <c r="M351" s="218">
        <v>1973150</v>
      </c>
      <c r="N351" s="218">
        <v>1569275</v>
      </c>
      <c r="O351" s="218">
        <v>1797139</v>
      </c>
      <c r="P351" s="229">
        <v>1815005</v>
      </c>
      <c r="Q351" s="218">
        <v>1847593</v>
      </c>
      <c r="R351" s="218">
        <v>1973150</v>
      </c>
      <c r="S351" s="218">
        <v>1569275</v>
      </c>
      <c r="T351" s="218">
        <v>1797139</v>
      </c>
      <c r="U351" s="218">
        <v>1815005</v>
      </c>
      <c r="V351" s="1">
        <v>0.028</v>
      </c>
      <c r="W351" s="1">
        <v>0.0284</v>
      </c>
      <c r="X351" s="1">
        <v>0.0214</v>
      </c>
      <c r="Y351" s="1">
        <v>0.0234</v>
      </c>
      <c r="Z351" s="1">
        <v>0.0226</v>
      </c>
      <c r="AB351" s="1">
        <v>0.0225</v>
      </c>
      <c r="AC351" s="1">
        <v>0.0225</v>
      </c>
      <c r="AE351" s="1">
        <v>0.0234</v>
      </c>
      <c r="AF351" s="1">
        <v>0.022</v>
      </c>
      <c r="AG351" s="1">
        <v>0.001400000000000002</v>
      </c>
      <c r="AI351" s="1">
        <v>0.0225</v>
      </c>
      <c r="AJ351" s="218">
        <v>1894654</v>
      </c>
    </row>
    <row r="352" spans="1:36" ht="12.75">
      <c r="A352" s="167">
        <v>343</v>
      </c>
      <c r="B352" s="168" t="s">
        <v>788</v>
      </c>
      <c r="C352" s="248">
        <v>9930528</v>
      </c>
      <c r="D352" s="248">
        <v>10243614</v>
      </c>
      <c r="E352" s="248">
        <v>10607360</v>
      </c>
      <c r="F352" s="248">
        <v>10951910</v>
      </c>
      <c r="G352" s="248">
        <v>11371232</v>
      </c>
      <c r="H352" s="248">
        <v>11808108</v>
      </c>
      <c r="I352" s="242">
        <v>0</v>
      </c>
      <c r="J352" s="242">
        <v>0</v>
      </c>
      <c r="L352" s="218">
        <v>64823</v>
      </c>
      <c r="M352" s="218">
        <v>107655</v>
      </c>
      <c r="N352" s="218">
        <v>79366</v>
      </c>
      <c r="O352" s="218">
        <v>145525</v>
      </c>
      <c r="P352" s="229">
        <v>152595</v>
      </c>
      <c r="Q352" s="218">
        <v>64823</v>
      </c>
      <c r="R352" s="218">
        <v>107655</v>
      </c>
      <c r="S352" s="218">
        <v>79366</v>
      </c>
      <c r="T352" s="218">
        <v>145525</v>
      </c>
      <c r="U352" s="218">
        <v>152595</v>
      </c>
      <c r="V352" s="1">
        <v>0.0065</v>
      </c>
      <c r="W352" s="1">
        <v>0.0105</v>
      </c>
      <c r="X352" s="1">
        <v>0.0075</v>
      </c>
      <c r="Y352" s="1">
        <v>0.0133</v>
      </c>
      <c r="Z352" s="1">
        <v>0.0134</v>
      </c>
      <c r="AB352" s="1">
        <v>0.0114</v>
      </c>
      <c r="AC352" s="1">
        <v>0.0104</v>
      </c>
      <c r="AE352" s="1">
        <v>0.0134</v>
      </c>
      <c r="AF352" s="1">
        <v>0.0104</v>
      </c>
      <c r="AG352" s="1">
        <v>0.003000000000000001</v>
      </c>
      <c r="AI352" s="1">
        <v>0.0114</v>
      </c>
      <c r="AJ352" s="218">
        <v>134612</v>
      </c>
    </row>
    <row r="353" spans="1:36" ht="12.75">
      <c r="A353" s="167">
        <v>344</v>
      </c>
      <c r="B353" s="168" t="s">
        <v>789</v>
      </c>
      <c r="C353" s="248">
        <v>60341350</v>
      </c>
      <c r="D353" s="248">
        <v>62587995</v>
      </c>
      <c r="E353" s="248">
        <v>65091625</v>
      </c>
      <c r="F353" s="248">
        <v>67623009</v>
      </c>
      <c r="G353" s="248">
        <v>70170068</v>
      </c>
      <c r="H353" s="248">
        <v>82746318</v>
      </c>
      <c r="I353" s="242">
        <v>2004</v>
      </c>
      <c r="J353" s="242">
        <v>0</v>
      </c>
      <c r="L353" s="218">
        <v>738112</v>
      </c>
      <c r="M353" s="218">
        <v>938930</v>
      </c>
      <c r="N353" s="218">
        <v>904093</v>
      </c>
      <c r="O353" s="218">
        <v>856483</v>
      </c>
      <c r="P353" s="229">
        <v>821998</v>
      </c>
      <c r="Q353" s="218">
        <v>738112</v>
      </c>
      <c r="R353" s="218">
        <v>938930</v>
      </c>
      <c r="S353" s="218">
        <v>904093</v>
      </c>
      <c r="T353" s="218">
        <v>856483</v>
      </c>
      <c r="U353" s="218">
        <v>821998</v>
      </c>
      <c r="V353" s="1">
        <v>0.0122</v>
      </c>
      <c r="W353" s="1">
        <v>0.015</v>
      </c>
      <c r="X353" s="1">
        <v>0.0139</v>
      </c>
      <c r="Y353" s="1">
        <v>0.0127</v>
      </c>
      <c r="Z353" s="1">
        <v>0.0117</v>
      </c>
      <c r="AB353" s="1">
        <v>0.0128</v>
      </c>
      <c r="AC353" s="1">
        <v>0.0128</v>
      </c>
      <c r="AE353" s="1">
        <v>0.0139</v>
      </c>
      <c r="AF353" s="1">
        <v>0.0122</v>
      </c>
      <c r="AG353" s="1">
        <v>0.0016999999999999984</v>
      </c>
      <c r="AI353" s="1">
        <v>0.0128</v>
      </c>
      <c r="AJ353" s="218">
        <v>1059153</v>
      </c>
    </row>
    <row r="354" spans="1:36" ht="12.75">
      <c r="A354" s="167">
        <v>345</v>
      </c>
      <c r="B354" s="168" t="s">
        <v>790</v>
      </c>
      <c r="C354" s="248">
        <v>1473013</v>
      </c>
      <c r="D354" s="248">
        <v>1535766</v>
      </c>
      <c r="E354" s="248">
        <v>1583699</v>
      </c>
      <c r="F354" s="248">
        <v>1663243</v>
      </c>
      <c r="G354" s="248">
        <v>1729610</v>
      </c>
      <c r="H354" s="248">
        <v>1791336</v>
      </c>
      <c r="I354" s="242">
        <v>0</v>
      </c>
      <c r="J354" s="242">
        <v>0</v>
      </c>
      <c r="L354" s="218">
        <v>25927</v>
      </c>
      <c r="M354" s="218">
        <v>9539</v>
      </c>
      <c r="N354" s="218">
        <v>39952</v>
      </c>
      <c r="O354" s="218">
        <v>24786</v>
      </c>
      <c r="P354" s="229">
        <v>18486</v>
      </c>
      <c r="Q354" s="218">
        <v>25927</v>
      </c>
      <c r="R354" s="218">
        <v>9539</v>
      </c>
      <c r="S354" s="218">
        <v>39952</v>
      </c>
      <c r="T354" s="218">
        <v>24786</v>
      </c>
      <c r="U354" s="218">
        <v>18486</v>
      </c>
      <c r="V354" s="1">
        <v>0.0176</v>
      </c>
      <c r="W354" s="1">
        <v>0.0062</v>
      </c>
      <c r="X354" s="1">
        <v>0.0252</v>
      </c>
      <c r="Y354" s="1">
        <v>0.0149</v>
      </c>
      <c r="Z354" s="1">
        <v>0.0107</v>
      </c>
      <c r="AB354" s="1">
        <v>0.0169</v>
      </c>
      <c r="AC354" s="1">
        <v>0.0106</v>
      </c>
      <c r="AE354" s="1">
        <v>0.0252</v>
      </c>
      <c r="AF354" s="1">
        <v>0.0128</v>
      </c>
      <c r="AG354" s="1">
        <v>0.0124</v>
      </c>
      <c r="AI354" s="1">
        <v>0.0169</v>
      </c>
      <c r="AJ354" s="218">
        <v>30274</v>
      </c>
    </row>
    <row r="355" spans="1:36" ht="12.75">
      <c r="A355" s="167">
        <v>346</v>
      </c>
      <c r="B355" s="168" t="s">
        <v>791</v>
      </c>
      <c r="C355" s="248">
        <v>19435531</v>
      </c>
      <c r="D355" s="248">
        <v>20120731</v>
      </c>
      <c r="E355" s="248">
        <v>20843129</v>
      </c>
      <c r="F355" s="248">
        <v>21550994</v>
      </c>
      <c r="G355" s="248">
        <v>22379747</v>
      </c>
      <c r="H355" s="248">
        <v>23171226</v>
      </c>
      <c r="I355" s="242">
        <v>0</v>
      </c>
      <c r="J355" s="242">
        <v>0</v>
      </c>
      <c r="L355" s="218">
        <v>192132</v>
      </c>
      <c r="M355" s="218">
        <v>219379</v>
      </c>
      <c r="N355" s="218">
        <v>186787</v>
      </c>
      <c r="O355" s="218">
        <v>289978</v>
      </c>
      <c r="P355" s="229">
        <v>231985</v>
      </c>
      <c r="Q355" s="218">
        <v>192132</v>
      </c>
      <c r="R355" s="218">
        <v>219379</v>
      </c>
      <c r="S355" s="218">
        <v>186787</v>
      </c>
      <c r="T355" s="218">
        <v>289978</v>
      </c>
      <c r="U355" s="218">
        <v>231985</v>
      </c>
      <c r="V355" s="1">
        <v>0.0099</v>
      </c>
      <c r="W355" s="1">
        <v>0.0109</v>
      </c>
      <c r="X355" s="1">
        <v>0.009</v>
      </c>
      <c r="Y355" s="1">
        <v>0.0135</v>
      </c>
      <c r="Z355" s="1">
        <v>0.0104</v>
      </c>
      <c r="AB355" s="1">
        <v>0.011</v>
      </c>
      <c r="AC355" s="1">
        <v>0.0101</v>
      </c>
      <c r="AE355" s="1">
        <v>0.0135</v>
      </c>
      <c r="AF355" s="1">
        <v>0.0097</v>
      </c>
      <c r="AG355" s="1">
        <v>0.0037999999999999996</v>
      </c>
      <c r="AI355" s="1">
        <v>0.011</v>
      </c>
      <c r="AJ355" s="218">
        <v>254883</v>
      </c>
    </row>
    <row r="356" spans="1:36" ht="12.75">
      <c r="A356" s="167">
        <v>347</v>
      </c>
      <c r="B356" s="168" t="s">
        <v>792</v>
      </c>
      <c r="C356" s="248">
        <v>103272336</v>
      </c>
      <c r="D356" s="248">
        <v>108244066</v>
      </c>
      <c r="E356" s="248">
        <v>113058815</v>
      </c>
      <c r="F356" s="248">
        <v>120318593</v>
      </c>
      <c r="G356" s="248">
        <v>126832137</v>
      </c>
      <c r="H356" s="248">
        <v>133532009</v>
      </c>
      <c r="I356" s="242">
        <v>0</v>
      </c>
      <c r="J356" s="242">
        <v>0</v>
      </c>
      <c r="L356" s="218">
        <v>2389922</v>
      </c>
      <c r="M356" s="218">
        <v>2108647</v>
      </c>
      <c r="N356" s="218">
        <v>3067125</v>
      </c>
      <c r="O356" s="218">
        <v>3505579</v>
      </c>
      <c r="P356" s="229">
        <v>3497401</v>
      </c>
      <c r="Q356" s="218">
        <v>2389922</v>
      </c>
      <c r="R356" s="218">
        <v>2108647</v>
      </c>
      <c r="S356" s="218">
        <v>3067125</v>
      </c>
      <c r="T356" s="218">
        <v>3505579</v>
      </c>
      <c r="U356" s="218">
        <v>3497401</v>
      </c>
      <c r="V356" s="1">
        <v>0.0231</v>
      </c>
      <c r="W356" s="1">
        <v>0.0195</v>
      </c>
      <c r="X356" s="1">
        <v>0.0271</v>
      </c>
      <c r="Y356" s="1">
        <v>0.0291</v>
      </c>
      <c r="Z356" s="1">
        <v>0.0276</v>
      </c>
      <c r="AB356" s="1">
        <v>0.0279</v>
      </c>
      <c r="AC356" s="1">
        <v>0.0247</v>
      </c>
      <c r="AE356" s="1">
        <v>0.0291</v>
      </c>
      <c r="AF356" s="1">
        <v>0.0274</v>
      </c>
      <c r="AG356" s="1">
        <v>0.0017000000000000001</v>
      </c>
      <c r="AI356" s="1">
        <v>0.0279</v>
      </c>
      <c r="AJ356" s="218">
        <v>3725543</v>
      </c>
    </row>
    <row r="357" spans="1:36" ht="12.75">
      <c r="A357" s="167">
        <v>348</v>
      </c>
      <c r="B357" s="168" t="s">
        <v>793</v>
      </c>
      <c r="C357" s="248">
        <v>271963069</v>
      </c>
      <c r="D357" s="248">
        <v>280922031</v>
      </c>
      <c r="E357" s="248">
        <v>293408601</v>
      </c>
      <c r="F357" s="248">
        <v>307195432</v>
      </c>
      <c r="G357" s="248">
        <v>321080317</v>
      </c>
      <c r="H357" s="248">
        <v>335601504</v>
      </c>
      <c r="I357" s="242">
        <v>1993</v>
      </c>
      <c r="J357" s="242">
        <v>0</v>
      </c>
      <c r="L357" s="218">
        <v>6177865</v>
      </c>
      <c r="M357" s="218">
        <v>5463519</v>
      </c>
      <c r="N357" s="218">
        <v>6451616</v>
      </c>
      <c r="O357" s="218">
        <v>6198050</v>
      </c>
      <c r="P357" s="229">
        <v>6494179</v>
      </c>
      <c r="Q357" s="218">
        <v>6177865</v>
      </c>
      <c r="R357" s="218">
        <v>5463519</v>
      </c>
      <c r="S357" s="218">
        <v>6451616</v>
      </c>
      <c r="T357" s="218">
        <v>6198050</v>
      </c>
      <c r="U357" s="218">
        <v>6494179</v>
      </c>
      <c r="V357" s="1">
        <v>0.0227</v>
      </c>
      <c r="W357" s="1">
        <v>0.0194</v>
      </c>
      <c r="X357" s="1">
        <v>0.022</v>
      </c>
      <c r="Y357" s="1">
        <v>0.0202</v>
      </c>
      <c r="Z357" s="1">
        <v>0.0202</v>
      </c>
      <c r="AB357" s="1">
        <v>0.0208</v>
      </c>
      <c r="AC357" s="1">
        <v>0.0199</v>
      </c>
      <c r="AE357" s="1">
        <v>0.022</v>
      </c>
      <c r="AF357" s="1">
        <v>0.0202</v>
      </c>
      <c r="AG357" s="1">
        <v>0.0017999999999999995</v>
      </c>
      <c r="AI357" s="1">
        <v>0.0208</v>
      </c>
      <c r="AJ357" s="218">
        <v>6980511</v>
      </c>
    </row>
    <row r="358" spans="1:36" ht="12.75">
      <c r="A358" s="167">
        <v>349</v>
      </c>
      <c r="B358" s="168" t="s">
        <v>794</v>
      </c>
      <c r="C358" s="248">
        <v>2347916</v>
      </c>
      <c r="D358" s="248">
        <v>2419324</v>
      </c>
      <c r="E358" s="248">
        <v>2496827</v>
      </c>
      <c r="F358" s="248">
        <v>2570390</v>
      </c>
      <c r="G358" s="248">
        <v>2662862</v>
      </c>
      <c r="H358" s="248">
        <v>2758056</v>
      </c>
      <c r="I358" s="242">
        <v>0</v>
      </c>
      <c r="J358" s="242">
        <v>0</v>
      </c>
      <c r="L358" s="218">
        <v>12710</v>
      </c>
      <c r="M358" s="218">
        <v>17020</v>
      </c>
      <c r="N358" s="218">
        <v>11143</v>
      </c>
      <c r="O358" s="218">
        <v>28212</v>
      </c>
      <c r="P358" s="229">
        <v>28623</v>
      </c>
      <c r="Q358" s="218">
        <v>12710</v>
      </c>
      <c r="R358" s="218">
        <v>17020</v>
      </c>
      <c r="S358" s="218">
        <v>11143</v>
      </c>
      <c r="T358" s="218">
        <v>28212</v>
      </c>
      <c r="U358" s="218">
        <v>28623</v>
      </c>
      <c r="V358" s="1">
        <v>0.0054</v>
      </c>
      <c r="W358" s="1">
        <v>0.007</v>
      </c>
      <c r="X358" s="1">
        <v>0.0045</v>
      </c>
      <c r="Y358" s="1">
        <v>0.011</v>
      </c>
      <c r="Z358" s="1">
        <v>0.0107</v>
      </c>
      <c r="AB358" s="1">
        <v>0.0087</v>
      </c>
      <c r="AC358" s="1">
        <v>0.0074</v>
      </c>
      <c r="AE358" s="1">
        <v>0.011</v>
      </c>
      <c r="AF358" s="1">
        <v>0.0076</v>
      </c>
      <c r="AG358" s="1">
        <v>0.0033999999999999994</v>
      </c>
      <c r="AI358" s="1">
        <v>0.0087</v>
      </c>
      <c r="AJ358" s="218">
        <v>23995</v>
      </c>
    </row>
    <row r="359" spans="1:36" ht="12.75">
      <c r="A359" s="167">
        <v>350</v>
      </c>
      <c r="B359" s="168" t="s">
        <v>795</v>
      </c>
      <c r="C359" s="248">
        <v>27609043</v>
      </c>
      <c r="D359" s="248">
        <v>28715299</v>
      </c>
      <c r="E359" s="248">
        <v>29957601</v>
      </c>
      <c r="F359" s="248">
        <v>31144397</v>
      </c>
      <c r="G359" s="248">
        <v>32444086</v>
      </c>
      <c r="H359" s="248">
        <v>34103831</v>
      </c>
      <c r="I359" s="242">
        <v>1993</v>
      </c>
      <c r="J359" s="242">
        <v>0</v>
      </c>
      <c r="L359" s="218">
        <v>416030</v>
      </c>
      <c r="M359" s="218">
        <v>524420</v>
      </c>
      <c r="N359" s="218">
        <v>437856</v>
      </c>
      <c r="O359" s="218">
        <v>521079</v>
      </c>
      <c r="P359" s="229">
        <v>824769</v>
      </c>
      <c r="Q359" s="218">
        <v>416030</v>
      </c>
      <c r="R359" s="218">
        <v>524420</v>
      </c>
      <c r="S359" s="218">
        <v>437856</v>
      </c>
      <c r="T359" s="218">
        <v>521079</v>
      </c>
      <c r="U359" s="218">
        <v>824769</v>
      </c>
      <c r="V359" s="1">
        <v>0.0151</v>
      </c>
      <c r="W359" s="1">
        <v>0.0183</v>
      </c>
      <c r="X359" s="1">
        <v>0.0146</v>
      </c>
      <c r="Y359" s="1">
        <v>0.0167</v>
      </c>
      <c r="Z359" s="1">
        <v>0.0254</v>
      </c>
      <c r="AB359" s="1">
        <v>0.0189</v>
      </c>
      <c r="AC359" s="1">
        <v>0.0165</v>
      </c>
      <c r="AE359" s="1">
        <v>0.0254</v>
      </c>
      <c r="AF359" s="1">
        <v>0.0157</v>
      </c>
      <c r="AG359" s="1">
        <v>0.0097</v>
      </c>
      <c r="AI359" s="1">
        <v>0.0189</v>
      </c>
      <c r="AJ359" s="218">
        <v>644562</v>
      </c>
    </row>
    <row r="360" spans="1:36" ht="12.75">
      <c r="A360" s="167">
        <v>351</v>
      </c>
      <c r="B360" s="168" t="s">
        <v>796</v>
      </c>
      <c r="C360" s="248">
        <v>44488112</v>
      </c>
      <c r="D360" s="248">
        <v>45808396</v>
      </c>
      <c r="E360" s="248">
        <v>47344313</v>
      </c>
      <c r="F360" s="248">
        <v>48947364</v>
      </c>
      <c r="G360" s="248">
        <v>50661864</v>
      </c>
      <c r="H360" s="248">
        <v>52398062</v>
      </c>
      <c r="I360" s="10">
        <v>0</v>
      </c>
      <c r="J360" s="10">
        <v>0</v>
      </c>
      <c r="L360" s="218">
        <v>208081</v>
      </c>
      <c r="M360" s="218">
        <v>390707</v>
      </c>
      <c r="N360" s="218">
        <v>419444</v>
      </c>
      <c r="O360" s="218">
        <v>490816</v>
      </c>
      <c r="P360" s="229">
        <v>439010</v>
      </c>
      <c r="Q360" s="218">
        <v>208081</v>
      </c>
      <c r="R360" s="218">
        <v>390707</v>
      </c>
      <c r="S360" s="218">
        <v>419444</v>
      </c>
      <c r="T360" s="218">
        <v>490816</v>
      </c>
      <c r="U360" s="218">
        <v>439010</v>
      </c>
      <c r="V360" s="1">
        <v>0.0047</v>
      </c>
      <c r="W360" s="1">
        <v>0.0085</v>
      </c>
      <c r="X360" s="1">
        <v>0.0089</v>
      </c>
      <c r="Y360" s="1">
        <v>0.01</v>
      </c>
      <c r="Z360" s="1">
        <v>0.0087</v>
      </c>
      <c r="AB360" s="1">
        <v>0.0092</v>
      </c>
      <c r="AC360" s="1">
        <v>0.0087</v>
      </c>
      <c r="AE360" s="1">
        <v>0.01</v>
      </c>
      <c r="AF360" s="1">
        <v>0.0088</v>
      </c>
      <c r="AG360" s="1">
        <v>0.0011999999999999997</v>
      </c>
      <c r="AI360" s="1">
        <v>0.0092</v>
      </c>
      <c r="AJ360" s="218">
        <v>482062</v>
      </c>
    </row>
    <row r="361" spans="16:36" ht="12.75">
      <c r="P361" s="173"/>
      <c r="U361" s="167" t="s">
        <v>355</v>
      </c>
      <c r="V361" s="174"/>
      <c r="W361" s="174"/>
      <c r="X361" s="174"/>
      <c r="Y361" s="174"/>
      <c r="Z361" s="174"/>
      <c r="AB361" s="174"/>
      <c r="AC361" s="174"/>
      <c r="AE361" s="174"/>
      <c r="AF361" s="174"/>
      <c r="AG361" s="174"/>
      <c r="AI361" s="174"/>
      <c r="AJ361" s="170"/>
    </row>
    <row r="362" spans="2:36" ht="12.75">
      <c r="B362" s="166" t="s">
        <v>797</v>
      </c>
      <c r="C362" s="172">
        <f aca="true" t="shared" si="0" ref="C362:H362">SUM(C10:C360)</f>
        <v>13991635222</v>
      </c>
      <c r="D362" s="172">
        <f t="shared" si="0"/>
        <v>14610429387</v>
      </c>
      <c r="E362" s="172">
        <f t="shared" si="0"/>
        <v>15285775958</v>
      </c>
      <c r="F362" s="172">
        <f t="shared" si="0"/>
        <v>15997715408</v>
      </c>
      <c r="G362" s="172">
        <f t="shared" si="0"/>
        <v>16754097004</v>
      </c>
      <c r="H362" s="172">
        <f t="shared" si="0"/>
        <v>17477097733</v>
      </c>
      <c r="I362" s="176"/>
      <c r="J362" s="176"/>
      <c r="K362" s="176"/>
      <c r="L362" s="172">
        <f aca="true" t="shared" si="1" ref="L362:U362">SUM(L10:L360)</f>
        <v>279703665</v>
      </c>
      <c r="M362" s="172">
        <f t="shared" si="1"/>
        <v>316797816</v>
      </c>
      <c r="N362" s="172">
        <f t="shared" si="1"/>
        <v>335024629</v>
      </c>
      <c r="O362" s="172">
        <f t="shared" si="1"/>
        <v>361843001</v>
      </c>
      <c r="P362" s="172">
        <f t="shared" si="1"/>
        <v>377865089</v>
      </c>
      <c r="Q362" s="172">
        <f t="shared" si="1"/>
        <v>279869199</v>
      </c>
      <c r="R362" s="172">
        <f t="shared" si="1"/>
        <v>316797816</v>
      </c>
      <c r="S362" s="172">
        <f t="shared" si="1"/>
        <v>334885447</v>
      </c>
      <c r="T362" s="172">
        <f t="shared" si="1"/>
        <v>361843001</v>
      </c>
      <c r="U362" s="172">
        <f t="shared" si="1"/>
        <v>377865089</v>
      </c>
      <c r="V362" s="176"/>
      <c r="W362" s="176"/>
      <c r="X362" s="176"/>
      <c r="Y362" s="176"/>
      <c r="Z362" s="176"/>
      <c r="AA362" s="176"/>
      <c r="AB362" s="176"/>
      <c r="AC362" s="176"/>
      <c r="AD362" s="176"/>
      <c r="AE362" s="176"/>
      <c r="AF362" s="176"/>
      <c r="AG362" s="176"/>
      <c r="AH362" s="176"/>
      <c r="AI362" s="176"/>
      <c r="AJ362" s="176"/>
    </row>
    <row r="363" spans="4:36" ht="12.75"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  <c r="AF363" s="176"/>
      <c r="AG363" s="176"/>
      <c r="AH363" s="176"/>
      <c r="AI363" s="176"/>
      <c r="AJ363" s="176"/>
    </row>
    <row r="364" spans="4:36" ht="12.75"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  <c r="AA364" s="176"/>
      <c r="AB364" s="176"/>
      <c r="AC364" s="176"/>
      <c r="AD364" s="176"/>
      <c r="AE364" s="176"/>
      <c r="AF364" s="176"/>
      <c r="AG364" s="176"/>
      <c r="AH364" s="176"/>
      <c r="AI364" s="176"/>
      <c r="AJ364" s="176"/>
    </row>
    <row r="365" spans="4:36" ht="12.75"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  <c r="AF365" s="176"/>
      <c r="AG365" s="176"/>
      <c r="AH365" s="176"/>
      <c r="AI365" s="176"/>
      <c r="AJ365" s="176"/>
    </row>
    <row r="366" spans="4:36" ht="12.75"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6"/>
      <c r="AG366" s="176"/>
      <c r="AH366" s="176"/>
      <c r="AI366" s="176"/>
      <c r="AJ366" s="176"/>
    </row>
  </sheetData>
  <sheetProtection/>
  <printOptions/>
  <pageMargins left="0.5" right="0.5" top="0.5" bottom="0.5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 transitionEvaluation="1"/>
  <dimension ref="A1:T363"/>
  <sheetViews>
    <sheetView showGridLines="0" showZeros="0" zoomScalePageLayoutView="0" workbookViewId="0" topLeftCell="A1">
      <pane xSplit="2" ySplit="9" topLeftCell="I10" activePane="bottomRight" state="frozen"/>
      <selection pane="topLeft" activeCell="AJ10" sqref="AJ10"/>
      <selection pane="topRight" activeCell="AJ10" sqref="AJ10"/>
      <selection pane="bottomLeft" activeCell="AJ10" sqref="AJ10"/>
      <selection pane="bottomRight" activeCell="T10" sqref="T10:T360"/>
    </sheetView>
  </sheetViews>
  <sheetFormatPr defaultColWidth="12.57421875" defaultRowHeight="12.75"/>
  <cols>
    <col min="1" max="1" width="26.421875" style="178" bestFit="1" customWidth="1"/>
    <col min="2" max="2" width="4.00390625" style="178" bestFit="1" customWidth="1"/>
    <col min="3" max="4" width="12.7109375" style="178" bestFit="1" customWidth="1"/>
    <col min="5" max="6" width="9.140625" style="178" bestFit="1" customWidth="1"/>
    <col min="7" max="7" width="10.421875" style="178" bestFit="1" customWidth="1"/>
    <col min="8" max="10" width="12.7109375" style="178" bestFit="1" customWidth="1"/>
    <col min="11" max="11" width="10.140625" style="178" bestFit="1" customWidth="1"/>
    <col min="12" max="12" width="10.421875" style="179" bestFit="1" customWidth="1"/>
    <col min="13" max="13" width="12.7109375" style="178" bestFit="1" customWidth="1"/>
    <col min="14" max="14" width="15.8515625" style="180" customWidth="1"/>
    <col min="15" max="16" width="13.8515625" style="178" bestFit="1" customWidth="1"/>
    <col min="17" max="17" width="10.8515625" style="178" bestFit="1" customWidth="1"/>
    <col min="18" max="18" width="13.8515625" style="178" bestFit="1" customWidth="1"/>
    <col min="19" max="19" width="12.57421875" style="178" customWidth="1"/>
    <col min="20" max="20" width="12.7109375" style="178" bestFit="1" customWidth="1"/>
    <col min="21" max="21" width="0" style="178" hidden="1" customWidth="1"/>
    <col min="22" max="16384" width="12.57421875" style="178" customWidth="1"/>
  </cols>
  <sheetData>
    <row r="1" ht="12.75">
      <c r="A1" s="177" t="s">
        <v>798</v>
      </c>
    </row>
    <row r="2" ht="12.75">
      <c r="A2" s="181">
        <v>35451</v>
      </c>
    </row>
    <row r="3" ht="12.75">
      <c r="A3" s="182"/>
    </row>
    <row r="4" spans="3:20" ht="12.75">
      <c r="C4" s="176"/>
      <c r="D4" s="176"/>
      <c r="E4" s="176"/>
      <c r="F4" s="176"/>
      <c r="G4" s="176"/>
      <c r="H4" s="176"/>
      <c r="I4" s="183" t="s">
        <v>417</v>
      </c>
      <c r="J4" s="176"/>
      <c r="K4" s="176"/>
      <c r="L4" s="176"/>
      <c r="M4" s="176"/>
      <c r="N4" s="176"/>
      <c r="O4" s="176"/>
      <c r="P4" s="184"/>
      <c r="Q4" s="184"/>
      <c r="R4" s="184"/>
      <c r="S4" s="185"/>
      <c r="T4" s="176"/>
    </row>
    <row r="5" spans="1:19" ht="12.75">
      <c r="A5" s="178" t="s">
        <v>355</v>
      </c>
      <c r="C5" s="245" t="s">
        <v>879</v>
      </c>
      <c r="D5" s="245" t="s">
        <v>879</v>
      </c>
      <c r="G5" s="178" t="s">
        <v>799</v>
      </c>
      <c r="H5" s="245" t="s">
        <v>880</v>
      </c>
      <c r="I5" s="245" t="s">
        <v>900</v>
      </c>
      <c r="J5" s="246" t="s">
        <v>884</v>
      </c>
      <c r="L5" s="178" t="s">
        <v>799</v>
      </c>
      <c r="M5" s="245" t="s">
        <v>884</v>
      </c>
      <c r="N5" s="187"/>
      <c r="O5" s="180"/>
      <c r="P5" s="188"/>
      <c r="Q5" s="188"/>
      <c r="R5" s="188"/>
      <c r="S5" s="179"/>
    </row>
    <row r="6" spans="3:20" ht="12.75">
      <c r="C6" s="183" t="s">
        <v>800</v>
      </c>
      <c r="D6" s="183" t="s">
        <v>800</v>
      </c>
      <c r="G6" s="247" t="s">
        <v>883</v>
      </c>
      <c r="H6" s="245" t="s">
        <v>391</v>
      </c>
      <c r="I6" s="183" t="s">
        <v>801</v>
      </c>
      <c r="J6" s="186" t="s">
        <v>800</v>
      </c>
      <c r="L6" s="247" t="s">
        <v>901</v>
      </c>
      <c r="M6" s="183" t="s">
        <v>391</v>
      </c>
      <c r="N6" s="189"/>
      <c r="O6" s="176"/>
      <c r="P6" s="186"/>
      <c r="Q6" s="186"/>
      <c r="R6" s="186" t="s">
        <v>355</v>
      </c>
      <c r="S6" s="189"/>
      <c r="T6" s="245" t="s">
        <v>884</v>
      </c>
    </row>
    <row r="7" spans="3:20" ht="12.75">
      <c r="C7" s="183" t="s">
        <v>410</v>
      </c>
      <c r="D7" s="183" t="s">
        <v>410</v>
      </c>
      <c r="E7" s="245" t="s">
        <v>879</v>
      </c>
      <c r="F7" s="245" t="s">
        <v>881</v>
      </c>
      <c r="G7" s="183" t="s">
        <v>802</v>
      </c>
      <c r="H7" s="183" t="s">
        <v>385</v>
      </c>
      <c r="I7" s="183" t="s">
        <v>803</v>
      </c>
      <c r="J7" s="186" t="s">
        <v>410</v>
      </c>
      <c r="K7" s="245" t="s">
        <v>884</v>
      </c>
      <c r="L7" s="183" t="s">
        <v>802</v>
      </c>
      <c r="M7" s="183" t="s">
        <v>385</v>
      </c>
      <c r="N7" s="189"/>
      <c r="O7" s="246" t="s">
        <v>880</v>
      </c>
      <c r="P7" s="246" t="s">
        <v>903</v>
      </c>
      <c r="Q7" s="186"/>
      <c r="R7" s="186" t="s">
        <v>804</v>
      </c>
      <c r="S7" s="189"/>
      <c r="T7" s="183" t="s">
        <v>805</v>
      </c>
    </row>
    <row r="8" spans="3:20" ht="12.75">
      <c r="C8" s="183" t="s">
        <v>806</v>
      </c>
      <c r="D8" s="183" t="s">
        <v>806</v>
      </c>
      <c r="E8" s="183" t="s">
        <v>802</v>
      </c>
      <c r="F8" s="183" t="s">
        <v>802</v>
      </c>
      <c r="G8" s="245" t="s">
        <v>899</v>
      </c>
      <c r="H8" s="183" t="s">
        <v>807</v>
      </c>
      <c r="I8" s="183" t="s">
        <v>445</v>
      </c>
      <c r="J8" s="186" t="s">
        <v>806</v>
      </c>
      <c r="K8" s="183" t="s">
        <v>802</v>
      </c>
      <c r="L8" s="245" t="s">
        <v>902</v>
      </c>
      <c r="M8" s="183" t="s">
        <v>807</v>
      </c>
      <c r="N8" s="189"/>
      <c r="O8" s="186" t="s">
        <v>808</v>
      </c>
      <c r="P8" s="186" t="s">
        <v>808</v>
      </c>
      <c r="Q8" s="186"/>
      <c r="R8" s="246" t="s">
        <v>904</v>
      </c>
      <c r="S8" s="189"/>
      <c r="T8" s="183" t="s">
        <v>809</v>
      </c>
    </row>
    <row r="9" spans="5:19" ht="12.75">
      <c r="E9" s="188"/>
      <c r="F9" s="188"/>
      <c r="G9" s="188"/>
      <c r="H9" s="188"/>
      <c r="I9" s="188"/>
      <c r="J9" s="188"/>
      <c r="K9" s="188"/>
      <c r="L9" s="188"/>
      <c r="N9" s="179"/>
      <c r="O9" s="180"/>
      <c r="P9" s="188"/>
      <c r="Q9" s="188"/>
      <c r="R9" s="188"/>
      <c r="S9" s="179"/>
    </row>
    <row r="10" spans="1:20" ht="12.75">
      <c r="A10" s="177" t="s">
        <v>446</v>
      </c>
      <c r="B10" s="178">
        <v>1</v>
      </c>
      <c r="C10" s="218">
        <v>31083749</v>
      </c>
      <c r="D10" s="218">
        <v>32404381</v>
      </c>
      <c r="E10" s="218">
        <v>0</v>
      </c>
      <c r="F10" s="218">
        <v>0</v>
      </c>
      <c r="G10" s="218">
        <v>811760</v>
      </c>
      <c r="H10" s="218">
        <v>31592621</v>
      </c>
      <c r="I10" s="218">
        <v>31592621</v>
      </c>
      <c r="J10" s="218">
        <v>33620233</v>
      </c>
      <c r="K10" s="218">
        <v>0</v>
      </c>
      <c r="L10" s="218">
        <v>832054</v>
      </c>
      <c r="M10" s="218">
        <v>32788179</v>
      </c>
      <c r="N10" s="191"/>
      <c r="O10" s="218">
        <v>52381085</v>
      </c>
      <c r="P10" s="230">
        <v>52381085</v>
      </c>
      <c r="Q10" s="191"/>
      <c r="R10" s="218">
        <v>52381085</v>
      </c>
      <c r="S10" s="192"/>
      <c r="T10" s="218">
        <v>32788179</v>
      </c>
    </row>
    <row r="11" spans="1:20" ht="12.75">
      <c r="A11" s="177" t="s">
        <v>447</v>
      </c>
      <c r="B11" s="178">
        <v>2</v>
      </c>
      <c r="C11" s="218">
        <v>81644435</v>
      </c>
      <c r="D11" s="218">
        <v>84340154</v>
      </c>
      <c r="E11" s="218">
        <v>0</v>
      </c>
      <c r="F11" s="218">
        <v>0</v>
      </c>
      <c r="G11" s="218">
        <v>9349499</v>
      </c>
      <c r="H11" s="218">
        <v>74990655</v>
      </c>
      <c r="I11" s="218">
        <v>74990655</v>
      </c>
      <c r="J11" s="218">
        <v>87238384</v>
      </c>
      <c r="K11" s="218">
        <v>0</v>
      </c>
      <c r="L11" s="218">
        <v>9583236</v>
      </c>
      <c r="M11" s="218">
        <v>77655148</v>
      </c>
      <c r="N11" s="191"/>
      <c r="O11" s="218">
        <v>111287539</v>
      </c>
      <c r="P11" s="230">
        <v>111287539</v>
      </c>
      <c r="Q11" s="191"/>
      <c r="R11" s="218">
        <v>111287539</v>
      </c>
      <c r="S11" s="192"/>
      <c r="T11" s="218">
        <v>77655148</v>
      </c>
    </row>
    <row r="12" spans="1:20" ht="12.75">
      <c r="A12" s="177" t="s">
        <v>448</v>
      </c>
      <c r="B12" s="178">
        <v>3</v>
      </c>
      <c r="C12" s="218">
        <v>16601843</v>
      </c>
      <c r="D12" s="218">
        <v>17237500</v>
      </c>
      <c r="E12" s="218">
        <v>0</v>
      </c>
      <c r="F12" s="218">
        <v>0</v>
      </c>
      <c r="G12" s="218">
        <v>0</v>
      </c>
      <c r="H12" s="218">
        <v>17237500</v>
      </c>
      <c r="I12" s="218">
        <v>17237500</v>
      </c>
      <c r="J12" s="218">
        <v>18027438</v>
      </c>
      <c r="K12" s="218">
        <v>0</v>
      </c>
      <c r="L12" s="218">
        <v>0</v>
      </c>
      <c r="M12" s="218">
        <v>18027438</v>
      </c>
      <c r="N12" s="191"/>
      <c r="O12" s="218">
        <v>30364804</v>
      </c>
      <c r="P12" s="230">
        <v>30364804</v>
      </c>
      <c r="Q12" s="191"/>
      <c r="R12" s="218">
        <v>30364804</v>
      </c>
      <c r="S12" s="192"/>
      <c r="T12" s="218">
        <v>18027438</v>
      </c>
    </row>
    <row r="13" spans="1:20" ht="12.75">
      <c r="A13" s="177" t="s">
        <v>449</v>
      </c>
      <c r="B13" s="178">
        <v>4</v>
      </c>
      <c r="C13" s="218">
        <v>10984702</v>
      </c>
      <c r="D13" s="218">
        <v>11356251</v>
      </c>
      <c r="E13" s="218">
        <v>0</v>
      </c>
      <c r="F13" s="218">
        <v>0</v>
      </c>
      <c r="G13" s="218">
        <v>0</v>
      </c>
      <c r="H13" s="218">
        <v>11356251</v>
      </c>
      <c r="I13" s="218">
        <v>11356251</v>
      </c>
      <c r="J13" s="218">
        <v>11708307</v>
      </c>
      <c r="K13" s="218">
        <v>0</v>
      </c>
      <c r="L13" s="218">
        <v>0</v>
      </c>
      <c r="M13" s="218">
        <v>11708307</v>
      </c>
      <c r="N13" s="191"/>
      <c r="O13" s="218">
        <v>12854673</v>
      </c>
      <c r="P13" s="230">
        <v>12854673</v>
      </c>
      <c r="Q13" s="191"/>
      <c r="R13" s="218">
        <v>12854673</v>
      </c>
      <c r="S13" s="192"/>
      <c r="T13" s="218">
        <v>11708307</v>
      </c>
    </row>
    <row r="14" spans="1:20" ht="12.75">
      <c r="A14" s="177" t="s">
        <v>450</v>
      </c>
      <c r="B14" s="178">
        <v>5</v>
      </c>
      <c r="C14" s="218">
        <v>70533487</v>
      </c>
      <c r="D14" s="218">
        <v>73038831</v>
      </c>
      <c r="E14" s="218">
        <v>0</v>
      </c>
      <c r="F14" s="218">
        <v>0</v>
      </c>
      <c r="G14" s="218">
        <v>0</v>
      </c>
      <c r="H14" s="218">
        <v>73038831</v>
      </c>
      <c r="I14" s="218">
        <v>73038831</v>
      </c>
      <c r="J14" s="218">
        <v>76081914</v>
      </c>
      <c r="K14" s="218">
        <v>0</v>
      </c>
      <c r="L14" s="218">
        <v>0</v>
      </c>
      <c r="M14" s="218">
        <v>76081914</v>
      </c>
      <c r="N14" s="191"/>
      <c r="O14" s="218">
        <v>76712052</v>
      </c>
      <c r="P14" s="230">
        <v>76712052</v>
      </c>
      <c r="Q14" s="191"/>
      <c r="R14" s="218">
        <v>76712052</v>
      </c>
      <c r="S14" s="192"/>
      <c r="T14" s="218">
        <v>76081914</v>
      </c>
    </row>
    <row r="15" spans="1:20" ht="12.75">
      <c r="A15" s="177" t="s">
        <v>451</v>
      </c>
      <c r="B15" s="178">
        <v>6</v>
      </c>
      <c r="C15" s="218">
        <v>1593842</v>
      </c>
      <c r="D15" s="218">
        <v>1641470</v>
      </c>
      <c r="E15" s="218">
        <v>0</v>
      </c>
      <c r="F15" s="218">
        <v>0</v>
      </c>
      <c r="G15" s="218">
        <v>0</v>
      </c>
      <c r="H15" s="218">
        <v>1641470</v>
      </c>
      <c r="I15" s="218">
        <v>1641470</v>
      </c>
      <c r="J15" s="218">
        <v>1689068</v>
      </c>
      <c r="K15" s="218">
        <v>0</v>
      </c>
      <c r="L15" s="218">
        <v>0</v>
      </c>
      <c r="M15" s="218">
        <v>1689068</v>
      </c>
      <c r="N15" s="191"/>
      <c r="O15" s="218">
        <v>6865851</v>
      </c>
      <c r="P15" s="230">
        <v>6865851</v>
      </c>
      <c r="Q15" s="191"/>
      <c r="R15" s="218">
        <v>6865851</v>
      </c>
      <c r="S15" s="192"/>
      <c r="T15" s="218">
        <v>1689068</v>
      </c>
    </row>
    <row r="16" spans="1:20" ht="12.75">
      <c r="A16" s="177" t="s">
        <v>452</v>
      </c>
      <c r="B16" s="178">
        <v>7</v>
      </c>
      <c r="C16" s="218">
        <v>44116384</v>
      </c>
      <c r="D16" s="218">
        <v>45766634</v>
      </c>
      <c r="E16" s="218">
        <v>0</v>
      </c>
      <c r="F16" s="218">
        <v>0</v>
      </c>
      <c r="G16" s="218">
        <v>0</v>
      </c>
      <c r="H16" s="218">
        <v>45766634</v>
      </c>
      <c r="I16" s="218">
        <v>45766634</v>
      </c>
      <c r="J16" s="218">
        <v>47359518</v>
      </c>
      <c r="K16" s="218">
        <v>0</v>
      </c>
      <c r="L16" s="218">
        <v>0</v>
      </c>
      <c r="M16" s="218">
        <v>47359518</v>
      </c>
      <c r="N16" s="191"/>
      <c r="O16" s="218">
        <v>57139252</v>
      </c>
      <c r="P16" s="230">
        <v>57139252</v>
      </c>
      <c r="Q16" s="191"/>
      <c r="R16" s="218">
        <v>57139252</v>
      </c>
      <c r="S16" s="192"/>
      <c r="T16" s="218">
        <v>47359518</v>
      </c>
    </row>
    <row r="17" spans="1:20" ht="12.75">
      <c r="A17" s="177" t="s">
        <v>453</v>
      </c>
      <c r="B17" s="178">
        <v>8</v>
      </c>
      <c r="C17" s="218">
        <v>50700146</v>
      </c>
      <c r="D17" s="218">
        <v>52787635</v>
      </c>
      <c r="E17" s="218">
        <v>0</v>
      </c>
      <c r="F17" s="218">
        <v>0</v>
      </c>
      <c r="G17" s="218">
        <v>4754539</v>
      </c>
      <c r="H17" s="218">
        <v>48033096</v>
      </c>
      <c r="I17" s="218">
        <v>48033096</v>
      </c>
      <c r="J17" s="218">
        <v>54963386</v>
      </c>
      <c r="K17" s="218">
        <v>0</v>
      </c>
      <c r="L17" s="218">
        <v>4873402</v>
      </c>
      <c r="M17" s="218">
        <v>50089984</v>
      </c>
      <c r="N17" s="191"/>
      <c r="O17" s="218">
        <v>60510440</v>
      </c>
      <c r="P17" s="230">
        <v>60510440</v>
      </c>
      <c r="Q17" s="191"/>
      <c r="R17" s="218">
        <v>60510440</v>
      </c>
      <c r="S17" s="192"/>
      <c r="T17" s="218">
        <v>50089984</v>
      </c>
    </row>
    <row r="18" spans="1:20" ht="12.75">
      <c r="A18" s="177" t="s">
        <v>454</v>
      </c>
      <c r="B18" s="178">
        <v>9</v>
      </c>
      <c r="C18" s="218">
        <v>136417582</v>
      </c>
      <c r="D18" s="218">
        <v>142600951</v>
      </c>
      <c r="E18" s="218">
        <v>0</v>
      </c>
      <c r="F18" s="218">
        <v>0</v>
      </c>
      <c r="G18" s="218">
        <v>0</v>
      </c>
      <c r="H18" s="218">
        <v>142600951</v>
      </c>
      <c r="I18" s="218">
        <v>142600951</v>
      </c>
      <c r="J18" s="218">
        <v>150531622</v>
      </c>
      <c r="K18" s="218">
        <v>0</v>
      </c>
      <c r="L18" s="218">
        <v>0</v>
      </c>
      <c r="M18" s="218">
        <v>150531622</v>
      </c>
      <c r="N18" s="191"/>
      <c r="O18" s="218">
        <v>208033436</v>
      </c>
      <c r="P18" s="230">
        <v>208033436</v>
      </c>
      <c r="Q18" s="191"/>
      <c r="R18" s="218">
        <v>208033436</v>
      </c>
      <c r="S18" s="192"/>
      <c r="T18" s="218">
        <v>150531622</v>
      </c>
    </row>
    <row r="19" spans="1:20" ht="12.75">
      <c r="A19" s="177" t="s">
        <v>455</v>
      </c>
      <c r="B19" s="178">
        <v>10</v>
      </c>
      <c r="C19" s="218">
        <v>109965991</v>
      </c>
      <c r="D19" s="218">
        <v>113696347</v>
      </c>
      <c r="E19" s="218">
        <v>0</v>
      </c>
      <c r="F19" s="218">
        <v>0</v>
      </c>
      <c r="G19" s="218">
        <v>15595743</v>
      </c>
      <c r="H19" s="218">
        <v>98100604</v>
      </c>
      <c r="I19" s="218">
        <v>98100604</v>
      </c>
      <c r="J19" s="218">
        <v>122855373</v>
      </c>
      <c r="K19" s="218">
        <v>0</v>
      </c>
      <c r="L19" s="218">
        <v>15985637</v>
      </c>
      <c r="M19" s="218">
        <v>106869736</v>
      </c>
      <c r="N19" s="191"/>
      <c r="O19" s="218">
        <v>275335205</v>
      </c>
      <c r="P19" s="230">
        <v>275335205</v>
      </c>
      <c r="Q19" s="191"/>
      <c r="R19" s="218">
        <v>275335205</v>
      </c>
      <c r="S19" s="192"/>
      <c r="T19" s="218">
        <v>106869736</v>
      </c>
    </row>
    <row r="20" spans="1:20" ht="12.75">
      <c r="A20" s="177" t="s">
        <v>456</v>
      </c>
      <c r="B20" s="178">
        <v>11</v>
      </c>
      <c r="C20" s="218">
        <v>12029260</v>
      </c>
      <c r="D20" s="218">
        <v>12516653</v>
      </c>
      <c r="E20" s="218">
        <v>475656</v>
      </c>
      <c r="F20" s="218">
        <v>475656</v>
      </c>
      <c r="G20" s="218">
        <v>3381046</v>
      </c>
      <c r="H20" s="218">
        <v>9135607</v>
      </c>
      <c r="I20" s="218">
        <v>9611263</v>
      </c>
      <c r="J20" s="218">
        <v>12955141</v>
      </c>
      <c r="K20" s="218">
        <v>475656</v>
      </c>
      <c r="L20" s="218">
        <v>3453681</v>
      </c>
      <c r="M20" s="218">
        <v>9501460</v>
      </c>
      <c r="N20" s="191"/>
      <c r="O20" s="218">
        <v>15924268</v>
      </c>
      <c r="P20" s="230">
        <v>15924268</v>
      </c>
      <c r="Q20" s="191"/>
      <c r="R20" s="218">
        <v>15924268</v>
      </c>
      <c r="S20" s="192"/>
      <c r="T20" s="218">
        <v>9501460</v>
      </c>
    </row>
    <row r="21" spans="1:20" ht="12.75">
      <c r="A21" s="177" t="s">
        <v>457</v>
      </c>
      <c r="B21" s="178">
        <v>12</v>
      </c>
      <c r="C21" s="218">
        <v>5780183</v>
      </c>
      <c r="D21" s="218">
        <v>5985962</v>
      </c>
      <c r="E21" s="218">
        <v>0</v>
      </c>
      <c r="F21" s="218">
        <v>0</v>
      </c>
      <c r="G21" s="218">
        <v>317222</v>
      </c>
      <c r="H21" s="218">
        <v>5668740</v>
      </c>
      <c r="I21" s="218">
        <v>5668740</v>
      </c>
      <c r="J21" s="218">
        <v>6209856</v>
      </c>
      <c r="K21" s="218">
        <v>0</v>
      </c>
      <c r="L21" s="218">
        <v>325153</v>
      </c>
      <c r="M21" s="218">
        <v>5884703</v>
      </c>
      <c r="N21" s="191"/>
      <c r="O21" s="218">
        <v>8219710</v>
      </c>
      <c r="P21" s="230">
        <v>8219710</v>
      </c>
      <c r="Q21" s="191"/>
      <c r="R21" s="218">
        <v>8219710</v>
      </c>
      <c r="S21" s="192"/>
      <c r="T21" s="218">
        <v>5884703</v>
      </c>
    </row>
    <row r="22" spans="1:20" ht="12.75">
      <c r="A22" s="177" t="s">
        <v>458</v>
      </c>
      <c r="B22" s="178">
        <v>13</v>
      </c>
      <c r="C22" s="218">
        <v>3939855</v>
      </c>
      <c r="D22" s="218">
        <v>4063967</v>
      </c>
      <c r="E22" s="218">
        <v>0</v>
      </c>
      <c r="F22" s="218">
        <v>0</v>
      </c>
      <c r="G22" s="218">
        <v>270772</v>
      </c>
      <c r="H22" s="218">
        <v>3793195</v>
      </c>
      <c r="I22" s="218">
        <v>3793195</v>
      </c>
      <c r="J22" s="218">
        <v>4215661</v>
      </c>
      <c r="K22" s="218">
        <v>0</v>
      </c>
      <c r="L22" s="218">
        <v>277541</v>
      </c>
      <c r="M22" s="218">
        <v>3938120</v>
      </c>
      <c r="N22" s="191"/>
      <c r="O22" s="218">
        <v>6113646</v>
      </c>
      <c r="P22" s="230">
        <v>6113646</v>
      </c>
      <c r="Q22" s="191"/>
      <c r="R22" s="218">
        <v>6113646</v>
      </c>
      <c r="S22" s="192"/>
      <c r="T22" s="218">
        <v>3938120</v>
      </c>
    </row>
    <row r="23" spans="1:20" ht="12.75">
      <c r="A23" s="177" t="s">
        <v>459</v>
      </c>
      <c r="B23" s="178">
        <v>14</v>
      </c>
      <c r="C23" s="218">
        <v>42081316</v>
      </c>
      <c r="D23" s="218">
        <v>44426174</v>
      </c>
      <c r="E23" s="218">
        <v>0</v>
      </c>
      <c r="F23" s="218">
        <v>0</v>
      </c>
      <c r="G23" s="218">
        <v>0</v>
      </c>
      <c r="H23" s="218">
        <v>44426174</v>
      </c>
      <c r="I23" s="218">
        <v>44426174</v>
      </c>
      <c r="J23" s="218">
        <v>46224897</v>
      </c>
      <c r="K23" s="218">
        <v>0</v>
      </c>
      <c r="L23" s="218">
        <v>0</v>
      </c>
      <c r="M23" s="218">
        <v>46224897</v>
      </c>
      <c r="N23" s="191"/>
      <c r="O23" s="218">
        <v>70835880</v>
      </c>
      <c r="P23" s="230">
        <v>70835880</v>
      </c>
      <c r="Q23" s="191"/>
      <c r="R23" s="218">
        <v>70835880</v>
      </c>
      <c r="S23" s="192"/>
      <c r="T23" s="218">
        <v>46224897</v>
      </c>
    </row>
    <row r="24" spans="1:20" ht="12.75">
      <c r="A24" s="177" t="s">
        <v>460</v>
      </c>
      <c r="B24" s="178">
        <v>15</v>
      </c>
      <c r="C24" s="218">
        <v>11932928</v>
      </c>
      <c r="D24" s="218">
        <v>12593058</v>
      </c>
      <c r="E24" s="218">
        <v>0</v>
      </c>
      <c r="F24" s="218">
        <v>0</v>
      </c>
      <c r="G24" s="218">
        <v>1472817</v>
      </c>
      <c r="H24" s="218">
        <v>11120241</v>
      </c>
      <c r="I24" s="218">
        <v>11120241</v>
      </c>
      <c r="J24" s="218">
        <v>13168847</v>
      </c>
      <c r="K24" s="218">
        <v>0</v>
      </c>
      <c r="L24" s="218">
        <v>1509637</v>
      </c>
      <c r="M24" s="218">
        <v>11659210</v>
      </c>
      <c r="N24" s="191"/>
      <c r="O24" s="218">
        <v>19408876</v>
      </c>
      <c r="P24" s="230">
        <v>19408876</v>
      </c>
      <c r="Q24" s="191"/>
      <c r="R24" s="218">
        <v>19408876</v>
      </c>
      <c r="S24" s="192"/>
      <c r="T24" s="218">
        <v>11659210</v>
      </c>
    </row>
    <row r="25" spans="1:20" ht="12.75">
      <c r="A25" s="177" t="s">
        <v>461</v>
      </c>
      <c r="B25" s="178">
        <v>16</v>
      </c>
      <c r="C25" s="218">
        <v>70764061</v>
      </c>
      <c r="D25" s="218">
        <v>73464173</v>
      </c>
      <c r="E25" s="218">
        <v>0</v>
      </c>
      <c r="F25" s="218">
        <v>0</v>
      </c>
      <c r="G25" s="218">
        <v>0</v>
      </c>
      <c r="H25" s="218">
        <v>73464173</v>
      </c>
      <c r="I25" s="218">
        <v>73464173</v>
      </c>
      <c r="J25" s="218">
        <v>76079548</v>
      </c>
      <c r="K25" s="218">
        <v>0</v>
      </c>
      <c r="L25" s="218">
        <v>0</v>
      </c>
      <c r="M25" s="218">
        <v>76079548</v>
      </c>
      <c r="N25" s="191"/>
      <c r="O25" s="218">
        <v>121111741</v>
      </c>
      <c r="P25" s="230">
        <v>121111741</v>
      </c>
      <c r="Q25" s="191"/>
      <c r="R25" s="218">
        <v>121111741</v>
      </c>
      <c r="S25" s="192"/>
      <c r="T25" s="218">
        <v>76079548</v>
      </c>
    </row>
    <row r="26" spans="1:20" ht="12.75">
      <c r="A26" s="177" t="s">
        <v>462</v>
      </c>
      <c r="B26" s="178">
        <v>17</v>
      </c>
      <c r="C26" s="218">
        <v>43089839</v>
      </c>
      <c r="D26" s="218">
        <v>44823850</v>
      </c>
      <c r="E26" s="218">
        <v>0</v>
      </c>
      <c r="F26" s="218">
        <v>0</v>
      </c>
      <c r="G26" s="218">
        <v>2713989</v>
      </c>
      <c r="H26" s="218">
        <v>42109861</v>
      </c>
      <c r="I26" s="218">
        <v>42109861</v>
      </c>
      <c r="J26" s="218">
        <v>46875534</v>
      </c>
      <c r="K26" s="218">
        <v>0</v>
      </c>
      <c r="L26" s="218">
        <v>2781839</v>
      </c>
      <c r="M26" s="218">
        <v>44093695</v>
      </c>
      <c r="N26" s="191"/>
      <c r="O26" s="218">
        <v>53879355</v>
      </c>
      <c r="P26" s="230">
        <v>53879355</v>
      </c>
      <c r="Q26" s="191"/>
      <c r="R26" s="218">
        <v>53879355</v>
      </c>
      <c r="S26" s="192"/>
      <c r="T26" s="218">
        <v>44093695</v>
      </c>
    </row>
    <row r="27" spans="1:20" ht="12.75">
      <c r="A27" s="177" t="s">
        <v>463</v>
      </c>
      <c r="B27" s="178">
        <v>18</v>
      </c>
      <c r="C27" s="218">
        <v>19268191</v>
      </c>
      <c r="D27" s="218">
        <v>20137740</v>
      </c>
      <c r="E27" s="218">
        <v>0</v>
      </c>
      <c r="F27" s="218">
        <v>0</v>
      </c>
      <c r="G27" s="218">
        <v>1429006</v>
      </c>
      <c r="H27" s="218">
        <v>18708734</v>
      </c>
      <c r="I27" s="218">
        <v>18708734</v>
      </c>
      <c r="J27" s="218">
        <v>21007325</v>
      </c>
      <c r="K27" s="218">
        <v>0</v>
      </c>
      <c r="L27" s="218">
        <v>1464731</v>
      </c>
      <c r="M27" s="218">
        <v>19542594</v>
      </c>
      <c r="N27" s="191"/>
      <c r="O27" s="218">
        <v>20414414</v>
      </c>
      <c r="P27" s="230">
        <v>20414414</v>
      </c>
      <c r="Q27" s="191"/>
      <c r="R27" s="218">
        <v>20414414</v>
      </c>
      <c r="S27" s="192"/>
      <c r="T27" s="218">
        <v>19542594</v>
      </c>
    </row>
    <row r="28" spans="1:20" ht="12.75">
      <c r="A28" s="177" t="s">
        <v>464</v>
      </c>
      <c r="B28" s="178">
        <v>19</v>
      </c>
      <c r="C28" s="218">
        <v>22809032</v>
      </c>
      <c r="D28" s="218">
        <v>24119751</v>
      </c>
      <c r="E28" s="218">
        <v>0</v>
      </c>
      <c r="F28" s="218">
        <v>0</v>
      </c>
      <c r="G28" s="218">
        <v>790998</v>
      </c>
      <c r="H28" s="218">
        <v>23328753</v>
      </c>
      <c r="I28" s="218">
        <v>23328753</v>
      </c>
      <c r="J28" s="218">
        <v>25370001</v>
      </c>
      <c r="K28" s="218">
        <v>0</v>
      </c>
      <c r="L28" s="218">
        <v>810773</v>
      </c>
      <c r="M28" s="218">
        <v>24559228</v>
      </c>
      <c r="N28" s="191"/>
      <c r="O28" s="218">
        <v>30793777</v>
      </c>
      <c r="P28" s="230">
        <v>30793777</v>
      </c>
      <c r="Q28" s="191"/>
      <c r="R28" s="218">
        <v>30793777</v>
      </c>
      <c r="S28" s="192"/>
      <c r="T28" s="218">
        <v>24559228</v>
      </c>
    </row>
    <row r="29" spans="1:20" ht="12.75">
      <c r="A29" s="177" t="s">
        <v>465</v>
      </c>
      <c r="B29" s="178">
        <v>20</v>
      </c>
      <c r="C29" s="218">
        <v>116900171</v>
      </c>
      <c r="D29" s="218">
        <v>121259225</v>
      </c>
      <c r="E29" s="218">
        <v>0</v>
      </c>
      <c r="F29" s="218">
        <v>0</v>
      </c>
      <c r="G29" s="218">
        <v>0</v>
      </c>
      <c r="H29" s="218">
        <v>121259225</v>
      </c>
      <c r="I29" s="218">
        <v>121259225</v>
      </c>
      <c r="J29" s="218">
        <v>125537222</v>
      </c>
      <c r="K29" s="218">
        <v>0</v>
      </c>
      <c r="L29" s="218">
        <v>0</v>
      </c>
      <c r="M29" s="218">
        <v>125537222</v>
      </c>
      <c r="N29" s="191"/>
      <c r="O29" s="218">
        <v>356395403</v>
      </c>
      <c r="P29" s="230">
        <v>356395403</v>
      </c>
      <c r="Q29" s="191"/>
      <c r="R29" s="218">
        <v>356395403</v>
      </c>
      <c r="S29" s="192"/>
      <c r="T29" s="218">
        <v>125537222</v>
      </c>
    </row>
    <row r="30" spans="1:20" ht="12.75">
      <c r="A30" s="177" t="s">
        <v>466</v>
      </c>
      <c r="B30" s="178">
        <v>21</v>
      </c>
      <c r="C30" s="218">
        <v>7805228</v>
      </c>
      <c r="D30" s="218">
        <v>8087275</v>
      </c>
      <c r="E30" s="218">
        <v>0</v>
      </c>
      <c r="F30" s="218">
        <v>0</v>
      </c>
      <c r="G30" s="218">
        <v>0</v>
      </c>
      <c r="H30" s="218">
        <v>8087275</v>
      </c>
      <c r="I30" s="218">
        <v>8087275</v>
      </c>
      <c r="J30" s="218">
        <v>8401060</v>
      </c>
      <c r="K30" s="218">
        <v>0</v>
      </c>
      <c r="L30" s="218">
        <v>0</v>
      </c>
      <c r="M30" s="218">
        <v>8401060</v>
      </c>
      <c r="N30" s="191"/>
      <c r="O30" s="218">
        <v>11567411</v>
      </c>
      <c r="P30" s="230">
        <v>11567411</v>
      </c>
      <c r="Q30" s="191"/>
      <c r="R30" s="218">
        <v>11567411</v>
      </c>
      <c r="S30" s="192"/>
      <c r="T30" s="218">
        <v>8401060</v>
      </c>
    </row>
    <row r="31" spans="1:20" ht="12.75">
      <c r="A31" s="177" t="s">
        <v>467</v>
      </c>
      <c r="B31" s="178">
        <v>22</v>
      </c>
      <c r="C31" s="218">
        <v>5781022</v>
      </c>
      <c r="D31" s="218">
        <v>5970071</v>
      </c>
      <c r="E31" s="218">
        <v>0</v>
      </c>
      <c r="F31" s="218">
        <v>0</v>
      </c>
      <c r="G31" s="218">
        <v>465774</v>
      </c>
      <c r="H31" s="218">
        <v>5504297</v>
      </c>
      <c r="I31" s="218">
        <v>5504297</v>
      </c>
      <c r="J31" s="218">
        <v>6230618</v>
      </c>
      <c r="K31" s="218">
        <v>0</v>
      </c>
      <c r="L31" s="218">
        <v>477418</v>
      </c>
      <c r="M31" s="218">
        <v>5753200</v>
      </c>
      <c r="N31" s="191"/>
      <c r="O31" s="218">
        <v>12596641</v>
      </c>
      <c r="P31" s="230">
        <v>12596641</v>
      </c>
      <c r="Q31" s="191"/>
      <c r="R31" s="218">
        <v>12596641</v>
      </c>
      <c r="S31" s="192"/>
      <c r="T31" s="218">
        <v>5753200</v>
      </c>
    </row>
    <row r="32" spans="1:20" ht="12.75">
      <c r="A32" s="177" t="s">
        <v>468</v>
      </c>
      <c r="B32" s="178">
        <v>23</v>
      </c>
      <c r="C32" s="218">
        <v>66660425</v>
      </c>
      <c r="D32" s="218">
        <v>69820484</v>
      </c>
      <c r="E32" s="218">
        <v>0</v>
      </c>
      <c r="F32" s="218">
        <v>0</v>
      </c>
      <c r="G32" s="218">
        <v>0</v>
      </c>
      <c r="H32" s="218">
        <v>69820484</v>
      </c>
      <c r="I32" s="218">
        <v>69820484</v>
      </c>
      <c r="J32" s="218">
        <v>72855273</v>
      </c>
      <c r="K32" s="218">
        <v>0</v>
      </c>
      <c r="L32" s="218">
        <v>0</v>
      </c>
      <c r="M32" s="218">
        <v>72855273</v>
      </c>
      <c r="N32" s="191"/>
      <c r="O32" s="218">
        <v>98918899</v>
      </c>
      <c r="P32" s="230">
        <v>98918899</v>
      </c>
      <c r="Q32" s="191"/>
      <c r="R32" s="218">
        <v>98918899</v>
      </c>
      <c r="S32" s="192"/>
      <c r="T32" s="218">
        <v>72855273</v>
      </c>
    </row>
    <row r="33" spans="1:20" ht="12.75">
      <c r="A33" s="177" t="s">
        <v>469</v>
      </c>
      <c r="B33" s="178">
        <v>24</v>
      </c>
      <c r="C33" s="218">
        <v>26333465</v>
      </c>
      <c r="D33" s="218">
        <v>27507359</v>
      </c>
      <c r="E33" s="218">
        <v>0</v>
      </c>
      <c r="F33" s="218">
        <v>0</v>
      </c>
      <c r="G33" s="218">
        <v>0</v>
      </c>
      <c r="H33" s="218">
        <v>27507359</v>
      </c>
      <c r="I33" s="218">
        <v>27507359</v>
      </c>
      <c r="J33" s="218">
        <v>28624718</v>
      </c>
      <c r="K33" s="218">
        <v>0</v>
      </c>
      <c r="L33" s="218">
        <v>0</v>
      </c>
      <c r="M33" s="218">
        <v>28624718</v>
      </c>
      <c r="N33" s="191"/>
      <c r="O33" s="218">
        <v>37770235</v>
      </c>
      <c r="P33" s="230">
        <v>37770235</v>
      </c>
      <c r="Q33" s="191"/>
      <c r="R33" s="218">
        <v>37770235</v>
      </c>
      <c r="S33" s="192"/>
      <c r="T33" s="218">
        <v>28624718</v>
      </c>
    </row>
    <row r="34" spans="1:20" ht="12.75">
      <c r="A34" s="177" t="s">
        <v>470</v>
      </c>
      <c r="B34" s="178">
        <v>25</v>
      </c>
      <c r="C34" s="218">
        <v>37954471</v>
      </c>
      <c r="D34" s="218">
        <v>39837833</v>
      </c>
      <c r="E34" s="218">
        <v>0</v>
      </c>
      <c r="F34" s="218">
        <v>0</v>
      </c>
      <c r="G34" s="218">
        <v>0</v>
      </c>
      <c r="H34" s="218">
        <v>39837833</v>
      </c>
      <c r="I34" s="218">
        <v>39837833</v>
      </c>
      <c r="J34" s="218">
        <v>41820156</v>
      </c>
      <c r="K34" s="218">
        <v>0</v>
      </c>
      <c r="L34" s="218">
        <v>0</v>
      </c>
      <c r="M34" s="218">
        <v>41820156</v>
      </c>
      <c r="N34" s="191"/>
      <c r="O34" s="218">
        <v>63508455</v>
      </c>
      <c r="P34" s="230">
        <v>63508455</v>
      </c>
      <c r="Q34" s="191"/>
      <c r="R34" s="218">
        <v>63508455</v>
      </c>
      <c r="S34" s="192"/>
      <c r="T34" s="218">
        <v>41820156</v>
      </c>
    </row>
    <row r="35" spans="1:20" ht="12.75">
      <c r="A35" s="177" t="s">
        <v>471</v>
      </c>
      <c r="B35" s="178">
        <v>26</v>
      </c>
      <c r="C35" s="218">
        <v>86086128</v>
      </c>
      <c r="D35" s="218">
        <v>89250197</v>
      </c>
      <c r="E35" s="218">
        <v>0</v>
      </c>
      <c r="F35" s="218">
        <v>0</v>
      </c>
      <c r="G35" s="218">
        <v>12775439</v>
      </c>
      <c r="H35" s="218">
        <v>76474758</v>
      </c>
      <c r="I35" s="218">
        <v>76474758</v>
      </c>
      <c r="J35" s="218">
        <v>92590154</v>
      </c>
      <c r="K35" s="218">
        <v>0</v>
      </c>
      <c r="L35" s="218">
        <v>13094825</v>
      </c>
      <c r="M35" s="218">
        <v>79495329</v>
      </c>
      <c r="N35" s="191"/>
      <c r="O35" s="218">
        <v>198666950</v>
      </c>
      <c r="P35" s="230">
        <v>198666950</v>
      </c>
      <c r="Q35" s="191"/>
      <c r="R35" s="218">
        <v>198666950</v>
      </c>
      <c r="S35" s="192"/>
      <c r="T35" s="218">
        <v>79495329</v>
      </c>
    </row>
    <row r="36" spans="1:20" ht="12.75">
      <c r="A36" s="177" t="s">
        <v>472</v>
      </c>
      <c r="B36" s="178">
        <v>27</v>
      </c>
      <c r="C36" s="218">
        <v>9049927</v>
      </c>
      <c r="D36" s="218">
        <v>9457290</v>
      </c>
      <c r="E36" s="218">
        <v>0</v>
      </c>
      <c r="F36" s="218">
        <v>0</v>
      </c>
      <c r="G36" s="218">
        <v>921231</v>
      </c>
      <c r="H36" s="218">
        <v>8536059</v>
      </c>
      <c r="I36" s="218">
        <v>8536059</v>
      </c>
      <c r="J36" s="218">
        <v>9873799</v>
      </c>
      <c r="K36" s="218">
        <v>0</v>
      </c>
      <c r="L36" s="218">
        <v>944262</v>
      </c>
      <c r="M36" s="218">
        <v>8929537</v>
      </c>
      <c r="N36" s="191"/>
      <c r="O36" s="218">
        <v>22473067</v>
      </c>
      <c r="P36" s="230">
        <v>22473067</v>
      </c>
      <c r="Q36" s="191"/>
      <c r="R36" s="218">
        <v>22473067</v>
      </c>
      <c r="S36" s="192"/>
      <c r="T36" s="218">
        <v>8929537</v>
      </c>
    </row>
    <row r="37" spans="1:20" ht="12.75">
      <c r="A37" s="177" t="s">
        <v>473</v>
      </c>
      <c r="B37" s="178">
        <v>28</v>
      </c>
      <c r="C37" s="218">
        <v>11033857</v>
      </c>
      <c r="D37" s="218">
        <v>11569324</v>
      </c>
      <c r="E37" s="218">
        <v>0</v>
      </c>
      <c r="F37" s="218">
        <v>0</v>
      </c>
      <c r="G37" s="218">
        <v>20449</v>
      </c>
      <c r="H37" s="218">
        <v>11548875</v>
      </c>
      <c r="I37" s="218">
        <v>11548875</v>
      </c>
      <c r="J37" s="218">
        <v>12072601</v>
      </c>
      <c r="K37" s="218">
        <v>0</v>
      </c>
      <c r="L37" s="218">
        <v>20960</v>
      </c>
      <c r="M37" s="218">
        <v>12051641</v>
      </c>
      <c r="N37" s="191"/>
      <c r="O37" s="218">
        <v>16004243</v>
      </c>
      <c r="P37" s="230">
        <v>16004243</v>
      </c>
      <c r="Q37" s="191"/>
      <c r="R37" s="218">
        <v>16004243</v>
      </c>
      <c r="S37" s="192"/>
      <c r="T37" s="218">
        <v>12051641</v>
      </c>
    </row>
    <row r="38" spans="1:20" ht="12.75">
      <c r="A38" s="177" t="s">
        <v>474</v>
      </c>
      <c r="B38" s="178">
        <v>29</v>
      </c>
      <c r="C38" s="218">
        <v>4202185</v>
      </c>
      <c r="D38" s="218">
        <v>4355366</v>
      </c>
      <c r="E38" s="218">
        <v>0</v>
      </c>
      <c r="F38" s="218">
        <v>0</v>
      </c>
      <c r="G38" s="218">
        <v>0</v>
      </c>
      <c r="H38" s="218">
        <v>4355366</v>
      </c>
      <c r="I38" s="218">
        <v>4355366</v>
      </c>
      <c r="J38" s="218">
        <v>4570462</v>
      </c>
      <c r="K38" s="218">
        <v>0</v>
      </c>
      <c r="L38" s="218">
        <v>0</v>
      </c>
      <c r="M38" s="218">
        <v>4570462</v>
      </c>
      <c r="N38" s="191"/>
      <c r="O38" s="218">
        <v>5489427</v>
      </c>
      <c r="P38" s="230">
        <v>5489427</v>
      </c>
      <c r="Q38" s="191"/>
      <c r="R38" s="218">
        <v>5489427</v>
      </c>
      <c r="S38" s="192"/>
      <c r="T38" s="218">
        <v>4570462</v>
      </c>
    </row>
    <row r="39" spans="1:20" ht="12.75">
      <c r="A39" s="177" t="s">
        <v>475</v>
      </c>
      <c r="B39" s="178">
        <v>30</v>
      </c>
      <c r="C39" s="218">
        <v>99407098</v>
      </c>
      <c r="D39" s="218">
        <v>103596037</v>
      </c>
      <c r="E39" s="218">
        <v>0</v>
      </c>
      <c r="F39" s="218">
        <v>0</v>
      </c>
      <c r="G39" s="218">
        <v>0</v>
      </c>
      <c r="H39" s="218">
        <v>103596037</v>
      </c>
      <c r="I39" s="218">
        <v>103596037</v>
      </c>
      <c r="J39" s="218">
        <v>108035190</v>
      </c>
      <c r="K39" s="218">
        <v>0</v>
      </c>
      <c r="L39" s="218">
        <v>0</v>
      </c>
      <c r="M39" s="218">
        <v>108035190</v>
      </c>
      <c r="N39" s="191"/>
      <c r="O39" s="218">
        <v>174530948</v>
      </c>
      <c r="P39" s="230">
        <v>174530948</v>
      </c>
      <c r="Q39" s="191"/>
      <c r="R39" s="218">
        <v>174530948</v>
      </c>
      <c r="S39" s="192"/>
      <c r="T39" s="218">
        <v>108035190</v>
      </c>
    </row>
    <row r="40" spans="1:20" ht="12.75">
      <c r="A40" s="177" t="s">
        <v>476</v>
      </c>
      <c r="B40" s="178">
        <v>31</v>
      </c>
      <c r="C40" s="218">
        <v>128919297</v>
      </c>
      <c r="D40" s="218">
        <v>134931118</v>
      </c>
      <c r="E40" s="218">
        <v>0</v>
      </c>
      <c r="F40" s="218">
        <v>0</v>
      </c>
      <c r="G40" s="218">
        <v>0</v>
      </c>
      <c r="H40" s="218">
        <v>134931118</v>
      </c>
      <c r="I40" s="218">
        <v>134931118</v>
      </c>
      <c r="J40" s="218">
        <v>141531357</v>
      </c>
      <c r="K40" s="218">
        <v>0</v>
      </c>
      <c r="L40" s="218">
        <v>0</v>
      </c>
      <c r="M40" s="218">
        <v>141531357</v>
      </c>
      <c r="N40" s="191"/>
      <c r="O40" s="218">
        <v>174152488</v>
      </c>
      <c r="P40" s="230">
        <v>174152488</v>
      </c>
      <c r="Q40" s="191"/>
      <c r="R40" s="218">
        <v>174152488</v>
      </c>
      <c r="S40" s="192"/>
      <c r="T40" s="218">
        <v>141531357</v>
      </c>
    </row>
    <row r="41" spans="1:20" ht="12.75">
      <c r="A41" s="177" t="s">
        <v>477</v>
      </c>
      <c r="B41" s="178">
        <v>32</v>
      </c>
      <c r="C41" s="218">
        <v>17959202</v>
      </c>
      <c r="D41" s="218">
        <v>18738701</v>
      </c>
      <c r="E41" s="218">
        <v>0</v>
      </c>
      <c r="F41" s="218">
        <v>0</v>
      </c>
      <c r="G41" s="218">
        <v>0</v>
      </c>
      <c r="H41" s="218">
        <v>18738701</v>
      </c>
      <c r="I41" s="218">
        <v>18738701</v>
      </c>
      <c r="J41" s="218">
        <v>19444909</v>
      </c>
      <c r="K41" s="218">
        <v>0</v>
      </c>
      <c r="L41" s="218">
        <v>0</v>
      </c>
      <c r="M41" s="218">
        <v>19444909</v>
      </c>
      <c r="N41" s="191"/>
      <c r="O41" s="218">
        <v>24651396</v>
      </c>
      <c r="P41" s="230">
        <v>24651396</v>
      </c>
      <c r="Q41" s="191"/>
      <c r="R41" s="218">
        <v>24651396</v>
      </c>
      <c r="S41" s="192"/>
      <c r="T41" s="218">
        <v>19444909</v>
      </c>
    </row>
    <row r="42" spans="1:20" ht="12.75">
      <c r="A42" s="177" t="s">
        <v>478</v>
      </c>
      <c r="B42" s="178">
        <v>33</v>
      </c>
      <c r="C42" s="218">
        <v>2858934</v>
      </c>
      <c r="D42" s="218">
        <v>2962546</v>
      </c>
      <c r="E42" s="218">
        <v>0</v>
      </c>
      <c r="F42" s="218">
        <v>0</v>
      </c>
      <c r="G42" s="218">
        <v>441394</v>
      </c>
      <c r="H42" s="218">
        <v>2521152</v>
      </c>
      <c r="I42" s="218">
        <v>2521152</v>
      </c>
      <c r="J42" s="218">
        <v>3084017</v>
      </c>
      <c r="K42" s="218">
        <v>0</v>
      </c>
      <c r="L42" s="218">
        <v>452429</v>
      </c>
      <c r="M42" s="218">
        <v>2631588</v>
      </c>
      <c r="N42" s="191"/>
      <c r="O42" s="218">
        <v>4302692</v>
      </c>
      <c r="P42" s="230">
        <v>4302692</v>
      </c>
      <c r="Q42" s="191"/>
      <c r="R42" s="218">
        <v>4302692</v>
      </c>
      <c r="S42" s="192"/>
      <c r="T42" s="218">
        <v>2631588</v>
      </c>
    </row>
    <row r="43" spans="1:20" ht="12.75">
      <c r="A43" s="177" t="s">
        <v>479</v>
      </c>
      <c r="B43" s="178">
        <v>34</v>
      </c>
      <c r="C43" s="218">
        <v>19891622</v>
      </c>
      <c r="D43" s="218">
        <v>20694442</v>
      </c>
      <c r="E43" s="218">
        <v>0</v>
      </c>
      <c r="F43" s="218">
        <v>0</v>
      </c>
      <c r="G43" s="218">
        <v>1546442</v>
      </c>
      <c r="H43" s="218">
        <v>19148000</v>
      </c>
      <c r="I43" s="218">
        <v>19148000</v>
      </c>
      <c r="J43" s="218">
        <v>21577386</v>
      </c>
      <c r="K43" s="218">
        <v>0</v>
      </c>
      <c r="L43" s="218">
        <v>1585103</v>
      </c>
      <c r="M43" s="218">
        <v>19992283</v>
      </c>
      <c r="N43" s="191"/>
      <c r="O43" s="218">
        <v>26421643</v>
      </c>
      <c r="P43" s="230">
        <v>26421643</v>
      </c>
      <c r="Q43" s="191"/>
      <c r="R43" s="218">
        <v>26421643</v>
      </c>
      <c r="S43" s="192"/>
      <c r="T43" s="218">
        <v>19992283</v>
      </c>
    </row>
    <row r="44" spans="1:20" ht="12.75">
      <c r="A44" s="177" t="s">
        <v>480</v>
      </c>
      <c r="B44" s="178">
        <v>35</v>
      </c>
      <c r="C44" s="218">
        <v>2216600850</v>
      </c>
      <c r="D44" s="218">
        <v>2350783055</v>
      </c>
      <c r="E44" s="218">
        <v>0</v>
      </c>
      <c r="F44" s="218">
        <v>0</v>
      </c>
      <c r="G44" s="218">
        <v>0</v>
      </c>
      <c r="H44" s="218">
        <v>2350783055</v>
      </c>
      <c r="I44" s="218">
        <v>2350783055</v>
      </c>
      <c r="J44" s="218">
        <v>2509114748</v>
      </c>
      <c r="K44" s="218">
        <v>0</v>
      </c>
      <c r="L44" s="218">
        <v>0</v>
      </c>
      <c r="M44" s="218">
        <v>2509114748</v>
      </c>
      <c r="N44" s="191"/>
      <c r="O44" s="218">
        <v>4112853018</v>
      </c>
      <c r="P44" s="230">
        <v>4112853018</v>
      </c>
      <c r="Q44" s="191"/>
      <c r="R44" s="218">
        <v>4112853018</v>
      </c>
      <c r="S44" s="192"/>
      <c r="T44" s="218">
        <v>2509114748</v>
      </c>
    </row>
    <row r="45" spans="1:20" ht="12.75">
      <c r="A45" s="177" t="s">
        <v>481</v>
      </c>
      <c r="B45" s="178">
        <v>36</v>
      </c>
      <c r="C45" s="218">
        <v>45011685</v>
      </c>
      <c r="D45" s="218">
        <v>46738964</v>
      </c>
      <c r="E45" s="218">
        <v>0</v>
      </c>
      <c r="F45" s="218">
        <v>0</v>
      </c>
      <c r="G45" s="218">
        <v>2480037</v>
      </c>
      <c r="H45" s="218">
        <v>44258927</v>
      </c>
      <c r="I45" s="218">
        <v>44258927</v>
      </c>
      <c r="J45" s="218">
        <v>48442777</v>
      </c>
      <c r="K45" s="218">
        <v>0</v>
      </c>
      <c r="L45" s="218">
        <v>2542038</v>
      </c>
      <c r="M45" s="218">
        <v>45900739</v>
      </c>
      <c r="N45" s="191"/>
      <c r="O45" s="218">
        <v>119027071</v>
      </c>
      <c r="P45" s="230">
        <v>119027071</v>
      </c>
      <c r="Q45" s="191"/>
      <c r="R45" s="218">
        <v>119027071</v>
      </c>
      <c r="S45" s="192"/>
      <c r="T45" s="218">
        <v>45900739</v>
      </c>
    </row>
    <row r="46" spans="1:20" ht="12.75">
      <c r="A46" s="177" t="s">
        <v>482</v>
      </c>
      <c r="B46" s="178">
        <v>37</v>
      </c>
      <c r="C46" s="218">
        <v>20320009</v>
      </c>
      <c r="D46" s="218">
        <v>21219522</v>
      </c>
      <c r="E46" s="218">
        <v>0</v>
      </c>
      <c r="F46" s="218">
        <v>0</v>
      </c>
      <c r="G46" s="218">
        <v>1378997</v>
      </c>
      <c r="H46" s="218">
        <v>19840525</v>
      </c>
      <c r="I46" s="218">
        <v>19840525</v>
      </c>
      <c r="J46" s="218">
        <v>21990284</v>
      </c>
      <c r="K46" s="218">
        <v>0</v>
      </c>
      <c r="L46" s="218">
        <v>1413472</v>
      </c>
      <c r="M46" s="218">
        <v>20576812</v>
      </c>
      <c r="N46" s="191"/>
      <c r="O46" s="218">
        <v>29196842</v>
      </c>
      <c r="P46" s="230">
        <v>29196842</v>
      </c>
      <c r="Q46" s="191"/>
      <c r="R46" s="218">
        <v>29196842</v>
      </c>
      <c r="S46" s="192"/>
      <c r="T46" s="218">
        <v>20576812</v>
      </c>
    </row>
    <row r="47" spans="1:20" ht="12.75">
      <c r="A47" s="177" t="s">
        <v>483</v>
      </c>
      <c r="B47" s="178">
        <v>38</v>
      </c>
      <c r="C47" s="218">
        <v>29022765</v>
      </c>
      <c r="D47" s="218">
        <v>29975880</v>
      </c>
      <c r="E47" s="218">
        <v>197318</v>
      </c>
      <c r="F47" s="218">
        <v>197318</v>
      </c>
      <c r="G47" s="218">
        <v>6303887</v>
      </c>
      <c r="H47" s="218">
        <v>23671993</v>
      </c>
      <c r="I47" s="218">
        <v>23869311</v>
      </c>
      <c r="J47" s="218">
        <v>30917038</v>
      </c>
      <c r="K47" s="218">
        <v>197318</v>
      </c>
      <c r="L47" s="218">
        <v>6456551</v>
      </c>
      <c r="M47" s="218">
        <v>24460487</v>
      </c>
      <c r="N47" s="191"/>
      <c r="O47" s="218">
        <v>45588174</v>
      </c>
      <c r="P47" s="230">
        <v>45588174</v>
      </c>
      <c r="Q47" s="191"/>
      <c r="R47" s="218">
        <v>45588174</v>
      </c>
      <c r="S47" s="192"/>
      <c r="T47" s="218">
        <v>24460487</v>
      </c>
    </row>
    <row r="48" spans="1:20" ht="12.75">
      <c r="A48" s="177" t="s">
        <v>484</v>
      </c>
      <c r="B48" s="178">
        <v>39</v>
      </c>
      <c r="C48" s="218">
        <v>11802490</v>
      </c>
      <c r="D48" s="218">
        <v>13005293</v>
      </c>
      <c r="E48" s="218">
        <v>0</v>
      </c>
      <c r="F48" s="218">
        <v>0</v>
      </c>
      <c r="G48" s="218">
        <v>1004751</v>
      </c>
      <c r="H48" s="218">
        <v>12000542</v>
      </c>
      <c r="I48" s="218">
        <v>12000542</v>
      </c>
      <c r="J48" s="218">
        <v>13748143</v>
      </c>
      <c r="K48" s="218">
        <v>0</v>
      </c>
      <c r="L48" s="218">
        <v>1029870</v>
      </c>
      <c r="M48" s="218">
        <v>12718273</v>
      </c>
      <c r="N48" s="191"/>
      <c r="O48" s="218">
        <v>19639160</v>
      </c>
      <c r="P48" s="230">
        <v>19639160</v>
      </c>
      <c r="Q48" s="191"/>
      <c r="R48" s="218">
        <v>19639160</v>
      </c>
      <c r="S48" s="192"/>
      <c r="T48" s="218">
        <v>12718273</v>
      </c>
    </row>
    <row r="49" spans="1:20" ht="12.75">
      <c r="A49" s="177" t="s">
        <v>485</v>
      </c>
      <c r="B49" s="178">
        <v>40</v>
      </c>
      <c r="C49" s="218">
        <v>89528431</v>
      </c>
      <c r="D49" s="218">
        <v>92686291</v>
      </c>
      <c r="E49" s="218">
        <v>0</v>
      </c>
      <c r="F49" s="218">
        <v>0</v>
      </c>
      <c r="G49" s="218">
        <v>0</v>
      </c>
      <c r="H49" s="218">
        <v>92686291</v>
      </c>
      <c r="I49" s="218">
        <v>92686291</v>
      </c>
      <c r="J49" s="218">
        <v>96036025</v>
      </c>
      <c r="K49" s="218">
        <v>0</v>
      </c>
      <c r="L49" s="218">
        <v>0</v>
      </c>
      <c r="M49" s="218">
        <v>96036025</v>
      </c>
      <c r="N49" s="191"/>
      <c r="O49" s="218">
        <v>180183143</v>
      </c>
      <c r="P49" s="230">
        <v>180183143</v>
      </c>
      <c r="Q49" s="191"/>
      <c r="R49" s="218">
        <v>180183143</v>
      </c>
      <c r="S49" s="192"/>
      <c r="T49" s="218">
        <v>96036025</v>
      </c>
    </row>
    <row r="50" spans="1:20" ht="12.75">
      <c r="A50" s="177" t="s">
        <v>486</v>
      </c>
      <c r="B50" s="178">
        <v>41</v>
      </c>
      <c r="C50" s="218">
        <v>30648080</v>
      </c>
      <c r="D50" s="218">
        <v>31769031</v>
      </c>
      <c r="E50" s="218">
        <v>0</v>
      </c>
      <c r="F50" s="218">
        <v>0</v>
      </c>
      <c r="G50" s="218">
        <v>3951653</v>
      </c>
      <c r="H50" s="218">
        <v>27817378</v>
      </c>
      <c r="I50" s="218">
        <v>27817378</v>
      </c>
      <c r="J50" s="218">
        <v>33179671</v>
      </c>
      <c r="K50" s="218">
        <v>0</v>
      </c>
      <c r="L50" s="218">
        <v>4050444</v>
      </c>
      <c r="M50" s="218">
        <v>29129227</v>
      </c>
      <c r="N50" s="191"/>
      <c r="O50" s="218">
        <v>98612932</v>
      </c>
      <c r="P50" s="230">
        <v>98612932</v>
      </c>
      <c r="Q50" s="191"/>
      <c r="R50" s="218">
        <v>98612932</v>
      </c>
      <c r="S50" s="192"/>
      <c r="T50" s="218">
        <v>29129227</v>
      </c>
    </row>
    <row r="51" spans="1:20" ht="12.75">
      <c r="A51" s="177" t="s">
        <v>487</v>
      </c>
      <c r="B51" s="178">
        <v>42</v>
      </c>
      <c r="C51" s="218">
        <v>40588392</v>
      </c>
      <c r="D51" s="218">
        <v>42480624</v>
      </c>
      <c r="E51" s="218">
        <v>0</v>
      </c>
      <c r="F51" s="218">
        <v>0</v>
      </c>
      <c r="G51" s="218">
        <v>3328321</v>
      </c>
      <c r="H51" s="218">
        <v>39152303</v>
      </c>
      <c r="I51" s="218">
        <v>39152303</v>
      </c>
      <c r="J51" s="218">
        <v>44339285</v>
      </c>
      <c r="K51" s="218">
        <v>0</v>
      </c>
      <c r="L51" s="218">
        <v>3411529</v>
      </c>
      <c r="M51" s="218">
        <v>40927756</v>
      </c>
      <c r="N51" s="191"/>
      <c r="O51" s="218">
        <v>76069508</v>
      </c>
      <c r="P51" s="230">
        <v>76069508</v>
      </c>
      <c r="Q51" s="191"/>
      <c r="R51" s="218">
        <v>76069508</v>
      </c>
      <c r="S51" s="192"/>
      <c r="T51" s="218">
        <v>40927756</v>
      </c>
    </row>
    <row r="52" spans="1:20" ht="12.75">
      <c r="A52" s="177" t="s">
        <v>488</v>
      </c>
      <c r="B52" s="178">
        <v>43</v>
      </c>
      <c r="C52" s="218">
        <v>7237714</v>
      </c>
      <c r="D52" s="218">
        <v>7485472</v>
      </c>
      <c r="E52" s="218">
        <v>0</v>
      </c>
      <c r="F52" s="218">
        <v>0</v>
      </c>
      <c r="G52" s="218">
        <v>0</v>
      </c>
      <c r="H52" s="218">
        <v>7485472</v>
      </c>
      <c r="I52" s="218">
        <v>7485472</v>
      </c>
      <c r="J52" s="218">
        <v>7716005</v>
      </c>
      <c r="K52" s="218">
        <v>0</v>
      </c>
      <c r="L52" s="218">
        <v>0</v>
      </c>
      <c r="M52" s="218">
        <v>7716005</v>
      </c>
      <c r="N52" s="191"/>
      <c r="O52" s="218">
        <v>10483952</v>
      </c>
      <c r="P52" s="230">
        <v>10483952</v>
      </c>
      <c r="Q52" s="191"/>
      <c r="R52" s="218">
        <v>10483952</v>
      </c>
      <c r="S52" s="192"/>
      <c r="T52" s="218">
        <v>7716005</v>
      </c>
    </row>
    <row r="53" spans="1:20" ht="12.75">
      <c r="A53" s="177" t="s">
        <v>489</v>
      </c>
      <c r="B53" s="178">
        <v>44</v>
      </c>
      <c r="C53" s="218">
        <v>137859951</v>
      </c>
      <c r="D53" s="218">
        <v>143674763</v>
      </c>
      <c r="E53" s="218">
        <v>0</v>
      </c>
      <c r="F53" s="218">
        <v>0</v>
      </c>
      <c r="G53" s="218">
        <v>0</v>
      </c>
      <c r="H53" s="218">
        <v>143674763</v>
      </c>
      <c r="I53" s="218">
        <v>143674763</v>
      </c>
      <c r="J53" s="218">
        <v>149036481</v>
      </c>
      <c r="K53" s="218">
        <v>0</v>
      </c>
      <c r="L53" s="218">
        <v>0</v>
      </c>
      <c r="M53" s="218">
        <v>149036481</v>
      </c>
      <c r="N53" s="191"/>
      <c r="O53" s="218">
        <v>196087387</v>
      </c>
      <c r="P53" s="230">
        <v>196087387</v>
      </c>
      <c r="Q53" s="191"/>
      <c r="R53" s="218">
        <v>196087387</v>
      </c>
      <c r="S53" s="192"/>
      <c r="T53" s="218">
        <v>149036481</v>
      </c>
    </row>
    <row r="54" spans="1:20" ht="12.75">
      <c r="A54" s="177" t="s">
        <v>490</v>
      </c>
      <c r="B54" s="178">
        <v>45</v>
      </c>
      <c r="C54" s="218">
        <v>5191955</v>
      </c>
      <c r="D54" s="218">
        <v>5449013</v>
      </c>
      <c r="E54" s="218">
        <v>0</v>
      </c>
      <c r="F54" s="218">
        <v>0</v>
      </c>
      <c r="G54" s="218">
        <v>0</v>
      </c>
      <c r="H54" s="218">
        <v>5449013</v>
      </c>
      <c r="I54" s="218">
        <v>5449013</v>
      </c>
      <c r="J54" s="218">
        <v>5668022</v>
      </c>
      <c r="K54" s="218">
        <v>0</v>
      </c>
      <c r="L54" s="218">
        <v>0</v>
      </c>
      <c r="M54" s="218">
        <v>5668022</v>
      </c>
      <c r="N54" s="191"/>
      <c r="O54" s="218">
        <v>6974226</v>
      </c>
      <c r="P54" s="230">
        <v>6974226</v>
      </c>
      <c r="Q54" s="191"/>
      <c r="R54" s="218">
        <v>6974226</v>
      </c>
      <c r="S54" s="192"/>
      <c r="T54" s="218">
        <v>5668022</v>
      </c>
    </row>
    <row r="55" spans="1:20" ht="12.75">
      <c r="A55" s="177" t="s">
        <v>491</v>
      </c>
      <c r="B55" s="178">
        <v>46</v>
      </c>
      <c r="C55" s="218">
        <v>210376535</v>
      </c>
      <c r="D55" s="218">
        <v>224812701</v>
      </c>
      <c r="E55" s="218">
        <v>0</v>
      </c>
      <c r="F55" s="218">
        <v>0</v>
      </c>
      <c r="G55" s="218">
        <v>21220564</v>
      </c>
      <c r="H55" s="218">
        <v>203592137</v>
      </c>
      <c r="I55" s="218">
        <v>197016712</v>
      </c>
      <c r="J55" s="218">
        <v>233198737</v>
      </c>
      <c r="K55" s="218">
        <v>0</v>
      </c>
      <c r="L55" s="218">
        <v>28490889</v>
      </c>
      <c r="M55" s="218">
        <v>204707848</v>
      </c>
      <c r="N55" s="191"/>
      <c r="O55" s="218">
        <v>628010210</v>
      </c>
      <c r="P55" s="230">
        <v>628010210</v>
      </c>
      <c r="Q55" s="191"/>
      <c r="R55" s="218">
        <v>628010210</v>
      </c>
      <c r="S55" s="192"/>
      <c r="T55" s="218">
        <v>204707848</v>
      </c>
    </row>
    <row r="56" spans="1:20" ht="12.75">
      <c r="A56" s="177" t="s">
        <v>492</v>
      </c>
      <c r="B56" s="178">
        <v>47</v>
      </c>
      <c r="C56" s="218">
        <v>3781466</v>
      </c>
      <c r="D56" s="218">
        <v>3900190</v>
      </c>
      <c r="E56" s="218">
        <v>0</v>
      </c>
      <c r="F56" s="218">
        <v>0</v>
      </c>
      <c r="G56" s="218">
        <v>258471</v>
      </c>
      <c r="H56" s="218">
        <v>3641719</v>
      </c>
      <c r="I56" s="218">
        <v>3641719</v>
      </c>
      <c r="J56" s="218">
        <v>4020485</v>
      </c>
      <c r="K56" s="218">
        <v>0</v>
      </c>
      <c r="L56" s="218">
        <v>264933</v>
      </c>
      <c r="M56" s="218">
        <v>3755552</v>
      </c>
      <c r="N56" s="191"/>
      <c r="O56" s="218">
        <v>5322888</v>
      </c>
      <c r="P56" s="230">
        <v>5322888</v>
      </c>
      <c r="Q56" s="191"/>
      <c r="R56" s="218">
        <v>5322888</v>
      </c>
      <c r="S56" s="192"/>
      <c r="T56" s="218">
        <v>3755552</v>
      </c>
    </row>
    <row r="57" spans="1:20" ht="12.75">
      <c r="A57" s="177" t="s">
        <v>493</v>
      </c>
      <c r="B57" s="178">
        <v>48</v>
      </c>
      <c r="C57" s="218">
        <v>117266931</v>
      </c>
      <c r="D57" s="218">
        <v>123645873</v>
      </c>
      <c r="E57" s="218">
        <v>0</v>
      </c>
      <c r="F57" s="218">
        <v>0</v>
      </c>
      <c r="G57" s="218">
        <v>0</v>
      </c>
      <c r="H57" s="218">
        <v>123645873</v>
      </c>
      <c r="I57" s="218">
        <v>123645873</v>
      </c>
      <c r="J57" s="218">
        <v>130007610</v>
      </c>
      <c r="K57" s="218">
        <v>0</v>
      </c>
      <c r="L57" s="218">
        <v>0</v>
      </c>
      <c r="M57" s="218">
        <v>130007610</v>
      </c>
      <c r="N57" s="191"/>
      <c r="O57" s="218">
        <v>165319752</v>
      </c>
      <c r="P57" s="230">
        <v>165319752</v>
      </c>
      <c r="Q57" s="191"/>
      <c r="R57" s="218">
        <v>165319752</v>
      </c>
      <c r="S57" s="192"/>
      <c r="T57" s="218">
        <v>130007610</v>
      </c>
    </row>
    <row r="58" spans="1:20" ht="12.75">
      <c r="A58" s="177" t="s">
        <v>494</v>
      </c>
      <c r="B58" s="178">
        <v>49</v>
      </c>
      <c r="C58" s="218">
        <v>570550306</v>
      </c>
      <c r="D58" s="218">
        <v>599170668</v>
      </c>
      <c r="E58" s="218">
        <v>0</v>
      </c>
      <c r="F58" s="218">
        <v>0</v>
      </c>
      <c r="G58" s="218">
        <v>0</v>
      </c>
      <c r="H58" s="218">
        <v>599170668</v>
      </c>
      <c r="I58" s="218">
        <v>599170668</v>
      </c>
      <c r="J58" s="218">
        <v>628478895</v>
      </c>
      <c r="K58" s="218">
        <v>0</v>
      </c>
      <c r="L58" s="218">
        <v>0</v>
      </c>
      <c r="M58" s="218">
        <v>628478895</v>
      </c>
      <c r="N58" s="191"/>
      <c r="O58" s="218">
        <v>1224428502</v>
      </c>
      <c r="P58" s="230">
        <v>1224428502</v>
      </c>
      <c r="Q58" s="191"/>
      <c r="R58" s="218">
        <v>1224428502</v>
      </c>
      <c r="S58" s="192"/>
      <c r="T58" s="218">
        <v>628478895</v>
      </c>
    </row>
    <row r="59" spans="1:20" ht="12.75">
      <c r="A59" s="177" t="s">
        <v>495</v>
      </c>
      <c r="B59" s="178">
        <v>50</v>
      </c>
      <c r="C59" s="218">
        <v>73481199</v>
      </c>
      <c r="D59" s="218">
        <v>76233465</v>
      </c>
      <c r="E59" s="218">
        <v>0</v>
      </c>
      <c r="F59" s="218">
        <v>0</v>
      </c>
      <c r="G59" s="218">
        <v>5608801</v>
      </c>
      <c r="H59" s="218">
        <v>70624664</v>
      </c>
      <c r="I59" s="218">
        <v>70624664</v>
      </c>
      <c r="J59" s="218">
        <v>79874050</v>
      </c>
      <c r="K59" s="218">
        <v>0</v>
      </c>
      <c r="L59" s="218">
        <v>5749021</v>
      </c>
      <c r="M59" s="218">
        <v>74125029</v>
      </c>
      <c r="N59" s="191"/>
      <c r="O59" s="218">
        <v>124726827</v>
      </c>
      <c r="P59" s="230">
        <v>124726827</v>
      </c>
      <c r="Q59" s="191"/>
      <c r="R59" s="218">
        <v>124726827</v>
      </c>
      <c r="S59" s="192"/>
      <c r="T59" s="218">
        <v>74125029</v>
      </c>
    </row>
    <row r="60" spans="1:20" ht="12.75">
      <c r="A60" s="177" t="s">
        <v>496</v>
      </c>
      <c r="B60" s="178">
        <v>51</v>
      </c>
      <c r="C60" s="218">
        <v>25902026</v>
      </c>
      <c r="D60" s="218">
        <v>26812579</v>
      </c>
      <c r="E60" s="218">
        <v>0</v>
      </c>
      <c r="F60" s="218">
        <v>0</v>
      </c>
      <c r="G60" s="218">
        <v>3446639</v>
      </c>
      <c r="H60" s="218">
        <v>23365940</v>
      </c>
      <c r="I60" s="218">
        <v>23365940</v>
      </c>
      <c r="J60" s="218">
        <v>27929053</v>
      </c>
      <c r="K60" s="218">
        <v>0</v>
      </c>
      <c r="L60" s="218">
        <v>3532805</v>
      </c>
      <c r="M60" s="218">
        <v>24396248</v>
      </c>
      <c r="N60" s="191"/>
      <c r="O60" s="218">
        <v>37704890</v>
      </c>
      <c r="P60" s="230">
        <v>37704890</v>
      </c>
      <c r="Q60" s="191"/>
      <c r="R60" s="218">
        <v>37704890</v>
      </c>
      <c r="S60" s="192"/>
      <c r="T60" s="218">
        <v>24396248</v>
      </c>
    </row>
    <row r="61" spans="1:20" ht="12.75">
      <c r="A61" s="177" t="s">
        <v>497</v>
      </c>
      <c r="B61" s="178">
        <v>52</v>
      </c>
      <c r="C61" s="218">
        <v>23905837</v>
      </c>
      <c r="D61" s="218">
        <v>24824537</v>
      </c>
      <c r="E61" s="218">
        <v>0</v>
      </c>
      <c r="F61" s="218">
        <v>0</v>
      </c>
      <c r="G61" s="218">
        <v>0</v>
      </c>
      <c r="H61" s="218">
        <v>24824537</v>
      </c>
      <c r="I61" s="218">
        <v>24824537</v>
      </c>
      <c r="J61" s="218">
        <v>25987764</v>
      </c>
      <c r="K61" s="218">
        <v>0</v>
      </c>
      <c r="L61" s="218">
        <v>0</v>
      </c>
      <c r="M61" s="218">
        <v>25987764</v>
      </c>
      <c r="N61" s="191"/>
      <c r="O61" s="218">
        <v>34408267</v>
      </c>
      <c r="P61" s="230">
        <v>34408267</v>
      </c>
      <c r="Q61" s="191"/>
      <c r="R61" s="218">
        <v>34408267</v>
      </c>
      <c r="S61" s="192"/>
      <c r="T61" s="218">
        <v>25987764</v>
      </c>
    </row>
    <row r="62" spans="1:20" ht="12.75">
      <c r="A62" s="177" t="s">
        <v>498</v>
      </c>
      <c r="B62" s="178">
        <v>53</v>
      </c>
      <c r="C62" s="218">
        <v>2977962</v>
      </c>
      <c r="D62" s="218">
        <v>3086335</v>
      </c>
      <c r="E62" s="218">
        <v>0</v>
      </c>
      <c r="F62" s="218">
        <v>0</v>
      </c>
      <c r="G62" s="218">
        <v>0</v>
      </c>
      <c r="H62" s="218">
        <v>3086335</v>
      </c>
      <c r="I62" s="218">
        <v>3086335</v>
      </c>
      <c r="J62" s="218">
        <v>3207212</v>
      </c>
      <c r="K62" s="218">
        <v>0</v>
      </c>
      <c r="L62" s="218">
        <v>0</v>
      </c>
      <c r="M62" s="218">
        <v>3207212</v>
      </c>
      <c r="N62" s="191"/>
      <c r="O62" s="218">
        <v>3493456</v>
      </c>
      <c r="P62" s="230">
        <v>3493456</v>
      </c>
      <c r="Q62" s="191"/>
      <c r="R62" s="218">
        <v>3493456</v>
      </c>
      <c r="S62" s="192"/>
      <c r="T62" s="218">
        <v>3207212</v>
      </c>
    </row>
    <row r="63" spans="1:20" ht="12.75">
      <c r="A63" s="177" t="s">
        <v>499</v>
      </c>
      <c r="B63" s="178">
        <v>54</v>
      </c>
      <c r="C63" s="218">
        <v>19275350</v>
      </c>
      <c r="D63" s="218">
        <v>21786248</v>
      </c>
      <c r="E63" s="218">
        <v>0</v>
      </c>
      <c r="F63" s="218">
        <v>0</v>
      </c>
      <c r="G63" s="218">
        <v>390828</v>
      </c>
      <c r="H63" s="218">
        <v>21395420</v>
      </c>
      <c r="I63" s="218">
        <v>19851765</v>
      </c>
      <c r="J63" s="218">
        <v>23014009</v>
      </c>
      <c r="K63" s="218">
        <v>0</v>
      </c>
      <c r="L63" s="218">
        <v>1982845</v>
      </c>
      <c r="M63" s="218">
        <v>21031164</v>
      </c>
      <c r="N63" s="191"/>
      <c r="O63" s="218">
        <v>39636229</v>
      </c>
      <c r="P63" s="230">
        <v>39636229</v>
      </c>
      <c r="Q63" s="191"/>
      <c r="R63" s="218">
        <v>39636229</v>
      </c>
      <c r="S63" s="192"/>
      <c r="T63" s="218">
        <v>21031164</v>
      </c>
    </row>
    <row r="64" spans="1:20" ht="12.75">
      <c r="A64" s="177" t="s">
        <v>500</v>
      </c>
      <c r="B64" s="178">
        <v>55</v>
      </c>
      <c r="C64" s="218">
        <v>29050068</v>
      </c>
      <c r="D64" s="218">
        <v>30220430</v>
      </c>
      <c r="E64" s="218">
        <v>0</v>
      </c>
      <c r="F64" s="218">
        <v>0</v>
      </c>
      <c r="G64" s="218">
        <v>3216169</v>
      </c>
      <c r="H64" s="218">
        <v>27004261</v>
      </c>
      <c r="I64" s="218">
        <v>27004261</v>
      </c>
      <c r="J64" s="218">
        <v>31457177</v>
      </c>
      <c r="K64" s="218">
        <v>0</v>
      </c>
      <c r="L64" s="218">
        <v>3296573</v>
      </c>
      <c r="M64" s="218">
        <v>28160604</v>
      </c>
      <c r="N64" s="191"/>
      <c r="O64" s="218">
        <v>176924743</v>
      </c>
      <c r="P64" s="230">
        <v>176924743</v>
      </c>
      <c r="Q64" s="191"/>
      <c r="R64" s="218">
        <v>176924743</v>
      </c>
      <c r="S64" s="192"/>
      <c r="T64" s="218">
        <v>28160604</v>
      </c>
    </row>
    <row r="65" spans="1:20" ht="12.75">
      <c r="A65" s="177" t="s">
        <v>501</v>
      </c>
      <c r="B65" s="178">
        <v>56</v>
      </c>
      <c r="C65" s="218">
        <v>93668498</v>
      </c>
      <c r="D65" s="218">
        <v>97520293</v>
      </c>
      <c r="E65" s="218">
        <v>0</v>
      </c>
      <c r="F65" s="218">
        <v>0</v>
      </c>
      <c r="G65" s="218">
        <v>0</v>
      </c>
      <c r="H65" s="218">
        <v>97520293</v>
      </c>
      <c r="I65" s="218">
        <v>97520293</v>
      </c>
      <c r="J65" s="218">
        <v>101789687</v>
      </c>
      <c r="K65" s="218">
        <v>0</v>
      </c>
      <c r="L65" s="218">
        <v>0</v>
      </c>
      <c r="M65" s="218">
        <v>101789687</v>
      </c>
      <c r="N65" s="191"/>
      <c r="O65" s="218">
        <v>146436252</v>
      </c>
      <c r="P65" s="230">
        <v>146436252</v>
      </c>
      <c r="Q65" s="191"/>
      <c r="R65" s="218">
        <v>146436252</v>
      </c>
      <c r="S65" s="192"/>
      <c r="T65" s="218">
        <v>101789687</v>
      </c>
    </row>
    <row r="66" spans="1:20" ht="12.75">
      <c r="A66" s="177" t="s">
        <v>502</v>
      </c>
      <c r="B66" s="178">
        <v>57</v>
      </c>
      <c r="C66" s="218">
        <v>54878173</v>
      </c>
      <c r="D66" s="218">
        <v>57906281</v>
      </c>
      <c r="E66" s="218">
        <v>0</v>
      </c>
      <c r="F66" s="218">
        <v>0</v>
      </c>
      <c r="G66" s="218">
        <v>0</v>
      </c>
      <c r="H66" s="218">
        <v>57906281</v>
      </c>
      <c r="I66" s="218">
        <v>57906281</v>
      </c>
      <c r="J66" s="218">
        <v>61485089</v>
      </c>
      <c r="K66" s="218">
        <v>0</v>
      </c>
      <c r="L66" s="218">
        <v>0</v>
      </c>
      <c r="M66" s="218">
        <v>61485089</v>
      </c>
      <c r="N66" s="191"/>
      <c r="O66" s="218">
        <v>86918628</v>
      </c>
      <c r="P66" s="230">
        <v>86918628</v>
      </c>
      <c r="Q66" s="191"/>
      <c r="R66" s="218">
        <v>86918628</v>
      </c>
      <c r="S66" s="192"/>
      <c r="T66" s="218">
        <v>61485089</v>
      </c>
    </row>
    <row r="67" spans="1:20" ht="12.75">
      <c r="A67" s="177" t="s">
        <v>503</v>
      </c>
      <c r="B67" s="178">
        <v>58</v>
      </c>
      <c r="C67" s="218">
        <v>3605741</v>
      </c>
      <c r="D67" s="218">
        <v>3726319</v>
      </c>
      <c r="E67" s="218">
        <v>0</v>
      </c>
      <c r="F67" s="218">
        <v>0</v>
      </c>
      <c r="G67" s="218">
        <v>215562</v>
      </c>
      <c r="H67" s="218">
        <v>3510757</v>
      </c>
      <c r="I67" s="218">
        <v>3510757</v>
      </c>
      <c r="J67" s="218">
        <v>3834858</v>
      </c>
      <c r="K67" s="218">
        <v>0</v>
      </c>
      <c r="L67" s="218">
        <v>220951</v>
      </c>
      <c r="M67" s="218">
        <v>3613907</v>
      </c>
      <c r="N67" s="191"/>
      <c r="O67" s="218">
        <v>7902444</v>
      </c>
      <c r="P67" s="230">
        <v>7902444</v>
      </c>
      <c r="Q67" s="191"/>
      <c r="R67" s="218">
        <v>7902444</v>
      </c>
      <c r="S67" s="192"/>
      <c r="T67" s="218">
        <v>3613907</v>
      </c>
    </row>
    <row r="68" spans="1:20" ht="12.75">
      <c r="A68" s="177" t="s">
        <v>504</v>
      </c>
      <c r="B68" s="178">
        <v>59</v>
      </c>
      <c r="C68" s="218">
        <v>2686252</v>
      </c>
      <c r="D68" s="218">
        <v>2763212</v>
      </c>
      <c r="E68" s="218">
        <v>0</v>
      </c>
      <c r="F68" s="218">
        <v>0</v>
      </c>
      <c r="G68" s="218">
        <v>172839</v>
      </c>
      <c r="H68" s="218">
        <v>2590373</v>
      </c>
      <c r="I68" s="218">
        <v>2590373</v>
      </c>
      <c r="J68" s="218">
        <v>2848306</v>
      </c>
      <c r="K68" s="218">
        <v>0</v>
      </c>
      <c r="L68" s="218">
        <v>177160</v>
      </c>
      <c r="M68" s="218">
        <v>2671146</v>
      </c>
      <c r="N68" s="191"/>
      <c r="O68" s="218">
        <v>2907729</v>
      </c>
      <c r="P68" s="230">
        <v>2907729</v>
      </c>
      <c r="Q68" s="191"/>
      <c r="R68" s="218">
        <v>2907729</v>
      </c>
      <c r="S68" s="192"/>
      <c r="T68" s="218">
        <v>2671146</v>
      </c>
    </row>
    <row r="69" spans="1:20" ht="12.75">
      <c r="A69" s="177" t="s">
        <v>505</v>
      </c>
      <c r="B69" s="178">
        <v>60</v>
      </c>
      <c r="C69" s="218">
        <v>3055865</v>
      </c>
      <c r="D69" s="218">
        <v>3165362</v>
      </c>
      <c r="E69" s="218">
        <v>0</v>
      </c>
      <c r="F69" s="218">
        <v>0</v>
      </c>
      <c r="G69" s="218">
        <v>0</v>
      </c>
      <c r="H69" s="218">
        <v>3165362</v>
      </c>
      <c r="I69" s="218">
        <v>3165362</v>
      </c>
      <c r="J69" s="218">
        <v>3301345</v>
      </c>
      <c r="K69" s="218">
        <v>0</v>
      </c>
      <c r="L69" s="218">
        <v>0</v>
      </c>
      <c r="M69" s="218">
        <v>3301345</v>
      </c>
      <c r="N69" s="191"/>
      <c r="O69" s="218">
        <v>3796965</v>
      </c>
      <c r="P69" s="230">
        <v>3796965</v>
      </c>
      <c r="Q69" s="191"/>
      <c r="R69" s="218">
        <v>3796965</v>
      </c>
      <c r="S69" s="192"/>
      <c r="T69" s="218">
        <v>3301345</v>
      </c>
    </row>
    <row r="70" spans="1:20" ht="12.75">
      <c r="A70" s="177" t="s">
        <v>506</v>
      </c>
      <c r="B70" s="178">
        <v>61</v>
      </c>
      <c r="C70" s="218">
        <v>88297903</v>
      </c>
      <c r="D70" s="218">
        <v>91689322</v>
      </c>
      <c r="E70" s="218">
        <v>0</v>
      </c>
      <c r="F70" s="218">
        <v>0</v>
      </c>
      <c r="G70" s="218">
        <v>0</v>
      </c>
      <c r="H70" s="218">
        <v>91689322</v>
      </c>
      <c r="I70" s="218">
        <v>91689322</v>
      </c>
      <c r="J70" s="218">
        <v>95030164</v>
      </c>
      <c r="K70" s="218">
        <v>0</v>
      </c>
      <c r="L70" s="218">
        <v>0</v>
      </c>
      <c r="M70" s="218">
        <v>95030164</v>
      </c>
      <c r="N70" s="191"/>
      <c r="O70" s="218">
        <v>99149314</v>
      </c>
      <c r="P70" s="230">
        <v>99149314</v>
      </c>
      <c r="Q70" s="191"/>
      <c r="R70" s="218">
        <v>99149314</v>
      </c>
      <c r="S70" s="192"/>
      <c r="T70" s="218">
        <v>95030164</v>
      </c>
    </row>
    <row r="71" spans="1:20" ht="12.75">
      <c r="A71" s="177" t="s">
        <v>507</v>
      </c>
      <c r="B71" s="178">
        <v>62</v>
      </c>
      <c r="C71" s="218">
        <v>8337828</v>
      </c>
      <c r="D71" s="218">
        <v>8804100</v>
      </c>
      <c r="E71" s="218">
        <v>0</v>
      </c>
      <c r="F71" s="218">
        <v>0</v>
      </c>
      <c r="G71" s="218">
        <v>2801936</v>
      </c>
      <c r="H71" s="218">
        <v>6002164</v>
      </c>
      <c r="I71" s="218">
        <v>5831027</v>
      </c>
      <c r="J71" s="218">
        <v>9191547</v>
      </c>
      <c r="K71" s="218">
        <v>0</v>
      </c>
      <c r="L71" s="218">
        <v>3047400</v>
      </c>
      <c r="M71" s="218">
        <v>6144147</v>
      </c>
      <c r="N71" s="191"/>
      <c r="O71" s="218">
        <v>81906876</v>
      </c>
      <c r="P71" s="230">
        <v>81906876</v>
      </c>
      <c r="Q71" s="191"/>
      <c r="R71" s="218">
        <v>81906876</v>
      </c>
      <c r="S71" s="192"/>
      <c r="T71" s="218">
        <v>6144147</v>
      </c>
    </row>
    <row r="72" spans="1:20" ht="12.75">
      <c r="A72" s="177" t="s">
        <v>508</v>
      </c>
      <c r="B72" s="178">
        <v>63</v>
      </c>
      <c r="C72" s="218">
        <v>1868756</v>
      </c>
      <c r="D72" s="218">
        <v>1924899</v>
      </c>
      <c r="E72" s="218">
        <v>0</v>
      </c>
      <c r="F72" s="218">
        <v>0</v>
      </c>
      <c r="G72" s="218">
        <v>0</v>
      </c>
      <c r="H72" s="218">
        <v>1924899</v>
      </c>
      <c r="I72" s="218">
        <v>1924899</v>
      </c>
      <c r="J72" s="218">
        <v>2018524</v>
      </c>
      <c r="K72" s="218">
        <v>0</v>
      </c>
      <c r="L72" s="218">
        <v>0</v>
      </c>
      <c r="M72" s="218">
        <v>2018524</v>
      </c>
      <c r="N72" s="191"/>
      <c r="O72" s="218">
        <v>3009326</v>
      </c>
      <c r="P72" s="230">
        <v>3009326</v>
      </c>
      <c r="Q72" s="191"/>
      <c r="R72" s="218">
        <v>3009326</v>
      </c>
      <c r="S72" s="192"/>
      <c r="T72" s="218">
        <v>2018524</v>
      </c>
    </row>
    <row r="73" spans="1:20" ht="12.75">
      <c r="A73" s="177" t="s">
        <v>509</v>
      </c>
      <c r="B73" s="178">
        <v>64</v>
      </c>
      <c r="C73" s="218">
        <v>25235019</v>
      </c>
      <c r="D73" s="218">
        <v>27143889</v>
      </c>
      <c r="E73" s="218">
        <v>0</v>
      </c>
      <c r="F73" s="218">
        <v>0</v>
      </c>
      <c r="G73" s="218">
        <v>1152273</v>
      </c>
      <c r="H73" s="218">
        <v>25991616</v>
      </c>
      <c r="I73" s="218">
        <v>25991616</v>
      </c>
      <c r="J73" s="218">
        <v>28336642</v>
      </c>
      <c r="K73" s="218">
        <v>0</v>
      </c>
      <c r="L73" s="218">
        <v>1181080</v>
      </c>
      <c r="M73" s="218">
        <v>27155562</v>
      </c>
      <c r="N73" s="191"/>
      <c r="O73" s="218">
        <v>35743616</v>
      </c>
      <c r="P73" s="230">
        <v>35743616</v>
      </c>
      <c r="Q73" s="191"/>
      <c r="R73" s="218">
        <v>35743616</v>
      </c>
      <c r="S73" s="192"/>
      <c r="T73" s="218">
        <v>27155562</v>
      </c>
    </row>
    <row r="74" spans="1:20" ht="12.75">
      <c r="A74" s="177" t="s">
        <v>510</v>
      </c>
      <c r="B74" s="178">
        <v>65</v>
      </c>
      <c r="C74" s="218">
        <v>35688027</v>
      </c>
      <c r="D74" s="218">
        <v>37380305</v>
      </c>
      <c r="E74" s="218">
        <v>0</v>
      </c>
      <c r="F74" s="218">
        <v>0</v>
      </c>
      <c r="G74" s="218">
        <v>2700290</v>
      </c>
      <c r="H74" s="218">
        <v>34680015</v>
      </c>
      <c r="I74" s="218">
        <v>34680015</v>
      </c>
      <c r="J74" s="218">
        <v>38824230</v>
      </c>
      <c r="K74" s="218">
        <v>0</v>
      </c>
      <c r="L74" s="218">
        <v>2767797</v>
      </c>
      <c r="M74" s="218">
        <v>36056433</v>
      </c>
      <c r="N74" s="191"/>
      <c r="O74" s="218">
        <v>75082896</v>
      </c>
      <c r="P74" s="230">
        <v>75082896</v>
      </c>
      <c r="Q74" s="191"/>
      <c r="R74" s="218">
        <v>75082896</v>
      </c>
      <c r="S74" s="192"/>
      <c r="T74" s="218">
        <v>36056433</v>
      </c>
    </row>
    <row r="75" spans="1:20" ht="12.75">
      <c r="A75" s="177" t="s">
        <v>511</v>
      </c>
      <c r="B75" s="178">
        <v>66</v>
      </c>
      <c r="C75" s="218">
        <v>3473748</v>
      </c>
      <c r="D75" s="218">
        <v>0</v>
      </c>
      <c r="E75" s="218">
        <v>0</v>
      </c>
      <c r="F75" s="218">
        <v>0</v>
      </c>
      <c r="G75" s="218">
        <v>0</v>
      </c>
      <c r="H75" s="218">
        <v>0</v>
      </c>
      <c r="I75" s="218">
        <v>3594737</v>
      </c>
      <c r="J75" s="218">
        <v>3722805</v>
      </c>
      <c r="K75" s="218">
        <v>0</v>
      </c>
      <c r="L75" s="218">
        <v>0</v>
      </c>
      <c r="M75" s="218">
        <v>3722805</v>
      </c>
      <c r="N75" s="191"/>
      <c r="O75" s="218">
        <v>0</v>
      </c>
      <c r="P75" s="230">
        <v>4296757</v>
      </c>
      <c r="Q75" s="191"/>
      <c r="R75" s="218">
        <v>4296757</v>
      </c>
      <c r="S75" s="192"/>
      <c r="T75" s="218">
        <v>3722805</v>
      </c>
    </row>
    <row r="76" spans="1:20" ht="12.75">
      <c r="A76" s="177" t="s">
        <v>512</v>
      </c>
      <c r="B76" s="178">
        <v>67</v>
      </c>
      <c r="C76" s="218">
        <v>85491022</v>
      </c>
      <c r="D76" s="218">
        <v>88864251</v>
      </c>
      <c r="E76" s="218">
        <v>0</v>
      </c>
      <c r="F76" s="218">
        <v>0</v>
      </c>
      <c r="G76" s="218">
        <v>12082120</v>
      </c>
      <c r="H76" s="218">
        <v>76782131</v>
      </c>
      <c r="I76" s="218">
        <v>76782131</v>
      </c>
      <c r="J76" s="218">
        <v>92281116</v>
      </c>
      <c r="K76" s="218">
        <v>0</v>
      </c>
      <c r="L76" s="218">
        <v>12384173</v>
      </c>
      <c r="M76" s="218">
        <v>79896943</v>
      </c>
      <c r="N76" s="191"/>
      <c r="O76" s="218">
        <v>161175838</v>
      </c>
      <c r="P76" s="230">
        <v>161175838</v>
      </c>
      <c r="Q76" s="191"/>
      <c r="R76" s="218">
        <v>161175838</v>
      </c>
      <c r="S76" s="192"/>
      <c r="T76" s="218">
        <v>79896943</v>
      </c>
    </row>
    <row r="77" spans="1:20" ht="12.75">
      <c r="A77" s="177" t="s">
        <v>513</v>
      </c>
      <c r="B77" s="178">
        <v>68</v>
      </c>
      <c r="C77" s="218">
        <v>4781522</v>
      </c>
      <c r="D77" s="218">
        <v>5043351</v>
      </c>
      <c r="E77" s="218">
        <v>0</v>
      </c>
      <c r="F77" s="218">
        <v>0</v>
      </c>
      <c r="G77" s="218">
        <v>266841</v>
      </c>
      <c r="H77" s="218">
        <v>4776510</v>
      </c>
      <c r="I77" s="218">
        <v>4776510</v>
      </c>
      <c r="J77" s="218">
        <v>5251273</v>
      </c>
      <c r="K77" s="218">
        <v>0</v>
      </c>
      <c r="L77" s="218">
        <v>273512</v>
      </c>
      <c r="M77" s="218">
        <v>4977761</v>
      </c>
      <c r="N77" s="191"/>
      <c r="O77" s="218">
        <v>6589919</v>
      </c>
      <c r="P77" s="230">
        <v>6589919</v>
      </c>
      <c r="Q77" s="191"/>
      <c r="R77" s="218">
        <v>6589919</v>
      </c>
      <c r="S77" s="192"/>
      <c r="T77" s="218">
        <v>4977761</v>
      </c>
    </row>
    <row r="78" spans="1:20" ht="12.75">
      <c r="A78" s="177" t="s">
        <v>514</v>
      </c>
      <c r="B78" s="178">
        <v>69</v>
      </c>
      <c r="C78" s="218">
        <v>1869307</v>
      </c>
      <c r="D78" s="218">
        <v>1933059</v>
      </c>
      <c r="E78" s="218">
        <v>0</v>
      </c>
      <c r="F78" s="218">
        <v>0</v>
      </c>
      <c r="G78" s="218">
        <v>43710</v>
      </c>
      <c r="H78" s="218">
        <v>1889349</v>
      </c>
      <c r="I78" s="218">
        <v>1889349</v>
      </c>
      <c r="J78" s="218">
        <v>2015091</v>
      </c>
      <c r="K78" s="218">
        <v>0</v>
      </c>
      <c r="L78" s="218">
        <v>44803</v>
      </c>
      <c r="M78" s="218">
        <v>1970288</v>
      </c>
      <c r="N78" s="191"/>
      <c r="O78" s="218">
        <v>3216117</v>
      </c>
      <c r="P78" s="230">
        <v>3216117</v>
      </c>
      <c r="Q78" s="191"/>
      <c r="R78" s="218">
        <v>3216117</v>
      </c>
      <c r="S78" s="192"/>
      <c r="T78" s="218">
        <v>1970288</v>
      </c>
    </row>
    <row r="79" spans="1:20" ht="12.75">
      <c r="A79" s="177" t="s">
        <v>515</v>
      </c>
      <c r="B79" s="178">
        <v>70</v>
      </c>
      <c r="C79" s="218">
        <v>12035249</v>
      </c>
      <c r="D79" s="218">
        <v>12481313</v>
      </c>
      <c r="E79" s="218">
        <v>0</v>
      </c>
      <c r="F79" s="218">
        <v>0</v>
      </c>
      <c r="G79" s="218">
        <v>0</v>
      </c>
      <c r="H79" s="218">
        <v>12481313</v>
      </c>
      <c r="I79" s="218">
        <v>12481313</v>
      </c>
      <c r="J79" s="218">
        <v>12984294</v>
      </c>
      <c r="K79" s="218">
        <v>0</v>
      </c>
      <c r="L79" s="218">
        <v>0</v>
      </c>
      <c r="M79" s="218">
        <v>12984294</v>
      </c>
      <c r="N79" s="191"/>
      <c r="O79" s="218">
        <v>15303100</v>
      </c>
      <c r="P79" s="230">
        <v>15303100</v>
      </c>
      <c r="Q79" s="191"/>
      <c r="R79" s="218">
        <v>15303100</v>
      </c>
      <c r="S79" s="192"/>
      <c r="T79" s="218">
        <v>12984294</v>
      </c>
    </row>
    <row r="80" spans="1:20" ht="12.75">
      <c r="A80" s="177" t="s">
        <v>516</v>
      </c>
      <c r="B80" s="178">
        <v>71</v>
      </c>
      <c r="C80" s="218">
        <v>75516164</v>
      </c>
      <c r="D80" s="218">
        <v>78198964</v>
      </c>
      <c r="E80" s="218">
        <v>0</v>
      </c>
      <c r="F80" s="218">
        <v>0</v>
      </c>
      <c r="G80" s="218">
        <v>0</v>
      </c>
      <c r="H80" s="218">
        <v>78198964</v>
      </c>
      <c r="I80" s="218">
        <v>78198964</v>
      </c>
      <c r="J80" s="218">
        <v>80994021</v>
      </c>
      <c r="K80" s="218">
        <v>0</v>
      </c>
      <c r="L80" s="218">
        <v>0</v>
      </c>
      <c r="M80" s="218">
        <v>80994021</v>
      </c>
      <c r="N80" s="191"/>
      <c r="O80" s="218">
        <v>129101693</v>
      </c>
      <c r="P80" s="230">
        <v>129101693</v>
      </c>
      <c r="Q80" s="191"/>
      <c r="R80" s="218">
        <v>129101693</v>
      </c>
      <c r="S80" s="192"/>
      <c r="T80" s="218">
        <v>80994021</v>
      </c>
    </row>
    <row r="81" spans="1:20" ht="12.75">
      <c r="A81" s="177" t="s">
        <v>517</v>
      </c>
      <c r="B81" s="178">
        <v>72</v>
      </c>
      <c r="C81" s="218">
        <v>59926087</v>
      </c>
      <c r="D81" s="218">
        <v>61996342</v>
      </c>
      <c r="E81" s="218">
        <v>0</v>
      </c>
      <c r="F81" s="218">
        <v>0</v>
      </c>
      <c r="G81" s="218">
        <v>2649386</v>
      </c>
      <c r="H81" s="218">
        <v>59346956</v>
      </c>
      <c r="I81" s="218">
        <v>59346956</v>
      </c>
      <c r="J81" s="218">
        <v>64280466</v>
      </c>
      <c r="K81" s="218">
        <v>0</v>
      </c>
      <c r="L81" s="218">
        <v>2715621</v>
      </c>
      <c r="M81" s="218">
        <v>61564845</v>
      </c>
      <c r="N81" s="191"/>
      <c r="O81" s="218">
        <v>145067538</v>
      </c>
      <c r="P81" s="230">
        <v>145067538</v>
      </c>
      <c r="Q81" s="191"/>
      <c r="R81" s="218">
        <v>145067538</v>
      </c>
      <c r="S81" s="192"/>
      <c r="T81" s="218">
        <v>61564845</v>
      </c>
    </row>
    <row r="82" spans="1:20" ht="12.75">
      <c r="A82" s="177" t="s">
        <v>518</v>
      </c>
      <c r="B82" s="178">
        <v>73</v>
      </c>
      <c r="C82" s="218">
        <v>89441008</v>
      </c>
      <c r="D82" s="218">
        <v>93000263</v>
      </c>
      <c r="E82" s="218">
        <v>0</v>
      </c>
      <c r="F82" s="218">
        <v>0</v>
      </c>
      <c r="G82" s="218">
        <v>0</v>
      </c>
      <c r="H82" s="218">
        <v>93000263</v>
      </c>
      <c r="I82" s="218">
        <v>93000263</v>
      </c>
      <c r="J82" s="218">
        <v>96531276</v>
      </c>
      <c r="K82" s="218">
        <v>0</v>
      </c>
      <c r="L82" s="218">
        <v>0</v>
      </c>
      <c r="M82" s="218">
        <v>96531276</v>
      </c>
      <c r="N82" s="191"/>
      <c r="O82" s="218">
        <v>127188241</v>
      </c>
      <c r="P82" s="230">
        <v>127188241</v>
      </c>
      <c r="Q82" s="191"/>
      <c r="R82" s="218">
        <v>127188241</v>
      </c>
      <c r="S82" s="192"/>
      <c r="T82" s="218">
        <v>96531276</v>
      </c>
    </row>
    <row r="83" spans="1:20" ht="12.75">
      <c r="A83" s="177" t="s">
        <v>519</v>
      </c>
      <c r="B83" s="178">
        <v>74</v>
      </c>
      <c r="C83" s="218">
        <v>10459810</v>
      </c>
      <c r="D83" s="218">
        <v>10913346</v>
      </c>
      <c r="E83" s="218">
        <v>0</v>
      </c>
      <c r="F83" s="218">
        <v>0</v>
      </c>
      <c r="G83" s="218">
        <v>1037271</v>
      </c>
      <c r="H83" s="218">
        <v>9876075</v>
      </c>
      <c r="I83" s="218">
        <v>9876075</v>
      </c>
      <c r="J83" s="218">
        <v>11323488</v>
      </c>
      <c r="K83" s="218">
        <v>0</v>
      </c>
      <c r="L83" s="218">
        <v>1063203</v>
      </c>
      <c r="M83" s="218">
        <v>10260285</v>
      </c>
      <c r="N83" s="191"/>
      <c r="O83" s="218">
        <v>17892076</v>
      </c>
      <c r="P83" s="230">
        <v>17892076</v>
      </c>
      <c r="Q83" s="191"/>
      <c r="R83" s="218">
        <v>17892076</v>
      </c>
      <c r="S83" s="192"/>
      <c r="T83" s="218">
        <v>10260285</v>
      </c>
    </row>
    <row r="84" spans="1:20" ht="12.75">
      <c r="A84" s="177" t="s">
        <v>520</v>
      </c>
      <c r="B84" s="178">
        <v>75</v>
      </c>
      <c r="C84" s="218">
        <v>40989617</v>
      </c>
      <c r="D84" s="218">
        <v>42279714</v>
      </c>
      <c r="E84" s="218">
        <v>0</v>
      </c>
      <c r="F84" s="218">
        <v>0</v>
      </c>
      <c r="G84" s="218">
        <v>5565069</v>
      </c>
      <c r="H84" s="218">
        <v>36714645</v>
      </c>
      <c r="I84" s="218">
        <v>36714645</v>
      </c>
      <c r="J84" s="218">
        <v>43636887</v>
      </c>
      <c r="K84" s="218">
        <v>0</v>
      </c>
      <c r="L84" s="218">
        <v>5704196</v>
      </c>
      <c r="M84" s="218">
        <v>37932691</v>
      </c>
      <c r="N84" s="191"/>
      <c r="O84" s="218">
        <v>177100001</v>
      </c>
      <c r="P84" s="230">
        <v>177100001</v>
      </c>
      <c r="Q84" s="191"/>
      <c r="R84" s="218">
        <v>177100001</v>
      </c>
      <c r="S84" s="192"/>
      <c r="T84" s="218">
        <v>37932691</v>
      </c>
    </row>
    <row r="85" spans="1:20" ht="12.75">
      <c r="A85" s="177" t="s">
        <v>521</v>
      </c>
      <c r="B85" s="178">
        <v>76</v>
      </c>
      <c r="C85" s="218">
        <v>16682131</v>
      </c>
      <c r="D85" s="218">
        <v>17533123</v>
      </c>
      <c r="E85" s="218">
        <v>0</v>
      </c>
      <c r="F85" s="218">
        <v>0</v>
      </c>
      <c r="G85" s="218">
        <v>0</v>
      </c>
      <c r="H85" s="218">
        <v>17533123</v>
      </c>
      <c r="I85" s="218">
        <v>17533123</v>
      </c>
      <c r="J85" s="218">
        <v>18525532</v>
      </c>
      <c r="K85" s="218">
        <v>0</v>
      </c>
      <c r="L85" s="218">
        <v>0</v>
      </c>
      <c r="M85" s="218">
        <v>18525532</v>
      </c>
      <c r="N85" s="191"/>
      <c r="O85" s="218">
        <v>26466159</v>
      </c>
      <c r="P85" s="230">
        <v>26466159</v>
      </c>
      <c r="Q85" s="191"/>
      <c r="R85" s="218">
        <v>26466159</v>
      </c>
      <c r="S85" s="192"/>
      <c r="T85" s="218">
        <v>18525532</v>
      </c>
    </row>
    <row r="86" spans="1:20" ht="12.75">
      <c r="A86" s="177" t="s">
        <v>522</v>
      </c>
      <c r="B86" s="178">
        <v>77</v>
      </c>
      <c r="C86" s="218">
        <v>13288266</v>
      </c>
      <c r="D86" s="218">
        <v>15368085</v>
      </c>
      <c r="E86" s="218">
        <v>0</v>
      </c>
      <c r="F86" s="218">
        <v>0</v>
      </c>
      <c r="G86" s="218">
        <v>177169</v>
      </c>
      <c r="H86" s="218">
        <v>15190916</v>
      </c>
      <c r="I86" s="218">
        <v>13690916</v>
      </c>
      <c r="J86" s="218">
        <v>16153458</v>
      </c>
      <c r="K86" s="218">
        <v>0</v>
      </c>
      <c r="L86" s="218">
        <v>1719098</v>
      </c>
      <c r="M86" s="218">
        <v>14434360</v>
      </c>
      <c r="N86" s="191"/>
      <c r="O86" s="218">
        <v>25501807</v>
      </c>
      <c r="P86" s="230">
        <v>25501807</v>
      </c>
      <c r="Q86" s="191"/>
      <c r="R86" s="218">
        <v>25501807</v>
      </c>
      <c r="S86" s="192"/>
      <c r="T86" s="218">
        <v>14434360</v>
      </c>
    </row>
    <row r="87" spans="1:20" ht="12.75">
      <c r="A87" s="177" t="s">
        <v>523</v>
      </c>
      <c r="B87" s="178">
        <v>78</v>
      </c>
      <c r="C87" s="218">
        <v>32012170</v>
      </c>
      <c r="D87" s="218">
        <v>33319777</v>
      </c>
      <c r="E87" s="218">
        <v>0</v>
      </c>
      <c r="F87" s="218">
        <v>0</v>
      </c>
      <c r="G87" s="218">
        <v>3174116</v>
      </c>
      <c r="H87" s="218">
        <v>30145661</v>
      </c>
      <c r="I87" s="218">
        <v>30145661</v>
      </c>
      <c r="J87" s="218">
        <v>34457446</v>
      </c>
      <c r="K87" s="218">
        <v>0</v>
      </c>
      <c r="L87" s="218">
        <v>3253469</v>
      </c>
      <c r="M87" s="218">
        <v>31203977</v>
      </c>
      <c r="N87" s="191"/>
      <c r="O87" s="218">
        <v>66505402</v>
      </c>
      <c r="P87" s="230">
        <v>66505402</v>
      </c>
      <c r="Q87" s="191"/>
      <c r="R87" s="218">
        <v>66505402</v>
      </c>
      <c r="S87" s="192"/>
      <c r="T87" s="218">
        <v>31203977</v>
      </c>
    </row>
    <row r="88" spans="1:20" ht="12.75">
      <c r="A88" s="177" t="s">
        <v>524</v>
      </c>
      <c r="B88" s="178">
        <v>79</v>
      </c>
      <c r="C88" s="218">
        <v>45512281</v>
      </c>
      <c r="D88" s="218">
        <v>47461299</v>
      </c>
      <c r="E88" s="218">
        <v>0</v>
      </c>
      <c r="F88" s="218">
        <v>0</v>
      </c>
      <c r="G88" s="218">
        <v>0</v>
      </c>
      <c r="H88" s="218">
        <v>47461299</v>
      </c>
      <c r="I88" s="218">
        <v>47461299</v>
      </c>
      <c r="J88" s="218">
        <v>49198678</v>
      </c>
      <c r="K88" s="218">
        <v>0</v>
      </c>
      <c r="L88" s="218">
        <v>0</v>
      </c>
      <c r="M88" s="218">
        <v>49198678</v>
      </c>
      <c r="N88" s="191"/>
      <c r="O88" s="218">
        <v>91129725</v>
      </c>
      <c r="P88" s="230">
        <v>91129725</v>
      </c>
      <c r="Q88" s="191"/>
      <c r="R88" s="218">
        <v>91129725</v>
      </c>
      <c r="S88" s="192"/>
      <c r="T88" s="218">
        <v>49198678</v>
      </c>
    </row>
    <row r="89" spans="1:20" ht="12.75">
      <c r="A89" s="177" t="s">
        <v>525</v>
      </c>
      <c r="B89" s="178">
        <v>80</v>
      </c>
      <c r="C89" s="218">
        <v>9793930</v>
      </c>
      <c r="D89" s="218">
        <v>11820540</v>
      </c>
      <c r="E89" s="218">
        <v>0</v>
      </c>
      <c r="F89" s="218">
        <v>0</v>
      </c>
      <c r="G89" s="218">
        <v>453361</v>
      </c>
      <c r="H89" s="218">
        <v>11367179</v>
      </c>
      <c r="I89" s="218">
        <v>9822846</v>
      </c>
      <c r="J89" s="218">
        <v>12225929</v>
      </c>
      <c r="K89" s="218">
        <v>0</v>
      </c>
      <c r="L89" s="218">
        <v>2047636</v>
      </c>
      <c r="M89" s="218">
        <v>10178293</v>
      </c>
      <c r="N89" s="191"/>
      <c r="O89" s="218">
        <v>25557768</v>
      </c>
      <c r="P89" s="230">
        <v>25557768</v>
      </c>
      <c r="Q89" s="191"/>
      <c r="R89" s="218">
        <v>25557768</v>
      </c>
      <c r="S89" s="192"/>
      <c r="T89" s="218">
        <v>10178293</v>
      </c>
    </row>
    <row r="90" spans="1:20" ht="12.75">
      <c r="A90" s="177" t="s">
        <v>526</v>
      </c>
      <c r="B90" s="178">
        <v>81</v>
      </c>
      <c r="C90" s="218">
        <v>8392642</v>
      </c>
      <c r="D90" s="218">
        <v>8773072</v>
      </c>
      <c r="E90" s="218">
        <v>0</v>
      </c>
      <c r="F90" s="218">
        <v>0</v>
      </c>
      <c r="G90" s="218">
        <v>1525704</v>
      </c>
      <c r="H90" s="218">
        <v>7247368</v>
      </c>
      <c r="I90" s="218">
        <v>7247368</v>
      </c>
      <c r="J90" s="218">
        <v>9137869</v>
      </c>
      <c r="K90" s="218">
        <v>0</v>
      </c>
      <c r="L90" s="218">
        <v>1563847</v>
      </c>
      <c r="M90" s="218">
        <v>7574022</v>
      </c>
      <c r="N90" s="191"/>
      <c r="O90" s="218">
        <v>13662222</v>
      </c>
      <c r="P90" s="230">
        <v>13662222</v>
      </c>
      <c r="Q90" s="191"/>
      <c r="R90" s="218">
        <v>13662222</v>
      </c>
      <c r="S90" s="192"/>
      <c r="T90" s="218">
        <v>7574022</v>
      </c>
    </row>
    <row r="91" spans="1:20" ht="12.75">
      <c r="A91" s="177" t="s">
        <v>527</v>
      </c>
      <c r="B91" s="178">
        <v>82</v>
      </c>
      <c r="C91" s="218">
        <v>53293997</v>
      </c>
      <c r="D91" s="218">
        <v>55206582</v>
      </c>
      <c r="E91" s="218">
        <v>0</v>
      </c>
      <c r="F91" s="218">
        <v>0</v>
      </c>
      <c r="G91" s="218">
        <v>0</v>
      </c>
      <c r="H91" s="218">
        <v>55206582</v>
      </c>
      <c r="I91" s="218">
        <v>55206582</v>
      </c>
      <c r="J91" s="218">
        <v>57123110</v>
      </c>
      <c r="K91" s="218">
        <v>0</v>
      </c>
      <c r="L91" s="218">
        <v>0</v>
      </c>
      <c r="M91" s="218">
        <v>57123110</v>
      </c>
      <c r="N91" s="191"/>
      <c r="O91" s="218">
        <v>106602127</v>
      </c>
      <c r="P91" s="230">
        <v>106602127</v>
      </c>
      <c r="Q91" s="191"/>
      <c r="R91" s="218">
        <v>106602127</v>
      </c>
      <c r="S91" s="192"/>
      <c r="T91" s="218">
        <v>57123110</v>
      </c>
    </row>
    <row r="92" spans="1:20" ht="12.75">
      <c r="A92" s="177" t="s">
        <v>528</v>
      </c>
      <c r="B92" s="178">
        <v>83</v>
      </c>
      <c r="C92" s="218">
        <v>26351353</v>
      </c>
      <c r="D92" s="218">
        <v>27320944</v>
      </c>
      <c r="E92" s="218">
        <v>0</v>
      </c>
      <c r="F92" s="218">
        <v>0</v>
      </c>
      <c r="G92" s="218">
        <v>0</v>
      </c>
      <c r="H92" s="218">
        <v>27320944</v>
      </c>
      <c r="I92" s="218">
        <v>27320944</v>
      </c>
      <c r="J92" s="218">
        <v>28364047</v>
      </c>
      <c r="K92" s="218">
        <v>0</v>
      </c>
      <c r="L92" s="218">
        <v>0</v>
      </c>
      <c r="M92" s="218">
        <v>28364047</v>
      </c>
      <c r="N92" s="191"/>
      <c r="O92" s="218">
        <v>43172593</v>
      </c>
      <c r="P92" s="230">
        <v>43172593</v>
      </c>
      <c r="Q92" s="191"/>
      <c r="R92" s="218">
        <v>43172593</v>
      </c>
      <c r="S92" s="192"/>
      <c r="T92" s="218">
        <v>28364047</v>
      </c>
    </row>
    <row r="93" spans="1:20" ht="12.75">
      <c r="A93" s="177" t="s">
        <v>529</v>
      </c>
      <c r="B93" s="178">
        <v>84</v>
      </c>
      <c r="C93" s="218">
        <v>3561821</v>
      </c>
      <c r="D93" s="218">
        <v>3706310</v>
      </c>
      <c r="E93" s="218">
        <v>0</v>
      </c>
      <c r="F93" s="218">
        <v>0</v>
      </c>
      <c r="G93" s="218">
        <v>0</v>
      </c>
      <c r="H93" s="218">
        <v>3706310</v>
      </c>
      <c r="I93" s="218">
        <v>3706310</v>
      </c>
      <c r="J93" s="218">
        <v>3870757</v>
      </c>
      <c r="K93" s="218">
        <v>0</v>
      </c>
      <c r="L93" s="218">
        <v>0</v>
      </c>
      <c r="M93" s="218">
        <v>3870757</v>
      </c>
      <c r="N93" s="191"/>
      <c r="O93" s="218">
        <v>6037231</v>
      </c>
      <c r="P93" s="230">
        <v>6037231</v>
      </c>
      <c r="Q93" s="191"/>
      <c r="R93" s="218">
        <v>6037231</v>
      </c>
      <c r="S93" s="192"/>
      <c r="T93" s="218">
        <v>3870757</v>
      </c>
    </row>
    <row r="94" spans="1:20" ht="12.75">
      <c r="A94" s="177" t="s">
        <v>530</v>
      </c>
      <c r="B94" s="178">
        <v>85</v>
      </c>
      <c r="C94" s="218">
        <v>41170794</v>
      </c>
      <c r="D94" s="218">
        <v>42778627</v>
      </c>
      <c r="E94" s="218">
        <v>0</v>
      </c>
      <c r="F94" s="218">
        <v>0</v>
      </c>
      <c r="G94" s="218">
        <v>0</v>
      </c>
      <c r="H94" s="218">
        <v>42778627</v>
      </c>
      <c r="I94" s="218">
        <v>42778627</v>
      </c>
      <c r="J94" s="218">
        <v>44321187</v>
      </c>
      <c r="K94" s="218">
        <v>0</v>
      </c>
      <c r="L94" s="218">
        <v>0</v>
      </c>
      <c r="M94" s="218">
        <v>44321187</v>
      </c>
      <c r="N94" s="191"/>
      <c r="O94" s="218">
        <v>49874686</v>
      </c>
      <c r="P94" s="230">
        <v>49874686</v>
      </c>
      <c r="Q94" s="191"/>
      <c r="R94" s="218">
        <v>49874686</v>
      </c>
      <c r="S94" s="192"/>
      <c r="T94" s="218">
        <v>44321187</v>
      </c>
    </row>
    <row r="95" spans="1:20" ht="12.75">
      <c r="A95" s="177" t="s">
        <v>531</v>
      </c>
      <c r="B95" s="178">
        <v>86</v>
      </c>
      <c r="C95" s="218">
        <v>20101081</v>
      </c>
      <c r="D95" s="218">
        <v>21114663</v>
      </c>
      <c r="E95" s="218">
        <v>0</v>
      </c>
      <c r="F95" s="218">
        <v>0</v>
      </c>
      <c r="G95" s="218">
        <v>3373933</v>
      </c>
      <c r="H95" s="218">
        <v>17740730</v>
      </c>
      <c r="I95" s="218">
        <v>17374730</v>
      </c>
      <c r="J95" s="218">
        <v>21761925</v>
      </c>
      <c r="K95" s="218">
        <v>0</v>
      </c>
      <c r="L95" s="218">
        <v>3833431</v>
      </c>
      <c r="M95" s="218">
        <v>17928494</v>
      </c>
      <c r="N95" s="191"/>
      <c r="O95" s="218">
        <v>73666629</v>
      </c>
      <c r="P95" s="230">
        <v>73666629</v>
      </c>
      <c r="Q95" s="191"/>
      <c r="R95" s="218">
        <v>73666629</v>
      </c>
      <c r="S95" s="192"/>
      <c r="T95" s="218">
        <v>17928494</v>
      </c>
    </row>
    <row r="96" spans="1:20" ht="12.75">
      <c r="A96" s="177" t="s">
        <v>532</v>
      </c>
      <c r="B96" s="178">
        <v>87</v>
      </c>
      <c r="C96" s="218">
        <v>22484346</v>
      </c>
      <c r="D96" s="218">
        <v>23306382</v>
      </c>
      <c r="E96" s="218">
        <v>0</v>
      </c>
      <c r="F96" s="218">
        <v>0</v>
      </c>
      <c r="G96" s="218">
        <v>436542</v>
      </c>
      <c r="H96" s="218">
        <v>22869840</v>
      </c>
      <c r="I96" s="218">
        <v>22869840</v>
      </c>
      <c r="J96" s="218">
        <v>24164725</v>
      </c>
      <c r="K96" s="218">
        <v>0</v>
      </c>
      <c r="L96" s="218">
        <v>447456</v>
      </c>
      <c r="M96" s="218">
        <v>23717269</v>
      </c>
      <c r="N96" s="191"/>
      <c r="O96" s="218">
        <v>40013771</v>
      </c>
      <c r="P96" s="230">
        <v>40013771</v>
      </c>
      <c r="Q96" s="191"/>
      <c r="R96" s="218">
        <v>40013771</v>
      </c>
      <c r="S96" s="192"/>
      <c r="T96" s="218">
        <v>23717269</v>
      </c>
    </row>
    <row r="97" spans="1:20" ht="12.75">
      <c r="A97" s="177" t="s">
        <v>533</v>
      </c>
      <c r="B97" s="178">
        <v>88</v>
      </c>
      <c r="C97" s="218">
        <v>52493985</v>
      </c>
      <c r="D97" s="218">
        <v>54672072</v>
      </c>
      <c r="E97" s="218">
        <v>0</v>
      </c>
      <c r="F97" s="218">
        <v>0</v>
      </c>
      <c r="G97" s="218">
        <v>4461094</v>
      </c>
      <c r="H97" s="218">
        <v>50210978</v>
      </c>
      <c r="I97" s="218">
        <v>50210978</v>
      </c>
      <c r="J97" s="218">
        <v>56974422</v>
      </c>
      <c r="K97" s="218">
        <v>0</v>
      </c>
      <c r="L97" s="218">
        <v>4572621</v>
      </c>
      <c r="M97" s="218">
        <v>52401801</v>
      </c>
      <c r="N97" s="191"/>
      <c r="O97" s="218">
        <v>88620545</v>
      </c>
      <c r="P97" s="230">
        <v>88620545</v>
      </c>
      <c r="Q97" s="191"/>
      <c r="R97" s="218">
        <v>88620545</v>
      </c>
      <c r="S97" s="192"/>
      <c r="T97" s="218">
        <v>52401801</v>
      </c>
    </row>
    <row r="98" spans="1:20" ht="12.75">
      <c r="A98" s="177" t="s">
        <v>534</v>
      </c>
      <c r="B98" s="178">
        <v>89</v>
      </c>
      <c r="C98" s="218">
        <v>26570454</v>
      </c>
      <c r="D98" s="218">
        <v>27655464</v>
      </c>
      <c r="E98" s="218">
        <v>0</v>
      </c>
      <c r="F98" s="218">
        <v>0</v>
      </c>
      <c r="G98" s="218">
        <v>6298419</v>
      </c>
      <c r="H98" s="218">
        <v>21357045</v>
      </c>
      <c r="I98" s="218">
        <v>21357045</v>
      </c>
      <c r="J98" s="218">
        <v>29200902</v>
      </c>
      <c r="K98" s="218">
        <v>0</v>
      </c>
      <c r="L98" s="218">
        <v>6455879</v>
      </c>
      <c r="M98" s="218">
        <v>22745023</v>
      </c>
      <c r="N98" s="191"/>
      <c r="O98" s="218">
        <v>222145231</v>
      </c>
      <c r="P98" s="230">
        <v>222145231</v>
      </c>
      <c r="Q98" s="191"/>
      <c r="R98" s="218">
        <v>222145231</v>
      </c>
      <c r="S98" s="192"/>
      <c r="T98" s="218">
        <v>22745023</v>
      </c>
    </row>
    <row r="99" spans="1:20" ht="12.75">
      <c r="A99" s="177" t="s">
        <v>535</v>
      </c>
      <c r="B99" s="178">
        <v>90</v>
      </c>
      <c r="C99" s="218">
        <v>4209885</v>
      </c>
      <c r="D99" s="218">
        <v>4349391</v>
      </c>
      <c r="E99" s="218">
        <v>0</v>
      </c>
      <c r="F99" s="218">
        <v>0</v>
      </c>
      <c r="G99" s="218">
        <v>0</v>
      </c>
      <c r="H99" s="218">
        <v>4349391</v>
      </c>
      <c r="I99" s="218">
        <v>4349391</v>
      </c>
      <c r="J99" s="218">
        <v>4485945</v>
      </c>
      <c r="K99" s="218">
        <v>0</v>
      </c>
      <c r="L99" s="218">
        <v>0</v>
      </c>
      <c r="M99" s="218">
        <v>4485945</v>
      </c>
      <c r="N99" s="191"/>
      <c r="O99" s="218">
        <v>10261544</v>
      </c>
      <c r="P99" s="230">
        <v>10261544</v>
      </c>
      <c r="Q99" s="191"/>
      <c r="R99" s="218">
        <v>10261544</v>
      </c>
      <c r="S99" s="192"/>
      <c r="T99" s="218">
        <v>4485945</v>
      </c>
    </row>
    <row r="100" spans="1:20" ht="12.75">
      <c r="A100" s="177" t="s">
        <v>536</v>
      </c>
      <c r="B100" s="178">
        <v>91</v>
      </c>
      <c r="C100" s="218">
        <v>9689539</v>
      </c>
      <c r="D100" s="218">
        <v>10620755</v>
      </c>
      <c r="E100" s="218">
        <v>0</v>
      </c>
      <c r="F100" s="218">
        <v>0</v>
      </c>
      <c r="G100" s="218">
        <v>0</v>
      </c>
      <c r="H100" s="218">
        <v>10620755</v>
      </c>
      <c r="I100" s="218">
        <v>10620755</v>
      </c>
      <c r="J100" s="218">
        <v>10909997</v>
      </c>
      <c r="K100" s="218">
        <v>0</v>
      </c>
      <c r="L100" s="218">
        <v>0</v>
      </c>
      <c r="M100" s="218">
        <v>10909997</v>
      </c>
      <c r="N100" s="191"/>
      <c r="O100" s="218">
        <v>23477253</v>
      </c>
      <c r="P100" s="230">
        <v>23477253</v>
      </c>
      <c r="Q100" s="191"/>
      <c r="R100" s="218">
        <v>23477253</v>
      </c>
      <c r="S100" s="192"/>
      <c r="T100" s="218">
        <v>10909997</v>
      </c>
    </row>
    <row r="101" spans="1:20" ht="12.75">
      <c r="A101" s="177" t="s">
        <v>537</v>
      </c>
      <c r="B101" s="178">
        <v>92</v>
      </c>
      <c r="C101" s="218">
        <v>11850598</v>
      </c>
      <c r="D101" s="218">
        <v>12240486</v>
      </c>
      <c r="E101" s="218">
        <v>0</v>
      </c>
      <c r="F101" s="218">
        <v>0</v>
      </c>
      <c r="G101" s="218">
        <v>2661124</v>
      </c>
      <c r="H101" s="218">
        <v>9579362</v>
      </c>
      <c r="I101" s="218">
        <v>9579362</v>
      </c>
      <c r="J101" s="218">
        <v>12665904</v>
      </c>
      <c r="K101" s="218">
        <v>0</v>
      </c>
      <c r="L101" s="218">
        <v>2727652</v>
      </c>
      <c r="M101" s="218">
        <v>9938252</v>
      </c>
      <c r="N101" s="191"/>
      <c r="O101" s="218">
        <v>21647234</v>
      </c>
      <c r="P101" s="230">
        <v>21647234</v>
      </c>
      <c r="Q101" s="191"/>
      <c r="R101" s="218">
        <v>21647234</v>
      </c>
      <c r="S101" s="192"/>
      <c r="T101" s="218">
        <v>9938252</v>
      </c>
    </row>
    <row r="102" spans="1:20" ht="12.75">
      <c r="A102" s="177" t="s">
        <v>538</v>
      </c>
      <c r="B102" s="178">
        <v>93</v>
      </c>
      <c r="C102" s="218">
        <v>110457822</v>
      </c>
      <c r="D102" s="218">
        <v>136743488</v>
      </c>
      <c r="E102" s="218">
        <v>0</v>
      </c>
      <c r="F102" s="218">
        <v>0</v>
      </c>
      <c r="G102" s="218">
        <v>0</v>
      </c>
      <c r="H102" s="218">
        <v>136743488</v>
      </c>
      <c r="I102" s="218">
        <v>136743488</v>
      </c>
      <c r="J102" s="218">
        <v>144152596</v>
      </c>
      <c r="K102" s="218">
        <v>0</v>
      </c>
      <c r="L102" s="218">
        <v>0</v>
      </c>
      <c r="M102" s="218">
        <v>144152596</v>
      </c>
      <c r="N102" s="191"/>
      <c r="O102" s="218">
        <v>164013039</v>
      </c>
      <c r="P102" s="230">
        <v>164013039</v>
      </c>
      <c r="Q102" s="191"/>
      <c r="R102" s="218">
        <v>164013039</v>
      </c>
      <c r="S102" s="192"/>
      <c r="T102" s="218">
        <v>144152596</v>
      </c>
    </row>
    <row r="103" spans="1:20" ht="12.75">
      <c r="A103" s="177" t="s">
        <v>539</v>
      </c>
      <c r="B103" s="178">
        <v>94</v>
      </c>
      <c r="C103" s="218">
        <v>26676342</v>
      </c>
      <c r="D103" s="218">
        <v>27566372</v>
      </c>
      <c r="E103" s="218">
        <v>0</v>
      </c>
      <c r="F103" s="218">
        <v>0</v>
      </c>
      <c r="G103" s="218">
        <v>0</v>
      </c>
      <c r="H103" s="218">
        <v>27566372</v>
      </c>
      <c r="I103" s="218">
        <v>27566372</v>
      </c>
      <c r="J103" s="218">
        <v>28484856</v>
      </c>
      <c r="K103" s="218">
        <v>0</v>
      </c>
      <c r="L103" s="218">
        <v>0</v>
      </c>
      <c r="M103" s="218">
        <v>28484856</v>
      </c>
      <c r="N103" s="191"/>
      <c r="O103" s="218">
        <v>53421027</v>
      </c>
      <c r="P103" s="230">
        <v>53421027</v>
      </c>
      <c r="Q103" s="191"/>
      <c r="R103" s="218">
        <v>53421027</v>
      </c>
      <c r="S103" s="192"/>
      <c r="T103" s="218">
        <v>28484856</v>
      </c>
    </row>
    <row r="104" spans="1:20" ht="12.75">
      <c r="A104" s="177" t="s">
        <v>540</v>
      </c>
      <c r="B104" s="178">
        <v>95</v>
      </c>
      <c r="C104" s="218">
        <v>97454740</v>
      </c>
      <c r="D104" s="218">
        <v>102122896</v>
      </c>
      <c r="E104" s="218">
        <v>0</v>
      </c>
      <c r="F104" s="218">
        <v>0</v>
      </c>
      <c r="G104" s="218">
        <v>0</v>
      </c>
      <c r="H104" s="218">
        <v>102122896</v>
      </c>
      <c r="I104" s="218">
        <v>102122896</v>
      </c>
      <c r="J104" s="218">
        <v>106816456</v>
      </c>
      <c r="K104" s="218">
        <v>0</v>
      </c>
      <c r="L104" s="218">
        <v>0</v>
      </c>
      <c r="M104" s="218">
        <v>106816456</v>
      </c>
      <c r="N104" s="191"/>
      <c r="O104" s="218">
        <v>139947903</v>
      </c>
      <c r="P104" s="230">
        <v>139947903</v>
      </c>
      <c r="Q104" s="191"/>
      <c r="R104" s="218">
        <v>139947903</v>
      </c>
      <c r="S104" s="192"/>
      <c r="T104" s="218">
        <v>106816456</v>
      </c>
    </row>
    <row r="105" spans="1:20" ht="12.75">
      <c r="A105" s="177" t="s">
        <v>541</v>
      </c>
      <c r="B105" s="178">
        <v>96</v>
      </c>
      <c r="C105" s="218">
        <v>90621629</v>
      </c>
      <c r="D105" s="218">
        <v>93670897</v>
      </c>
      <c r="E105" s="218">
        <v>0</v>
      </c>
      <c r="F105" s="218">
        <v>0</v>
      </c>
      <c r="G105" s="218">
        <v>1605846</v>
      </c>
      <c r="H105" s="218">
        <v>92065051</v>
      </c>
      <c r="I105" s="218">
        <v>92065051</v>
      </c>
      <c r="J105" s="218">
        <v>97107511</v>
      </c>
      <c r="K105" s="218">
        <v>0</v>
      </c>
      <c r="L105" s="218">
        <v>1645992</v>
      </c>
      <c r="M105" s="218">
        <v>95461519</v>
      </c>
      <c r="N105" s="191"/>
      <c r="O105" s="218">
        <v>301262560</v>
      </c>
      <c r="P105" s="230">
        <v>301262560</v>
      </c>
      <c r="Q105" s="191"/>
      <c r="R105" s="218">
        <v>301262560</v>
      </c>
      <c r="S105" s="192"/>
      <c r="T105" s="218">
        <v>95461519</v>
      </c>
    </row>
    <row r="106" spans="1:20" ht="12.75">
      <c r="A106" s="177" t="s">
        <v>542</v>
      </c>
      <c r="B106" s="178">
        <v>97</v>
      </c>
      <c r="C106" s="218">
        <v>51485090</v>
      </c>
      <c r="D106" s="218">
        <v>53682908</v>
      </c>
      <c r="E106" s="218">
        <v>0</v>
      </c>
      <c r="F106" s="218">
        <v>0</v>
      </c>
      <c r="G106" s="218">
        <v>0</v>
      </c>
      <c r="H106" s="218">
        <v>53682908</v>
      </c>
      <c r="I106" s="218">
        <v>53682908</v>
      </c>
      <c r="J106" s="218">
        <v>55682046</v>
      </c>
      <c r="K106" s="218">
        <v>0</v>
      </c>
      <c r="L106" s="218">
        <v>0</v>
      </c>
      <c r="M106" s="218">
        <v>55682046</v>
      </c>
      <c r="N106" s="191"/>
      <c r="O106" s="218">
        <v>64389824</v>
      </c>
      <c r="P106" s="230">
        <v>64389824</v>
      </c>
      <c r="Q106" s="191"/>
      <c r="R106" s="218">
        <v>64389824</v>
      </c>
      <c r="S106" s="192"/>
      <c r="T106" s="218">
        <v>55682046</v>
      </c>
    </row>
    <row r="107" spans="1:20" ht="12.75">
      <c r="A107" s="177" t="s">
        <v>543</v>
      </c>
      <c r="B107" s="178">
        <v>98</v>
      </c>
      <c r="C107" s="218">
        <v>2421013</v>
      </c>
      <c r="D107" s="218">
        <v>0</v>
      </c>
      <c r="E107" s="218">
        <v>0</v>
      </c>
      <c r="F107" s="218">
        <v>0</v>
      </c>
      <c r="G107" s="218">
        <v>268975</v>
      </c>
      <c r="H107" s="218">
        <v>0</v>
      </c>
      <c r="I107" s="218">
        <v>2399378</v>
      </c>
      <c r="J107" s="218">
        <v>0</v>
      </c>
      <c r="K107" s="218">
        <v>0</v>
      </c>
      <c r="L107" s="218">
        <v>275699</v>
      </c>
      <c r="M107" s="218">
        <v>0</v>
      </c>
      <c r="N107" s="191"/>
      <c r="O107" s="218">
        <v>0</v>
      </c>
      <c r="P107" s="230">
        <v>4460408</v>
      </c>
      <c r="Q107" s="191"/>
      <c r="R107" s="218">
        <v>4460408</v>
      </c>
      <c r="S107" s="192"/>
      <c r="T107" s="218">
        <v>2471839</v>
      </c>
    </row>
    <row r="108" spans="1:20" ht="12.75">
      <c r="A108" s="177" t="s">
        <v>544</v>
      </c>
      <c r="B108" s="178">
        <v>99</v>
      </c>
      <c r="C108" s="218">
        <v>45237199</v>
      </c>
      <c r="D108" s="218">
        <v>47576229</v>
      </c>
      <c r="E108" s="218">
        <v>0</v>
      </c>
      <c r="F108" s="218">
        <v>0</v>
      </c>
      <c r="G108" s="218">
        <v>0</v>
      </c>
      <c r="H108" s="218">
        <v>47576229</v>
      </c>
      <c r="I108" s="218">
        <v>47576229</v>
      </c>
      <c r="J108" s="218">
        <v>49768722</v>
      </c>
      <c r="K108" s="218">
        <v>0</v>
      </c>
      <c r="L108" s="218">
        <v>0</v>
      </c>
      <c r="M108" s="218">
        <v>49768722</v>
      </c>
      <c r="N108" s="191"/>
      <c r="O108" s="218">
        <v>80192124</v>
      </c>
      <c r="P108" s="230">
        <v>80192124</v>
      </c>
      <c r="Q108" s="191"/>
      <c r="R108" s="218">
        <v>80192124</v>
      </c>
      <c r="S108" s="192"/>
      <c r="T108" s="218">
        <v>49768722</v>
      </c>
    </row>
    <row r="109" spans="1:20" ht="12.75">
      <c r="A109" s="177" t="s">
        <v>545</v>
      </c>
      <c r="B109" s="178">
        <v>100</v>
      </c>
      <c r="C109" s="218">
        <v>200985321</v>
      </c>
      <c r="D109" s="218">
        <v>209234446</v>
      </c>
      <c r="E109" s="218">
        <v>0</v>
      </c>
      <c r="F109" s="218">
        <v>0</v>
      </c>
      <c r="G109" s="218">
        <v>10388990</v>
      </c>
      <c r="H109" s="218">
        <v>198845456</v>
      </c>
      <c r="I109" s="218">
        <v>198845456</v>
      </c>
      <c r="J109" s="218">
        <v>217710963</v>
      </c>
      <c r="K109" s="218">
        <v>0</v>
      </c>
      <c r="L109" s="218">
        <v>10648715</v>
      </c>
      <c r="M109" s="218">
        <v>207062248</v>
      </c>
      <c r="N109" s="191"/>
      <c r="O109" s="218">
        <v>244695406</v>
      </c>
      <c r="P109" s="230">
        <v>244695406</v>
      </c>
      <c r="Q109" s="191"/>
      <c r="R109" s="218">
        <v>244695406</v>
      </c>
      <c r="S109" s="192"/>
      <c r="T109" s="218">
        <v>207062248</v>
      </c>
    </row>
    <row r="110" spans="1:20" ht="12.75">
      <c r="A110" s="177" t="s">
        <v>546</v>
      </c>
      <c r="B110" s="178">
        <v>101</v>
      </c>
      <c r="C110" s="218">
        <v>70168037</v>
      </c>
      <c r="D110" s="218">
        <v>73437716</v>
      </c>
      <c r="E110" s="218">
        <v>0</v>
      </c>
      <c r="F110" s="218">
        <v>0</v>
      </c>
      <c r="G110" s="218">
        <v>3456227</v>
      </c>
      <c r="H110" s="218">
        <v>69981489</v>
      </c>
      <c r="I110" s="218">
        <v>69981489</v>
      </c>
      <c r="J110" s="218">
        <v>77138077</v>
      </c>
      <c r="K110" s="218">
        <v>0</v>
      </c>
      <c r="L110" s="218">
        <v>3542633</v>
      </c>
      <c r="M110" s="218">
        <v>73595444</v>
      </c>
      <c r="N110" s="191"/>
      <c r="O110" s="218">
        <v>131844518</v>
      </c>
      <c r="P110" s="230">
        <v>131844518</v>
      </c>
      <c r="Q110" s="191"/>
      <c r="R110" s="218">
        <v>131844518</v>
      </c>
      <c r="S110" s="192"/>
      <c r="T110" s="218">
        <v>73595444</v>
      </c>
    </row>
    <row r="111" spans="1:20" ht="12.75">
      <c r="A111" s="177" t="s">
        <v>547</v>
      </c>
      <c r="B111" s="178">
        <v>102</v>
      </c>
      <c r="C111" s="218">
        <v>19501997</v>
      </c>
      <c r="D111" s="218">
        <v>20288107</v>
      </c>
      <c r="E111" s="218">
        <v>0</v>
      </c>
      <c r="F111" s="218">
        <v>0</v>
      </c>
      <c r="G111" s="218">
        <v>0</v>
      </c>
      <c r="H111" s="218">
        <v>20288107</v>
      </c>
      <c r="I111" s="218">
        <v>20288107</v>
      </c>
      <c r="J111" s="218">
        <v>21671372</v>
      </c>
      <c r="K111" s="218">
        <v>0</v>
      </c>
      <c r="L111" s="218">
        <v>0</v>
      </c>
      <c r="M111" s="218">
        <v>21671372</v>
      </c>
      <c r="N111" s="191"/>
      <c r="O111" s="218">
        <v>34827782</v>
      </c>
      <c r="P111" s="230">
        <v>34827782</v>
      </c>
      <c r="Q111" s="191"/>
      <c r="R111" s="218">
        <v>34827782</v>
      </c>
      <c r="S111" s="192"/>
      <c r="T111" s="218">
        <v>21671372</v>
      </c>
    </row>
    <row r="112" spans="1:20" ht="12.75">
      <c r="A112" s="177" t="s">
        <v>548</v>
      </c>
      <c r="B112" s="178">
        <v>103</v>
      </c>
      <c r="C112" s="218">
        <v>25888215</v>
      </c>
      <c r="D112" s="218">
        <v>27018062</v>
      </c>
      <c r="E112" s="218">
        <v>0</v>
      </c>
      <c r="F112" s="218">
        <v>0</v>
      </c>
      <c r="G112" s="218">
        <v>0</v>
      </c>
      <c r="H112" s="218">
        <v>27018062</v>
      </c>
      <c r="I112" s="218">
        <v>27018062</v>
      </c>
      <c r="J112" s="218">
        <v>28240124</v>
      </c>
      <c r="K112" s="218">
        <v>0</v>
      </c>
      <c r="L112" s="218">
        <v>0</v>
      </c>
      <c r="M112" s="218">
        <v>28240124</v>
      </c>
      <c r="N112" s="191"/>
      <c r="O112" s="218">
        <v>33434945</v>
      </c>
      <c r="P112" s="230">
        <v>33434945</v>
      </c>
      <c r="Q112" s="191"/>
      <c r="R112" s="218">
        <v>33434945</v>
      </c>
      <c r="S112" s="192"/>
      <c r="T112" s="218">
        <v>28240124</v>
      </c>
    </row>
    <row r="113" spans="1:20" ht="12.75">
      <c r="A113" s="177" t="s">
        <v>549</v>
      </c>
      <c r="B113" s="178">
        <v>104</v>
      </c>
      <c r="C113" s="218">
        <v>4048826</v>
      </c>
      <c r="D113" s="218">
        <v>4504499</v>
      </c>
      <c r="E113" s="218">
        <v>110000</v>
      </c>
      <c r="F113" s="218">
        <v>110000</v>
      </c>
      <c r="G113" s="218">
        <v>1441233</v>
      </c>
      <c r="H113" s="218">
        <v>3063266</v>
      </c>
      <c r="I113" s="218">
        <v>2848266</v>
      </c>
      <c r="J113" s="218">
        <v>5016990</v>
      </c>
      <c r="K113" s="218">
        <v>110000</v>
      </c>
      <c r="L113" s="218">
        <v>1807639</v>
      </c>
      <c r="M113" s="218">
        <v>3209351</v>
      </c>
      <c r="N113" s="191"/>
      <c r="O113" s="218">
        <v>18645091</v>
      </c>
      <c r="P113" s="230">
        <v>18645091</v>
      </c>
      <c r="Q113" s="191"/>
      <c r="R113" s="218">
        <v>18645091</v>
      </c>
      <c r="S113" s="192"/>
      <c r="T113" s="218">
        <v>3209351</v>
      </c>
    </row>
    <row r="114" spans="1:20" ht="12.75">
      <c r="A114" s="177" t="s">
        <v>550</v>
      </c>
      <c r="B114" s="178">
        <v>105</v>
      </c>
      <c r="C114" s="218">
        <v>17932673</v>
      </c>
      <c r="D114" s="218">
        <v>18646207</v>
      </c>
      <c r="E114" s="218">
        <v>0</v>
      </c>
      <c r="F114" s="218">
        <v>0</v>
      </c>
      <c r="G114" s="218">
        <v>1512173</v>
      </c>
      <c r="H114" s="218">
        <v>17134034</v>
      </c>
      <c r="I114" s="218">
        <v>17026034</v>
      </c>
      <c r="J114" s="218">
        <v>19324411</v>
      </c>
      <c r="K114" s="218">
        <v>0</v>
      </c>
      <c r="L114" s="218">
        <v>1660677</v>
      </c>
      <c r="M114" s="218">
        <v>17663734</v>
      </c>
      <c r="N114" s="191"/>
      <c r="O114" s="218">
        <v>32980819</v>
      </c>
      <c r="P114" s="230">
        <v>32980819</v>
      </c>
      <c r="Q114" s="191"/>
      <c r="R114" s="218">
        <v>32980819</v>
      </c>
      <c r="S114" s="192"/>
      <c r="T114" s="218">
        <v>17663734</v>
      </c>
    </row>
    <row r="115" spans="1:20" ht="12.75">
      <c r="A115" s="177" t="s">
        <v>551</v>
      </c>
      <c r="B115" s="178">
        <v>106</v>
      </c>
      <c r="C115" s="218">
        <v>2747123</v>
      </c>
      <c r="D115" s="218">
        <v>0</v>
      </c>
      <c r="E115" s="218">
        <v>0</v>
      </c>
      <c r="F115" s="218">
        <v>0</v>
      </c>
      <c r="G115" s="218">
        <v>199153</v>
      </c>
      <c r="H115" s="218">
        <v>0</v>
      </c>
      <c r="I115" s="218">
        <v>2665584</v>
      </c>
      <c r="J115" s="218">
        <v>0</v>
      </c>
      <c r="K115" s="218">
        <v>0</v>
      </c>
      <c r="L115" s="218">
        <v>204132</v>
      </c>
      <c r="M115" s="218">
        <v>0</v>
      </c>
      <c r="N115" s="191"/>
      <c r="O115" s="218">
        <v>0</v>
      </c>
      <c r="P115" s="230">
        <v>3957716</v>
      </c>
      <c r="Q115" s="191"/>
      <c r="R115" s="218">
        <v>3957716</v>
      </c>
      <c r="S115" s="192"/>
      <c r="T115" s="218">
        <v>2764477</v>
      </c>
    </row>
    <row r="116" spans="1:20" ht="12.75">
      <c r="A116" s="177" t="s">
        <v>552</v>
      </c>
      <c r="B116" s="178">
        <v>107</v>
      </c>
      <c r="C116" s="218">
        <v>76265313</v>
      </c>
      <c r="D116" s="218">
        <v>79051706</v>
      </c>
      <c r="E116" s="218">
        <v>0</v>
      </c>
      <c r="F116" s="218">
        <v>0</v>
      </c>
      <c r="G116" s="218">
        <v>0</v>
      </c>
      <c r="H116" s="218">
        <v>79051706</v>
      </c>
      <c r="I116" s="218">
        <v>79051706</v>
      </c>
      <c r="J116" s="218">
        <v>82035573</v>
      </c>
      <c r="K116" s="218">
        <v>0</v>
      </c>
      <c r="L116" s="218">
        <v>0</v>
      </c>
      <c r="M116" s="218">
        <v>82035573</v>
      </c>
      <c r="N116" s="191"/>
      <c r="O116" s="218">
        <v>165351430</v>
      </c>
      <c r="P116" s="230">
        <v>165351430</v>
      </c>
      <c r="Q116" s="191"/>
      <c r="R116" s="218">
        <v>165351430</v>
      </c>
      <c r="S116" s="192"/>
      <c r="T116" s="218">
        <v>82035573</v>
      </c>
    </row>
    <row r="117" spans="1:20" ht="12.75">
      <c r="A117" s="177" t="s">
        <v>553</v>
      </c>
      <c r="B117" s="178">
        <v>108</v>
      </c>
      <c r="C117" s="218">
        <v>2282872</v>
      </c>
      <c r="D117" s="218">
        <v>2361373</v>
      </c>
      <c r="E117" s="218">
        <v>0</v>
      </c>
      <c r="F117" s="218">
        <v>0</v>
      </c>
      <c r="G117" s="218">
        <v>0</v>
      </c>
      <c r="H117" s="218">
        <v>2361373</v>
      </c>
      <c r="I117" s="218">
        <v>2361373</v>
      </c>
      <c r="J117" s="218">
        <v>2443882</v>
      </c>
      <c r="K117" s="218">
        <v>0</v>
      </c>
      <c r="L117" s="218">
        <v>0</v>
      </c>
      <c r="M117" s="218">
        <v>2443882</v>
      </c>
      <c r="N117" s="191"/>
      <c r="O117" s="218">
        <v>4047711</v>
      </c>
      <c r="P117" s="230">
        <v>4047711</v>
      </c>
      <c r="Q117" s="191"/>
      <c r="R117" s="218">
        <v>4047711</v>
      </c>
      <c r="S117" s="192"/>
      <c r="T117" s="218">
        <v>2443882</v>
      </c>
    </row>
    <row r="118" spans="1:20" ht="12.75">
      <c r="A118" s="177" t="s">
        <v>554</v>
      </c>
      <c r="B118" s="178">
        <v>109</v>
      </c>
      <c r="C118" s="218">
        <v>699602</v>
      </c>
      <c r="D118" s="218">
        <v>0</v>
      </c>
      <c r="E118" s="218">
        <v>0</v>
      </c>
      <c r="F118" s="218">
        <v>0</v>
      </c>
      <c r="G118" s="218">
        <v>208936</v>
      </c>
      <c r="H118" s="218">
        <v>0</v>
      </c>
      <c r="I118" s="218">
        <v>511645</v>
      </c>
      <c r="J118" s="218">
        <v>0</v>
      </c>
      <c r="K118" s="218">
        <v>0</v>
      </c>
      <c r="L118" s="218">
        <v>214159</v>
      </c>
      <c r="M118" s="218">
        <v>0</v>
      </c>
      <c r="N118" s="191"/>
      <c r="O118" s="218">
        <v>0</v>
      </c>
      <c r="P118" s="230">
        <v>5723852</v>
      </c>
      <c r="Q118" s="191"/>
      <c r="R118" s="218">
        <v>5723852</v>
      </c>
      <c r="S118" s="192"/>
      <c r="T118" s="218">
        <v>526687</v>
      </c>
    </row>
    <row r="119" spans="1:20" ht="12.75">
      <c r="A119" s="177" t="s">
        <v>555</v>
      </c>
      <c r="B119" s="178">
        <v>110</v>
      </c>
      <c r="C119" s="218">
        <v>36005923</v>
      </c>
      <c r="D119" s="218">
        <v>37515491</v>
      </c>
      <c r="E119" s="218">
        <v>0</v>
      </c>
      <c r="F119" s="218">
        <v>0</v>
      </c>
      <c r="G119" s="218">
        <v>2207626</v>
      </c>
      <c r="H119" s="218">
        <v>35307865</v>
      </c>
      <c r="I119" s="218">
        <v>35307865</v>
      </c>
      <c r="J119" s="218">
        <v>39346671</v>
      </c>
      <c r="K119" s="218">
        <v>0</v>
      </c>
      <c r="L119" s="218">
        <v>2262817</v>
      </c>
      <c r="M119" s="218">
        <v>37083854</v>
      </c>
      <c r="N119" s="191"/>
      <c r="O119" s="218">
        <v>63304668</v>
      </c>
      <c r="P119" s="230">
        <v>63304668</v>
      </c>
      <c r="Q119" s="191"/>
      <c r="R119" s="218">
        <v>63304668</v>
      </c>
      <c r="S119" s="192"/>
      <c r="T119" s="218">
        <v>37083854</v>
      </c>
    </row>
    <row r="120" spans="1:20" ht="12.75">
      <c r="A120" s="177" t="s">
        <v>556</v>
      </c>
      <c r="B120" s="178">
        <v>111</v>
      </c>
      <c r="C120" s="218">
        <v>11619470</v>
      </c>
      <c r="D120" s="218">
        <v>12113372</v>
      </c>
      <c r="E120" s="218">
        <v>-30000</v>
      </c>
      <c r="F120" s="218">
        <v>-30000</v>
      </c>
      <c r="G120" s="218">
        <v>1136894</v>
      </c>
      <c r="H120" s="218">
        <v>10976478</v>
      </c>
      <c r="I120" s="218">
        <v>10946478</v>
      </c>
      <c r="J120" s="218">
        <v>12520195</v>
      </c>
      <c r="K120" s="218">
        <v>-30000</v>
      </c>
      <c r="L120" s="218">
        <v>1166066</v>
      </c>
      <c r="M120" s="218">
        <v>11354129</v>
      </c>
      <c r="N120" s="191"/>
      <c r="O120" s="218">
        <v>16680538</v>
      </c>
      <c r="P120" s="230">
        <v>16680538</v>
      </c>
      <c r="Q120" s="191"/>
      <c r="R120" s="218">
        <v>16680538</v>
      </c>
      <c r="S120" s="192"/>
      <c r="T120" s="218">
        <v>11354129</v>
      </c>
    </row>
    <row r="121" spans="1:20" ht="12.75">
      <c r="A121" s="177" t="s">
        <v>557</v>
      </c>
      <c r="B121" s="178">
        <v>112</v>
      </c>
      <c r="C121" s="218">
        <v>3167565</v>
      </c>
      <c r="D121" s="218">
        <v>3261763</v>
      </c>
      <c r="E121" s="218">
        <v>0</v>
      </c>
      <c r="F121" s="218">
        <v>0</v>
      </c>
      <c r="G121" s="218">
        <v>0</v>
      </c>
      <c r="H121" s="218">
        <v>3261763</v>
      </c>
      <c r="I121" s="218">
        <v>3261763</v>
      </c>
      <c r="J121" s="218">
        <v>3402034</v>
      </c>
      <c r="K121" s="218">
        <v>0</v>
      </c>
      <c r="L121" s="218">
        <v>0</v>
      </c>
      <c r="M121" s="218">
        <v>3402034</v>
      </c>
      <c r="N121" s="191"/>
      <c r="O121" s="218">
        <v>4933818</v>
      </c>
      <c r="P121" s="230">
        <v>4933818</v>
      </c>
      <c r="Q121" s="191"/>
      <c r="R121" s="218">
        <v>4933818</v>
      </c>
      <c r="S121" s="192"/>
      <c r="T121" s="218">
        <v>3402034</v>
      </c>
    </row>
    <row r="122" spans="1:20" ht="12.75">
      <c r="A122" s="177" t="s">
        <v>558</v>
      </c>
      <c r="B122" s="178">
        <v>113</v>
      </c>
      <c r="C122" s="218">
        <v>21717815</v>
      </c>
      <c r="D122" s="218">
        <v>22803152</v>
      </c>
      <c r="E122" s="218">
        <v>0</v>
      </c>
      <c r="F122" s="218">
        <v>0</v>
      </c>
      <c r="G122" s="218">
        <v>0</v>
      </c>
      <c r="H122" s="218">
        <v>22803152</v>
      </c>
      <c r="I122" s="218">
        <v>22803152</v>
      </c>
      <c r="J122" s="218">
        <v>23576289</v>
      </c>
      <c r="K122" s="218">
        <v>0</v>
      </c>
      <c r="L122" s="218">
        <v>0</v>
      </c>
      <c r="M122" s="218">
        <v>23576289</v>
      </c>
      <c r="N122" s="191"/>
      <c r="O122" s="218">
        <v>37374362</v>
      </c>
      <c r="P122" s="230">
        <v>37374362</v>
      </c>
      <c r="Q122" s="191"/>
      <c r="R122" s="218">
        <v>37374362</v>
      </c>
      <c r="S122" s="192"/>
      <c r="T122" s="218">
        <v>23576289</v>
      </c>
    </row>
    <row r="123" spans="1:20" ht="12.75">
      <c r="A123" s="177" t="s">
        <v>559</v>
      </c>
      <c r="B123" s="178">
        <v>114</v>
      </c>
      <c r="C123" s="218">
        <v>33175019</v>
      </c>
      <c r="D123" s="218">
        <v>34278055</v>
      </c>
      <c r="E123" s="218">
        <v>0</v>
      </c>
      <c r="F123" s="218">
        <v>0</v>
      </c>
      <c r="G123" s="218">
        <v>0</v>
      </c>
      <c r="H123" s="218">
        <v>34278055</v>
      </c>
      <c r="I123" s="218">
        <v>34278055</v>
      </c>
      <c r="J123" s="218">
        <v>35435096</v>
      </c>
      <c r="K123" s="218">
        <v>0</v>
      </c>
      <c r="L123" s="218">
        <v>0</v>
      </c>
      <c r="M123" s="218">
        <v>35435096</v>
      </c>
      <c r="N123" s="191"/>
      <c r="O123" s="218">
        <v>36922180</v>
      </c>
      <c r="P123" s="230">
        <v>36922180</v>
      </c>
      <c r="Q123" s="191"/>
      <c r="R123" s="218">
        <v>36922180</v>
      </c>
      <c r="S123" s="192"/>
      <c r="T123" s="218">
        <v>35435096</v>
      </c>
    </row>
    <row r="124" spans="1:20" ht="12.75">
      <c r="A124" s="177" t="s">
        <v>560</v>
      </c>
      <c r="B124" s="178">
        <v>115</v>
      </c>
      <c r="C124" s="218">
        <v>29360224</v>
      </c>
      <c r="D124" s="218">
        <v>30650535</v>
      </c>
      <c r="E124" s="218">
        <v>0</v>
      </c>
      <c r="F124" s="218">
        <v>0</v>
      </c>
      <c r="G124" s="218">
        <v>3113578</v>
      </c>
      <c r="H124" s="218">
        <v>27536957</v>
      </c>
      <c r="I124" s="218">
        <v>27536957</v>
      </c>
      <c r="J124" s="218">
        <v>31932418</v>
      </c>
      <c r="K124" s="218">
        <v>0</v>
      </c>
      <c r="L124" s="218">
        <v>3191417</v>
      </c>
      <c r="M124" s="218">
        <v>28741001</v>
      </c>
      <c r="N124" s="191"/>
      <c r="O124" s="218">
        <v>44656171</v>
      </c>
      <c r="P124" s="230">
        <v>44656171</v>
      </c>
      <c r="Q124" s="191"/>
      <c r="R124" s="218">
        <v>44656171</v>
      </c>
      <c r="S124" s="192"/>
      <c r="T124" s="218">
        <v>28741001</v>
      </c>
    </row>
    <row r="125" spans="1:20" ht="12.75">
      <c r="A125" s="177" t="s">
        <v>561</v>
      </c>
      <c r="B125" s="178">
        <v>116</v>
      </c>
      <c r="C125" s="218">
        <v>13441118</v>
      </c>
      <c r="D125" s="218">
        <v>13917495</v>
      </c>
      <c r="E125" s="218">
        <v>0</v>
      </c>
      <c r="F125" s="218">
        <v>0</v>
      </c>
      <c r="G125" s="218">
        <v>2140152</v>
      </c>
      <c r="H125" s="218">
        <v>11777343</v>
      </c>
      <c r="I125" s="218">
        <v>11777343</v>
      </c>
      <c r="J125" s="218">
        <v>14450497</v>
      </c>
      <c r="K125" s="218">
        <v>0</v>
      </c>
      <c r="L125" s="218">
        <v>2193656</v>
      </c>
      <c r="M125" s="218">
        <v>12256841</v>
      </c>
      <c r="N125" s="191"/>
      <c r="O125" s="218">
        <v>25336806</v>
      </c>
      <c r="P125" s="230">
        <v>25336806</v>
      </c>
      <c r="Q125" s="191"/>
      <c r="R125" s="218">
        <v>25336806</v>
      </c>
      <c r="S125" s="192"/>
      <c r="T125" s="218">
        <v>12256841</v>
      </c>
    </row>
    <row r="126" spans="1:20" ht="12.75">
      <c r="A126" s="177" t="s">
        <v>562</v>
      </c>
      <c r="B126" s="178">
        <v>117</v>
      </c>
      <c r="C126" s="218">
        <v>10576297</v>
      </c>
      <c r="D126" s="218">
        <v>11032660</v>
      </c>
      <c r="E126" s="218">
        <v>0</v>
      </c>
      <c r="F126" s="218">
        <v>0</v>
      </c>
      <c r="G126" s="218">
        <v>0</v>
      </c>
      <c r="H126" s="218">
        <v>11032660</v>
      </c>
      <c r="I126" s="218">
        <v>11032660</v>
      </c>
      <c r="J126" s="218">
        <v>11621843</v>
      </c>
      <c r="K126" s="218">
        <v>0</v>
      </c>
      <c r="L126" s="218">
        <v>0</v>
      </c>
      <c r="M126" s="218">
        <v>11621843</v>
      </c>
      <c r="N126" s="191"/>
      <c r="O126" s="218">
        <v>24542277</v>
      </c>
      <c r="P126" s="230">
        <v>24542277</v>
      </c>
      <c r="Q126" s="191"/>
      <c r="R126" s="218">
        <v>24542277</v>
      </c>
      <c r="S126" s="192"/>
      <c r="T126" s="218">
        <v>11621843</v>
      </c>
    </row>
    <row r="127" spans="1:20" ht="12.75">
      <c r="A127" s="177" t="s">
        <v>563</v>
      </c>
      <c r="B127" s="178">
        <v>118</v>
      </c>
      <c r="C127" s="218">
        <v>15617995</v>
      </c>
      <c r="D127" s="218">
        <v>16171864</v>
      </c>
      <c r="E127" s="218">
        <v>0</v>
      </c>
      <c r="F127" s="218">
        <v>0</v>
      </c>
      <c r="G127" s="218">
        <v>929625</v>
      </c>
      <c r="H127" s="218">
        <v>15242239</v>
      </c>
      <c r="I127" s="218">
        <v>15242239</v>
      </c>
      <c r="J127" s="218">
        <v>16711720</v>
      </c>
      <c r="K127" s="218">
        <v>0</v>
      </c>
      <c r="L127" s="218">
        <v>952866</v>
      </c>
      <c r="M127" s="218">
        <v>15758854</v>
      </c>
      <c r="N127" s="191"/>
      <c r="O127" s="218">
        <v>23556889</v>
      </c>
      <c r="P127" s="230">
        <v>23556889</v>
      </c>
      <c r="Q127" s="191"/>
      <c r="R127" s="218">
        <v>23556889</v>
      </c>
      <c r="S127" s="192"/>
      <c r="T127" s="218">
        <v>15758854</v>
      </c>
    </row>
    <row r="128" spans="1:20" ht="12.75">
      <c r="A128" s="177" t="s">
        <v>564</v>
      </c>
      <c r="B128" s="178">
        <v>119</v>
      </c>
      <c r="C128" s="218">
        <v>27198556</v>
      </c>
      <c r="D128" s="218">
        <v>28024238</v>
      </c>
      <c r="E128" s="218">
        <v>0</v>
      </c>
      <c r="F128" s="218">
        <v>0</v>
      </c>
      <c r="G128" s="218">
        <v>7088564</v>
      </c>
      <c r="H128" s="218">
        <v>20935674</v>
      </c>
      <c r="I128" s="218">
        <v>20935674</v>
      </c>
      <c r="J128" s="218">
        <v>28911424</v>
      </c>
      <c r="K128" s="218">
        <v>0</v>
      </c>
      <c r="L128" s="218">
        <v>7265778</v>
      </c>
      <c r="M128" s="218">
        <v>21645646</v>
      </c>
      <c r="N128" s="191"/>
      <c r="O128" s="218">
        <v>41742923</v>
      </c>
      <c r="P128" s="230">
        <v>41742923</v>
      </c>
      <c r="Q128" s="191"/>
      <c r="R128" s="218">
        <v>41742923</v>
      </c>
      <c r="S128" s="192"/>
      <c r="T128" s="218">
        <v>21645646</v>
      </c>
    </row>
    <row r="129" spans="1:20" ht="12.75">
      <c r="A129" s="177" t="s">
        <v>565</v>
      </c>
      <c r="B129" s="178">
        <v>120</v>
      </c>
      <c r="C129" s="218">
        <v>11649278</v>
      </c>
      <c r="D129" s="218">
        <v>12082323</v>
      </c>
      <c r="E129" s="218">
        <v>0</v>
      </c>
      <c r="F129" s="218">
        <v>0</v>
      </c>
      <c r="G129" s="218">
        <v>0</v>
      </c>
      <c r="H129" s="218">
        <v>12082323</v>
      </c>
      <c r="I129" s="218">
        <v>12082323</v>
      </c>
      <c r="J129" s="218">
        <v>12454681</v>
      </c>
      <c r="K129" s="218">
        <v>0</v>
      </c>
      <c r="L129" s="218">
        <v>0</v>
      </c>
      <c r="M129" s="218">
        <v>12454681</v>
      </c>
      <c r="N129" s="191"/>
      <c r="O129" s="218">
        <v>15610102</v>
      </c>
      <c r="P129" s="230">
        <v>15610102</v>
      </c>
      <c r="Q129" s="191"/>
      <c r="R129" s="218">
        <v>15610102</v>
      </c>
      <c r="S129" s="192"/>
      <c r="T129" s="218">
        <v>12454681</v>
      </c>
    </row>
    <row r="130" spans="1:20" ht="12.75">
      <c r="A130" s="177" t="s">
        <v>566</v>
      </c>
      <c r="B130" s="178">
        <v>121</v>
      </c>
      <c r="C130" s="218">
        <v>2281410</v>
      </c>
      <c r="D130" s="218">
        <v>2348777</v>
      </c>
      <c r="E130" s="218">
        <v>0</v>
      </c>
      <c r="F130" s="218">
        <v>0</v>
      </c>
      <c r="G130" s="218">
        <v>0</v>
      </c>
      <c r="H130" s="218">
        <v>2348777</v>
      </c>
      <c r="I130" s="218">
        <v>2348777</v>
      </c>
      <c r="J130" s="218">
        <v>2410484</v>
      </c>
      <c r="K130" s="218">
        <v>0</v>
      </c>
      <c r="L130" s="218">
        <v>0</v>
      </c>
      <c r="M130" s="218">
        <v>2410484</v>
      </c>
      <c r="N130" s="191"/>
      <c r="O130" s="218">
        <v>7576616</v>
      </c>
      <c r="P130" s="230">
        <v>7576616</v>
      </c>
      <c r="Q130" s="191"/>
      <c r="R130" s="218">
        <v>7576616</v>
      </c>
      <c r="S130" s="192"/>
      <c r="T130" s="218">
        <v>2410484</v>
      </c>
    </row>
    <row r="131" spans="1:20" ht="12.75">
      <c r="A131" s="177" t="s">
        <v>567</v>
      </c>
      <c r="B131" s="178">
        <v>122</v>
      </c>
      <c r="C131" s="218">
        <v>39600831</v>
      </c>
      <c r="D131" s="218">
        <v>41275798</v>
      </c>
      <c r="E131" s="218">
        <v>0</v>
      </c>
      <c r="F131" s="218">
        <v>0</v>
      </c>
      <c r="G131" s="218">
        <v>2015823</v>
      </c>
      <c r="H131" s="218">
        <v>39259975</v>
      </c>
      <c r="I131" s="218">
        <v>39259975</v>
      </c>
      <c r="J131" s="218">
        <v>42832524</v>
      </c>
      <c r="K131" s="218">
        <v>0</v>
      </c>
      <c r="L131" s="218">
        <v>2066219</v>
      </c>
      <c r="M131" s="218">
        <v>40766305</v>
      </c>
      <c r="N131" s="191"/>
      <c r="O131" s="218">
        <v>68678364</v>
      </c>
      <c r="P131" s="230">
        <v>68678364</v>
      </c>
      <c r="Q131" s="191"/>
      <c r="R131" s="218">
        <v>68678364</v>
      </c>
      <c r="S131" s="192"/>
      <c r="T131" s="218">
        <v>40766305</v>
      </c>
    </row>
    <row r="132" spans="1:20" ht="12.75">
      <c r="A132" s="177" t="s">
        <v>568</v>
      </c>
      <c r="B132" s="178">
        <v>123</v>
      </c>
      <c r="C132" s="218">
        <v>19240837</v>
      </c>
      <c r="D132" s="218">
        <v>20151661</v>
      </c>
      <c r="E132" s="218">
        <v>0</v>
      </c>
      <c r="F132" s="218">
        <v>0</v>
      </c>
      <c r="G132" s="218">
        <v>853634</v>
      </c>
      <c r="H132" s="218">
        <v>19298027</v>
      </c>
      <c r="I132" s="218">
        <v>19298027</v>
      </c>
      <c r="J132" s="218">
        <v>20981462</v>
      </c>
      <c r="K132" s="218">
        <v>0</v>
      </c>
      <c r="L132" s="218">
        <v>874975</v>
      </c>
      <c r="M132" s="218">
        <v>20106487</v>
      </c>
      <c r="N132" s="191"/>
      <c r="O132" s="218">
        <v>33327567</v>
      </c>
      <c r="P132" s="230">
        <v>33327567</v>
      </c>
      <c r="Q132" s="191"/>
      <c r="R132" s="218">
        <v>33327567</v>
      </c>
      <c r="S132" s="192"/>
      <c r="T132" s="218">
        <v>20106487</v>
      </c>
    </row>
    <row r="133" spans="1:20" ht="12.75">
      <c r="A133" s="177" t="s">
        <v>569</v>
      </c>
      <c r="B133" s="178">
        <v>124</v>
      </c>
      <c r="C133" s="218">
        <v>3811640</v>
      </c>
      <c r="D133" s="218">
        <v>0</v>
      </c>
      <c r="E133" s="218">
        <v>0</v>
      </c>
      <c r="F133" s="218">
        <v>0</v>
      </c>
      <c r="G133" s="218">
        <v>0</v>
      </c>
      <c r="H133" s="218">
        <v>0</v>
      </c>
      <c r="I133" s="218">
        <v>3945989</v>
      </c>
      <c r="J133" s="218">
        <v>4101377</v>
      </c>
      <c r="K133" s="218">
        <v>0</v>
      </c>
      <c r="L133" s="218">
        <v>0</v>
      </c>
      <c r="M133" s="218">
        <v>4101377</v>
      </c>
      <c r="N133" s="191"/>
      <c r="O133" s="218">
        <v>0</v>
      </c>
      <c r="P133" s="230">
        <v>6067963</v>
      </c>
      <c r="Q133" s="191"/>
      <c r="R133" s="218">
        <v>6067963</v>
      </c>
      <c r="S133" s="192"/>
      <c r="T133" s="218">
        <v>4101377</v>
      </c>
    </row>
    <row r="134" spans="1:20" ht="12.75">
      <c r="A134" s="177" t="s">
        <v>570</v>
      </c>
      <c r="B134" s="178">
        <v>125</v>
      </c>
      <c r="C134" s="218">
        <v>19615932</v>
      </c>
      <c r="D134" s="218">
        <v>20287886</v>
      </c>
      <c r="E134" s="218">
        <v>0</v>
      </c>
      <c r="F134" s="218">
        <v>0</v>
      </c>
      <c r="G134" s="218">
        <v>4136402</v>
      </c>
      <c r="H134" s="218">
        <v>16151484</v>
      </c>
      <c r="I134" s="218">
        <v>16151484</v>
      </c>
      <c r="J134" s="218">
        <v>20906887</v>
      </c>
      <c r="K134" s="218">
        <v>0</v>
      </c>
      <c r="L134" s="218">
        <v>4239812</v>
      </c>
      <c r="M134" s="218">
        <v>16667075</v>
      </c>
      <c r="N134" s="191"/>
      <c r="O134" s="218">
        <v>30631225</v>
      </c>
      <c r="P134" s="230">
        <v>30631225</v>
      </c>
      <c r="Q134" s="191"/>
      <c r="R134" s="218">
        <v>30631225</v>
      </c>
      <c r="S134" s="192"/>
      <c r="T134" s="218">
        <v>16667075</v>
      </c>
    </row>
    <row r="135" spans="1:20" ht="12.75">
      <c r="A135" s="177" t="s">
        <v>571</v>
      </c>
      <c r="B135" s="178">
        <v>126</v>
      </c>
      <c r="C135" s="218">
        <v>42683458</v>
      </c>
      <c r="D135" s="218">
        <v>44144163</v>
      </c>
      <c r="E135" s="218">
        <v>0</v>
      </c>
      <c r="F135" s="218">
        <v>0</v>
      </c>
      <c r="G135" s="218">
        <v>3998654</v>
      </c>
      <c r="H135" s="218">
        <v>40145509</v>
      </c>
      <c r="I135" s="218">
        <v>40145509</v>
      </c>
      <c r="J135" s="218">
        <v>45589303</v>
      </c>
      <c r="K135" s="218">
        <v>0</v>
      </c>
      <c r="L135" s="218">
        <v>4098620</v>
      </c>
      <c r="M135" s="218">
        <v>41490683</v>
      </c>
      <c r="N135" s="191"/>
      <c r="O135" s="218">
        <v>142087360</v>
      </c>
      <c r="P135" s="230">
        <v>142087360</v>
      </c>
      <c r="Q135" s="191"/>
      <c r="R135" s="218">
        <v>142087360</v>
      </c>
      <c r="S135" s="192"/>
      <c r="T135" s="218">
        <v>41490683</v>
      </c>
    </row>
    <row r="136" spans="1:20" ht="12.75">
      <c r="A136" s="177" t="s">
        <v>572</v>
      </c>
      <c r="B136" s="178">
        <v>127</v>
      </c>
      <c r="C136" s="218">
        <v>7075286</v>
      </c>
      <c r="D136" s="218">
        <v>7317964</v>
      </c>
      <c r="E136" s="218">
        <v>0</v>
      </c>
      <c r="F136" s="218">
        <v>0</v>
      </c>
      <c r="G136" s="218">
        <v>41602</v>
      </c>
      <c r="H136" s="218">
        <v>7276362</v>
      </c>
      <c r="I136" s="218">
        <v>7276362</v>
      </c>
      <c r="J136" s="218">
        <v>7666428</v>
      </c>
      <c r="K136" s="218">
        <v>0</v>
      </c>
      <c r="L136" s="218">
        <v>42642</v>
      </c>
      <c r="M136" s="218">
        <v>7623786</v>
      </c>
      <c r="N136" s="191"/>
      <c r="O136" s="218">
        <v>13426903</v>
      </c>
      <c r="P136" s="230">
        <v>13426903</v>
      </c>
      <c r="Q136" s="191"/>
      <c r="R136" s="218">
        <v>13426903</v>
      </c>
      <c r="S136" s="192"/>
      <c r="T136" s="218">
        <v>7623786</v>
      </c>
    </row>
    <row r="137" spans="1:20" ht="12.75">
      <c r="A137" s="177" t="s">
        <v>573</v>
      </c>
      <c r="B137" s="178">
        <v>128</v>
      </c>
      <c r="C137" s="218">
        <v>101846990</v>
      </c>
      <c r="D137" s="218">
        <v>105856629</v>
      </c>
      <c r="E137" s="218">
        <v>0</v>
      </c>
      <c r="F137" s="218">
        <v>0</v>
      </c>
      <c r="G137" s="218">
        <v>0</v>
      </c>
      <c r="H137" s="218">
        <v>105856629</v>
      </c>
      <c r="I137" s="218">
        <v>105856629</v>
      </c>
      <c r="J137" s="218">
        <v>110211975</v>
      </c>
      <c r="K137" s="218">
        <v>0</v>
      </c>
      <c r="L137" s="218">
        <v>0</v>
      </c>
      <c r="M137" s="218">
        <v>110211975</v>
      </c>
      <c r="N137" s="191"/>
      <c r="O137" s="218">
        <v>166548517</v>
      </c>
      <c r="P137" s="230">
        <v>166548517</v>
      </c>
      <c r="Q137" s="191"/>
      <c r="R137" s="218">
        <v>166548517</v>
      </c>
      <c r="S137" s="192"/>
      <c r="T137" s="218">
        <v>110211975</v>
      </c>
    </row>
    <row r="138" spans="1:20" ht="12.75">
      <c r="A138" s="177" t="s">
        <v>574</v>
      </c>
      <c r="B138" s="178">
        <v>129</v>
      </c>
      <c r="C138" s="218">
        <v>883598</v>
      </c>
      <c r="D138" s="218">
        <v>916486</v>
      </c>
      <c r="E138" s="218">
        <v>0</v>
      </c>
      <c r="F138" s="218">
        <v>0</v>
      </c>
      <c r="G138" s="218">
        <v>0</v>
      </c>
      <c r="H138" s="218">
        <v>916486</v>
      </c>
      <c r="I138" s="218">
        <v>916486</v>
      </c>
      <c r="J138" s="218">
        <v>949471</v>
      </c>
      <c r="K138" s="218">
        <v>0</v>
      </c>
      <c r="L138" s="218">
        <v>0</v>
      </c>
      <c r="M138" s="218">
        <v>949471</v>
      </c>
      <c r="N138" s="191"/>
      <c r="O138" s="218">
        <v>1251106</v>
      </c>
      <c r="P138" s="230">
        <v>1251106</v>
      </c>
      <c r="Q138" s="191"/>
      <c r="R138" s="218">
        <v>1251106</v>
      </c>
      <c r="S138" s="192"/>
      <c r="T138" s="218">
        <v>949471</v>
      </c>
    </row>
    <row r="139" spans="1:20" ht="12.75">
      <c r="A139" s="177" t="s">
        <v>575</v>
      </c>
      <c r="B139" s="178">
        <v>130</v>
      </c>
      <c r="C139" s="218">
        <v>2252102</v>
      </c>
      <c r="D139" s="218">
        <v>2253128</v>
      </c>
      <c r="E139" s="218">
        <v>0</v>
      </c>
      <c r="F139" s="218">
        <v>0</v>
      </c>
      <c r="G139" s="218">
        <v>194520</v>
      </c>
      <c r="H139" s="218">
        <v>2058608</v>
      </c>
      <c r="I139" s="218">
        <v>2058608</v>
      </c>
      <c r="J139" s="218">
        <v>2267068</v>
      </c>
      <c r="K139" s="218">
        <v>0</v>
      </c>
      <c r="L139" s="218">
        <v>199383</v>
      </c>
      <c r="M139" s="218">
        <v>2067685</v>
      </c>
      <c r="N139" s="191"/>
      <c r="O139" s="218">
        <v>2253128</v>
      </c>
      <c r="P139" s="230">
        <v>2253128</v>
      </c>
      <c r="Q139" s="191"/>
      <c r="R139" s="218">
        <v>2253128</v>
      </c>
      <c r="S139" s="192"/>
      <c r="T139" s="218">
        <v>2067685</v>
      </c>
    </row>
    <row r="140" spans="1:20" ht="12.75">
      <c r="A140" s="177" t="s">
        <v>576</v>
      </c>
      <c r="B140" s="178">
        <v>131</v>
      </c>
      <c r="C140" s="218">
        <v>76509213</v>
      </c>
      <c r="D140" s="218">
        <v>79426526</v>
      </c>
      <c r="E140" s="218">
        <v>0</v>
      </c>
      <c r="F140" s="218">
        <v>0</v>
      </c>
      <c r="G140" s="218">
        <v>3257354</v>
      </c>
      <c r="H140" s="218">
        <v>76169172</v>
      </c>
      <c r="I140" s="218">
        <v>76169172</v>
      </c>
      <c r="J140" s="218">
        <v>82762765</v>
      </c>
      <c r="K140" s="218">
        <v>0</v>
      </c>
      <c r="L140" s="218">
        <v>3338788</v>
      </c>
      <c r="M140" s="218">
        <v>79423977</v>
      </c>
      <c r="N140" s="191"/>
      <c r="O140" s="218">
        <v>177439624</v>
      </c>
      <c r="P140" s="230">
        <v>177439624</v>
      </c>
      <c r="Q140" s="191"/>
      <c r="R140" s="218">
        <v>177439624</v>
      </c>
      <c r="S140" s="192"/>
      <c r="T140" s="218">
        <v>79423977</v>
      </c>
    </row>
    <row r="141" spans="1:20" ht="12.75">
      <c r="A141" s="177" t="s">
        <v>577</v>
      </c>
      <c r="B141" s="178">
        <v>132</v>
      </c>
      <c r="C141" s="218">
        <v>4600942</v>
      </c>
      <c r="D141" s="218">
        <v>4765580</v>
      </c>
      <c r="E141" s="218">
        <v>0</v>
      </c>
      <c r="F141" s="218">
        <v>0</v>
      </c>
      <c r="G141" s="218">
        <v>0</v>
      </c>
      <c r="H141" s="218">
        <v>4765580</v>
      </c>
      <c r="I141" s="218">
        <v>4765580</v>
      </c>
      <c r="J141" s="218">
        <v>4983986</v>
      </c>
      <c r="K141" s="218">
        <v>0</v>
      </c>
      <c r="L141" s="218">
        <v>0</v>
      </c>
      <c r="M141" s="218">
        <v>4983986</v>
      </c>
      <c r="N141" s="191"/>
      <c r="O141" s="218">
        <v>7741047</v>
      </c>
      <c r="P141" s="230">
        <v>7741047</v>
      </c>
      <c r="Q141" s="191"/>
      <c r="R141" s="218">
        <v>7741047</v>
      </c>
      <c r="S141" s="192"/>
      <c r="T141" s="218">
        <v>4983986</v>
      </c>
    </row>
    <row r="142" spans="1:20" ht="12.75">
      <c r="A142" s="177" t="s">
        <v>578</v>
      </c>
      <c r="B142" s="178">
        <v>133</v>
      </c>
      <c r="C142" s="218">
        <v>23647854</v>
      </c>
      <c r="D142" s="218">
        <v>24558695</v>
      </c>
      <c r="E142" s="218">
        <v>0</v>
      </c>
      <c r="F142" s="218">
        <v>0</v>
      </c>
      <c r="G142" s="218">
        <v>2861015</v>
      </c>
      <c r="H142" s="218">
        <v>21697680</v>
      </c>
      <c r="I142" s="218">
        <v>21697680</v>
      </c>
      <c r="J142" s="218">
        <v>25464571</v>
      </c>
      <c r="K142" s="218">
        <v>0</v>
      </c>
      <c r="L142" s="218">
        <v>2932540</v>
      </c>
      <c r="M142" s="218">
        <v>22532031</v>
      </c>
      <c r="N142" s="191"/>
      <c r="O142" s="218">
        <v>32331527</v>
      </c>
      <c r="P142" s="230">
        <v>32331527</v>
      </c>
      <c r="Q142" s="191"/>
      <c r="R142" s="218">
        <v>32331527</v>
      </c>
      <c r="S142" s="192"/>
      <c r="T142" s="218">
        <v>22532031</v>
      </c>
    </row>
    <row r="143" spans="1:20" ht="12.75">
      <c r="A143" s="177" t="s">
        <v>579</v>
      </c>
      <c r="B143" s="178">
        <v>134</v>
      </c>
      <c r="C143" s="218">
        <v>36468157</v>
      </c>
      <c r="D143" s="218">
        <v>38179514</v>
      </c>
      <c r="E143" s="218">
        <v>0</v>
      </c>
      <c r="F143" s="218">
        <v>0</v>
      </c>
      <c r="G143" s="218">
        <v>0</v>
      </c>
      <c r="H143" s="218">
        <v>38179514</v>
      </c>
      <c r="I143" s="218">
        <v>38179514</v>
      </c>
      <c r="J143" s="218">
        <v>39897093</v>
      </c>
      <c r="K143" s="218">
        <v>0</v>
      </c>
      <c r="L143" s="218">
        <v>0</v>
      </c>
      <c r="M143" s="218">
        <v>39897093</v>
      </c>
      <c r="N143" s="191"/>
      <c r="O143" s="218">
        <v>59030466</v>
      </c>
      <c r="P143" s="230">
        <v>59030466</v>
      </c>
      <c r="Q143" s="191"/>
      <c r="R143" s="218">
        <v>59030466</v>
      </c>
      <c r="S143" s="192"/>
      <c r="T143" s="218">
        <v>39897093</v>
      </c>
    </row>
    <row r="144" spans="1:20" ht="12.75">
      <c r="A144" s="177" t="s">
        <v>580</v>
      </c>
      <c r="B144" s="178">
        <v>135</v>
      </c>
      <c r="C144" s="218">
        <v>5391798</v>
      </c>
      <c r="D144" s="218">
        <v>5575254</v>
      </c>
      <c r="E144" s="218">
        <v>0</v>
      </c>
      <c r="F144" s="218">
        <v>0</v>
      </c>
      <c r="G144" s="218">
        <v>598591</v>
      </c>
      <c r="H144" s="218">
        <v>4976663</v>
      </c>
      <c r="I144" s="218">
        <v>4976663</v>
      </c>
      <c r="J144" s="218">
        <v>5773739</v>
      </c>
      <c r="K144" s="218">
        <v>0</v>
      </c>
      <c r="L144" s="218">
        <v>613556</v>
      </c>
      <c r="M144" s="218">
        <v>5160183</v>
      </c>
      <c r="N144" s="191"/>
      <c r="O144" s="218">
        <v>8227747</v>
      </c>
      <c r="P144" s="230">
        <v>8227747</v>
      </c>
      <c r="Q144" s="191"/>
      <c r="R144" s="218">
        <v>8227747</v>
      </c>
      <c r="S144" s="192"/>
      <c r="T144" s="218">
        <v>5160183</v>
      </c>
    </row>
    <row r="145" spans="1:20" ht="12.75">
      <c r="A145" s="177" t="s">
        <v>581</v>
      </c>
      <c r="B145" s="178">
        <v>136</v>
      </c>
      <c r="C145" s="218">
        <v>43871193</v>
      </c>
      <c r="D145" s="218">
        <v>45930896</v>
      </c>
      <c r="E145" s="218">
        <v>0</v>
      </c>
      <c r="F145" s="218">
        <v>0</v>
      </c>
      <c r="G145" s="218">
        <v>4384290</v>
      </c>
      <c r="H145" s="218">
        <v>41546606</v>
      </c>
      <c r="I145" s="218">
        <v>41546606</v>
      </c>
      <c r="J145" s="218">
        <v>47769719</v>
      </c>
      <c r="K145" s="218">
        <v>0</v>
      </c>
      <c r="L145" s="218">
        <v>4493897</v>
      </c>
      <c r="M145" s="218">
        <v>43275822</v>
      </c>
      <c r="N145" s="191"/>
      <c r="O145" s="218">
        <v>63546333</v>
      </c>
      <c r="P145" s="230">
        <v>63546333</v>
      </c>
      <c r="Q145" s="191"/>
      <c r="R145" s="218">
        <v>63546333</v>
      </c>
      <c r="S145" s="192"/>
      <c r="T145" s="218">
        <v>43275822</v>
      </c>
    </row>
    <row r="146" spans="1:20" ht="12.75">
      <c r="A146" s="177" t="s">
        <v>582</v>
      </c>
      <c r="B146" s="178">
        <v>137</v>
      </c>
      <c r="C146" s="218">
        <v>52427035</v>
      </c>
      <c r="D146" s="218">
        <v>53918766</v>
      </c>
      <c r="E146" s="218">
        <v>0</v>
      </c>
      <c r="F146" s="218">
        <v>0</v>
      </c>
      <c r="G146" s="218">
        <v>0</v>
      </c>
      <c r="H146" s="218">
        <v>53918766</v>
      </c>
      <c r="I146" s="218">
        <v>53918766</v>
      </c>
      <c r="J146" s="218">
        <v>56039874</v>
      </c>
      <c r="K146" s="218">
        <v>0</v>
      </c>
      <c r="L146" s="218">
        <v>0</v>
      </c>
      <c r="M146" s="218">
        <v>56039874</v>
      </c>
      <c r="N146" s="191"/>
      <c r="O146" s="218">
        <v>53918766</v>
      </c>
      <c r="P146" s="230">
        <v>53918766</v>
      </c>
      <c r="Q146" s="191"/>
      <c r="R146" s="218">
        <v>53918766</v>
      </c>
      <c r="S146" s="192"/>
      <c r="T146" s="218">
        <v>53918766</v>
      </c>
    </row>
    <row r="147" spans="1:20" ht="12.75">
      <c r="A147" s="177" t="s">
        <v>583</v>
      </c>
      <c r="B147" s="178">
        <v>138</v>
      </c>
      <c r="C147" s="218">
        <v>13802052</v>
      </c>
      <c r="D147" s="218">
        <v>14339924</v>
      </c>
      <c r="E147" s="218">
        <v>0</v>
      </c>
      <c r="F147" s="218">
        <v>0</v>
      </c>
      <c r="G147" s="218">
        <v>0</v>
      </c>
      <c r="H147" s="218">
        <v>14339924</v>
      </c>
      <c r="I147" s="218">
        <v>14339924</v>
      </c>
      <c r="J147" s="218">
        <v>15361867</v>
      </c>
      <c r="K147" s="218">
        <v>0</v>
      </c>
      <c r="L147" s="218">
        <v>0</v>
      </c>
      <c r="M147" s="218">
        <v>15361867</v>
      </c>
      <c r="N147" s="191"/>
      <c r="O147" s="218">
        <v>19002023</v>
      </c>
      <c r="P147" s="230">
        <v>19002023</v>
      </c>
      <c r="Q147" s="191"/>
      <c r="R147" s="218">
        <v>19002023</v>
      </c>
      <c r="S147" s="192"/>
      <c r="T147" s="218">
        <v>15361867</v>
      </c>
    </row>
    <row r="148" spans="1:20" ht="12.75">
      <c r="A148" s="177" t="s">
        <v>584</v>
      </c>
      <c r="B148" s="178">
        <v>139</v>
      </c>
      <c r="C148" s="218">
        <v>60654433</v>
      </c>
      <c r="D148" s="218">
        <v>64394378</v>
      </c>
      <c r="E148" s="218">
        <v>-1500000</v>
      </c>
      <c r="F148" s="218">
        <v>-1500000</v>
      </c>
      <c r="G148" s="218">
        <v>3449122</v>
      </c>
      <c r="H148" s="218">
        <v>60945256</v>
      </c>
      <c r="I148" s="218">
        <v>57907756</v>
      </c>
      <c r="J148" s="218">
        <v>0</v>
      </c>
      <c r="K148" s="218">
        <v>0</v>
      </c>
      <c r="L148" s="218">
        <v>6648788</v>
      </c>
      <c r="M148" s="218">
        <v>0</v>
      </c>
      <c r="N148" s="191"/>
      <c r="O148" s="218">
        <v>99541752</v>
      </c>
      <c r="P148" s="230">
        <v>99541752</v>
      </c>
      <c r="Q148" s="191"/>
      <c r="R148" s="218">
        <v>99541752</v>
      </c>
      <c r="S148" s="192"/>
      <c r="T148" s="218">
        <v>61955508</v>
      </c>
    </row>
    <row r="149" spans="1:20" ht="12.75">
      <c r="A149" s="177" t="s">
        <v>585</v>
      </c>
      <c r="B149" s="178">
        <v>140</v>
      </c>
      <c r="C149" s="218">
        <v>6774154</v>
      </c>
      <c r="D149" s="218">
        <v>7032910</v>
      </c>
      <c r="E149" s="218">
        <v>0</v>
      </c>
      <c r="F149" s="218">
        <v>0</v>
      </c>
      <c r="G149" s="218">
        <v>0</v>
      </c>
      <c r="H149" s="218">
        <v>7032910</v>
      </c>
      <c r="I149" s="218">
        <v>7032910</v>
      </c>
      <c r="J149" s="218">
        <v>7273006</v>
      </c>
      <c r="K149" s="218">
        <v>0</v>
      </c>
      <c r="L149" s="218">
        <v>0</v>
      </c>
      <c r="M149" s="218">
        <v>7273006</v>
      </c>
      <c r="N149" s="191"/>
      <c r="O149" s="218">
        <v>11710145</v>
      </c>
      <c r="P149" s="230">
        <v>11710145</v>
      </c>
      <c r="Q149" s="191"/>
      <c r="R149" s="218">
        <v>11710145</v>
      </c>
      <c r="S149" s="192"/>
      <c r="T149" s="218">
        <v>7273006</v>
      </c>
    </row>
    <row r="150" spans="1:20" ht="12.75">
      <c r="A150" s="177" t="s">
        <v>586</v>
      </c>
      <c r="B150" s="178">
        <v>141</v>
      </c>
      <c r="C150" s="218">
        <v>47803174</v>
      </c>
      <c r="D150" s="218">
        <v>49897596</v>
      </c>
      <c r="E150" s="218">
        <v>0</v>
      </c>
      <c r="F150" s="218">
        <v>0</v>
      </c>
      <c r="G150" s="218">
        <v>0</v>
      </c>
      <c r="H150" s="218">
        <v>49897596</v>
      </c>
      <c r="I150" s="218">
        <v>49897596</v>
      </c>
      <c r="J150" s="218">
        <v>51902188</v>
      </c>
      <c r="K150" s="218">
        <v>0</v>
      </c>
      <c r="L150" s="218">
        <v>0</v>
      </c>
      <c r="M150" s="218">
        <v>51902188</v>
      </c>
      <c r="N150" s="191"/>
      <c r="O150" s="218">
        <v>68613088</v>
      </c>
      <c r="P150" s="230">
        <v>68613088</v>
      </c>
      <c r="Q150" s="191"/>
      <c r="R150" s="218">
        <v>68613088</v>
      </c>
      <c r="S150" s="192"/>
      <c r="T150" s="218">
        <v>51902188</v>
      </c>
    </row>
    <row r="151" spans="1:20" ht="12.75">
      <c r="A151" s="177" t="s">
        <v>587</v>
      </c>
      <c r="B151" s="178">
        <v>142</v>
      </c>
      <c r="C151" s="218">
        <v>28040403</v>
      </c>
      <c r="D151" s="218">
        <v>28951146</v>
      </c>
      <c r="E151" s="218">
        <v>0</v>
      </c>
      <c r="F151" s="218">
        <v>0</v>
      </c>
      <c r="G151" s="218">
        <v>0</v>
      </c>
      <c r="H151" s="218">
        <v>28951146</v>
      </c>
      <c r="I151" s="218">
        <v>28951146</v>
      </c>
      <c r="J151" s="218">
        <v>29976106</v>
      </c>
      <c r="K151" s="218">
        <v>0</v>
      </c>
      <c r="L151" s="218">
        <v>0</v>
      </c>
      <c r="M151" s="218">
        <v>29976106</v>
      </c>
      <c r="N151" s="191"/>
      <c r="O151" s="218">
        <v>56172093</v>
      </c>
      <c r="P151" s="230">
        <v>56172093</v>
      </c>
      <c r="Q151" s="191"/>
      <c r="R151" s="218">
        <v>56172093</v>
      </c>
      <c r="S151" s="192"/>
      <c r="T151" s="218">
        <v>29976106</v>
      </c>
    </row>
    <row r="152" spans="1:20" ht="12.75">
      <c r="A152" s="177" t="s">
        <v>588</v>
      </c>
      <c r="B152" s="178">
        <v>143</v>
      </c>
      <c r="C152" s="218">
        <v>3456309</v>
      </c>
      <c r="D152" s="218">
        <v>3556682</v>
      </c>
      <c r="E152" s="218">
        <v>0</v>
      </c>
      <c r="F152" s="218">
        <v>0</v>
      </c>
      <c r="G152" s="218">
        <v>135493</v>
      </c>
      <c r="H152" s="218">
        <v>3421189</v>
      </c>
      <c r="I152" s="218">
        <v>3421189</v>
      </c>
      <c r="J152" s="218">
        <v>3698567</v>
      </c>
      <c r="K152" s="218">
        <v>0</v>
      </c>
      <c r="L152" s="218">
        <v>138880</v>
      </c>
      <c r="M152" s="218">
        <v>3559687</v>
      </c>
      <c r="N152" s="191"/>
      <c r="O152" s="218">
        <v>4646117</v>
      </c>
      <c r="P152" s="230">
        <v>4646117</v>
      </c>
      <c r="Q152" s="191"/>
      <c r="R152" s="218">
        <v>4646117</v>
      </c>
      <c r="S152" s="192"/>
      <c r="T152" s="218">
        <v>3559687</v>
      </c>
    </row>
    <row r="153" spans="1:20" ht="12.75">
      <c r="A153" s="177" t="s">
        <v>589</v>
      </c>
      <c r="B153" s="178">
        <v>144</v>
      </c>
      <c r="C153" s="218">
        <v>38120352</v>
      </c>
      <c r="D153" s="218">
        <v>39429985</v>
      </c>
      <c r="E153" s="218">
        <v>0</v>
      </c>
      <c r="F153" s="218">
        <v>0</v>
      </c>
      <c r="G153" s="218">
        <v>4985038</v>
      </c>
      <c r="H153" s="218">
        <v>34444947</v>
      </c>
      <c r="I153" s="218">
        <v>34444947</v>
      </c>
      <c r="J153" s="218">
        <v>40693414</v>
      </c>
      <c r="K153" s="218">
        <v>0</v>
      </c>
      <c r="L153" s="218">
        <v>5109664</v>
      </c>
      <c r="M153" s="218">
        <v>35583750</v>
      </c>
      <c r="N153" s="191"/>
      <c r="O153" s="218">
        <v>73802816</v>
      </c>
      <c r="P153" s="230">
        <v>73802816</v>
      </c>
      <c r="Q153" s="191"/>
      <c r="R153" s="218">
        <v>73802816</v>
      </c>
      <c r="S153" s="192"/>
      <c r="T153" s="218">
        <v>35583750</v>
      </c>
    </row>
    <row r="154" spans="1:20" ht="12.75">
      <c r="A154" s="177" t="s">
        <v>590</v>
      </c>
      <c r="B154" s="178">
        <v>145</v>
      </c>
      <c r="C154" s="218">
        <v>32374414</v>
      </c>
      <c r="D154" s="218">
        <v>33554184</v>
      </c>
      <c r="E154" s="218">
        <v>0</v>
      </c>
      <c r="F154" s="218">
        <v>0</v>
      </c>
      <c r="G154" s="218">
        <v>2652649</v>
      </c>
      <c r="H154" s="218">
        <v>30901535</v>
      </c>
      <c r="I154" s="218">
        <v>30901535</v>
      </c>
      <c r="J154" s="218">
        <v>34825119</v>
      </c>
      <c r="K154" s="218">
        <v>0</v>
      </c>
      <c r="L154" s="218">
        <v>2718965</v>
      </c>
      <c r="M154" s="218">
        <v>32106154</v>
      </c>
      <c r="N154" s="191"/>
      <c r="O154" s="218">
        <v>52477655</v>
      </c>
      <c r="P154" s="230">
        <v>52477655</v>
      </c>
      <c r="Q154" s="191"/>
      <c r="R154" s="218">
        <v>52477655</v>
      </c>
      <c r="S154" s="192"/>
      <c r="T154" s="218">
        <v>32106154</v>
      </c>
    </row>
    <row r="155" spans="1:20" ht="12.75">
      <c r="A155" s="177" t="s">
        <v>591</v>
      </c>
      <c r="B155" s="178">
        <v>146</v>
      </c>
      <c r="C155" s="218">
        <v>21785037</v>
      </c>
      <c r="D155" s="218">
        <v>22656022</v>
      </c>
      <c r="E155" s="218">
        <v>0</v>
      </c>
      <c r="F155" s="218">
        <v>0</v>
      </c>
      <c r="G155" s="218">
        <v>3873658</v>
      </c>
      <c r="H155" s="218">
        <v>18782364</v>
      </c>
      <c r="I155" s="218">
        <v>18782364</v>
      </c>
      <c r="J155" s="218">
        <v>23627168</v>
      </c>
      <c r="K155" s="218">
        <v>0</v>
      </c>
      <c r="L155" s="218">
        <v>3970499</v>
      </c>
      <c r="M155" s="218">
        <v>19656669</v>
      </c>
      <c r="N155" s="191"/>
      <c r="O155" s="218">
        <v>43741399</v>
      </c>
      <c r="P155" s="230">
        <v>43741399</v>
      </c>
      <c r="Q155" s="191"/>
      <c r="R155" s="218">
        <v>43741399</v>
      </c>
      <c r="S155" s="192"/>
      <c r="T155" s="218">
        <v>19656669</v>
      </c>
    </row>
    <row r="156" spans="1:20" ht="12.75">
      <c r="A156" s="177" t="s">
        <v>592</v>
      </c>
      <c r="B156" s="178">
        <v>147</v>
      </c>
      <c r="C156" s="218">
        <v>17054549</v>
      </c>
      <c r="D156" s="218">
        <v>17729094</v>
      </c>
      <c r="E156" s="218">
        <v>0</v>
      </c>
      <c r="F156" s="218">
        <v>0</v>
      </c>
      <c r="G156" s="218">
        <v>3619638</v>
      </c>
      <c r="H156" s="218">
        <v>14109456</v>
      </c>
      <c r="I156" s="218">
        <v>14109456</v>
      </c>
      <c r="J156" s="218">
        <v>18774299</v>
      </c>
      <c r="K156" s="218">
        <v>0</v>
      </c>
      <c r="L156" s="218">
        <v>3710129</v>
      </c>
      <c r="M156" s="218">
        <v>15064170</v>
      </c>
      <c r="N156" s="191"/>
      <c r="O156" s="218">
        <v>23737357</v>
      </c>
      <c r="P156" s="230">
        <v>23737357</v>
      </c>
      <c r="Q156" s="191"/>
      <c r="R156" s="218">
        <v>23737357</v>
      </c>
      <c r="S156" s="192"/>
      <c r="T156" s="218">
        <v>15064170</v>
      </c>
    </row>
    <row r="157" spans="1:20" ht="12.75">
      <c r="A157" s="177" t="s">
        <v>593</v>
      </c>
      <c r="B157" s="178">
        <v>148</v>
      </c>
      <c r="C157" s="218">
        <v>8343686</v>
      </c>
      <c r="D157" s="218">
        <v>8618973</v>
      </c>
      <c r="E157" s="218">
        <v>0</v>
      </c>
      <c r="F157" s="218">
        <v>0</v>
      </c>
      <c r="G157" s="218">
        <v>0</v>
      </c>
      <c r="H157" s="218">
        <v>8618973</v>
      </c>
      <c r="I157" s="218">
        <v>8618973</v>
      </c>
      <c r="J157" s="218">
        <v>9002151</v>
      </c>
      <c r="K157" s="218">
        <v>0</v>
      </c>
      <c r="L157" s="218">
        <v>0</v>
      </c>
      <c r="M157" s="218">
        <v>9002151</v>
      </c>
      <c r="N157" s="191"/>
      <c r="O157" s="218">
        <v>9837467</v>
      </c>
      <c r="P157" s="230">
        <v>9837467</v>
      </c>
      <c r="Q157" s="191"/>
      <c r="R157" s="218">
        <v>9837467</v>
      </c>
      <c r="S157" s="192"/>
      <c r="T157" s="218">
        <v>9002151</v>
      </c>
    </row>
    <row r="158" spans="1:20" ht="12.75">
      <c r="A158" s="177" t="s">
        <v>594</v>
      </c>
      <c r="B158" s="178">
        <v>149</v>
      </c>
      <c r="C158" s="218">
        <v>70661377</v>
      </c>
      <c r="D158" s="218">
        <v>74107308</v>
      </c>
      <c r="E158" s="218">
        <v>0</v>
      </c>
      <c r="F158" s="218">
        <v>0</v>
      </c>
      <c r="G158" s="218">
        <v>0</v>
      </c>
      <c r="H158" s="218">
        <v>74107308</v>
      </c>
      <c r="I158" s="218">
        <v>74107308</v>
      </c>
      <c r="J158" s="218">
        <v>80249851</v>
      </c>
      <c r="K158" s="218">
        <v>0</v>
      </c>
      <c r="L158" s="218">
        <v>0</v>
      </c>
      <c r="M158" s="218">
        <v>80249851</v>
      </c>
      <c r="N158" s="191"/>
      <c r="O158" s="218">
        <v>105500804</v>
      </c>
      <c r="P158" s="230">
        <v>105500804</v>
      </c>
      <c r="Q158" s="190"/>
      <c r="R158" s="218">
        <v>105500804</v>
      </c>
      <c r="S158" s="192"/>
      <c r="T158" s="218">
        <v>80249851</v>
      </c>
    </row>
    <row r="159" spans="1:20" ht="12.75">
      <c r="A159" s="177" t="s">
        <v>595</v>
      </c>
      <c r="B159" s="178">
        <v>150</v>
      </c>
      <c r="C159" s="218">
        <v>15362384</v>
      </c>
      <c r="D159" s="218">
        <v>15986619</v>
      </c>
      <c r="E159" s="218">
        <v>0</v>
      </c>
      <c r="F159" s="218">
        <v>0</v>
      </c>
      <c r="G159" s="218">
        <v>384093</v>
      </c>
      <c r="H159" s="218">
        <v>15602526</v>
      </c>
      <c r="I159" s="218">
        <v>15602526</v>
      </c>
      <c r="J159" s="218">
        <v>16672089</v>
      </c>
      <c r="K159" s="218">
        <v>0</v>
      </c>
      <c r="L159" s="218">
        <v>393695</v>
      </c>
      <c r="M159" s="218">
        <v>16278394</v>
      </c>
      <c r="N159" s="191"/>
      <c r="O159" s="218">
        <v>23457452</v>
      </c>
      <c r="P159" s="230">
        <v>23457452</v>
      </c>
      <c r="Q159" s="191"/>
      <c r="R159" s="218">
        <v>23457452</v>
      </c>
      <c r="S159" s="192"/>
      <c r="T159" s="218">
        <v>16278394</v>
      </c>
    </row>
    <row r="160" spans="1:20" ht="12.75">
      <c r="A160" s="177" t="s">
        <v>596</v>
      </c>
      <c r="B160" s="178">
        <v>151</v>
      </c>
      <c r="C160" s="218">
        <v>14001857</v>
      </c>
      <c r="D160" s="218">
        <v>14615965</v>
      </c>
      <c r="E160" s="218">
        <v>0</v>
      </c>
      <c r="F160" s="218">
        <v>0</v>
      </c>
      <c r="G160" s="218">
        <v>0</v>
      </c>
      <c r="H160" s="218">
        <v>14615965</v>
      </c>
      <c r="I160" s="218">
        <v>14615965</v>
      </c>
      <c r="J160" s="218">
        <v>15292785</v>
      </c>
      <c r="K160" s="218">
        <v>0</v>
      </c>
      <c r="L160" s="218">
        <v>0</v>
      </c>
      <c r="M160" s="218">
        <v>15292785</v>
      </c>
      <c r="N160" s="191"/>
      <c r="O160" s="218">
        <v>25732365</v>
      </c>
      <c r="P160" s="230">
        <v>25732365</v>
      </c>
      <c r="Q160" s="191"/>
      <c r="R160" s="218">
        <v>25732365</v>
      </c>
      <c r="S160" s="192"/>
      <c r="T160" s="218">
        <v>15292785</v>
      </c>
    </row>
    <row r="161" spans="1:20" ht="12.75">
      <c r="A161" s="177" t="s">
        <v>597</v>
      </c>
      <c r="B161" s="178">
        <v>152</v>
      </c>
      <c r="C161" s="218">
        <v>16892223</v>
      </c>
      <c r="D161" s="218">
        <v>17783155</v>
      </c>
      <c r="E161" s="218">
        <v>0</v>
      </c>
      <c r="F161" s="218">
        <v>0</v>
      </c>
      <c r="G161" s="218">
        <v>0</v>
      </c>
      <c r="H161" s="218">
        <v>17783155</v>
      </c>
      <c r="I161" s="218">
        <v>17783155</v>
      </c>
      <c r="J161" s="218">
        <v>18419626</v>
      </c>
      <c r="K161" s="218">
        <v>0</v>
      </c>
      <c r="L161" s="218">
        <v>0</v>
      </c>
      <c r="M161" s="218">
        <v>18419626</v>
      </c>
      <c r="N161" s="191"/>
      <c r="O161" s="218">
        <v>31215412</v>
      </c>
      <c r="P161" s="230">
        <v>31215412</v>
      </c>
      <c r="Q161" s="191"/>
      <c r="R161" s="218">
        <v>31215412</v>
      </c>
      <c r="S161" s="192"/>
      <c r="T161" s="218">
        <v>18419626</v>
      </c>
    </row>
    <row r="162" spans="1:20" ht="12.75">
      <c r="A162" s="177" t="s">
        <v>598</v>
      </c>
      <c r="B162" s="178">
        <v>153</v>
      </c>
      <c r="C162" s="218">
        <v>74049153</v>
      </c>
      <c r="D162" s="218">
        <v>77287086</v>
      </c>
      <c r="E162" s="218">
        <v>0</v>
      </c>
      <c r="F162" s="218">
        <v>0</v>
      </c>
      <c r="G162" s="218">
        <v>0</v>
      </c>
      <c r="H162" s="218">
        <v>77287086</v>
      </c>
      <c r="I162" s="218">
        <v>77287086</v>
      </c>
      <c r="J162" s="218">
        <v>80298856</v>
      </c>
      <c r="K162" s="218">
        <v>0</v>
      </c>
      <c r="L162" s="218">
        <v>0</v>
      </c>
      <c r="M162" s="218">
        <v>80298856</v>
      </c>
      <c r="N162" s="191"/>
      <c r="O162" s="218">
        <v>97162659</v>
      </c>
      <c r="P162" s="230">
        <v>97162659</v>
      </c>
      <c r="Q162" s="191"/>
      <c r="R162" s="218">
        <v>97162659</v>
      </c>
      <c r="S162" s="192"/>
      <c r="T162" s="218">
        <v>80298856</v>
      </c>
    </row>
    <row r="163" spans="1:20" ht="12.75">
      <c r="A163" s="177" t="s">
        <v>599</v>
      </c>
      <c r="B163" s="178">
        <v>154</v>
      </c>
      <c r="C163" s="218">
        <v>5162859</v>
      </c>
      <c r="D163" s="218">
        <v>5377732</v>
      </c>
      <c r="E163" s="218">
        <v>0</v>
      </c>
      <c r="F163" s="218">
        <v>0</v>
      </c>
      <c r="G163" s="218">
        <v>293895</v>
      </c>
      <c r="H163" s="218">
        <v>5083837</v>
      </c>
      <c r="I163" s="218">
        <v>5083837</v>
      </c>
      <c r="J163" s="218">
        <v>5597916</v>
      </c>
      <c r="K163" s="218">
        <v>0</v>
      </c>
      <c r="L163" s="218">
        <v>301242</v>
      </c>
      <c r="M163" s="218">
        <v>5296674</v>
      </c>
      <c r="N163" s="191"/>
      <c r="O163" s="218">
        <v>6462022</v>
      </c>
      <c r="P163" s="230">
        <v>6462022</v>
      </c>
      <c r="Q163" s="191"/>
      <c r="R163" s="218">
        <v>6462022</v>
      </c>
      <c r="S163" s="192"/>
      <c r="T163" s="218">
        <v>5296674</v>
      </c>
    </row>
    <row r="164" spans="1:20" ht="12.75">
      <c r="A164" s="177" t="s">
        <v>600</v>
      </c>
      <c r="B164" s="178">
        <v>155</v>
      </c>
      <c r="C164" s="218">
        <v>169366479</v>
      </c>
      <c r="D164" s="218">
        <v>176907122</v>
      </c>
      <c r="E164" s="218">
        <v>0</v>
      </c>
      <c r="F164" s="218">
        <v>0</v>
      </c>
      <c r="G164" s="218">
        <v>21176483</v>
      </c>
      <c r="H164" s="218">
        <v>155730639</v>
      </c>
      <c r="I164" s="218">
        <v>155730639</v>
      </c>
      <c r="J164" s="218">
        <v>184938303</v>
      </c>
      <c r="K164" s="218">
        <v>0</v>
      </c>
      <c r="L164" s="218">
        <v>21705895</v>
      </c>
      <c r="M164" s="218">
        <v>163232408</v>
      </c>
      <c r="N164" s="191"/>
      <c r="O164" s="218">
        <v>298060000</v>
      </c>
      <c r="P164" s="230">
        <v>298060000</v>
      </c>
      <c r="Q164" s="191"/>
      <c r="R164" s="218">
        <v>298060000</v>
      </c>
      <c r="S164" s="192"/>
      <c r="T164" s="218">
        <v>163232408</v>
      </c>
    </row>
    <row r="165" spans="1:20" ht="12.75">
      <c r="A165" s="177" t="s">
        <v>601</v>
      </c>
      <c r="B165" s="178">
        <v>156</v>
      </c>
      <c r="C165" s="218">
        <v>1820724</v>
      </c>
      <c r="D165" s="218">
        <v>1878027</v>
      </c>
      <c r="E165" s="218">
        <v>0</v>
      </c>
      <c r="F165" s="218">
        <v>0</v>
      </c>
      <c r="G165" s="218">
        <v>0</v>
      </c>
      <c r="H165" s="218">
        <v>1878027</v>
      </c>
      <c r="I165" s="218">
        <v>1878027</v>
      </c>
      <c r="J165" s="218">
        <v>1932264</v>
      </c>
      <c r="K165" s="218">
        <v>0</v>
      </c>
      <c r="L165" s="218">
        <v>0</v>
      </c>
      <c r="M165" s="218">
        <v>1932264</v>
      </c>
      <c r="N165" s="191"/>
      <c r="O165" s="218">
        <v>2171007</v>
      </c>
      <c r="P165" s="230">
        <v>2171007</v>
      </c>
      <c r="Q165" s="191"/>
      <c r="R165" s="218">
        <v>2171007</v>
      </c>
      <c r="S165" s="192"/>
      <c r="T165" s="218">
        <v>1932264</v>
      </c>
    </row>
    <row r="166" spans="1:20" ht="12.75">
      <c r="A166" s="177" t="s">
        <v>602</v>
      </c>
      <c r="B166" s="178">
        <v>157</v>
      </c>
      <c r="C166" s="218">
        <v>27696403</v>
      </c>
      <c r="D166" s="218">
        <v>28418354</v>
      </c>
      <c r="E166" s="218">
        <v>0</v>
      </c>
      <c r="F166" s="218">
        <v>0</v>
      </c>
      <c r="G166" s="218">
        <v>3193765</v>
      </c>
      <c r="H166" s="218">
        <v>25224589</v>
      </c>
      <c r="I166" s="218">
        <v>25224589</v>
      </c>
      <c r="J166" s="218">
        <v>29211523</v>
      </c>
      <c r="K166" s="218">
        <v>0</v>
      </c>
      <c r="L166" s="218">
        <v>3273609</v>
      </c>
      <c r="M166" s="218">
        <v>25937914</v>
      </c>
      <c r="N166" s="191"/>
      <c r="O166" s="218">
        <v>52890154</v>
      </c>
      <c r="P166" s="230">
        <v>52890154</v>
      </c>
      <c r="Q166" s="191"/>
      <c r="R166" s="218">
        <v>52890154</v>
      </c>
      <c r="S166" s="192"/>
      <c r="T166" s="218">
        <v>25937914</v>
      </c>
    </row>
    <row r="167" spans="1:20" ht="12.75">
      <c r="A167" s="177" t="s">
        <v>603</v>
      </c>
      <c r="B167" s="178">
        <v>158</v>
      </c>
      <c r="C167" s="218">
        <v>35349968</v>
      </c>
      <c r="D167" s="218">
        <v>38069647</v>
      </c>
      <c r="E167" s="218">
        <v>0</v>
      </c>
      <c r="F167" s="218">
        <v>0</v>
      </c>
      <c r="G167" s="218">
        <v>2131572</v>
      </c>
      <c r="H167" s="218">
        <v>35938075</v>
      </c>
      <c r="I167" s="218">
        <v>35938075</v>
      </c>
      <c r="J167" s="218">
        <v>40158316</v>
      </c>
      <c r="K167" s="218">
        <v>0</v>
      </c>
      <c r="L167" s="218">
        <v>2184861</v>
      </c>
      <c r="M167" s="218">
        <v>37973455</v>
      </c>
      <c r="N167" s="191"/>
      <c r="O167" s="218">
        <v>48138205</v>
      </c>
      <c r="P167" s="230">
        <v>48138205</v>
      </c>
      <c r="Q167" s="191"/>
      <c r="R167" s="218">
        <v>48138205</v>
      </c>
      <c r="S167" s="192"/>
      <c r="T167" s="218">
        <v>37973455</v>
      </c>
    </row>
    <row r="168" spans="1:20" ht="12.75">
      <c r="A168" s="177" t="s">
        <v>604</v>
      </c>
      <c r="B168" s="178">
        <v>159</v>
      </c>
      <c r="C168" s="218">
        <v>46851176</v>
      </c>
      <c r="D168" s="218">
        <v>48289342</v>
      </c>
      <c r="E168" s="218">
        <v>0</v>
      </c>
      <c r="F168" s="218">
        <v>0</v>
      </c>
      <c r="G168" s="218">
        <v>5648777</v>
      </c>
      <c r="H168" s="218">
        <v>42640565</v>
      </c>
      <c r="I168" s="218">
        <v>42640565</v>
      </c>
      <c r="J168" s="218">
        <v>49857396</v>
      </c>
      <c r="K168" s="218">
        <v>0</v>
      </c>
      <c r="L168" s="218">
        <v>5789996</v>
      </c>
      <c r="M168" s="218">
        <v>44067400</v>
      </c>
      <c r="N168" s="191"/>
      <c r="O168" s="218">
        <v>54552238</v>
      </c>
      <c r="P168" s="230">
        <v>54552238</v>
      </c>
      <c r="Q168" s="191"/>
      <c r="R168" s="218">
        <v>54552238</v>
      </c>
      <c r="S168" s="192"/>
      <c r="T168" s="218">
        <v>44067400</v>
      </c>
    </row>
    <row r="169" spans="1:20" ht="12.75">
      <c r="A169" s="177" t="s">
        <v>605</v>
      </c>
      <c r="B169" s="178">
        <v>160</v>
      </c>
      <c r="C169" s="218">
        <v>146747545</v>
      </c>
      <c r="D169" s="218">
        <v>152560490</v>
      </c>
      <c r="E169" s="218">
        <v>0</v>
      </c>
      <c r="F169" s="218">
        <v>0</v>
      </c>
      <c r="G169" s="218">
        <v>0</v>
      </c>
      <c r="H169" s="218">
        <v>152560490</v>
      </c>
      <c r="I169" s="218">
        <v>152560490</v>
      </c>
      <c r="J169" s="218">
        <v>158905239</v>
      </c>
      <c r="K169" s="218">
        <v>0</v>
      </c>
      <c r="L169" s="218">
        <v>0</v>
      </c>
      <c r="M169" s="218">
        <v>158905239</v>
      </c>
      <c r="N169" s="191"/>
      <c r="O169" s="218">
        <v>204695360</v>
      </c>
      <c r="P169" s="230">
        <v>204695360</v>
      </c>
      <c r="Q169" s="191"/>
      <c r="R169" s="218">
        <v>204695360</v>
      </c>
      <c r="S169" s="192"/>
      <c r="T169" s="218">
        <v>158905239</v>
      </c>
    </row>
    <row r="170" spans="1:20" ht="12.75">
      <c r="A170" s="177" t="s">
        <v>606</v>
      </c>
      <c r="B170" s="178">
        <v>161</v>
      </c>
      <c r="C170" s="218">
        <v>39450650</v>
      </c>
      <c r="D170" s="218">
        <v>41088672</v>
      </c>
      <c r="E170" s="218">
        <v>0</v>
      </c>
      <c r="F170" s="218">
        <v>0</v>
      </c>
      <c r="G170" s="218">
        <v>0</v>
      </c>
      <c r="H170" s="218">
        <v>41088672</v>
      </c>
      <c r="I170" s="218">
        <v>41088672</v>
      </c>
      <c r="J170" s="218">
        <v>42772547</v>
      </c>
      <c r="K170" s="218">
        <v>0</v>
      </c>
      <c r="L170" s="218">
        <v>0</v>
      </c>
      <c r="M170" s="218">
        <v>42772547</v>
      </c>
      <c r="N170" s="191"/>
      <c r="O170" s="218">
        <v>51961479</v>
      </c>
      <c r="P170" s="230">
        <v>51961479</v>
      </c>
      <c r="Q170" s="191"/>
      <c r="R170" s="218">
        <v>51961479</v>
      </c>
      <c r="S170" s="192"/>
      <c r="T170" s="218">
        <v>42772547</v>
      </c>
    </row>
    <row r="171" spans="1:20" ht="12.75">
      <c r="A171" s="177" t="s">
        <v>607</v>
      </c>
      <c r="B171" s="178">
        <v>162</v>
      </c>
      <c r="C171" s="218">
        <v>23087668</v>
      </c>
      <c r="D171" s="218">
        <v>24137396</v>
      </c>
      <c r="E171" s="218">
        <v>0</v>
      </c>
      <c r="F171" s="218">
        <v>0</v>
      </c>
      <c r="G171" s="218">
        <v>1280600</v>
      </c>
      <c r="H171" s="218">
        <v>22856796</v>
      </c>
      <c r="I171" s="218">
        <v>22856796</v>
      </c>
      <c r="J171" s="218">
        <v>25107062</v>
      </c>
      <c r="K171" s="218">
        <v>0</v>
      </c>
      <c r="L171" s="218">
        <v>1312615</v>
      </c>
      <c r="M171" s="218">
        <v>23794447</v>
      </c>
      <c r="N171" s="191"/>
      <c r="O171" s="218">
        <v>36056217</v>
      </c>
      <c r="P171" s="230">
        <v>36056217</v>
      </c>
      <c r="Q171" s="191"/>
      <c r="R171" s="218">
        <v>36056217</v>
      </c>
      <c r="S171" s="192"/>
      <c r="T171" s="218">
        <v>23794447</v>
      </c>
    </row>
    <row r="172" spans="1:20" ht="12.75">
      <c r="A172" s="177" t="s">
        <v>608</v>
      </c>
      <c r="B172" s="178">
        <v>163</v>
      </c>
      <c r="C172" s="218">
        <v>126245456</v>
      </c>
      <c r="D172" s="218">
        <v>131247559</v>
      </c>
      <c r="E172" s="218">
        <v>0</v>
      </c>
      <c r="F172" s="218">
        <v>0</v>
      </c>
      <c r="G172" s="218">
        <v>0</v>
      </c>
      <c r="H172" s="218">
        <v>131247559</v>
      </c>
      <c r="I172" s="218">
        <v>131247559</v>
      </c>
      <c r="J172" s="218">
        <v>136429137</v>
      </c>
      <c r="K172" s="218">
        <v>0</v>
      </c>
      <c r="L172" s="218">
        <v>0</v>
      </c>
      <c r="M172" s="218">
        <v>136429137</v>
      </c>
      <c r="N172" s="191"/>
      <c r="O172" s="218">
        <v>207964425</v>
      </c>
      <c r="P172" s="230">
        <v>207964425</v>
      </c>
      <c r="Q172" s="191"/>
      <c r="R172" s="218">
        <v>207964425</v>
      </c>
      <c r="S172" s="192"/>
      <c r="T172" s="218">
        <v>136429137</v>
      </c>
    </row>
    <row r="173" spans="1:20" ht="12.75">
      <c r="A173" s="177" t="s">
        <v>609</v>
      </c>
      <c r="B173" s="178">
        <v>164</v>
      </c>
      <c r="C173" s="218">
        <v>41182957</v>
      </c>
      <c r="D173" s="218">
        <v>42596102</v>
      </c>
      <c r="E173" s="218">
        <v>0</v>
      </c>
      <c r="F173" s="218">
        <v>0</v>
      </c>
      <c r="G173" s="218">
        <v>5725538</v>
      </c>
      <c r="H173" s="218">
        <v>36870564</v>
      </c>
      <c r="I173" s="218">
        <v>36870564</v>
      </c>
      <c r="J173" s="218">
        <v>44273401</v>
      </c>
      <c r="K173" s="218">
        <v>0</v>
      </c>
      <c r="L173" s="218">
        <v>5868676</v>
      </c>
      <c r="M173" s="218">
        <v>38404725</v>
      </c>
      <c r="N173" s="191"/>
      <c r="O173" s="218">
        <v>77986427</v>
      </c>
      <c r="P173" s="230">
        <v>77986427</v>
      </c>
      <c r="Q173" s="191"/>
      <c r="R173" s="218">
        <v>77986427</v>
      </c>
      <c r="S173" s="192"/>
      <c r="T173" s="218">
        <v>38404725</v>
      </c>
    </row>
    <row r="174" spans="1:20" ht="12.75">
      <c r="A174" s="177" t="s">
        <v>610</v>
      </c>
      <c r="B174" s="178">
        <v>165</v>
      </c>
      <c r="C174" s="218">
        <v>86826081</v>
      </c>
      <c r="D174" s="218">
        <v>90263355</v>
      </c>
      <c r="E174" s="218">
        <v>0</v>
      </c>
      <c r="F174" s="218">
        <v>0</v>
      </c>
      <c r="G174" s="218">
        <v>0</v>
      </c>
      <c r="H174" s="218">
        <v>90263355</v>
      </c>
      <c r="I174" s="218">
        <v>90263355</v>
      </c>
      <c r="J174" s="218">
        <v>94569307</v>
      </c>
      <c r="K174" s="218">
        <v>0</v>
      </c>
      <c r="L174" s="218">
        <v>0</v>
      </c>
      <c r="M174" s="218">
        <v>94569307</v>
      </c>
      <c r="N174" s="191"/>
      <c r="O174" s="218">
        <v>192336403</v>
      </c>
      <c r="P174" s="230">
        <v>192336403</v>
      </c>
      <c r="Q174" s="191"/>
      <c r="R174" s="218">
        <v>192336403</v>
      </c>
      <c r="S174" s="192"/>
      <c r="T174" s="218">
        <v>94569307</v>
      </c>
    </row>
    <row r="175" spans="1:20" ht="12.75">
      <c r="A175" s="177" t="s">
        <v>611</v>
      </c>
      <c r="B175" s="178">
        <v>166</v>
      </c>
      <c r="C175" s="218">
        <v>23714112</v>
      </c>
      <c r="D175" s="218">
        <v>24583099</v>
      </c>
      <c r="E175" s="218">
        <v>0</v>
      </c>
      <c r="F175" s="218">
        <v>0</v>
      </c>
      <c r="G175" s="218">
        <v>2918141</v>
      </c>
      <c r="H175" s="218">
        <v>21664958</v>
      </c>
      <c r="I175" s="218">
        <v>21664958</v>
      </c>
      <c r="J175" s="218">
        <v>25363947</v>
      </c>
      <c r="K175" s="218">
        <v>0</v>
      </c>
      <c r="L175" s="218">
        <v>2991095</v>
      </c>
      <c r="M175" s="218">
        <v>22372852</v>
      </c>
      <c r="N175" s="191"/>
      <c r="O175" s="218">
        <v>61086664</v>
      </c>
      <c r="P175" s="230">
        <v>61086664</v>
      </c>
      <c r="Q175" s="191"/>
      <c r="R175" s="218">
        <v>61086664</v>
      </c>
      <c r="S175" s="192"/>
      <c r="T175" s="218">
        <v>22372852</v>
      </c>
    </row>
    <row r="176" spans="1:20" ht="12.75">
      <c r="A176" s="177" t="s">
        <v>612</v>
      </c>
      <c r="B176" s="178">
        <v>167</v>
      </c>
      <c r="C176" s="218">
        <v>60178592</v>
      </c>
      <c r="D176" s="218">
        <v>62753738</v>
      </c>
      <c r="E176" s="218">
        <v>0</v>
      </c>
      <c r="F176" s="218">
        <v>0</v>
      </c>
      <c r="G176" s="218">
        <v>2415028</v>
      </c>
      <c r="H176" s="218">
        <v>60338710</v>
      </c>
      <c r="I176" s="218">
        <v>60338710</v>
      </c>
      <c r="J176" s="218">
        <v>65023962</v>
      </c>
      <c r="K176" s="218">
        <v>0</v>
      </c>
      <c r="L176" s="218">
        <v>2475404</v>
      </c>
      <c r="M176" s="218">
        <v>62548558</v>
      </c>
      <c r="N176" s="191"/>
      <c r="O176" s="218">
        <v>96582530</v>
      </c>
      <c r="P176" s="230">
        <v>96582530</v>
      </c>
      <c r="Q176" s="191"/>
      <c r="R176" s="218">
        <v>96582530</v>
      </c>
      <c r="S176" s="192"/>
      <c r="T176" s="218">
        <v>62548558</v>
      </c>
    </row>
    <row r="177" spans="1:20" ht="12.75">
      <c r="A177" s="177" t="s">
        <v>613</v>
      </c>
      <c r="B177" s="178">
        <v>168</v>
      </c>
      <c r="C177" s="218">
        <v>59592925</v>
      </c>
      <c r="D177" s="218">
        <v>61400179</v>
      </c>
      <c r="E177" s="218">
        <v>0</v>
      </c>
      <c r="F177" s="218">
        <v>0</v>
      </c>
      <c r="G177" s="218">
        <v>6774809</v>
      </c>
      <c r="H177" s="218">
        <v>54625370</v>
      </c>
      <c r="I177" s="218">
        <v>54625370</v>
      </c>
      <c r="J177" s="218">
        <v>63238414</v>
      </c>
      <c r="K177" s="218">
        <v>0</v>
      </c>
      <c r="L177" s="218">
        <v>6944179</v>
      </c>
      <c r="M177" s="218">
        <v>56294235</v>
      </c>
      <c r="N177" s="191"/>
      <c r="O177" s="218">
        <v>157889226</v>
      </c>
      <c r="P177" s="230">
        <v>157889226</v>
      </c>
      <c r="Q177" s="191"/>
      <c r="R177" s="218">
        <v>157889226</v>
      </c>
      <c r="S177" s="192"/>
      <c r="T177" s="218">
        <v>56294235</v>
      </c>
    </row>
    <row r="178" spans="1:20" ht="12.75">
      <c r="A178" s="177" t="s">
        <v>614</v>
      </c>
      <c r="B178" s="178">
        <v>169</v>
      </c>
      <c r="C178" s="218">
        <v>17691386</v>
      </c>
      <c r="D178" s="218">
        <v>18306189</v>
      </c>
      <c r="E178" s="218">
        <v>0</v>
      </c>
      <c r="F178" s="218">
        <v>0</v>
      </c>
      <c r="G178" s="218">
        <v>1699262</v>
      </c>
      <c r="H178" s="218">
        <v>16606927</v>
      </c>
      <c r="I178" s="218">
        <v>16606927</v>
      </c>
      <c r="J178" s="218">
        <v>19362682</v>
      </c>
      <c r="K178" s="218">
        <v>0</v>
      </c>
      <c r="L178" s="218">
        <v>1741744</v>
      </c>
      <c r="M178" s="218">
        <v>17620938</v>
      </c>
      <c r="N178" s="191"/>
      <c r="O178" s="218">
        <v>43163144</v>
      </c>
      <c r="P178" s="230">
        <v>43163144</v>
      </c>
      <c r="Q178" s="191"/>
      <c r="R178" s="218">
        <v>43163144</v>
      </c>
      <c r="S178" s="192"/>
      <c r="T178" s="218">
        <v>17620938</v>
      </c>
    </row>
    <row r="179" spans="1:20" ht="12.75">
      <c r="A179" s="177" t="s">
        <v>615</v>
      </c>
      <c r="B179" s="178">
        <v>170</v>
      </c>
      <c r="C179" s="218">
        <v>131259954</v>
      </c>
      <c r="D179" s="218">
        <v>138028167</v>
      </c>
      <c r="E179" s="218">
        <v>0</v>
      </c>
      <c r="F179" s="218">
        <v>0</v>
      </c>
      <c r="G179" s="218">
        <v>0</v>
      </c>
      <c r="H179" s="218">
        <v>138028167</v>
      </c>
      <c r="I179" s="218">
        <v>138028167</v>
      </c>
      <c r="J179" s="218">
        <v>144113359</v>
      </c>
      <c r="K179" s="218">
        <v>0</v>
      </c>
      <c r="L179" s="218">
        <v>0</v>
      </c>
      <c r="M179" s="218">
        <v>144113359</v>
      </c>
      <c r="N179" s="191"/>
      <c r="O179" s="218">
        <v>149027078</v>
      </c>
      <c r="P179" s="230">
        <v>149027078</v>
      </c>
      <c r="Q179" s="191"/>
      <c r="R179" s="218">
        <v>149027078</v>
      </c>
      <c r="S179" s="192"/>
      <c r="T179" s="218">
        <v>144113359</v>
      </c>
    </row>
    <row r="180" spans="1:20" ht="12.75">
      <c r="A180" s="177" t="s">
        <v>616</v>
      </c>
      <c r="B180" s="178">
        <v>171</v>
      </c>
      <c r="C180" s="218">
        <v>60683624</v>
      </c>
      <c r="D180" s="218">
        <v>62903647</v>
      </c>
      <c r="E180" s="218">
        <v>0</v>
      </c>
      <c r="F180" s="218">
        <v>0</v>
      </c>
      <c r="G180" s="218">
        <v>2560169</v>
      </c>
      <c r="H180" s="218">
        <v>60343478</v>
      </c>
      <c r="I180" s="218">
        <v>60343478</v>
      </c>
      <c r="J180" s="218">
        <v>65059735</v>
      </c>
      <c r="K180" s="218">
        <v>0</v>
      </c>
      <c r="L180" s="218">
        <v>2624173</v>
      </c>
      <c r="M180" s="218">
        <v>62435562</v>
      </c>
      <c r="N180" s="191"/>
      <c r="O180" s="218">
        <v>125013752</v>
      </c>
      <c r="P180" s="230">
        <v>125013752</v>
      </c>
      <c r="Q180" s="191"/>
      <c r="R180" s="218">
        <v>125013752</v>
      </c>
      <c r="S180" s="192"/>
      <c r="T180" s="218">
        <v>62435562</v>
      </c>
    </row>
    <row r="181" spans="1:20" ht="12.75">
      <c r="A181" s="177" t="s">
        <v>617</v>
      </c>
      <c r="B181" s="178">
        <v>172</v>
      </c>
      <c r="C181" s="218">
        <v>46068055</v>
      </c>
      <c r="D181" s="218">
        <v>48001741</v>
      </c>
      <c r="E181" s="218">
        <v>0</v>
      </c>
      <c r="F181" s="218">
        <v>0</v>
      </c>
      <c r="G181" s="218">
        <v>0</v>
      </c>
      <c r="H181" s="218">
        <v>48001741</v>
      </c>
      <c r="I181" s="218">
        <v>48001741</v>
      </c>
      <c r="J181" s="218">
        <v>49968699</v>
      </c>
      <c r="K181" s="218">
        <v>0</v>
      </c>
      <c r="L181" s="218">
        <v>0</v>
      </c>
      <c r="M181" s="218">
        <v>49968699</v>
      </c>
      <c r="N181" s="191"/>
      <c r="O181" s="218">
        <v>134652250</v>
      </c>
      <c r="P181" s="230">
        <v>134652250</v>
      </c>
      <c r="Q181" s="191"/>
      <c r="R181" s="218">
        <v>134652250</v>
      </c>
      <c r="S181" s="192"/>
      <c r="T181" s="218">
        <v>49968699</v>
      </c>
    </row>
    <row r="182" spans="1:20" ht="12.75">
      <c r="A182" s="177" t="s">
        <v>618</v>
      </c>
      <c r="B182" s="178">
        <v>173</v>
      </c>
      <c r="C182" s="218">
        <v>21161059</v>
      </c>
      <c r="D182" s="218">
        <v>22005954</v>
      </c>
      <c r="E182" s="218">
        <v>0</v>
      </c>
      <c r="F182" s="218">
        <v>0</v>
      </c>
      <c r="G182" s="218">
        <v>1964085</v>
      </c>
      <c r="H182" s="218">
        <v>20041869</v>
      </c>
      <c r="I182" s="218">
        <v>20041869</v>
      </c>
      <c r="J182" s="218">
        <v>22855216</v>
      </c>
      <c r="K182" s="218">
        <v>0</v>
      </c>
      <c r="L182" s="218">
        <v>2013187</v>
      </c>
      <c r="M182" s="218">
        <v>20842029</v>
      </c>
      <c r="N182" s="191"/>
      <c r="O182" s="218">
        <v>44038675</v>
      </c>
      <c r="P182" s="230">
        <v>44038675</v>
      </c>
      <c r="Q182" s="191"/>
      <c r="R182" s="218">
        <v>44038675</v>
      </c>
      <c r="S182" s="192"/>
      <c r="T182" s="218">
        <v>20842029</v>
      </c>
    </row>
    <row r="183" spans="1:20" ht="12.75">
      <c r="A183" s="177" t="s">
        <v>619</v>
      </c>
      <c r="B183" s="178">
        <v>174</v>
      </c>
      <c r="C183" s="218">
        <v>28058307</v>
      </c>
      <c r="D183" s="218">
        <v>29049744</v>
      </c>
      <c r="E183" s="218">
        <v>0</v>
      </c>
      <c r="F183" s="218">
        <v>0</v>
      </c>
      <c r="G183" s="218">
        <v>1410415</v>
      </c>
      <c r="H183" s="218">
        <v>27639329</v>
      </c>
      <c r="I183" s="218">
        <v>27639329</v>
      </c>
      <c r="J183" s="218">
        <v>30432490</v>
      </c>
      <c r="K183" s="218">
        <v>0</v>
      </c>
      <c r="L183" s="218">
        <v>1445675</v>
      </c>
      <c r="M183" s="218">
        <v>28986815</v>
      </c>
      <c r="N183" s="191"/>
      <c r="O183" s="218">
        <v>35864451</v>
      </c>
      <c r="P183" s="230">
        <v>35864451</v>
      </c>
      <c r="Q183" s="191"/>
      <c r="R183" s="218">
        <v>35864451</v>
      </c>
      <c r="S183" s="192"/>
      <c r="T183" s="218">
        <v>28986815</v>
      </c>
    </row>
    <row r="184" spans="1:20" ht="12.75">
      <c r="A184" s="177" t="s">
        <v>620</v>
      </c>
      <c r="B184" s="178">
        <v>175</v>
      </c>
      <c r="C184" s="218">
        <v>39559733</v>
      </c>
      <c r="D184" s="218">
        <v>42835123</v>
      </c>
      <c r="E184" s="218">
        <v>0</v>
      </c>
      <c r="F184" s="218">
        <v>0</v>
      </c>
      <c r="G184" s="218">
        <v>7516146</v>
      </c>
      <c r="H184" s="218">
        <v>35318977</v>
      </c>
      <c r="I184" s="218">
        <v>33405874</v>
      </c>
      <c r="J184" s="218">
        <v>44458802</v>
      </c>
      <c r="K184" s="218">
        <v>0</v>
      </c>
      <c r="L184" s="218">
        <v>9664980</v>
      </c>
      <c r="M184" s="218">
        <v>34793822</v>
      </c>
      <c r="N184" s="191"/>
      <c r="O184" s="218">
        <v>67052130</v>
      </c>
      <c r="P184" s="230">
        <v>67052130</v>
      </c>
      <c r="Q184" s="191"/>
      <c r="R184" s="218">
        <v>67052130</v>
      </c>
      <c r="S184" s="192"/>
      <c r="T184" s="218">
        <v>34793822</v>
      </c>
    </row>
    <row r="185" spans="1:20" ht="12.75">
      <c r="A185" s="177" t="s">
        <v>621</v>
      </c>
      <c r="B185" s="178">
        <v>176</v>
      </c>
      <c r="C185" s="218">
        <v>109528185</v>
      </c>
      <c r="D185" s="218">
        <v>113940518</v>
      </c>
      <c r="E185" s="218">
        <v>0</v>
      </c>
      <c r="F185" s="218">
        <v>0</v>
      </c>
      <c r="G185" s="218">
        <v>0</v>
      </c>
      <c r="H185" s="218">
        <v>113940518</v>
      </c>
      <c r="I185" s="218">
        <v>113940518</v>
      </c>
      <c r="J185" s="218">
        <v>118138663</v>
      </c>
      <c r="K185" s="218">
        <v>0</v>
      </c>
      <c r="L185" s="218">
        <v>0</v>
      </c>
      <c r="M185" s="218">
        <v>118138663</v>
      </c>
      <c r="N185" s="191"/>
      <c r="O185" s="218">
        <v>270047293</v>
      </c>
      <c r="P185" s="230">
        <v>270047293</v>
      </c>
      <c r="Q185" s="191"/>
      <c r="R185" s="218">
        <v>270047293</v>
      </c>
      <c r="S185" s="192"/>
      <c r="T185" s="218">
        <v>118138663</v>
      </c>
    </row>
    <row r="186" spans="1:20" ht="12.75">
      <c r="A186" s="177" t="s">
        <v>622</v>
      </c>
      <c r="B186" s="178">
        <v>177</v>
      </c>
      <c r="C186" s="218">
        <v>34087272</v>
      </c>
      <c r="D186" s="218">
        <v>39782447</v>
      </c>
      <c r="E186" s="218">
        <v>0</v>
      </c>
      <c r="F186" s="218">
        <v>0</v>
      </c>
      <c r="G186" s="218">
        <v>2593258</v>
      </c>
      <c r="H186" s="218">
        <v>37189189</v>
      </c>
      <c r="I186" s="218">
        <v>37189189</v>
      </c>
      <c r="J186" s="218">
        <v>41294017</v>
      </c>
      <c r="K186" s="218">
        <v>0</v>
      </c>
      <c r="L186" s="218">
        <v>2658089</v>
      </c>
      <c r="M186" s="218">
        <v>38635928</v>
      </c>
      <c r="N186" s="191"/>
      <c r="O186" s="218">
        <v>58164355</v>
      </c>
      <c r="P186" s="230">
        <v>58164355</v>
      </c>
      <c r="Q186" s="191"/>
      <c r="R186" s="218">
        <v>58164355</v>
      </c>
      <c r="S186" s="192"/>
      <c r="T186" s="218">
        <v>38635928</v>
      </c>
    </row>
    <row r="187" spans="1:20" ht="12.75">
      <c r="A187" s="177" t="s">
        <v>623</v>
      </c>
      <c r="B187" s="178">
        <v>178</v>
      </c>
      <c r="C187" s="218">
        <v>55368833</v>
      </c>
      <c r="D187" s="218">
        <v>57521943</v>
      </c>
      <c r="E187" s="218">
        <v>0</v>
      </c>
      <c r="F187" s="218">
        <v>0</v>
      </c>
      <c r="G187" s="218">
        <v>0</v>
      </c>
      <c r="H187" s="218">
        <v>57521943</v>
      </c>
      <c r="I187" s="218">
        <v>57521943</v>
      </c>
      <c r="J187" s="218">
        <v>64738724</v>
      </c>
      <c r="K187" s="218">
        <v>0</v>
      </c>
      <c r="L187" s="218">
        <v>0</v>
      </c>
      <c r="M187" s="218">
        <v>64738724</v>
      </c>
      <c r="N187" s="191"/>
      <c r="O187" s="218">
        <v>132583791</v>
      </c>
      <c r="P187" s="230">
        <v>132583791</v>
      </c>
      <c r="Q187" s="191"/>
      <c r="R187" s="218">
        <v>132583791</v>
      </c>
      <c r="S187" s="192"/>
      <c r="T187" s="218">
        <v>64738724</v>
      </c>
    </row>
    <row r="188" spans="1:20" ht="12.75">
      <c r="A188" s="177" t="s">
        <v>624</v>
      </c>
      <c r="B188" s="178">
        <v>179</v>
      </c>
      <c r="C188" s="218">
        <v>14477901</v>
      </c>
      <c r="D188" s="218">
        <v>15201586</v>
      </c>
      <c r="E188" s="218">
        <v>0</v>
      </c>
      <c r="F188" s="218">
        <v>0</v>
      </c>
      <c r="G188" s="218">
        <v>2679906</v>
      </c>
      <c r="H188" s="218">
        <v>12521680</v>
      </c>
      <c r="I188" s="218">
        <v>12521680</v>
      </c>
      <c r="J188" s="218">
        <v>15840333</v>
      </c>
      <c r="K188" s="218">
        <v>0</v>
      </c>
      <c r="L188" s="218">
        <v>2746904</v>
      </c>
      <c r="M188" s="218">
        <v>13093429</v>
      </c>
      <c r="N188" s="191"/>
      <c r="O188" s="218">
        <v>24185196</v>
      </c>
      <c r="P188" s="230">
        <v>24185196</v>
      </c>
      <c r="Q188" s="191"/>
      <c r="R188" s="218">
        <v>24185196</v>
      </c>
      <c r="S188" s="192"/>
      <c r="T188" s="218">
        <v>13093429</v>
      </c>
    </row>
    <row r="189" spans="1:20" ht="12.75">
      <c r="A189" s="177" t="s">
        <v>625</v>
      </c>
      <c r="B189" s="178">
        <v>180</v>
      </c>
      <c r="C189" s="218">
        <v>12282175</v>
      </c>
      <c r="D189" s="218">
        <v>12817276</v>
      </c>
      <c r="E189" s="218">
        <v>0</v>
      </c>
      <c r="F189" s="218">
        <v>0</v>
      </c>
      <c r="G189" s="218">
        <v>1952833</v>
      </c>
      <c r="H189" s="218">
        <v>10864443</v>
      </c>
      <c r="I189" s="218">
        <v>10864443</v>
      </c>
      <c r="J189" s="218">
        <v>13230691</v>
      </c>
      <c r="K189" s="218">
        <v>0</v>
      </c>
      <c r="L189" s="218">
        <v>2001654</v>
      </c>
      <c r="M189" s="218">
        <v>11229037</v>
      </c>
      <c r="N189" s="191"/>
      <c r="O189" s="218">
        <v>20655168</v>
      </c>
      <c r="P189" s="230">
        <v>20655168</v>
      </c>
      <c r="Q189" s="191"/>
      <c r="R189" s="218">
        <v>20655168</v>
      </c>
      <c r="S189" s="192"/>
      <c r="T189" s="218">
        <v>11229037</v>
      </c>
    </row>
    <row r="190" spans="1:20" ht="12.75">
      <c r="A190" s="177" t="s">
        <v>626</v>
      </c>
      <c r="B190" s="178">
        <v>181</v>
      </c>
      <c r="C190" s="218">
        <v>86698275</v>
      </c>
      <c r="D190" s="218">
        <v>90014577</v>
      </c>
      <c r="E190" s="218">
        <v>0</v>
      </c>
      <c r="F190" s="218">
        <v>0</v>
      </c>
      <c r="G190" s="218">
        <v>0</v>
      </c>
      <c r="H190" s="218">
        <v>90014577</v>
      </c>
      <c r="I190" s="218">
        <v>90014577</v>
      </c>
      <c r="J190" s="218">
        <v>93348857</v>
      </c>
      <c r="K190" s="218">
        <v>0</v>
      </c>
      <c r="L190" s="218">
        <v>0</v>
      </c>
      <c r="M190" s="218">
        <v>93348857</v>
      </c>
      <c r="N190" s="191"/>
      <c r="O190" s="218">
        <v>139280668</v>
      </c>
      <c r="P190" s="230">
        <v>139280668</v>
      </c>
      <c r="Q190" s="191"/>
      <c r="R190" s="218">
        <v>139280668</v>
      </c>
      <c r="S190" s="192"/>
      <c r="T190" s="218">
        <v>93348857</v>
      </c>
    </row>
    <row r="191" spans="1:20" ht="12.75">
      <c r="A191" s="177" t="s">
        <v>627</v>
      </c>
      <c r="B191" s="178">
        <v>182</v>
      </c>
      <c r="C191" s="218">
        <v>40482738</v>
      </c>
      <c r="D191" s="218">
        <v>42271292</v>
      </c>
      <c r="E191" s="218">
        <v>0</v>
      </c>
      <c r="F191" s="218">
        <v>0</v>
      </c>
      <c r="G191" s="218">
        <v>0</v>
      </c>
      <c r="H191" s="218">
        <v>42271292</v>
      </c>
      <c r="I191" s="218">
        <v>42271292</v>
      </c>
      <c r="J191" s="218">
        <v>44431811</v>
      </c>
      <c r="K191" s="218">
        <v>0</v>
      </c>
      <c r="L191" s="218">
        <v>0</v>
      </c>
      <c r="M191" s="218">
        <v>44431811</v>
      </c>
      <c r="N191" s="191"/>
      <c r="O191" s="218">
        <v>68329135</v>
      </c>
      <c r="P191" s="230">
        <v>68329135</v>
      </c>
      <c r="Q191" s="191"/>
      <c r="R191" s="218">
        <v>68329135</v>
      </c>
      <c r="S191" s="192"/>
      <c r="T191" s="218">
        <v>44431811</v>
      </c>
    </row>
    <row r="192" spans="1:20" ht="12.75">
      <c r="A192" s="177" t="s">
        <v>628</v>
      </c>
      <c r="B192" s="178">
        <v>183</v>
      </c>
      <c r="C192" s="218">
        <v>1378983</v>
      </c>
      <c r="D192" s="218">
        <v>1423245</v>
      </c>
      <c r="E192" s="218">
        <v>0</v>
      </c>
      <c r="F192" s="218">
        <v>0</v>
      </c>
      <c r="G192" s="218">
        <v>0</v>
      </c>
      <c r="H192" s="218">
        <v>1423245</v>
      </c>
      <c r="I192" s="218">
        <v>1423245</v>
      </c>
      <c r="J192" s="218">
        <v>1463886</v>
      </c>
      <c r="K192" s="218">
        <v>0</v>
      </c>
      <c r="L192" s="218">
        <v>0</v>
      </c>
      <c r="M192" s="218">
        <v>1463886</v>
      </c>
      <c r="N192" s="191"/>
      <c r="O192" s="218">
        <v>1680668</v>
      </c>
      <c r="P192" s="230">
        <v>1680668</v>
      </c>
      <c r="Q192" s="191"/>
      <c r="R192" s="218">
        <v>1680668</v>
      </c>
      <c r="S192" s="192"/>
      <c r="T192" s="218">
        <v>1463886</v>
      </c>
    </row>
    <row r="193" spans="1:20" ht="12.75">
      <c r="A193" s="177" t="s">
        <v>629</v>
      </c>
      <c r="B193" s="178">
        <v>184</v>
      </c>
      <c r="C193" s="218">
        <v>26764835</v>
      </c>
      <c r="D193" s="218">
        <v>28006842</v>
      </c>
      <c r="E193" s="218">
        <v>0</v>
      </c>
      <c r="F193" s="218">
        <v>0</v>
      </c>
      <c r="G193" s="218">
        <v>1738660</v>
      </c>
      <c r="H193" s="218">
        <v>26268182</v>
      </c>
      <c r="I193" s="218">
        <v>26268182</v>
      </c>
      <c r="J193" s="218">
        <v>29471490</v>
      </c>
      <c r="K193" s="218">
        <v>0</v>
      </c>
      <c r="L193" s="218">
        <v>1782127</v>
      </c>
      <c r="M193" s="218">
        <v>27689363</v>
      </c>
      <c r="N193" s="191"/>
      <c r="O193" s="218">
        <v>52436491</v>
      </c>
      <c r="P193" s="230">
        <v>52436491</v>
      </c>
      <c r="Q193" s="191"/>
      <c r="R193" s="218">
        <v>52436491</v>
      </c>
      <c r="S193" s="192"/>
      <c r="T193" s="218">
        <v>27689363</v>
      </c>
    </row>
    <row r="194" spans="1:20" ht="12.75">
      <c r="A194" s="177" t="s">
        <v>630</v>
      </c>
      <c r="B194" s="178">
        <v>185</v>
      </c>
      <c r="C194" s="218">
        <v>67893461</v>
      </c>
      <c r="D194" s="218">
        <v>70897896</v>
      </c>
      <c r="E194" s="218">
        <v>0</v>
      </c>
      <c r="F194" s="218">
        <v>0</v>
      </c>
      <c r="G194" s="218">
        <v>0</v>
      </c>
      <c r="H194" s="218">
        <v>70897896</v>
      </c>
      <c r="I194" s="218">
        <v>70897896</v>
      </c>
      <c r="J194" s="218">
        <v>73699324</v>
      </c>
      <c r="K194" s="218">
        <v>0</v>
      </c>
      <c r="L194" s="218">
        <v>0</v>
      </c>
      <c r="M194" s="218">
        <v>73699324</v>
      </c>
      <c r="N194" s="191"/>
      <c r="O194" s="218">
        <v>85930178</v>
      </c>
      <c r="P194" s="230">
        <v>85930178</v>
      </c>
      <c r="Q194" s="191"/>
      <c r="R194" s="218">
        <v>85930178</v>
      </c>
      <c r="S194" s="192"/>
      <c r="T194" s="218">
        <v>73699324</v>
      </c>
    </row>
    <row r="195" spans="1:20" ht="12.75">
      <c r="A195" s="177" t="s">
        <v>631</v>
      </c>
      <c r="B195" s="178">
        <v>186</v>
      </c>
      <c r="C195" s="218">
        <v>24012723</v>
      </c>
      <c r="D195" s="218">
        <v>25332451</v>
      </c>
      <c r="E195" s="218">
        <v>0</v>
      </c>
      <c r="F195" s="218">
        <v>0</v>
      </c>
      <c r="G195" s="218">
        <v>0</v>
      </c>
      <c r="H195" s="218">
        <v>25332451</v>
      </c>
      <c r="I195" s="218">
        <v>25332451</v>
      </c>
      <c r="J195" s="218">
        <v>26788885</v>
      </c>
      <c r="K195" s="218">
        <v>0</v>
      </c>
      <c r="L195" s="218">
        <v>0</v>
      </c>
      <c r="M195" s="218">
        <v>26788885</v>
      </c>
      <c r="N195" s="191"/>
      <c r="O195" s="218">
        <v>41679589</v>
      </c>
      <c r="P195" s="230">
        <v>41679589</v>
      </c>
      <c r="Q195" s="191"/>
      <c r="R195" s="218">
        <v>41679589</v>
      </c>
      <c r="S195" s="192"/>
      <c r="T195" s="218">
        <v>26788885</v>
      </c>
    </row>
    <row r="196" spans="1:20" ht="12.75">
      <c r="A196" s="177" t="s">
        <v>632</v>
      </c>
      <c r="B196" s="178">
        <v>187</v>
      </c>
      <c r="C196" s="218">
        <v>19685399</v>
      </c>
      <c r="D196" s="218">
        <v>20829764</v>
      </c>
      <c r="E196" s="218">
        <v>0</v>
      </c>
      <c r="F196" s="218">
        <v>0</v>
      </c>
      <c r="G196" s="218">
        <v>2917796</v>
      </c>
      <c r="H196" s="218">
        <v>17911968</v>
      </c>
      <c r="I196" s="218">
        <v>17911968</v>
      </c>
      <c r="J196" s="218">
        <v>22032205</v>
      </c>
      <c r="K196" s="218">
        <v>0</v>
      </c>
      <c r="L196" s="218">
        <v>2990741</v>
      </c>
      <c r="M196" s="218">
        <v>19041464</v>
      </c>
      <c r="N196" s="191"/>
      <c r="O196" s="218">
        <v>30000873</v>
      </c>
      <c r="P196" s="230">
        <v>30000873</v>
      </c>
      <c r="Q196" s="191"/>
      <c r="R196" s="218">
        <v>30000873</v>
      </c>
      <c r="S196" s="192"/>
      <c r="T196" s="218">
        <v>19041464</v>
      </c>
    </row>
    <row r="197" spans="1:20" ht="12.75">
      <c r="A197" s="177" t="s">
        <v>633</v>
      </c>
      <c r="B197" s="178">
        <v>188</v>
      </c>
      <c r="C197" s="218">
        <v>4659119</v>
      </c>
      <c r="D197" s="218">
        <v>4850197</v>
      </c>
      <c r="E197" s="218">
        <v>0</v>
      </c>
      <c r="F197" s="218">
        <v>0</v>
      </c>
      <c r="G197" s="218">
        <v>0</v>
      </c>
      <c r="H197" s="218">
        <v>4850197</v>
      </c>
      <c r="I197" s="218">
        <v>4850197</v>
      </c>
      <c r="J197" s="218">
        <v>5015056</v>
      </c>
      <c r="K197" s="218">
        <v>0</v>
      </c>
      <c r="L197" s="218">
        <v>0</v>
      </c>
      <c r="M197" s="218">
        <v>5015056</v>
      </c>
      <c r="N197" s="191"/>
      <c r="O197" s="218">
        <v>7798044</v>
      </c>
      <c r="P197" s="230">
        <v>7798044</v>
      </c>
      <c r="Q197" s="191"/>
      <c r="R197" s="218">
        <v>7798044</v>
      </c>
      <c r="S197" s="192"/>
      <c r="T197" s="218">
        <v>5015056</v>
      </c>
    </row>
    <row r="198" spans="1:20" ht="12.75">
      <c r="A198" s="177" t="s">
        <v>634</v>
      </c>
      <c r="B198" s="178">
        <v>189</v>
      </c>
      <c r="C198" s="218">
        <v>76769831</v>
      </c>
      <c r="D198" s="218">
        <v>79587098</v>
      </c>
      <c r="E198" s="218">
        <v>3137264</v>
      </c>
      <c r="F198" s="218">
        <v>3137264</v>
      </c>
      <c r="G198" s="218">
        <v>19261851</v>
      </c>
      <c r="H198" s="218">
        <v>60325247</v>
      </c>
      <c r="I198" s="218">
        <v>63462511</v>
      </c>
      <c r="J198" s="218">
        <v>82374502</v>
      </c>
      <c r="K198" s="218">
        <v>3137264</v>
      </c>
      <c r="L198" s="218">
        <v>19664966</v>
      </c>
      <c r="M198" s="218">
        <v>62709536</v>
      </c>
      <c r="N198" s="191"/>
      <c r="O198" s="218">
        <v>152949470</v>
      </c>
      <c r="P198" s="230">
        <v>152949470</v>
      </c>
      <c r="Q198" s="191"/>
      <c r="R198" s="218">
        <v>152949470</v>
      </c>
      <c r="S198" s="192"/>
      <c r="T198" s="218">
        <v>62709536</v>
      </c>
    </row>
    <row r="199" spans="1:20" ht="12.75">
      <c r="A199" s="177" t="s">
        <v>635</v>
      </c>
      <c r="B199" s="178">
        <v>190</v>
      </c>
      <c r="C199" s="218">
        <v>622379</v>
      </c>
      <c r="D199" s="218">
        <v>0</v>
      </c>
      <c r="E199" s="218">
        <v>0</v>
      </c>
      <c r="F199" s="218">
        <v>0</v>
      </c>
      <c r="G199" s="218">
        <v>0</v>
      </c>
      <c r="H199" s="218">
        <v>0</v>
      </c>
      <c r="I199" s="218">
        <v>639015</v>
      </c>
      <c r="J199" s="218">
        <v>655693</v>
      </c>
      <c r="K199" s="218">
        <v>0</v>
      </c>
      <c r="L199" s="218">
        <v>0</v>
      </c>
      <c r="M199" s="218">
        <v>655693</v>
      </c>
      <c r="N199" s="191"/>
      <c r="O199" s="218">
        <v>0</v>
      </c>
      <c r="P199" s="230">
        <v>650306</v>
      </c>
      <c r="Q199" s="191"/>
      <c r="R199" s="218">
        <v>650306</v>
      </c>
      <c r="S199" s="192"/>
      <c r="T199" s="218">
        <v>650306</v>
      </c>
    </row>
    <row r="200" spans="1:20" ht="12.75">
      <c r="A200" s="177" t="s">
        <v>636</v>
      </c>
      <c r="B200" s="178">
        <v>191</v>
      </c>
      <c r="C200" s="218">
        <v>13144423</v>
      </c>
      <c r="D200" s="218">
        <v>13611944</v>
      </c>
      <c r="E200" s="218">
        <v>0</v>
      </c>
      <c r="F200" s="218">
        <v>0</v>
      </c>
      <c r="G200" s="218">
        <v>119730</v>
      </c>
      <c r="H200" s="218">
        <v>13492214</v>
      </c>
      <c r="I200" s="218">
        <v>13492214</v>
      </c>
      <c r="J200" s="218">
        <v>14206908</v>
      </c>
      <c r="K200" s="218">
        <v>0</v>
      </c>
      <c r="L200" s="218">
        <v>122723</v>
      </c>
      <c r="M200" s="218">
        <v>14084185</v>
      </c>
      <c r="N200" s="191"/>
      <c r="O200" s="218">
        <v>19232324</v>
      </c>
      <c r="P200" s="230">
        <v>19232324</v>
      </c>
      <c r="Q200" s="191"/>
      <c r="R200" s="218">
        <v>19232324</v>
      </c>
      <c r="S200" s="192"/>
      <c r="T200" s="218">
        <v>14084185</v>
      </c>
    </row>
    <row r="201" spans="1:20" ht="12.75">
      <c r="A201" s="177" t="s">
        <v>637</v>
      </c>
      <c r="B201" s="178">
        <v>192</v>
      </c>
      <c r="C201" s="218">
        <v>16267561</v>
      </c>
      <c r="D201" s="218">
        <v>17194323</v>
      </c>
      <c r="E201" s="218">
        <v>0</v>
      </c>
      <c r="F201" s="218">
        <v>0</v>
      </c>
      <c r="G201" s="218">
        <v>137806</v>
      </c>
      <c r="H201" s="218">
        <v>17056517</v>
      </c>
      <c r="I201" s="218">
        <v>17056517</v>
      </c>
      <c r="J201" s="218">
        <v>18178839</v>
      </c>
      <c r="K201" s="218">
        <v>0</v>
      </c>
      <c r="L201" s="218">
        <v>141251</v>
      </c>
      <c r="M201" s="218">
        <v>18037588</v>
      </c>
      <c r="N201" s="191"/>
      <c r="O201" s="218">
        <v>22256185</v>
      </c>
      <c r="P201" s="230">
        <v>22256185</v>
      </c>
      <c r="Q201" s="191"/>
      <c r="R201" s="218">
        <v>22256185</v>
      </c>
      <c r="S201" s="192"/>
      <c r="T201" s="218">
        <v>18037588</v>
      </c>
    </row>
    <row r="202" spans="1:20" ht="12.75">
      <c r="A202" s="177" t="s">
        <v>638</v>
      </c>
      <c r="B202" s="178">
        <v>193</v>
      </c>
      <c r="C202" s="218">
        <v>3875505</v>
      </c>
      <c r="D202" s="218">
        <v>3999223</v>
      </c>
      <c r="E202" s="218">
        <v>0</v>
      </c>
      <c r="F202" s="218">
        <v>0</v>
      </c>
      <c r="G202" s="218">
        <v>918941</v>
      </c>
      <c r="H202" s="218">
        <v>3080282</v>
      </c>
      <c r="I202" s="218">
        <v>3080282</v>
      </c>
      <c r="J202" s="218">
        <v>4138621</v>
      </c>
      <c r="K202" s="218">
        <v>0</v>
      </c>
      <c r="L202" s="218">
        <v>941915</v>
      </c>
      <c r="M202" s="218">
        <v>3196706</v>
      </c>
      <c r="N202" s="191"/>
      <c r="O202" s="218">
        <v>13130660</v>
      </c>
      <c r="P202" s="230">
        <v>13130660</v>
      </c>
      <c r="Q202" s="191"/>
      <c r="R202" s="218">
        <v>13130660</v>
      </c>
      <c r="S202" s="192"/>
      <c r="T202" s="218">
        <v>3196706</v>
      </c>
    </row>
    <row r="203" spans="1:20" ht="12.75">
      <c r="A203" s="177" t="s">
        <v>639</v>
      </c>
      <c r="B203" s="178">
        <v>194</v>
      </c>
      <c r="C203" s="218">
        <v>1659121</v>
      </c>
      <c r="D203" s="218">
        <v>1708335</v>
      </c>
      <c r="E203" s="218">
        <v>0</v>
      </c>
      <c r="F203" s="218">
        <v>0</v>
      </c>
      <c r="G203" s="218">
        <v>0</v>
      </c>
      <c r="H203" s="218">
        <v>1708335</v>
      </c>
      <c r="I203" s="218">
        <v>1708335</v>
      </c>
      <c r="J203" s="218">
        <v>1775205</v>
      </c>
      <c r="K203" s="218">
        <v>0</v>
      </c>
      <c r="L203" s="218">
        <v>0</v>
      </c>
      <c r="M203" s="218">
        <v>1775205</v>
      </c>
      <c r="N203" s="191"/>
      <c r="O203" s="218">
        <v>2764683</v>
      </c>
      <c r="P203" s="230">
        <v>2764683</v>
      </c>
      <c r="Q203" s="191"/>
      <c r="R203" s="218">
        <v>2764683</v>
      </c>
      <c r="S203" s="192"/>
      <c r="T203" s="218">
        <v>1775205</v>
      </c>
    </row>
    <row r="204" spans="1:20" ht="12.75">
      <c r="A204" s="177" t="s">
        <v>640</v>
      </c>
      <c r="B204" s="178">
        <v>195</v>
      </c>
      <c r="C204" s="218">
        <v>583238</v>
      </c>
      <c r="D204" s="218">
        <v>602916</v>
      </c>
      <c r="E204" s="218">
        <v>0</v>
      </c>
      <c r="F204" s="218">
        <v>0</v>
      </c>
      <c r="G204" s="218">
        <v>141298</v>
      </c>
      <c r="H204" s="218">
        <v>461618</v>
      </c>
      <c r="I204" s="218">
        <v>461618</v>
      </c>
      <c r="J204" s="218">
        <v>624449</v>
      </c>
      <c r="K204" s="218">
        <v>0</v>
      </c>
      <c r="L204" s="218">
        <v>144830</v>
      </c>
      <c r="M204" s="218">
        <v>479619</v>
      </c>
      <c r="N204" s="191"/>
      <c r="O204" s="218">
        <v>2202357</v>
      </c>
      <c r="P204" s="230">
        <v>2202357</v>
      </c>
      <c r="Q204" s="191"/>
      <c r="R204" s="218">
        <v>2202357</v>
      </c>
      <c r="S204" s="192"/>
      <c r="T204" s="218">
        <v>479619</v>
      </c>
    </row>
    <row r="205" spans="1:20" ht="12.75">
      <c r="A205" s="177" t="s">
        <v>641</v>
      </c>
      <c r="B205" s="178">
        <v>196</v>
      </c>
      <c r="C205" s="218">
        <v>8283908</v>
      </c>
      <c r="D205" s="218">
        <v>8552061</v>
      </c>
      <c r="E205" s="218">
        <v>0</v>
      </c>
      <c r="F205" s="218">
        <v>0</v>
      </c>
      <c r="G205" s="218">
        <v>513266</v>
      </c>
      <c r="H205" s="218">
        <v>8038795</v>
      </c>
      <c r="I205" s="218">
        <v>8038795</v>
      </c>
      <c r="J205" s="218">
        <v>9422554</v>
      </c>
      <c r="K205" s="218">
        <v>0</v>
      </c>
      <c r="L205" s="218">
        <v>526098</v>
      </c>
      <c r="M205" s="218">
        <v>8896456</v>
      </c>
      <c r="N205" s="191"/>
      <c r="O205" s="218">
        <v>22451216</v>
      </c>
      <c r="P205" s="230">
        <v>22451216</v>
      </c>
      <c r="Q205" s="191"/>
      <c r="R205" s="218">
        <v>22451216</v>
      </c>
      <c r="S205" s="192"/>
      <c r="T205" s="218">
        <v>8896456</v>
      </c>
    </row>
    <row r="206" spans="1:20" ht="12.75">
      <c r="A206" s="177" t="s">
        <v>642</v>
      </c>
      <c r="B206" s="178">
        <v>197</v>
      </c>
      <c r="C206" s="218">
        <v>71686428</v>
      </c>
      <c r="D206" s="218">
        <v>74761587</v>
      </c>
      <c r="E206" s="218">
        <v>0</v>
      </c>
      <c r="F206" s="218">
        <v>0</v>
      </c>
      <c r="G206" s="218">
        <v>7087721</v>
      </c>
      <c r="H206" s="218">
        <v>67673866</v>
      </c>
      <c r="I206" s="218">
        <v>67673866</v>
      </c>
      <c r="J206" s="218">
        <v>77688262</v>
      </c>
      <c r="K206" s="218">
        <v>0</v>
      </c>
      <c r="L206" s="218">
        <v>7264914</v>
      </c>
      <c r="M206" s="218">
        <v>70423348</v>
      </c>
      <c r="N206" s="191"/>
      <c r="O206" s="218">
        <v>596784828</v>
      </c>
      <c r="P206" s="230">
        <v>596784828</v>
      </c>
      <c r="Q206" s="191"/>
      <c r="R206" s="218">
        <v>596784828</v>
      </c>
      <c r="S206" s="192"/>
      <c r="T206" s="218">
        <v>70423348</v>
      </c>
    </row>
    <row r="207" spans="1:20" ht="12.75">
      <c r="A207" s="177" t="s">
        <v>643</v>
      </c>
      <c r="B207" s="178">
        <v>198</v>
      </c>
      <c r="C207" s="218">
        <v>103160981</v>
      </c>
      <c r="D207" s="218">
        <v>107285191</v>
      </c>
      <c r="E207" s="218">
        <v>0</v>
      </c>
      <c r="F207" s="218">
        <v>0</v>
      </c>
      <c r="G207" s="218">
        <v>5520295</v>
      </c>
      <c r="H207" s="218">
        <v>101764896</v>
      </c>
      <c r="I207" s="218">
        <v>101764896</v>
      </c>
      <c r="J207" s="218">
        <v>111851327</v>
      </c>
      <c r="K207" s="218">
        <v>0</v>
      </c>
      <c r="L207" s="218">
        <v>5658302</v>
      </c>
      <c r="M207" s="218">
        <v>106193025</v>
      </c>
      <c r="N207" s="191"/>
      <c r="O207" s="218">
        <v>219083154</v>
      </c>
      <c r="P207" s="230">
        <v>219083154</v>
      </c>
      <c r="Q207" s="191"/>
      <c r="R207" s="218">
        <v>219083154</v>
      </c>
      <c r="S207" s="192"/>
      <c r="T207" s="218">
        <v>106193025</v>
      </c>
    </row>
    <row r="208" spans="1:20" ht="12.75">
      <c r="A208" s="177" t="s">
        <v>644</v>
      </c>
      <c r="B208" s="178">
        <v>199</v>
      </c>
      <c r="C208" s="218">
        <v>126800315</v>
      </c>
      <c r="D208" s="218">
        <v>134365725</v>
      </c>
      <c r="E208" s="218">
        <v>0</v>
      </c>
      <c r="F208" s="218">
        <v>0</v>
      </c>
      <c r="G208" s="218">
        <v>10634935</v>
      </c>
      <c r="H208" s="218">
        <v>123730790</v>
      </c>
      <c r="I208" s="218">
        <v>123730790</v>
      </c>
      <c r="J208" s="218">
        <v>142426994</v>
      </c>
      <c r="K208" s="218">
        <v>0</v>
      </c>
      <c r="L208" s="218">
        <v>10900808</v>
      </c>
      <c r="M208" s="218">
        <v>131526186</v>
      </c>
      <c r="N208" s="191"/>
      <c r="O208" s="218">
        <v>254220430</v>
      </c>
      <c r="P208" s="230">
        <v>254220430</v>
      </c>
      <c r="Q208" s="191"/>
      <c r="R208" s="218">
        <v>254220430</v>
      </c>
      <c r="S208" s="192"/>
      <c r="T208" s="218">
        <v>131526186</v>
      </c>
    </row>
    <row r="209" spans="1:20" ht="12.75">
      <c r="A209" s="177" t="s">
        <v>645</v>
      </c>
      <c r="B209" s="178">
        <v>200</v>
      </c>
      <c r="C209" s="218">
        <v>478811</v>
      </c>
      <c r="D209" s="218">
        <v>564635</v>
      </c>
      <c r="E209" s="218">
        <v>0</v>
      </c>
      <c r="F209" s="218">
        <v>0</v>
      </c>
      <c r="G209" s="218">
        <v>37749</v>
      </c>
      <c r="H209" s="218">
        <v>526886</v>
      </c>
      <c r="I209" s="218">
        <v>456886</v>
      </c>
      <c r="J209" s="218">
        <v>582156</v>
      </c>
      <c r="K209" s="218">
        <v>0</v>
      </c>
      <c r="L209" s="218">
        <v>110443</v>
      </c>
      <c r="M209" s="218">
        <v>471713</v>
      </c>
      <c r="N209" s="191"/>
      <c r="O209" s="218">
        <v>984373</v>
      </c>
      <c r="P209" s="230">
        <v>984373</v>
      </c>
      <c r="Q209" s="191"/>
      <c r="R209" s="218">
        <v>984373</v>
      </c>
      <c r="S209" s="192"/>
      <c r="T209" s="218">
        <v>471713</v>
      </c>
    </row>
    <row r="210" spans="1:20" ht="12.75">
      <c r="A210" s="177" t="s">
        <v>646</v>
      </c>
      <c r="B210" s="178">
        <v>201</v>
      </c>
      <c r="C210" s="218">
        <v>123961220</v>
      </c>
      <c r="D210" s="218">
        <v>129211894</v>
      </c>
      <c r="E210" s="218">
        <v>0</v>
      </c>
      <c r="F210" s="218">
        <v>0</v>
      </c>
      <c r="G210" s="218">
        <v>0</v>
      </c>
      <c r="H210" s="218">
        <v>129211894</v>
      </c>
      <c r="I210" s="218">
        <v>129211894</v>
      </c>
      <c r="J210" s="218">
        <v>134165825</v>
      </c>
      <c r="K210" s="218">
        <v>0</v>
      </c>
      <c r="L210" s="218">
        <v>0</v>
      </c>
      <c r="M210" s="218">
        <v>134165825</v>
      </c>
      <c r="N210" s="191"/>
      <c r="O210" s="218">
        <v>156410187</v>
      </c>
      <c r="P210" s="230">
        <v>156410187</v>
      </c>
      <c r="Q210" s="191"/>
      <c r="R210" s="218">
        <v>156410187</v>
      </c>
      <c r="S210" s="192"/>
      <c r="T210" s="218">
        <v>134165825</v>
      </c>
    </row>
    <row r="211" spans="1:20" ht="12.75">
      <c r="A211" s="177" t="s">
        <v>647</v>
      </c>
      <c r="B211" s="178">
        <v>202</v>
      </c>
      <c r="C211" s="218">
        <v>1916946</v>
      </c>
      <c r="D211" s="218">
        <v>1986818</v>
      </c>
      <c r="E211" s="218">
        <v>0</v>
      </c>
      <c r="F211" s="218">
        <v>0</v>
      </c>
      <c r="G211" s="218">
        <v>0</v>
      </c>
      <c r="H211" s="218">
        <v>1986818</v>
      </c>
      <c r="I211" s="218">
        <v>1986818</v>
      </c>
      <c r="J211" s="218">
        <v>2068476</v>
      </c>
      <c r="K211" s="218">
        <v>0</v>
      </c>
      <c r="L211" s="218">
        <v>0</v>
      </c>
      <c r="M211" s="218">
        <v>2068476</v>
      </c>
      <c r="N211" s="191"/>
      <c r="O211" s="218">
        <v>2938367</v>
      </c>
      <c r="P211" s="230">
        <v>2938367</v>
      </c>
      <c r="Q211" s="191"/>
      <c r="R211" s="218">
        <v>2938367</v>
      </c>
      <c r="S211" s="192"/>
      <c r="T211" s="218">
        <v>2068476</v>
      </c>
    </row>
    <row r="212" spans="1:20" ht="12.75">
      <c r="A212" s="177" t="s">
        <v>648</v>
      </c>
      <c r="B212" s="178">
        <v>203</v>
      </c>
      <c r="C212" s="218">
        <v>4797459</v>
      </c>
      <c r="D212" s="218">
        <v>4972733</v>
      </c>
      <c r="E212" s="218">
        <v>0</v>
      </c>
      <c r="F212" s="218">
        <v>0</v>
      </c>
      <c r="G212" s="218">
        <v>471185</v>
      </c>
      <c r="H212" s="218">
        <v>4501548</v>
      </c>
      <c r="I212" s="218">
        <v>4501548</v>
      </c>
      <c r="J212" s="218">
        <v>5159395</v>
      </c>
      <c r="K212" s="218">
        <v>0</v>
      </c>
      <c r="L212" s="218">
        <v>482965</v>
      </c>
      <c r="M212" s="218">
        <v>4676430</v>
      </c>
      <c r="N212" s="191"/>
      <c r="O212" s="218">
        <v>12337795</v>
      </c>
      <c r="P212" s="230">
        <v>12337795</v>
      </c>
      <c r="Q212" s="191"/>
      <c r="R212" s="218">
        <v>12337795</v>
      </c>
      <c r="S212" s="192"/>
      <c r="T212" s="218">
        <v>4676430</v>
      </c>
    </row>
    <row r="213" spans="1:20" ht="12.75">
      <c r="A213" s="177" t="s">
        <v>649</v>
      </c>
      <c r="B213" s="178">
        <v>204</v>
      </c>
      <c r="C213" s="218">
        <v>1919191</v>
      </c>
      <c r="D213" s="218">
        <v>1995078</v>
      </c>
      <c r="E213" s="218">
        <v>0</v>
      </c>
      <c r="F213" s="218">
        <v>0</v>
      </c>
      <c r="G213" s="218">
        <v>396228</v>
      </c>
      <c r="H213" s="218">
        <v>1598850</v>
      </c>
      <c r="I213" s="218">
        <v>1598850</v>
      </c>
      <c r="J213" s="218">
        <v>2058173</v>
      </c>
      <c r="K213" s="218">
        <v>0</v>
      </c>
      <c r="L213" s="218">
        <v>406134</v>
      </c>
      <c r="M213" s="218">
        <v>1652039</v>
      </c>
      <c r="N213" s="191"/>
      <c r="O213" s="218">
        <v>2895827</v>
      </c>
      <c r="P213" s="230">
        <v>2895827</v>
      </c>
      <c r="Q213" s="191"/>
      <c r="R213" s="218">
        <v>2895827</v>
      </c>
      <c r="S213" s="192"/>
      <c r="T213" s="218">
        <v>1652039</v>
      </c>
    </row>
    <row r="214" spans="1:20" ht="12.75">
      <c r="A214" s="177" t="s">
        <v>650</v>
      </c>
      <c r="B214" s="178">
        <v>205</v>
      </c>
      <c r="C214" s="218">
        <v>15439734</v>
      </c>
      <c r="D214" s="218">
        <v>16361470</v>
      </c>
      <c r="E214" s="218">
        <v>0</v>
      </c>
      <c r="F214" s="218">
        <v>0</v>
      </c>
      <c r="G214" s="218">
        <v>1412256</v>
      </c>
      <c r="H214" s="218">
        <v>14949214</v>
      </c>
      <c r="I214" s="218">
        <v>14589424</v>
      </c>
      <c r="J214" s="218">
        <v>16951777</v>
      </c>
      <c r="K214" s="218">
        <v>0</v>
      </c>
      <c r="L214" s="218">
        <v>1816347</v>
      </c>
      <c r="M214" s="218">
        <v>15135430</v>
      </c>
      <c r="N214" s="191"/>
      <c r="O214" s="218">
        <v>39117873</v>
      </c>
      <c r="P214" s="230">
        <v>39117873</v>
      </c>
      <c r="Q214" s="191"/>
      <c r="R214" s="218">
        <v>39117873</v>
      </c>
      <c r="S214" s="192"/>
      <c r="T214" s="218">
        <v>15135430</v>
      </c>
    </row>
    <row r="215" spans="1:20" ht="12.75">
      <c r="A215" s="177" t="s">
        <v>651</v>
      </c>
      <c r="B215" s="178">
        <v>206</v>
      </c>
      <c r="C215" s="218">
        <v>52014405</v>
      </c>
      <c r="D215" s="218">
        <v>54300695</v>
      </c>
      <c r="E215" s="218">
        <v>0</v>
      </c>
      <c r="F215" s="218">
        <v>0</v>
      </c>
      <c r="G215" s="218">
        <v>0</v>
      </c>
      <c r="H215" s="218">
        <v>54300695</v>
      </c>
      <c r="I215" s="218">
        <v>54300695</v>
      </c>
      <c r="J215" s="218">
        <v>56390995</v>
      </c>
      <c r="K215" s="218">
        <v>0</v>
      </c>
      <c r="L215" s="218">
        <v>0</v>
      </c>
      <c r="M215" s="218">
        <v>56390995</v>
      </c>
      <c r="N215" s="191"/>
      <c r="O215" s="218">
        <v>109237194</v>
      </c>
      <c r="P215" s="230">
        <v>109237194</v>
      </c>
      <c r="Q215" s="191"/>
      <c r="R215" s="218">
        <v>109237194</v>
      </c>
      <c r="S215" s="192"/>
      <c r="T215" s="218">
        <v>56390995</v>
      </c>
    </row>
    <row r="216" spans="1:20" ht="12.75">
      <c r="A216" s="177" t="s">
        <v>652</v>
      </c>
      <c r="B216" s="178">
        <v>207</v>
      </c>
      <c r="C216" s="218">
        <v>329940249</v>
      </c>
      <c r="D216" s="218">
        <v>343951137</v>
      </c>
      <c r="E216" s="218">
        <v>0</v>
      </c>
      <c r="F216" s="218">
        <v>0</v>
      </c>
      <c r="G216" s="218">
        <v>26159259</v>
      </c>
      <c r="H216" s="218">
        <v>317791878</v>
      </c>
      <c r="I216" s="218">
        <v>317791878</v>
      </c>
      <c r="J216" s="218">
        <v>358155776</v>
      </c>
      <c r="K216" s="218">
        <v>0</v>
      </c>
      <c r="L216" s="218">
        <v>26813240</v>
      </c>
      <c r="M216" s="218">
        <v>331342536</v>
      </c>
      <c r="N216" s="191"/>
      <c r="O216" s="218">
        <v>760621190</v>
      </c>
      <c r="P216" s="230">
        <v>760621190</v>
      </c>
      <c r="Q216" s="191"/>
      <c r="R216" s="218">
        <v>760621190</v>
      </c>
      <c r="S216" s="192"/>
      <c r="T216" s="218">
        <v>331342536</v>
      </c>
    </row>
    <row r="217" spans="1:20" ht="12.75">
      <c r="A217" s="177" t="s">
        <v>653</v>
      </c>
      <c r="B217" s="178">
        <v>208</v>
      </c>
      <c r="C217" s="218">
        <v>28658330</v>
      </c>
      <c r="D217" s="218">
        <v>30047297</v>
      </c>
      <c r="E217" s="218">
        <v>0</v>
      </c>
      <c r="F217" s="218">
        <v>0</v>
      </c>
      <c r="G217" s="218">
        <v>2893086</v>
      </c>
      <c r="H217" s="218">
        <v>27154211</v>
      </c>
      <c r="I217" s="218">
        <v>27154211</v>
      </c>
      <c r="J217" s="218">
        <v>31381469</v>
      </c>
      <c r="K217" s="218">
        <v>0</v>
      </c>
      <c r="L217" s="218">
        <v>2965413</v>
      </c>
      <c r="M217" s="218">
        <v>28416056</v>
      </c>
      <c r="N217" s="191"/>
      <c r="O217" s="218">
        <v>44846280</v>
      </c>
      <c r="P217" s="230">
        <v>44846280</v>
      </c>
      <c r="Q217" s="191"/>
      <c r="R217" s="218">
        <v>44846280</v>
      </c>
      <c r="S217" s="192"/>
      <c r="T217" s="218">
        <v>28416056</v>
      </c>
    </row>
    <row r="218" spans="1:20" ht="12.75">
      <c r="A218" s="177" t="s">
        <v>654</v>
      </c>
      <c r="B218" s="178">
        <v>209</v>
      </c>
      <c r="C218" s="218">
        <v>16996148</v>
      </c>
      <c r="D218" s="218">
        <v>17777170</v>
      </c>
      <c r="E218" s="218">
        <v>0</v>
      </c>
      <c r="F218" s="218">
        <v>0</v>
      </c>
      <c r="G218" s="218">
        <v>0</v>
      </c>
      <c r="H218" s="218">
        <v>17777170</v>
      </c>
      <c r="I218" s="218">
        <v>17777170</v>
      </c>
      <c r="J218" s="218">
        <v>18814731</v>
      </c>
      <c r="K218" s="218">
        <v>0</v>
      </c>
      <c r="L218" s="218">
        <v>0</v>
      </c>
      <c r="M218" s="218">
        <v>18814731</v>
      </c>
      <c r="N218" s="191"/>
      <c r="O218" s="218">
        <v>18133108</v>
      </c>
      <c r="P218" s="230">
        <v>18133108</v>
      </c>
      <c r="Q218" s="191"/>
      <c r="R218" s="218">
        <v>18133108</v>
      </c>
      <c r="S218" s="192"/>
      <c r="T218" s="218">
        <v>18133108</v>
      </c>
    </row>
    <row r="219" spans="1:20" ht="12.75">
      <c r="A219" s="177" t="s">
        <v>655</v>
      </c>
      <c r="B219" s="178">
        <v>210</v>
      </c>
      <c r="C219" s="218">
        <v>71355993</v>
      </c>
      <c r="D219" s="218">
        <v>74267520</v>
      </c>
      <c r="E219" s="218">
        <v>0</v>
      </c>
      <c r="F219" s="218">
        <v>0</v>
      </c>
      <c r="G219" s="218">
        <v>7981880</v>
      </c>
      <c r="H219" s="218">
        <v>66285640</v>
      </c>
      <c r="I219" s="218">
        <v>66285640</v>
      </c>
      <c r="J219" s="218">
        <v>77464858</v>
      </c>
      <c r="K219" s="218">
        <v>0</v>
      </c>
      <c r="L219" s="218">
        <v>8181427</v>
      </c>
      <c r="M219" s="218">
        <v>69283431</v>
      </c>
      <c r="N219" s="191"/>
      <c r="O219" s="218">
        <v>130455811</v>
      </c>
      <c r="P219" s="230">
        <v>130455811</v>
      </c>
      <c r="Q219" s="191"/>
      <c r="R219" s="218">
        <v>130455811</v>
      </c>
      <c r="S219" s="192"/>
      <c r="T219" s="218">
        <v>69283431</v>
      </c>
    </row>
    <row r="220" spans="1:20" ht="12.75">
      <c r="A220" s="177" t="s">
        <v>656</v>
      </c>
      <c r="B220" s="178">
        <v>211</v>
      </c>
      <c r="C220" s="218">
        <v>50026771</v>
      </c>
      <c r="D220" s="218">
        <v>58295294</v>
      </c>
      <c r="E220" s="218">
        <v>0</v>
      </c>
      <c r="F220" s="218">
        <v>0</v>
      </c>
      <c r="G220" s="218">
        <v>0</v>
      </c>
      <c r="H220" s="218">
        <v>58295294</v>
      </c>
      <c r="I220" s="218">
        <v>51795294</v>
      </c>
      <c r="J220" s="218">
        <v>60377329</v>
      </c>
      <c r="K220" s="218">
        <v>0</v>
      </c>
      <c r="L220" s="218">
        <v>6662500</v>
      </c>
      <c r="M220" s="218">
        <v>53714829</v>
      </c>
      <c r="N220" s="191"/>
      <c r="O220" s="218">
        <v>99224857</v>
      </c>
      <c r="P220" s="230">
        <v>99224857</v>
      </c>
      <c r="Q220" s="191"/>
      <c r="R220" s="218">
        <v>99224857</v>
      </c>
      <c r="S220" s="192"/>
      <c r="T220" s="218">
        <v>53714829</v>
      </c>
    </row>
    <row r="221" spans="1:20" ht="12.75">
      <c r="A221" s="177" t="s">
        <v>657</v>
      </c>
      <c r="B221" s="178">
        <v>212</v>
      </c>
      <c r="C221" s="218">
        <v>5665509</v>
      </c>
      <c r="D221" s="218">
        <v>5879516</v>
      </c>
      <c r="E221" s="218">
        <v>0</v>
      </c>
      <c r="F221" s="218">
        <v>0</v>
      </c>
      <c r="G221" s="218">
        <v>0</v>
      </c>
      <c r="H221" s="218">
        <v>5879516</v>
      </c>
      <c r="I221" s="218">
        <v>5879516</v>
      </c>
      <c r="J221" s="218">
        <v>6092243</v>
      </c>
      <c r="K221" s="218">
        <v>0</v>
      </c>
      <c r="L221" s="218">
        <v>0</v>
      </c>
      <c r="M221" s="218">
        <v>6092243</v>
      </c>
      <c r="N221" s="191"/>
      <c r="O221" s="218">
        <v>9896599</v>
      </c>
      <c r="P221" s="230">
        <v>9896599</v>
      </c>
      <c r="Q221" s="191"/>
      <c r="R221" s="218">
        <v>9896599</v>
      </c>
      <c r="S221" s="192"/>
      <c r="T221" s="218">
        <v>6092243</v>
      </c>
    </row>
    <row r="222" spans="1:20" ht="12.75">
      <c r="A222" s="177" t="s">
        <v>658</v>
      </c>
      <c r="B222" s="178">
        <v>213</v>
      </c>
      <c r="C222" s="218">
        <v>42647910</v>
      </c>
      <c r="D222" s="218">
        <v>44467836</v>
      </c>
      <c r="E222" s="218">
        <v>0</v>
      </c>
      <c r="F222" s="218">
        <v>0</v>
      </c>
      <c r="G222" s="218">
        <v>1715933</v>
      </c>
      <c r="H222" s="218">
        <v>42751903</v>
      </c>
      <c r="I222" s="218">
        <v>42751903</v>
      </c>
      <c r="J222" s="218">
        <v>46656776</v>
      </c>
      <c r="K222" s="218">
        <v>0</v>
      </c>
      <c r="L222" s="218">
        <v>1758831</v>
      </c>
      <c r="M222" s="218">
        <v>44897945</v>
      </c>
      <c r="N222" s="191"/>
      <c r="O222" s="218">
        <v>81442226</v>
      </c>
      <c r="P222" s="230">
        <v>81442226</v>
      </c>
      <c r="Q222" s="191"/>
      <c r="R222" s="218">
        <v>81442226</v>
      </c>
      <c r="S222" s="192"/>
      <c r="T222" s="218">
        <v>44897945</v>
      </c>
    </row>
    <row r="223" spans="1:20" ht="12.75">
      <c r="A223" s="177" t="s">
        <v>659</v>
      </c>
      <c r="B223" s="178">
        <v>214</v>
      </c>
      <c r="C223" s="218">
        <v>56758366</v>
      </c>
      <c r="D223" s="218">
        <v>59108954</v>
      </c>
      <c r="E223" s="218">
        <v>0</v>
      </c>
      <c r="F223" s="218">
        <v>0</v>
      </c>
      <c r="G223" s="218">
        <v>5265326</v>
      </c>
      <c r="H223" s="218">
        <v>53843628</v>
      </c>
      <c r="I223" s="218">
        <v>53843628</v>
      </c>
      <c r="J223" s="218">
        <v>61649762</v>
      </c>
      <c r="K223" s="218">
        <v>0</v>
      </c>
      <c r="L223" s="218">
        <v>5396959</v>
      </c>
      <c r="M223" s="218">
        <v>56252803</v>
      </c>
      <c r="N223" s="191"/>
      <c r="O223" s="218">
        <v>86160631</v>
      </c>
      <c r="P223" s="230">
        <v>86160631</v>
      </c>
      <c r="Q223" s="191"/>
      <c r="R223" s="218">
        <v>86160631</v>
      </c>
      <c r="S223" s="192"/>
      <c r="T223" s="218">
        <v>56252803</v>
      </c>
    </row>
    <row r="224" spans="1:20" ht="12.75">
      <c r="A224" s="177" t="s">
        <v>660</v>
      </c>
      <c r="B224" s="178">
        <v>215</v>
      </c>
      <c r="C224" s="218">
        <v>49116899</v>
      </c>
      <c r="D224" s="218">
        <v>50983446</v>
      </c>
      <c r="E224" s="218">
        <v>0</v>
      </c>
      <c r="F224" s="218">
        <v>0</v>
      </c>
      <c r="G224" s="218">
        <v>1576494</v>
      </c>
      <c r="H224" s="218">
        <v>49406952</v>
      </c>
      <c r="I224" s="218">
        <v>49406952</v>
      </c>
      <c r="J224" s="218">
        <v>52997340</v>
      </c>
      <c r="K224" s="218">
        <v>0</v>
      </c>
      <c r="L224" s="218">
        <v>1615906</v>
      </c>
      <c r="M224" s="218">
        <v>51381434</v>
      </c>
      <c r="N224" s="191"/>
      <c r="O224" s="218">
        <v>73519799</v>
      </c>
      <c r="P224" s="230">
        <v>73519799</v>
      </c>
      <c r="Q224" s="191"/>
      <c r="R224" s="218">
        <v>73519799</v>
      </c>
      <c r="S224" s="192"/>
      <c r="T224" s="218">
        <v>51381434</v>
      </c>
    </row>
    <row r="225" spans="1:20" ht="12.75">
      <c r="A225" s="177" t="s">
        <v>661</v>
      </c>
      <c r="B225" s="178">
        <v>216</v>
      </c>
      <c r="C225" s="218">
        <v>20770441</v>
      </c>
      <c r="D225" s="218">
        <v>21564417</v>
      </c>
      <c r="E225" s="218">
        <v>0</v>
      </c>
      <c r="F225" s="218">
        <v>0</v>
      </c>
      <c r="G225" s="218">
        <v>40649</v>
      </c>
      <c r="H225" s="218">
        <v>21523768</v>
      </c>
      <c r="I225" s="218">
        <v>21523768</v>
      </c>
      <c r="J225" s="218">
        <v>22340990</v>
      </c>
      <c r="K225" s="218">
        <v>0</v>
      </c>
      <c r="L225" s="218">
        <v>41665</v>
      </c>
      <c r="M225" s="218">
        <v>22299325</v>
      </c>
      <c r="N225" s="191"/>
      <c r="O225" s="218">
        <v>42771089</v>
      </c>
      <c r="P225" s="230">
        <v>42771089</v>
      </c>
      <c r="Q225" s="191"/>
      <c r="R225" s="218">
        <v>42771089</v>
      </c>
      <c r="S225" s="192"/>
      <c r="T225" s="218">
        <v>22299325</v>
      </c>
    </row>
    <row r="226" spans="1:20" ht="12.75">
      <c r="A226" s="177" t="s">
        <v>662</v>
      </c>
      <c r="B226" s="178">
        <v>217</v>
      </c>
      <c r="C226" s="218">
        <v>7872147</v>
      </c>
      <c r="D226" s="218">
        <v>8690698</v>
      </c>
      <c r="E226" s="218">
        <v>0</v>
      </c>
      <c r="F226" s="218">
        <v>0</v>
      </c>
      <c r="G226" s="218">
        <v>1069126</v>
      </c>
      <c r="H226" s="218">
        <v>7621572</v>
      </c>
      <c r="I226" s="218">
        <v>7621572</v>
      </c>
      <c r="J226" s="218">
        <v>9054916</v>
      </c>
      <c r="K226" s="218">
        <v>0</v>
      </c>
      <c r="L226" s="218">
        <v>1095854</v>
      </c>
      <c r="M226" s="218">
        <v>7959062</v>
      </c>
      <c r="N226" s="191"/>
      <c r="O226" s="218">
        <v>11602349</v>
      </c>
      <c r="P226" s="230">
        <v>11602349</v>
      </c>
      <c r="Q226" s="191"/>
      <c r="R226" s="218">
        <v>11602349</v>
      </c>
      <c r="S226" s="192"/>
      <c r="T226" s="218">
        <v>7959062</v>
      </c>
    </row>
    <row r="227" spans="1:20" ht="12.75">
      <c r="A227" s="177" t="s">
        <v>663</v>
      </c>
      <c r="B227" s="178">
        <v>218</v>
      </c>
      <c r="C227" s="218">
        <v>34510608</v>
      </c>
      <c r="D227" s="218">
        <v>36577459</v>
      </c>
      <c r="E227" s="218">
        <v>0</v>
      </c>
      <c r="F227" s="218">
        <v>0</v>
      </c>
      <c r="G227" s="218">
        <v>0</v>
      </c>
      <c r="H227" s="218">
        <v>36577459</v>
      </c>
      <c r="I227" s="218">
        <v>36577459</v>
      </c>
      <c r="J227" s="218">
        <v>38391163</v>
      </c>
      <c r="K227" s="218">
        <v>0</v>
      </c>
      <c r="L227" s="218">
        <v>0</v>
      </c>
      <c r="M227" s="218">
        <v>38391163</v>
      </c>
      <c r="N227" s="191"/>
      <c r="O227" s="218">
        <v>63146873</v>
      </c>
      <c r="P227" s="230">
        <v>63146873</v>
      </c>
      <c r="Q227" s="191"/>
      <c r="R227" s="218">
        <v>63146873</v>
      </c>
      <c r="S227" s="192"/>
      <c r="T227" s="218">
        <v>38391163</v>
      </c>
    </row>
    <row r="228" spans="1:20" ht="12.75">
      <c r="A228" s="177" t="s">
        <v>664</v>
      </c>
      <c r="B228" s="178">
        <v>219</v>
      </c>
      <c r="C228" s="218">
        <v>41632142</v>
      </c>
      <c r="D228" s="218">
        <v>43199612</v>
      </c>
      <c r="E228" s="218">
        <v>0</v>
      </c>
      <c r="F228" s="218">
        <v>0</v>
      </c>
      <c r="G228" s="218">
        <v>1103402</v>
      </c>
      <c r="H228" s="218">
        <v>42096210</v>
      </c>
      <c r="I228" s="218">
        <v>42096210</v>
      </c>
      <c r="J228" s="218">
        <v>44672846</v>
      </c>
      <c r="K228" s="218">
        <v>0</v>
      </c>
      <c r="L228" s="218">
        <v>1130987</v>
      </c>
      <c r="M228" s="218">
        <v>43541859</v>
      </c>
      <c r="N228" s="191"/>
      <c r="O228" s="218">
        <v>67865644</v>
      </c>
      <c r="P228" s="230">
        <v>67865644</v>
      </c>
      <c r="Q228" s="191"/>
      <c r="R228" s="218">
        <v>67865644</v>
      </c>
      <c r="S228" s="192"/>
      <c r="T228" s="218">
        <v>43541859</v>
      </c>
    </row>
    <row r="229" spans="1:20" ht="12.75">
      <c r="A229" s="177" t="s">
        <v>665</v>
      </c>
      <c r="B229" s="178">
        <v>220</v>
      </c>
      <c r="C229" s="218">
        <v>71002135</v>
      </c>
      <c r="D229" s="218">
        <v>73656770</v>
      </c>
      <c r="E229" s="218">
        <v>0</v>
      </c>
      <c r="F229" s="218">
        <v>0</v>
      </c>
      <c r="G229" s="218">
        <v>0</v>
      </c>
      <c r="H229" s="218">
        <v>73656770</v>
      </c>
      <c r="I229" s="218">
        <v>73656770</v>
      </c>
      <c r="J229" s="218">
        <v>83324094</v>
      </c>
      <c r="K229" s="218">
        <v>0</v>
      </c>
      <c r="L229" s="218">
        <v>0</v>
      </c>
      <c r="M229" s="218">
        <v>83324094</v>
      </c>
      <c r="N229" s="191"/>
      <c r="O229" s="218">
        <v>132780743</v>
      </c>
      <c r="P229" s="230">
        <v>132780743</v>
      </c>
      <c r="Q229" s="191"/>
      <c r="R229" s="218">
        <v>132780743</v>
      </c>
      <c r="S229" s="192"/>
      <c r="T229" s="218">
        <v>83324094</v>
      </c>
    </row>
    <row r="230" spans="1:20" ht="12.75">
      <c r="A230" s="177" t="s">
        <v>666</v>
      </c>
      <c r="B230" s="178">
        <v>221</v>
      </c>
      <c r="C230" s="218">
        <v>21494560</v>
      </c>
      <c r="D230" s="218">
        <v>22592311</v>
      </c>
      <c r="E230" s="218">
        <v>0</v>
      </c>
      <c r="F230" s="218">
        <v>0</v>
      </c>
      <c r="G230" s="218">
        <v>2941722</v>
      </c>
      <c r="H230" s="218">
        <v>19650589</v>
      </c>
      <c r="I230" s="218">
        <v>19375589</v>
      </c>
      <c r="J230" s="218">
        <v>23379875</v>
      </c>
      <c r="K230" s="218">
        <v>0</v>
      </c>
      <c r="L230" s="218">
        <v>3297140</v>
      </c>
      <c r="M230" s="218">
        <v>20082735</v>
      </c>
      <c r="N230" s="191"/>
      <c r="O230" s="218">
        <v>80367997</v>
      </c>
      <c r="P230" s="230">
        <v>80367997</v>
      </c>
      <c r="Q230" s="191"/>
      <c r="R230" s="218">
        <v>80367997</v>
      </c>
      <c r="S230" s="192"/>
      <c r="T230" s="218">
        <v>20082735</v>
      </c>
    </row>
    <row r="231" spans="1:20" ht="12.75">
      <c r="A231" s="177" t="s">
        <v>667</v>
      </c>
      <c r="B231" s="178">
        <v>222</v>
      </c>
      <c r="C231" s="218">
        <v>2776589</v>
      </c>
      <c r="D231" s="218">
        <v>2893048</v>
      </c>
      <c r="E231" s="218">
        <v>75000</v>
      </c>
      <c r="F231" s="218">
        <v>75000</v>
      </c>
      <c r="G231" s="218">
        <v>198026</v>
      </c>
      <c r="H231" s="218">
        <v>2695022</v>
      </c>
      <c r="I231" s="218">
        <v>2770022</v>
      </c>
      <c r="J231" s="218">
        <v>2993573</v>
      </c>
      <c r="K231" s="218">
        <v>75000</v>
      </c>
      <c r="L231" s="218">
        <v>201102</v>
      </c>
      <c r="M231" s="218">
        <v>2792471</v>
      </c>
      <c r="N231" s="191"/>
      <c r="O231" s="218">
        <v>5317525</v>
      </c>
      <c r="P231" s="230">
        <v>5317525</v>
      </c>
      <c r="Q231" s="191"/>
      <c r="R231" s="218">
        <v>5317525</v>
      </c>
      <c r="S231" s="192"/>
      <c r="T231" s="218">
        <v>2792471</v>
      </c>
    </row>
    <row r="232" spans="1:20" ht="12.75">
      <c r="A232" s="177" t="s">
        <v>668</v>
      </c>
      <c r="B232" s="178">
        <v>223</v>
      </c>
      <c r="C232" s="218">
        <v>10767772</v>
      </c>
      <c r="D232" s="218">
        <v>11152441</v>
      </c>
      <c r="E232" s="218">
        <v>0</v>
      </c>
      <c r="F232" s="218">
        <v>0</v>
      </c>
      <c r="G232" s="218">
        <v>648287</v>
      </c>
      <c r="H232" s="218">
        <v>10504154</v>
      </c>
      <c r="I232" s="218">
        <v>10504154</v>
      </c>
      <c r="J232" s="218">
        <v>11511097</v>
      </c>
      <c r="K232" s="218">
        <v>0</v>
      </c>
      <c r="L232" s="218">
        <v>664494</v>
      </c>
      <c r="M232" s="218">
        <v>10846603</v>
      </c>
      <c r="N232" s="191"/>
      <c r="O232" s="218">
        <v>12596714</v>
      </c>
      <c r="P232" s="230">
        <v>12596714</v>
      </c>
      <c r="Q232" s="191"/>
      <c r="R232" s="218">
        <v>12596714</v>
      </c>
      <c r="S232" s="192"/>
      <c r="T232" s="218">
        <v>10846603</v>
      </c>
    </row>
    <row r="233" spans="1:20" ht="12.75">
      <c r="A233" s="177" t="s">
        <v>669</v>
      </c>
      <c r="B233" s="178">
        <v>224</v>
      </c>
      <c r="C233" s="218">
        <v>23310953</v>
      </c>
      <c r="D233" s="218">
        <v>24881343</v>
      </c>
      <c r="E233" s="218">
        <v>0</v>
      </c>
      <c r="F233" s="218">
        <v>0</v>
      </c>
      <c r="G233" s="218">
        <v>2342097</v>
      </c>
      <c r="H233" s="218">
        <v>22539246</v>
      </c>
      <c r="I233" s="218">
        <v>21814246</v>
      </c>
      <c r="J233" s="218">
        <v>25734238</v>
      </c>
      <c r="K233" s="218">
        <v>0</v>
      </c>
      <c r="L233" s="218">
        <v>3143774</v>
      </c>
      <c r="M233" s="218">
        <v>22590464</v>
      </c>
      <c r="N233" s="191"/>
      <c r="O233" s="218">
        <v>102393132</v>
      </c>
      <c r="P233" s="230">
        <v>102393132</v>
      </c>
      <c r="Q233" s="191"/>
      <c r="R233" s="218">
        <v>102393132</v>
      </c>
      <c r="S233" s="192"/>
      <c r="T233" s="218">
        <v>22590464</v>
      </c>
    </row>
    <row r="234" spans="1:20" ht="12.75">
      <c r="A234" s="177" t="s">
        <v>670</v>
      </c>
      <c r="B234" s="178">
        <v>225</v>
      </c>
      <c r="C234" s="218">
        <v>5021909</v>
      </c>
      <c r="D234" s="218">
        <v>5180195</v>
      </c>
      <c r="E234" s="218">
        <v>0</v>
      </c>
      <c r="F234" s="218">
        <v>0</v>
      </c>
      <c r="G234" s="218">
        <v>483453</v>
      </c>
      <c r="H234" s="218">
        <v>4696742</v>
      </c>
      <c r="I234" s="218">
        <v>4696742</v>
      </c>
      <c r="J234" s="218">
        <v>5344437</v>
      </c>
      <c r="K234" s="218">
        <v>0</v>
      </c>
      <c r="L234" s="218">
        <v>495539</v>
      </c>
      <c r="M234" s="218">
        <v>4848898</v>
      </c>
      <c r="N234" s="191"/>
      <c r="O234" s="218">
        <v>15350668</v>
      </c>
      <c r="P234" s="230">
        <v>15350668</v>
      </c>
      <c r="Q234" s="191"/>
      <c r="R234" s="218">
        <v>15350668</v>
      </c>
      <c r="S234" s="192"/>
      <c r="T234" s="218">
        <v>4848898</v>
      </c>
    </row>
    <row r="235" spans="1:20" ht="12.75">
      <c r="A235" s="177" t="s">
        <v>671</v>
      </c>
      <c r="B235" s="178">
        <v>226</v>
      </c>
      <c r="C235" s="218">
        <v>22237627</v>
      </c>
      <c r="D235" s="218">
        <v>23278922</v>
      </c>
      <c r="E235" s="218">
        <v>0</v>
      </c>
      <c r="F235" s="218">
        <v>0</v>
      </c>
      <c r="G235" s="218">
        <v>0</v>
      </c>
      <c r="H235" s="218">
        <v>23278922</v>
      </c>
      <c r="I235" s="218">
        <v>23278922</v>
      </c>
      <c r="J235" s="218">
        <v>0</v>
      </c>
      <c r="K235" s="218">
        <v>0</v>
      </c>
      <c r="L235" s="218">
        <v>0</v>
      </c>
      <c r="M235" s="218">
        <v>0</v>
      </c>
      <c r="N235" s="191"/>
      <c r="O235" s="218">
        <v>34383138</v>
      </c>
      <c r="P235" s="230">
        <v>34383138</v>
      </c>
      <c r="Q235" s="191"/>
      <c r="R235" s="218">
        <v>34383138</v>
      </c>
      <c r="S235" s="192"/>
      <c r="T235" s="218">
        <v>24377687</v>
      </c>
    </row>
    <row r="236" spans="1:20" ht="12.75">
      <c r="A236" s="177" t="s">
        <v>672</v>
      </c>
      <c r="B236" s="178">
        <v>227</v>
      </c>
      <c r="C236" s="218">
        <v>18468917</v>
      </c>
      <c r="D236" s="218">
        <v>19116646</v>
      </c>
      <c r="E236" s="218">
        <v>0</v>
      </c>
      <c r="F236" s="218">
        <v>0</v>
      </c>
      <c r="G236" s="218">
        <v>0</v>
      </c>
      <c r="H236" s="218">
        <v>19116646</v>
      </c>
      <c r="I236" s="218">
        <v>19116646</v>
      </c>
      <c r="J236" s="218">
        <v>19780028</v>
      </c>
      <c r="K236" s="218">
        <v>0</v>
      </c>
      <c r="L236" s="218">
        <v>0</v>
      </c>
      <c r="M236" s="218">
        <v>19780028</v>
      </c>
      <c r="N236" s="191"/>
      <c r="O236" s="218">
        <v>23760608</v>
      </c>
      <c r="P236" s="230">
        <v>23760608</v>
      </c>
      <c r="Q236" s="191"/>
      <c r="R236" s="218">
        <v>23760608</v>
      </c>
      <c r="S236" s="192"/>
      <c r="T236" s="218">
        <v>19780028</v>
      </c>
    </row>
    <row r="237" spans="1:20" ht="12.75">
      <c r="A237" s="177" t="s">
        <v>673</v>
      </c>
      <c r="B237" s="178">
        <v>228</v>
      </c>
      <c r="C237" s="218">
        <v>9102893</v>
      </c>
      <c r="D237" s="218">
        <v>9884908</v>
      </c>
      <c r="E237" s="218">
        <v>0</v>
      </c>
      <c r="F237" s="218">
        <v>0</v>
      </c>
      <c r="G237" s="218">
        <v>290266</v>
      </c>
      <c r="H237" s="218">
        <v>9594642</v>
      </c>
      <c r="I237" s="218">
        <v>9194642</v>
      </c>
      <c r="J237" s="218">
        <v>10252760</v>
      </c>
      <c r="K237" s="218">
        <v>0</v>
      </c>
      <c r="L237" s="218">
        <v>707523</v>
      </c>
      <c r="M237" s="218">
        <v>9545237</v>
      </c>
      <c r="N237" s="191"/>
      <c r="O237" s="218">
        <v>13964823</v>
      </c>
      <c r="P237" s="230">
        <v>13964823</v>
      </c>
      <c r="Q237" s="191"/>
      <c r="R237" s="218">
        <v>13964823</v>
      </c>
      <c r="S237" s="192"/>
      <c r="T237" s="218">
        <v>9545237</v>
      </c>
    </row>
    <row r="238" spans="1:20" ht="12.75">
      <c r="A238" s="177" t="s">
        <v>674</v>
      </c>
      <c r="B238" s="178">
        <v>229</v>
      </c>
      <c r="C238" s="218">
        <v>114596472</v>
      </c>
      <c r="D238" s="218">
        <v>118533936</v>
      </c>
      <c r="E238" s="218">
        <v>0</v>
      </c>
      <c r="F238" s="218">
        <v>0</v>
      </c>
      <c r="G238" s="218">
        <v>0</v>
      </c>
      <c r="H238" s="218">
        <v>118533936</v>
      </c>
      <c r="I238" s="218">
        <v>118533936</v>
      </c>
      <c r="J238" s="218">
        <v>122866207</v>
      </c>
      <c r="K238" s="218">
        <v>0</v>
      </c>
      <c r="L238" s="218">
        <v>0</v>
      </c>
      <c r="M238" s="218">
        <v>122866207</v>
      </c>
      <c r="N238" s="191"/>
      <c r="O238" s="218">
        <v>199296428</v>
      </c>
      <c r="P238" s="230">
        <v>199296428</v>
      </c>
      <c r="Q238" s="191"/>
      <c r="R238" s="218">
        <v>199296428</v>
      </c>
      <c r="S238" s="192"/>
      <c r="T238" s="218">
        <v>122866207</v>
      </c>
    </row>
    <row r="239" spans="1:20" ht="12.75">
      <c r="A239" s="177" t="s">
        <v>675</v>
      </c>
      <c r="B239" s="178">
        <v>230</v>
      </c>
      <c r="C239" s="218">
        <v>3928492</v>
      </c>
      <c r="D239" s="218">
        <v>4037770</v>
      </c>
      <c r="E239" s="218">
        <v>0</v>
      </c>
      <c r="F239" s="218">
        <v>0</v>
      </c>
      <c r="G239" s="218">
        <v>269524</v>
      </c>
      <c r="H239" s="218">
        <v>3768246</v>
      </c>
      <c r="I239" s="218">
        <v>3768246</v>
      </c>
      <c r="J239" s="218">
        <v>4157387</v>
      </c>
      <c r="K239" s="218">
        <v>0</v>
      </c>
      <c r="L239" s="218">
        <v>276262</v>
      </c>
      <c r="M239" s="218">
        <v>3881125</v>
      </c>
      <c r="N239" s="191"/>
      <c r="O239" s="218">
        <v>4488173</v>
      </c>
      <c r="P239" s="230">
        <v>4488173</v>
      </c>
      <c r="Q239" s="191"/>
      <c r="R239" s="218">
        <v>4488173</v>
      </c>
      <c r="S239" s="192"/>
      <c r="T239" s="218">
        <v>3881125</v>
      </c>
    </row>
    <row r="240" spans="1:20" ht="12.75">
      <c r="A240" s="177" t="s">
        <v>676</v>
      </c>
      <c r="B240" s="178">
        <v>231</v>
      </c>
      <c r="C240" s="218">
        <v>38138715</v>
      </c>
      <c r="D240" s="218">
        <v>39529263</v>
      </c>
      <c r="E240" s="218">
        <v>0</v>
      </c>
      <c r="F240" s="218">
        <v>0</v>
      </c>
      <c r="G240" s="218">
        <v>1399958</v>
      </c>
      <c r="H240" s="218">
        <v>38129305</v>
      </c>
      <c r="I240" s="218">
        <v>38129305</v>
      </c>
      <c r="J240" s="218">
        <v>40934294</v>
      </c>
      <c r="K240" s="218">
        <v>0</v>
      </c>
      <c r="L240" s="218">
        <v>1434957</v>
      </c>
      <c r="M240" s="218">
        <v>39499337</v>
      </c>
      <c r="N240" s="191"/>
      <c r="O240" s="218">
        <v>70781280</v>
      </c>
      <c r="P240" s="230">
        <v>70781280</v>
      </c>
      <c r="Q240" s="191"/>
      <c r="R240" s="218">
        <v>70781280</v>
      </c>
      <c r="S240" s="192"/>
      <c r="T240" s="218">
        <v>39499337</v>
      </c>
    </row>
    <row r="241" spans="1:20" ht="12.75">
      <c r="A241" s="177" t="s">
        <v>677</v>
      </c>
      <c r="B241" s="178">
        <v>232</v>
      </c>
      <c r="C241" s="218">
        <v>19062903</v>
      </c>
      <c r="D241" s="218">
        <v>19793092</v>
      </c>
      <c r="E241" s="218">
        <v>0</v>
      </c>
      <c r="F241" s="218">
        <v>0</v>
      </c>
      <c r="G241" s="218">
        <v>788060</v>
      </c>
      <c r="H241" s="218">
        <v>19005032</v>
      </c>
      <c r="I241" s="218">
        <v>19005032</v>
      </c>
      <c r="J241" s="218">
        <v>21984081</v>
      </c>
      <c r="K241" s="218">
        <v>0</v>
      </c>
      <c r="L241" s="218">
        <v>807762</v>
      </c>
      <c r="M241" s="218">
        <v>21176319</v>
      </c>
      <c r="N241" s="191"/>
      <c r="O241" s="218">
        <v>33075330</v>
      </c>
      <c r="P241" s="230">
        <v>33075330</v>
      </c>
      <c r="Q241" s="191"/>
      <c r="R241" s="218">
        <v>33075330</v>
      </c>
      <c r="S241" s="192"/>
      <c r="T241" s="218">
        <v>21176319</v>
      </c>
    </row>
    <row r="242" spans="1:20" ht="12.75">
      <c r="A242" s="177" t="s">
        <v>678</v>
      </c>
      <c r="B242" s="178">
        <v>233</v>
      </c>
      <c r="C242" s="218">
        <v>1956346</v>
      </c>
      <c r="D242" s="218">
        <v>2037506</v>
      </c>
      <c r="E242" s="218">
        <v>0</v>
      </c>
      <c r="F242" s="218">
        <v>0</v>
      </c>
      <c r="G242" s="218">
        <v>0</v>
      </c>
      <c r="H242" s="218">
        <v>2037506</v>
      </c>
      <c r="I242" s="218">
        <v>2037506</v>
      </c>
      <c r="J242" s="218">
        <v>2168834</v>
      </c>
      <c r="K242" s="218">
        <v>0</v>
      </c>
      <c r="L242" s="218">
        <v>0</v>
      </c>
      <c r="M242" s="218">
        <v>2168834</v>
      </c>
      <c r="N242" s="191"/>
      <c r="O242" s="218">
        <v>2263807</v>
      </c>
      <c r="P242" s="230">
        <v>2263807</v>
      </c>
      <c r="Q242" s="191"/>
      <c r="R242" s="218">
        <v>2263807</v>
      </c>
      <c r="S242" s="192"/>
      <c r="T242" s="218">
        <v>2168834</v>
      </c>
    </row>
    <row r="243" spans="1:20" ht="12.75">
      <c r="A243" s="177" t="s">
        <v>679</v>
      </c>
      <c r="B243" s="178">
        <v>234</v>
      </c>
      <c r="C243" s="218">
        <v>2588773</v>
      </c>
      <c r="D243" s="218">
        <v>2673214</v>
      </c>
      <c r="E243" s="218">
        <v>0</v>
      </c>
      <c r="F243" s="218">
        <v>0</v>
      </c>
      <c r="G243" s="218">
        <v>0</v>
      </c>
      <c r="H243" s="218">
        <v>2673214</v>
      </c>
      <c r="I243" s="218">
        <v>2673214</v>
      </c>
      <c r="J243" s="218">
        <v>2756054</v>
      </c>
      <c r="K243" s="218">
        <v>0</v>
      </c>
      <c r="L243" s="218">
        <v>0</v>
      </c>
      <c r="M243" s="218">
        <v>2756054</v>
      </c>
      <c r="N243" s="191"/>
      <c r="O243" s="218">
        <v>3815040</v>
      </c>
      <c r="P243" s="230">
        <v>3815040</v>
      </c>
      <c r="Q243" s="191"/>
      <c r="R243" s="218">
        <v>3815040</v>
      </c>
      <c r="S243" s="192"/>
      <c r="T243" s="218">
        <v>2756054</v>
      </c>
    </row>
    <row r="244" spans="1:20" ht="12.75">
      <c r="A244" s="177" t="s">
        <v>680</v>
      </c>
      <c r="B244" s="178">
        <v>235</v>
      </c>
      <c r="C244" s="218">
        <v>3202862</v>
      </c>
      <c r="D244" s="218">
        <v>3328454</v>
      </c>
      <c r="E244" s="218">
        <v>0</v>
      </c>
      <c r="F244" s="218">
        <v>0</v>
      </c>
      <c r="G244" s="218">
        <v>956186</v>
      </c>
      <c r="H244" s="218">
        <v>2372268</v>
      </c>
      <c r="I244" s="218">
        <v>2372268</v>
      </c>
      <c r="J244" s="218">
        <v>3552966</v>
      </c>
      <c r="K244" s="218">
        <v>0</v>
      </c>
      <c r="L244" s="218">
        <v>980091</v>
      </c>
      <c r="M244" s="218">
        <v>2572875</v>
      </c>
      <c r="N244" s="191"/>
      <c r="O244" s="218">
        <v>5132555</v>
      </c>
      <c r="P244" s="230">
        <v>5132555</v>
      </c>
      <c r="Q244" s="191"/>
      <c r="R244" s="218">
        <v>5132555</v>
      </c>
      <c r="S244" s="192"/>
      <c r="T244" s="218">
        <v>2572875</v>
      </c>
    </row>
    <row r="245" spans="1:20" ht="12.75">
      <c r="A245" s="177" t="s">
        <v>681</v>
      </c>
      <c r="B245" s="178">
        <v>236</v>
      </c>
      <c r="C245" s="218">
        <v>86959318</v>
      </c>
      <c r="D245" s="218">
        <v>89534132</v>
      </c>
      <c r="E245" s="218">
        <v>0</v>
      </c>
      <c r="F245" s="218">
        <v>0</v>
      </c>
      <c r="G245" s="218">
        <v>0</v>
      </c>
      <c r="H245" s="218">
        <v>89534132</v>
      </c>
      <c r="I245" s="218">
        <v>89534132</v>
      </c>
      <c r="J245" s="218">
        <v>92117152</v>
      </c>
      <c r="K245" s="218">
        <v>0</v>
      </c>
      <c r="L245" s="218">
        <v>0</v>
      </c>
      <c r="M245" s="218">
        <v>92117152</v>
      </c>
      <c r="N245" s="191"/>
      <c r="O245" s="218">
        <v>89534132</v>
      </c>
      <c r="P245" s="230">
        <v>89534132</v>
      </c>
      <c r="Q245" s="191"/>
      <c r="R245" s="218">
        <v>89534132</v>
      </c>
      <c r="S245" s="192"/>
      <c r="T245" s="218">
        <v>89534132</v>
      </c>
    </row>
    <row r="246" spans="1:20" ht="12.75">
      <c r="A246" s="177" t="s">
        <v>682</v>
      </c>
      <c r="B246" s="178">
        <v>237</v>
      </c>
      <c r="C246" s="218">
        <v>1746914</v>
      </c>
      <c r="D246" s="218">
        <v>1800147</v>
      </c>
      <c r="E246" s="218">
        <v>0</v>
      </c>
      <c r="F246" s="218">
        <v>0</v>
      </c>
      <c r="G246" s="218">
        <v>39599</v>
      </c>
      <c r="H246" s="218">
        <v>1760548</v>
      </c>
      <c r="I246" s="218">
        <v>1760548</v>
      </c>
      <c r="J246" s="218">
        <v>1930793</v>
      </c>
      <c r="K246" s="218">
        <v>0</v>
      </c>
      <c r="L246" s="218">
        <v>40589</v>
      </c>
      <c r="M246" s="218">
        <v>1890204</v>
      </c>
      <c r="N246" s="191"/>
      <c r="O246" s="218">
        <v>2214456</v>
      </c>
      <c r="P246" s="230">
        <v>2214456</v>
      </c>
      <c r="Q246" s="191"/>
      <c r="R246" s="218">
        <v>2214456</v>
      </c>
      <c r="S246" s="192"/>
      <c r="T246" s="218">
        <v>1890204</v>
      </c>
    </row>
    <row r="247" spans="1:20" ht="12.75">
      <c r="A247" s="177" t="s">
        <v>683</v>
      </c>
      <c r="B247" s="178">
        <v>238</v>
      </c>
      <c r="C247" s="218">
        <v>20840343</v>
      </c>
      <c r="D247" s="218">
        <v>21817477</v>
      </c>
      <c r="E247" s="218">
        <v>0</v>
      </c>
      <c r="F247" s="218">
        <v>0</v>
      </c>
      <c r="G247" s="218">
        <v>1127812</v>
      </c>
      <c r="H247" s="218">
        <v>20689665</v>
      </c>
      <c r="I247" s="218">
        <v>20689665</v>
      </c>
      <c r="J247" s="218">
        <v>22913366</v>
      </c>
      <c r="K247" s="218">
        <v>0</v>
      </c>
      <c r="L247" s="218">
        <v>1156007</v>
      </c>
      <c r="M247" s="218">
        <v>21757359</v>
      </c>
      <c r="N247" s="191"/>
      <c r="O247" s="218">
        <v>36400574</v>
      </c>
      <c r="P247" s="230">
        <v>36400574</v>
      </c>
      <c r="Q247" s="191"/>
      <c r="R247" s="218">
        <v>36400574</v>
      </c>
      <c r="S247" s="192"/>
      <c r="T247" s="218">
        <v>21757359</v>
      </c>
    </row>
    <row r="248" spans="1:20" ht="12.75">
      <c r="A248" s="177" t="s">
        <v>684</v>
      </c>
      <c r="B248" s="178">
        <v>239</v>
      </c>
      <c r="C248" s="218">
        <v>162811487</v>
      </c>
      <c r="D248" s="218">
        <v>170642498</v>
      </c>
      <c r="E248" s="218">
        <v>0</v>
      </c>
      <c r="F248" s="218">
        <v>0</v>
      </c>
      <c r="G248" s="218">
        <v>0</v>
      </c>
      <c r="H248" s="218">
        <v>170642498</v>
      </c>
      <c r="I248" s="218">
        <v>170642498</v>
      </c>
      <c r="J248" s="218">
        <v>179332150</v>
      </c>
      <c r="K248" s="218">
        <v>0</v>
      </c>
      <c r="L248" s="218">
        <v>0</v>
      </c>
      <c r="M248" s="218">
        <v>179332150</v>
      </c>
      <c r="N248" s="191"/>
      <c r="O248" s="218">
        <v>264143734</v>
      </c>
      <c r="P248" s="230">
        <v>264143734</v>
      </c>
      <c r="Q248" s="191"/>
      <c r="R248" s="218">
        <v>264143734</v>
      </c>
      <c r="S248" s="192"/>
      <c r="T248" s="218">
        <v>179332150</v>
      </c>
    </row>
    <row r="249" spans="1:20" ht="12.75">
      <c r="A249" s="177" t="s">
        <v>685</v>
      </c>
      <c r="B249" s="178">
        <v>240</v>
      </c>
      <c r="C249" s="218">
        <v>9404890</v>
      </c>
      <c r="D249" s="218">
        <v>9718362</v>
      </c>
      <c r="E249" s="218">
        <v>0</v>
      </c>
      <c r="F249" s="218">
        <v>0</v>
      </c>
      <c r="G249" s="218">
        <v>0</v>
      </c>
      <c r="H249" s="218">
        <v>9718362</v>
      </c>
      <c r="I249" s="218">
        <v>9718362</v>
      </c>
      <c r="J249" s="218">
        <v>10053825</v>
      </c>
      <c r="K249" s="218">
        <v>0</v>
      </c>
      <c r="L249" s="218">
        <v>0</v>
      </c>
      <c r="M249" s="218">
        <v>10053825</v>
      </c>
      <c r="N249" s="191"/>
      <c r="O249" s="218">
        <v>13179744</v>
      </c>
      <c r="P249" s="230">
        <v>13179744</v>
      </c>
      <c r="Q249" s="191"/>
      <c r="R249" s="218">
        <v>13179744</v>
      </c>
      <c r="S249" s="192"/>
      <c r="T249" s="218">
        <v>10053825</v>
      </c>
    </row>
    <row r="250" spans="1:20" ht="12.75">
      <c r="A250" s="177" t="s">
        <v>686</v>
      </c>
      <c r="B250" s="178">
        <v>241</v>
      </c>
      <c r="C250" s="218">
        <v>8809942</v>
      </c>
      <c r="D250" s="218">
        <v>9157587</v>
      </c>
      <c r="E250" s="218">
        <v>0</v>
      </c>
      <c r="F250" s="218">
        <v>0</v>
      </c>
      <c r="G250" s="218">
        <v>0</v>
      </c>
      <c r="H250" s="218">
        <v>9157587</v>
      </c>
      <c r="I250" s="218">
        <v>9157587</v>
      </c>
      <c r="J250" s="218">
        <v>9554494</v>
      </c>
      <c r="K250" s="218">
        <v>0</v>
      </c>
      <c r="L250" s="218">
        <v>0</v>
      </c>
      <c r="M250" s="218">
        <v>9554494</v>
      </c>
      <c r="N250" s="191"/>
      <c r="O250" s="218">
        <v>13537214</v>
      </c>
      <c r="P250" s="230">
        <v>13537214</v>
      </c>
      <c r="Q250" s="191"/>
      <c r="R250" s="218">
        <v>13537214</v>
      </c>
      <c r="S250" s="192"/>
      <c r="T250" s="218">
        <v>9554494</v>
      </c>
    </row>
    <row r="251" spans="1:20" ht="12.75">
      <c r="A251" s="177" t="s">
        <v>687</v>
      </c>
      <c r="B251" s="178">
        <v>242</v>
      </c>
      <c r="C251" s="218">
        <v>19400233</v>
      </c>
      <c r="D251" s="218">
        <v>20380555</v>
      </c>
      <c r="E251" s="218">
        <v>0</v>
      </c>
      <c r="F251" s="218">
        <v>0</v>
      </c>
      <c r="G251" s="218">
        <v>802514</v>
      </c>
      <c r="H251" s="218">
        <v>19578041</v>
      </c>
      <c r="I251" s="218">
        <v>19270041</v>
      </c>
      <c r="J251" s="218">
        <v>21180140</v>
      </c>
      <c r="K251" s="218">
        <v>0</v>
      </c>
      <c r="L251" s="218">
        <v>1138277</v>
      </c>
      <c r="M251" s="218">
        <v>20041863</v>
      </c>
      <c r="N251" s="191"/>
      <c r="O251" s="218">
        <v>79590853</v>
      </c>
      <c r="P251" s="230">
        <v>79590853</v>
      </c>
      <c r="Q251" s="191"/>
      <c r="R251" s="218">
        <v>79590853</v>
      </c>
      <c r="S251" s="192"/>
      <c r="T251" s="218">
        <v>20041863</v>
      </c>
    </row>
    <row r="252" spans="1:20" ht="12.75">
      <c r="A252" s="177" t="s">
        <v>688</v>
      </c>
      <c r="B252" s="178">
        <v>243</v>
      </c>
      <c r="C252" s="218">
        <v>248073180</v>
      </c>
      <c r="D252" s="218">
        <v>260842479</v>
      </c>
      <c r="E252" s="218">
        <v>0</v>
      </c>
      <c r="F252" s="218">
        <v>0</v>
      </c>
      <c r="G252" s="218">
        <v>0</v>
      </c>
      <c r="H252" s="218">
        <v>260842479</v>
      </c>
      <c r="I252" s="218">
        <v>260842479</v>
      </c>
      <c r="J252" s="218">
        <v>272751243</v>
      </c>
      <c r="K252" s="218">
        <v>0</v>
      </c>
      <c r="L252" s="218">
        <v>0</v>
      </c>
      <c r="M252" s="218">
        <v>272751243</v>
      </c>
      <c r="N252" s="191"/>
      <c r="O252" s="218">
        <v>398527175</v>
      </c>
      <c r="P252" s="230">
        <v>398527175</v>
      </c>
      <c r="Q252" s="191"/>
      <c r="R252" s="218">
        <v>398527175</v>
      </c>
      <c r="S252" s="192"/>
      <c r="T252" s="218">
        <v>272751243</v>
      </c>
    </row>
    <row r="253" spans="1:20" ht="12.75">
      <c r="A253" s="177" t="s">
        <v>689</v>
      </c>
      <c r="B253" s="178">
        <v>244</v>
      </c>
      <c r="C253" s="218">
        <v>60184676</v>
      </c>
      <c r="D253" s="218">
        <v>62443799</v>
      </c>
      <c r="E253" s="218">
        <v>0</v>
      </c>
      <c r="F253" s="218">
        <v>0</v>
      </c>
      <c r="G253" s="218">
        <v>7608149</v>
      </c>
      <c r="H253" s="218">
        <v>54835650</v>
      </c>
      <c r="I253" s="218">
        <v>54835650</v>
      </c>
      <c r="J253" s="218">
        <v>64856564</v>
      </c>
      <c r="K253" s="218">
        <v>0</v>
      </c>
      <c r="L253" s="218">
        <v>7798353</v>
      </c>
      <c r="M253" s="218">
        <v>57058211</v>
      </c>
      <c r="N253" s="191"/>
      <c r="O253" s="218">
        <v>93562029</v>
      </c>
      <c r="P253" s="230">
        <v>93562029</v>
      </c>
      <c r="Q253" s="191"/>
      <c r="R253" s="218">
        <v>93562029</v>
      </c>
      <c r="S253" s="192"/>
      <c r="T253" s="218">
        <v>57058211</v>
      </c>
    </row>
    <row r="254" spans="1:20" ht="12.75">
      <c r="A254" s="177" t="s">
        <v>690</v>
      </c>
      <c r="B254" s="178">
        <v>245</v>
      </c>
      <c r="C254" s="218">
        <v>32311873</v>
      </c>
      <c r="D254" s="218">
        <v>33717292</v>
      </c>
      <c r="E254" s="218">
        <v>0</v>
      </c>
      <c r="F254" s="218">
        <v>0</v>
      </c>
      <c r="G254" s="218">
        <v>2248496</v>
      </c>
      <c r="H254" s="218">
        <v>31468796</v>
      </c>
      <c r="I254" s="218">
        <v>31468796</v>
      </c>
      <c r="J254" s="218">
        <v>35163339</v>
      </c>
      <c r="K254" s="218">
        <v>0</v>
      </c>
      <c r="L254" s="218">
        <v>2304708</v>
      </c>
      <c r="M254" s="218">
        <v>32858631</v>
      </c>
      <c r="N254" s="191"/>
      <c r="O254" s="218">
        <v>57422659</v>
      </c>
      <c r="P254" s="230">
        <v>57422659</v>
      </c>
      <c r="Q254" s="191"/>
      <c r="R254" s="218">
        <v>57422659</v>
      </c>
      <c r="S254" s="192"/>
      <c r="T254" s="218">
        <v>32858631</v>
      </c>
    </row>
    <row r="255" spans="1:20" ht="12.75">
      <c r="A255" s="177" t="s">
        <v>691</v>
      </c>
      <c r="B255" s="178">
        <v>246</v>
      </c>
      <c r="C255" s="218">
        <v>64298364</v>
      </c>
      <c r="D255" s="218">
        <v>70895487</v>
      </c>
      <c r="E255" s="218">
        <v>0</v>
      </c>
      <c r="F255" s="218">
        <v>0</v>
      </c>
      <c r="G255" s="218">
        <v>10718338</v>
      </c>
      <c r="H255" s="218">
        <v>60177149</v>
      </c>
      <c r="I255" s="218">
        <v>56027149</v>
      </c>
      <c r="J255" s="218">
        <v>73289696</v>
      </c>
      <c r="K255" s="218">
        <v>0</v>
      </c>
      <c r="L255" s="218">
        <v>15240046</v>
      </c>
      <c r="M255" s="218">
        <v>58049650</v>
      </c>
      <c r="N255" s="191"/>
      <c r="O255" s="218">
        <v>129822467</v>
      </c>
      <c r="P255" s="230">
        <v>129822467</v>
      </c>
      <c r="Q255" s="191"/>
      <c r="R255" s="218">
        <v>129822467</v>
      </c>
      <c r="S255" s="192"/>
      <c r="T255" s="218">
        <v>58049650</v>
      </c>
    </row>
    <row r="256" spans="1:20" ht="12.75">
      <c r="A256" s="177" t="s">
        <v>692</v>
      </c>
      <c r="B256" s="178">
        <v>247</v>
      </c>
      <c r="C256" s="218">
        <v>21427940</v>
      </c>
      <c r="D256" s="218">
        <v>24421910</v>
      </c>
      <c r="E256" s="218">
        <v>0</v>
      </c>
      <c r="F256" s="218">
        <v>0</v>
      </c>
      <c r="G256" s="218">
        <v>0</v>
      </c>
      <c r="H256" s="218">
        <v>24421910</v>
      </c>
      <c r="I256" s="218">
        <v>22305918</v>
      </c>
      <c r="J256" s="218">
        <v>25501040</v>
      </c>
      <c r="K256" s="218">
        <v>0</v>
      </c>
      <c r="L256" s="218">
        <v>2168892</v>
      </c>
      <c r="M256" s="218">
        <v>23332148</v>
      </c>
      <c r="N256" s="191"/>
      <c r="O256" s="218">
        <v>47110759</v>
      </c>
      <c r="P256" s="230">
        <v>47110759</v>
      </c>
      <c r="Q256" s="191"/>
      <c r="R256" s="218">
        <v>47110759</v>
      </c>
      <c r="S256" s="192"/>
      <c r="T256" s="218">
        <v>23332148</v>
      </c>
    </row>
    <row r="257" spans="1:20" ht="12.75">
      <c r="A257" s="177" t="s">
        <v>693</v>
      </c>
      <c r="B257" s="178">
        <v>248</v>
      </c>
      <c r="C257" s="218">
        <v>82685765</v>
      </c>
      <c r="D257" s="218">
        <v>86416689</v>
      </c>
      <c r="E257" s="218">
        <v>0</v>
      </c>
      <c r="F257" s="218">
        <v>0</v>
      </c>
      <c r="G257" s="218">
        <v>0</v>
      </c>
      <c r="H257" s="218">
        <v>86416689</v>
      </c>
      <c r="I257" s="218">
        <v>86416689</v>
      </c>
      <c r="J257" s="218">
        <v>90539665</v>
      </c>
      <c r="K257" s="218">
        <v>0</v>
      </c>
      <c r="L257" s="218">
        <v>0</v>
      </c>
      <c r="M257" s="218">
        <v>90539665</v>
      </c>
      <c r="N257" s="191"/>
      <c r="O257" s="218">
        <v>159565023</v>
      </c>
      <c r="P257" s="230">
        <v>159565023</v>
      </c>
      <c r="Q257" s="191"/>
      <c r="R257" s="218">
        <v>159565023</v>
      </c>
      <c r="S257" s="192"/>
      <c r="T257" s="218">
        <v>90539665</v>
      </c>
    </row>
    <row r="258" spans="1:20" ht="12.75">
      <c r="A258" s="177" t="s">
        <v>694</v>
      </c>
      <c r="B258" s="178">
        <v>249</v>
      </c>
      <c r="C258" s="218">
        <v>4961053</v>
      </c>
      <c r="D258" s="218">
        <v>5131596</v>
      </c>
      <c r="E258" s="218">
        <v>0</v>
      </c>
      <c r="F258" s="218">
        <v>0</v>
      </c>
      <c r="G258" s="218">
        <v>0</v>
      </c>
      <c r="H258" s="218">
        <v>5131596</v>
      </c>
      <c r="I258" s="218">
        <v>5131596</v>
      </c>
      <c r="J258" s="218">
        <v>5318609</v>
      </c>
      <c r="K258" s="218">
        <v>0</v>
      </c>
      <c r="L258" s="218">
        <v>0</v>
      </c>
      <c r="M258" s="218">
        <v>5318609</v>
      </c>
      <c r="N258" s="191"/>
      <c r="O258" s="218">
        <v>10407881</v>
      </c>
      <c r="P258" s="230">
        <v>10407881</v>
      </c>
      <c r="Q258" s="191"/>
      <c r="R258" s="218">
        <v>10407881</v>
      </c>
      <c r="S258" s="192"/>
      <c r="T258" s="218">
        <v>5318609</v>
      </c>
    </row>
    <row r="259" spans="1:20" ht="12.75">
      <c r="A259" s="177" t="s">
        <v>695</v>
      </c>
      <c r="B259" s="178">
        <v>250</v>
      </c>
      <c r="C259" s="218">
        <v>11543522</v>
      </c>
      <c r="D259" s="218">
        <v>12010430</v>
      </c>
      <c r="E259" s="218">
        <v>0</v>
      </c>
      <c r="F259" s="218">
        <v>0</v>
      </c>
      <c r="G259" s="218">
        <v>359302</v>
      </c>
      <c r="H259" s="218">
        <v>11651128</v>
      </c>
      <c r="I259" s="218">
        <v>11651128</v>
      </c>
      <c r="J259" s="218">
        <v>12695527</v>
      </c>
      <c r="K259" s="218">
        <v>0</v>
      </c>
      <c r="L259" s="218">
        <v>368285</v>
      </c>
      <c r="M259" s="218">
        <v>12327242</v>
      </c>
      <c r="N259" s="191"/>
      <c r="O259" s="218">
        <v>23734720</v>
      </c>
      <c r="P259" s="230">
        <v>23734720</v>
      </c>
      <c r="Q259" s="191"/>
      <c r="R259" s="218">
        <v>23734720</v>
      </c>
      <c r="S259" s="192"/>
      <c r="T259" s="218">
        <v>12327242</v>
      </c>
    </row>
    <row r="260" spans="1:20" ht="12.75">
      <c r="A260" s="177" t="s">
        <v>696</v>
      </c>
      <c r="B260" s="178">
        <v>251</v>
      </c>
      <c r="C260" s="218">
        <v>32806457</v>
      </c>
      <c r="D260" s="218">
        <v>34043239</v>
      </c>
      <c r="E260" s="218">
        <v>0</v>
      </c>
      <c r="F260" s="218">
        <v>0</v>
      </c>
      <c r="G260" s="218">
        <v>4122162</v>
      </c>
      <c r="H260" s="218">
        <v>29921077</v>
      </c>
      <c r="I260" s="218">
        <v>29921077</v>
      </c>
      <c r="J260" s="218">
        <v>35171558</v>
      </c>
      <c r="K260" s="218">
        <v>0</v>
      </c>
      <c r="L260" s="218">
        <v>4225216</v>
      </c>
      <c r="M260" s="218">
        <v>30946342</v>
      </c>
      <c r="N260" s="191"/>
      <c r="O260" s="218">
        <v>52956178</v>
      </c>
      <c r="P260" s="230">
        <v>52956178</v>
      </c>
      <c r="Q260" s="191"/>
      <c r="R260" s="218">
        <v>52956178</v>
      </c>
      <c r="S260" s="192"/>
      <c r="T260" s="218">
        <v>30946342</v>
      </c>
    </row>
    <row r="261" spans="1:20" ht="12.75">
      <c r="A261" s="177" t="s">
        <v>697</v>
      </c>
      <c r="B261" s="178">
        <v>252</v>
      </c>
      <c r="C261" s="218">
        <v>21332185</v>
      </c>
      <c r="D261" s="218">
        <v>22030340</v>
      </c>
      <c r="E261" s="218">
        <v>0</v>
      </c>
      <c r="F261" s="218">
        <v>0</v>
      </c>
      <c r="G261" s="218">
        <v>3035912</v>
      </c>
      <c r="H261" s="218">
        <v>18994428</v>
      </c>
      <c r="I261" s="218">
        <v>18994428</v>
      </c>
      <c r="J261" s="218">
        <v>22784123</v>
      </c>
      <c r="K261" s="218">
        <v>0</v>
      </c>
      <c r="L261" s="218">
        <v>3111810</v>
      </c>
      <c r="M261" s="218">
        <v>19672313</v>
      </c>
      <c r="N261" s="191"/>
      <c r="O261" s="218">
        <v>56246101</v>
      </c>
      <c r="P261" s="230">
        <v>56246101</v>
      </c>
      <c r="Q261" s="191"/>
      <c r="R261" s="218">
        <v>56246101</v>
      </c>
      <c r="S261" s="192"/>
      <c r="T261" s="218">
        <v>19672313</v>
      </c>
    </row>
    <row r="262" spans="1:20" ht="12.75">
      <c r="A262" s="177" t="s">
        <v>698</v>
      </c>
      <c r="B262" s="178">
        <v>253</v>
      </c>
      <c r="C262" s="218">
        <v>3574066</v>
      </c>
      <c r="D262" s="218">
        <v>4248259</v>
      </c>
      <c r="E262" s="218">
        <v>0</v>
      </c>
      <c r="F262" s="218">
        <v>0</v>
      </c>
      <c r="G262" s="218">
        <v>0</v>
      </c>
      <c r="H262" s="218">
        <v>4248259</v>
      </c>
      <c r="I262" s="218">
        <v>4248259</v>
      </c>
      <c r="J262" s="218">
        <v>4369678</v>
      </c>
      <c r="K262" s="218">
        <v>0</v>
      </c>
      <c r="L262" s="218">
        <v>0</v>
      </c>
      <c r="M262" s="218">
        <v>4369678</v>
      </c>
      <c r="N262" s="191"/>
      <c r="O262" s="218">
        <v>12841829</v>
      </c>
      <c r="P262" s="230">
        <v>12841829</v>
      </c>
      <c r="Q262" s="191"/>
      <c r="R262" s="218">
        <v>12841829</v>
      </c>
      <c r="S262" s="192"/>
      <c r="T262" s="218">
        <v>4369678</v>
      </c>
    </row>
    <row r="263" spans="1:20" ht="12.75">
      <c r="A263" s="177" t="s">
        <v>699</v>
      </c>
      <c r="B263" s="178">
        <v>254</v>
      </c>
      <c r="C263" s="218">
        <v>14134907</v>
      </c>
      <c r="D263" s="218">
        <v>14613302</v>
      </c>
      <c r="E263" s="218">
        <v>0</v>
      </c>
      <c r="F263" s="218">
        <v>0</v>
      </c>
      <c r="G263" s="218">
        <v>1394328</v>
      </c>
      <c r="H263" s="218">
        <v>13218974</v>
      </c>
      <c r="I263" s="218">
        <v>13218974</v>
      </c>
      <c r="J263" s="218">
        <v>15281089</v>
      </c>
      <c r="K263" s="218">
        <v>0</v>
      </c>
      <c r="L263" s="218">
        <v>1429186</v>
      </c>
      <c r="M263" s="218">
        <v>13851903</v>
      </c>
      <c r="N263" s="191"/>
      <c r="O263" s="218">
        <v>26604824</v>
      </c>
      <c r="P263" s="230">
        <v>26604824</v>
      </c>
      <c r="Q263" s="191"/>
      <c r="R263" s="218">
        <v>26604824</v>
      </c>
      <c r="S263" s="192"/>
      <c r="T263" s="218">
        <v>13851903</v>
      </c>
    </row>
    <row r="264" spans="1:20" ht="12.75">
      <c r="A264" s="177" t="s">
        <v>700</v>
      </c>
      <c r="B264" s="178">
        <v>255</v>
      </c>
      <c r="C264" s="218">
        <v>1626301</v>
      </c>
      <c r="D264" s="218">
        <v>0</v>
      </c>
      <c r="E264" s="218">
        <v>0</v>
      </c>
      <c r="F264" s="218">
        <v>0</v>
      </c>
      <c r="G264" s="218">
        <v>191636</v>
      </c>
      <c r="H264" s="218">
        <v>0</v>
      </c>
      <c r="I264" s="218">
        <v>1493489</v>
      </c>
      <c r="J264" s="218">
        <v>0</v>
      </c>
      <c r="K264" s="218">
        <v>0</v>
      </c>
      <c r="L264" s="218">
        <v>196427</v>
      </c>
      <c r="M264" s="218">
        <v>0</v>
      </c>
      <c r="N264" s="191"/>
      <c r="O264" s="218">
        <v>0</v>
      </c>
      <c r="P264" s="230">
        <v>3506657</v>
      </c>
      <c r="Q264" s="191"/>
      <c r="R264" s="218">
        <v>3506657</v>
      </c>
      <c r="S264" s="192"/>
      <c r="T264" s="218">
        <v>1549644</v>
      </c>
    </row>
    <row r="265" spans="1:20" ht="12.75">
      <c r="A265" s="177" t="s">
        <v>701</v>
      </c>
      <c r="B265" s="178">
        <v>256</v>
      </c>
      <c r="C265" s="218">
        <v>3319384</v>
      </c>
      <c r="D265" s="218">
        <v>3427807</v>
      </c>
      <c r="E265" s="218">
        <v>0</v>
      </c>
      <c r="F265" s="218">
        <v>0</v>
      </c>
      <c r="G265" s="218">
        <v>0</v>
      </c>
      <c r="H265" s="218">
        <v>3427807</v>
      </c>
      <c r="I265" s="218">
        <v>3427807</v>
      </c>
      <c r="J265" s="218">
        <v>3550260</v>
      </c>
      <c r="K265" s="218">
        <v>0</v>
      </c>
      <c r="L265" s="218">
        <v>0</v>
      </c>
      <c r="M265" s="218">
        <v>3550260</v>
      </c>
      <c r="N265" s="191"/>
      <c r="O265" s="218">
        <v>3615276</v>
      </c>
      <c r="P265" s="230">
        <v>3615276</v>
      </c>
      <c r="Q265" s="191"/>
      <c r="R265" s="218">
        <v>3615276</v>
      </c>
      <c r="S265" s="192"/>
      <c r="T265" s="218">
        <v>3550260</v>
      </c>
    </row>
    <row r="266" spans="1:20" ht="12.75">
      <c r="A266" s="177" t="s">
        <v>702</v>
      </c>
      <c r="B266" s="178">
        <v>257</v>
      </c>
      <c r="C266" s="218">
        <v>13793222</v>
      </c>
      <c r="D266" s="218">
        <v>14633853</v>
      </c>
      <c r="E266" s="218">
        <v>0</v>
      </c>
      <c r="F266" s="218">
        <v>0</v>
      </c>
      <c r="G266" s="218">
        <v>360977</v>
      </c>
      <c r="H266" s="218">
        <v>14272876</v>
      </c>
      <c r="I266" s="218">
        <v>14272876</v>
      </c>
      <c r="J266" s="218">
        <v>15363231</v>
      </c>
      <c r="K266" s="218">
        <v>0</v>
      </c>
      <c r="L266" s="218">
        <v>370001</v>
      </c>
      <c r="M266" s="218">
        <v>14993230</v>
      </c>
      <c r="N266" s="191"/>
      <c r="O266" s="218">
        <v>22806473</v>
      </c>
      <c r="P266" s="230">
        <v>22806473</v>
      </c>
      <c r="Q266" s="191"/>
      <c r="R266" s="218">
        <v>22806473</v>
      </c>
      <c r="S266" s="192"/>
      <c r="T266" s="218">
        <v>14993230</v>
      </c>
    </row>
    <row r="267" spans="1:20" ht="12.75">
      <c r="A267" s="177" t="s">
        <v>703</v>
      </c>
      <c r="B267" s="178">
        <v>258</v>
      </c>
      <c r="C267" s="218">
        <v>95321556</v>
      </c>
      <c r="D267" s="218">
        <v>136761707</v>
      </c>
      <c r="E267" s="218">
        <v>0</v>
      </c>
      <c r="F267" s="218">
        <v>0</v>
      </c>
      <c r="G267" s="218">
        <v>0</v>
      </c>
      <c r="H267" s="218">
        <v>136761707</v>
      </c>
      <c r="I267" s="218">
        <v>99208798</v>
      </c>
      <c r="J267" s="218">
        <v>107591472</v>
      </c>
      <c r="K267" s="218">
        <v>0</v>
      </c>
      <c r="L267" s="218">
        <v>0</v>
      </c>
      <c r="M267" s="218">
        <v>107591472</v>
      </c>
      <c r="N267" s="191"/>
      <c r="O267" s="218">
        <v>99208798</v>
      </c>
      <c r="P267" s="230">
        <v>136761707</v>
      </c>
      <c r="Q267" s="191"/>
      <c r="R267" s="218">
        <v>136761707</v>
      </c>
      <c r="S267" s="192"/>
      <c r="T267" s="218">
        <v>107591472</v>
      </c>
    </row>
    <row r="268" spans="1:20" ht="12.75">
      <c r="A268" s="177" t="s">
        <v>704</v>
      </c>
      <c r="B268" s="178">
        <v>259</v>
      </c>
      <c r="C268" s="218">
        <v>19427399</v>
      </c>
      <c r="D268" s="218">
        <v>20232635</v>
      </c>
      <c r="E268" s="218">
        <v>0</v>
      </c>
      <c r="F268" s="218">
        <v>0</v>
      </c>
      <c r="G268" s="218">
        <v>0</v>
      </c>
      <c r="H268" s="218">
        <v>20232635</v>
      </c>
      <c r="I268" s="218">
        <v>20232635</v>
      </c>
      <c r="J268" s="218">
        <v>21513215</v>
      </c>
      <c r="K268" s="218">
        <v>0</v>
      </c>
      <c r="L268" s="218">
        <v>0</v>
      </c>
      <c r="M268" s="218">
        <v>21513215</v>
      </c>
      <c r="N268" s="191"/>
      <c r="O268" s="218">
        <v>45632112</v>
      </c>
      <c r="P268" s="230">
        <v>45632112</v>
      </c>
      <c r="Q268" s="191"/>
      <c r="R268" s="218">
        <v>45632112</v>
      </c>
      <c r="S268" s="192"/>
      <c r="T268" s="218">
        <v>21513215</v>
      </c>
    </row>
    <row r="269" spans="1:20" ht="12.75">
      <c r="A269" s="177" t="s">
        <v>705</v>
      </c>
      <c r="B269" s="178">
        <v>260</v>
      </c>
      <c r="C269" s="218">
        <v>3018886</v>
      </c>
      <c r="D269" s="218">
        <v>3125227</v>
      </c>
      <c r="E269" s="218">
        <v>0</v>
      </c>
      <c r="F269" s="218">
        <v>0</v>
      </c>
      <c r="G269" s="218">
        <v>0</v>
      </c>
      <c r="H269" s="218">
        <v>3125227</v>
      </c>
      <c r="I269" s="218">
        <v>3125227</v>
      </c>
      <c r="J269" s="218">
        <v>3227269</v>
      </c>
      <c r="K269" s="218">
        <v>0</v>
      </c>
      <c r="L269" s="218">
        <v>0</v>
      </c>
      <c r="M269" s="218">
        <v>3227269</v>
      </c>
      <c r="N269" s="191"/>
      <c r="O269" s="218">
        <v>6159255</v>
      </c>
      <c r="P269" s="230">
        <v>6159255</v>
      </c>
      <c r="Q269" s="191"/>
      <c r="R269" s="218">
        <v>6159255</v>
      </c>
      <c r="S269" s="192"/>
      <c r="T269" s="218">
        <v>3227269</v>
      </c>
    </row>
    <row r="270" spans="1:20" ht="12.75">
      <c r="A270" s="177" t="s">
        <v>706</v>
      </c>
      <c r="B270" s="178">
        <v>261</v>
      </c>
      <c r="C270" s="218">
        <v>58584945</v>
      </c>
      <c r="D270" s="218">
        <v>60644643</v>
      </c>
      <c r="E270" s="218">
        <v>0</v>
      </c>
      <c r="F270" s="218">
        <v>0</v>
      </c>
      <c r="G270" s="218">
        <v>8139378</v>
      </c>
      <c r="H270" s="218">
        <v>52505265</v>
      </c>
      <c r="I270" s="218">
        <v>52505265</v>
      </c>
      <c r="J270" s="218">
        <v>66281547</v>
      </c>
      <c r="K270" s="218">
        <v>0</v>
      </c>
      <c r="L270" s="218">
        <v>8342862</v>
      </c>
      <c r="M270" s="218">
        <v>57938685</v>
      </c>
      <c r="N270" s="191"/>
      <c r="O270" s="218">
        <v>107915892</v>
      </c>
      <c r="P270" s="230">
        <v>107915892</v>
      </c>
      <c r="Q270" s="191"/>
      <c r="R270" s="218">
        <v>107915892</v>
      </c>
      <c r="S270" s="192"/>
      <c r="T270" s="218">
        <v>57938685</v>
      </c>
    </row>
    <row r="271" spans="1:20" ht="12.75">
      <c r="A271" s="177" t="s">
        <v>707</v>
      </c>
      <c r="B271" s="178">
        <v>262</v>
      </c>
      <c r="C271" s="218">
        <v>62519141</v>
      </c>
      <c r="D271" s="218">
        <v>64944694</v>
      </c>
      <c r="E271" s="218">
        <v>0</v>
      </c>
      <c r="F271" s="218">
        <v>0</v>
      </c>
      <c r="G271" s="218">
        <v>0</v>
      </c>
      <c r="H271" s="218">
        <v>64944694</v>
      </c>
      <c r="I271" s="218">
        <v>64944694</v>
      </c>
      <c r="J271" s="218">
        <v>68007835</v>
      </c>
      <c r="K271" s="218">
        <v>0</v>
      </c>
      <c r="L271" s="218">
        <v>0</v>
      </c>
      <c r="M271" s="218">
        <v>68007835</v>
      </c>
      <c r="N271" s="191"/>
      <c r="O271" s="218">
        <v>117887725</v>
      </c>
      <c r="P271" s="230">
        <v>117887725</v>
      </c>
      <c r="Q271" s="191"/>
      <c r="R271" s="218">
        <v>117887725</v>
      </c>
      <c r="S271" s="192"/>
      <c r="T271" s="218">
        <v>68007835</v>
      </c>
    </row>
    <row r="272" spans="1:20" ht="12.75">
      <c r="A272" s="177" t="s">
        <v>708</v>
      </c>
      <c r="B272" s="178">
        <v>263</v>
      </c>
      <c r="C272" s="218">
        <v>1383657</v>
      </c>
      <c r="D272" s="218">
        <v>1434665</v>
      </c>
      <c r="E272" s="218">
        <v>0</v>
      </c>
      <c r="F272" s="218">
        <v>0</v>
      </c>
      <c r="G272" s="218">
        <v>231791</v>
      </c>
      <c r="H272" s="218">
        <v>1202874</v>
      </c>
      <c r="I272" s="218">
        <v>1202874</v>
      </c>
      <c r="J272" s="218">
        <v>1513503</v>
      </c>
      <c r="K272" s="218">
        <v>0</v>
      </c>
      <c r="L272" s="218">
        <v>237586</v>
      </c>
      <c r="M272" s="218">
        <v>1275917</v>
      </c>
      <c r="N272" s="191"/>
      <c r="O272" s="218">
        <v>1660060</v>
      </c>
      <c r="P272" s="230">
        <v>1660060</v>
      </c>
      <c r="Q272" s="191"/>
      <c r="R272" s="218">
        <v>1660060</v>
      </c>
      <c r="S272" s="192"/>
      <c r="T272" s="218">
        <v>1275917</v>
      </c>
    </row>
    <row r="273" spans="1:20" ht="12.75">
      <c r="A273" s="177" t="s">
        <v>709</v>
      </c>
      <c r="B273" s="178">
        <v>264</v>
      </c>
      <c r="C273" s="218">
        <v>55646272</v>
      </c>
      <c r="D273" s="218">
        <v>57874204</v>
      </c>
      <c r="E273" s="218">
        <v>0</v>
      </c>
      <c r="F273" s="218">
        <v>0</v>
      </c>
      <c r="G273" s="218">
        <v>7458403</v>
      </c>
      <c r="H273" s="218">
        <v>50415801</v>
      </c>
      <c r="I273" s="218">
        <v>50415801</v>
      </c>
      <c r="J273" s="218">
        <v>60306984</v>
      </c>
      <c r="K273" s="218">
        <v>0</v>
      </c>
      <c r="L273" s="218">
        <v>7644863</v>
      </c>
      <c r="M273" s="218">
        <v>52662121</v>
      </c>
      <c r="N273" s="191"/>
      <c r="O273" s="218">
        <v>116267594</v>
      </c>
      <c r="P273" s="230">
        <v>116267594</v>
      </c>
      <c r="Q273" s="191"/>
      <c r="R273" s="218">
        <v>116267594</v>
      </c>
      <c r="S273" s="192"/>
      <c r="T273" s="218">
        <v>52662121</v>
      </c>
    </row>
    <row r="274" spans="1:20" ht="12.75">
      <c r="A274" s="177" t="s">
        <v>710</v>
      </c>
      <c r="B274" s="178">
        <v>265</v>
      </c>
      <c r="C274" s="218">
        <v>38770631</v>
      </c>
      <c r="D274" s="218">
        <v>40656429</v>
      </c>
      <c r="E274" s="218">
        <v>0</v>
      </c>
      <c r="F274" s="218">
        <v>0</v>
      </c>
      <c r="G274" s="218">
        <v>0</v>
      </c>
      <c r="H274" s="218">
        <v>40656429</v>
      </c>
      <c r="I274" s="218">
        <v>40656429</v>
      </c>
      <c r="J274" s="218">
        <v>42777102</v>
      </c>
      <c r="K274" s="218">
        <v>0</v>
      </c>
      <c r="L274" s="218">
        <v>0</v>
      </c>
      <c r="M274" s="218">
        <v>42777102</v>
      </c>
      <c r="N274" s="191"/>
      <c r="O274" s="218">
        <v>62261428</v>
      </c>
      <c r="P274" s="230">
        <v>62261428</v>
      </c>
      <c r="Q274" s="191"/>
      <c r="R274" s="218">
        <v>62261428</v>
      </c>
      <c r="S274" s="192"/>
      <c r="T274" s="218">
        <v>42777102</v>
      </c>
    </row>
    <row r="275" spans="1:20" ht="12.75">
      <c r="A275" s="177" t="s">
        <v>711</v>
      </c>
      <c r="B275" s="178">
        <v>266</v>
      </c>
      <c r="C275" s="218">
        <v>64067988</v>
      </c>
      <c r="D275" s="218">
        <v>66157427</v>
      </c>
      <c r="E275" s="218">
        <v>0</v>
      </c>
      <c r="F275" s="218">
        <v>0</v>
      </c>
      <c r="G275" s="218">
        <v>12169932</v>
      </c>
      <c r="H275" s="218">
        <v>53987495</v>
      </c>
      <c r="I275" s="218">
        <v>53987495</v>
      </c>
      <c r="J275" s="218">
        <v>68238204</v>
      </c>
      <c r="K275" s="218">
        <v>0</v>
      </c>
      <c r="L275" s="218">
        <v>12474180</v>
      </c>
      <c r="M275" s="218">
        <v>55764024</v>
      </c>
      <c r="N275" s="191"/>
      <c r="O275" s="218">
        <v>87024860</v>
      </c>
      <c r="P275" s="230">
        <v>87024860</v>
      </c>
      <c r="Q275" s="191"/>
      <c r="R275" s="218">
        <v>87024860</v>
      </c>
      <c r="S275" s="192"/>
      <c r="T275" s="218">
        <v>55764024</v>
      </c>
    </row>
    <row r="276" spans="1:20" ht="12.75">
      <c r="A276" s="177" t="s">
        <v>712</v>
      </c>
      <c r="B276" s="178">
        <v>267</v>
      </c>
      <c r="C276" s="218">
        <v>10015988</v>
      </c>
      <c r="D276" s="218">
        <v>10393389</v>
      </c>
      <c r="E276" s="218">
        <v>0</v>
      </c>
      <c r="F276" s="218">
        <v>0</v>
      </c>
      <c r="G276" s="218">
        <v>340544</v>
      </c>
      <c r="H276" s="218">
        <v>10052845</v>
      </c>
      <c r="I276" s="218">
        <v>10052845</v>
      </c>
      <c r="J276" s="218">
        <v>10920888</v>
      </c>
      <c r="K276" s="218">
        <v>0</v>
      </c>
      <c r="L276" s="218">
        <v>349058</v>
      </c>
      <c r="M276" s="218">
        <v>10571830</v>
      </c>
      <c r="N276" s="191"/>
      <c r="O276" s="218">
        <v>14946405</v>
      </c>
      <c r="P276" s="230">
        <v>14946405</v>
      </c>
      <c r="Q276" s="191"/>
      <c r="R276" s="218">
        <v>14946405</v>
      </c>
      <c r="S276" s="192"/>
      <c r="T276" s="218">
        <v>10571830</v>
      </c>
    </row>
    <row r="277" spans="1:20" ht="12.75">
      <c r="A277" s="177" t="s">
        <v>713</v>
      </c>
      <c r="B277" s="178">
        <v>268</v>
      </c>
      <c r="C277" s="218">
        <v>3938515</v>
      </c>
      <c r="D277" s="218">
        <v>4160116</v>
      </c>
      <c r="E277" s="218">
        <v>0</v>
      </c>
      <c r="F277" s="218">
        <v>0</v>
      </c>
      <c r="G277" s="218">
        <v>296907</v>
      </c>
      <c r="H277" s="218">
        <v>3863209</v>
      </c>
      <c r="I277" s="218">
        <v>3863209</v>
      </c>
      <c r="J277" s="218">
        <v>4333542</v>
      </c>
      <c r="K277" s="218">
        <v>0</v>
      </c>
      <c r="L277" s="218">
        <v>304330</v>
      </c>
      <c r="M277" s="218">
        <v>4029212</v>
      </c>
      <c r="N277" s="191"/>
      <c r="O277" s="218">
        <v>6578993</v>
      </c>
      <c r="P277" s="230">
        <v>6578993</v>
      </c>
      <c r="Q277" s="191"/>
      <c r="R277" s="218">
        <v>6578993</v>
      </c>
      <c r="S277" s="192"/>
      <c r="T277" s="218">
        <v>4029212</v>
      </c>
    </row>
    <row r="278" spans="1:20" ht="12.75">
      <c r="A278" s="177" t="s">
        <v>714</v>
      </c>
      <c r="B278" s="178">
        <v>269</v>
      </c>
      <c r="C278" s="218">
        <v>23214236</v>
      </c>
      <c r="D278" s="218">
        <v>24052971</v>
      </c>
      <c r="E278" s="218">
        <v>0</v>
      </c>
      <c r="F278" s="218">
        <v>0</v>
      </c>
      <c r="G278" s="218">
        <v>4382263</v>
      </c>
      <c r="H278" s="218">
        <v>19670708</v>
      </c>
      <c r="I278" s="218">
        <v>19670708</v>
      </c>
      <c r="J278" s="218">
        <v>24900338</v>
      </c>
      <c r="K278" s="218">
        <v>0</v>
      </c>
      <c r="L278" s="218">
        <v>4491820</v>
      </c>
      <c r="M278" s="218">
        <v>20408518</v>
      </c>
      <c r="N278" s="191"/>
      <c r="O278" s="218">
        <v>31831265</v>
      </c>
      <c r="P278" s="230">
        <v>31831265</v>
      </c>
      <c r="Q278" s="191"/>
      <c r="R278" s="218">
        <v>31831265</v>
      </c>
      <c r="S278" s="192"/>
      <c r="T278" s="218">
        <v>20408518</v>
      </c>
    </row>
    <row r="279" spans="1:20" ht="12.75">
      <c r="A279" s="177" t="s">
        <v>715</v>
      </c>
      <c r="B279" s="178">
        <v>270</v>
      </c>
      <c r="C279" s="218">
        <v>10077928</v>
      </c>
      <c r="D279" s="218">
        <v>10453055</v>
      </c>
      <c r="E279" s="218">
        <v>0</v>
      </c>
      <c r="F279" s="218">
        <v>0</v>
      </c>
      <c r="G279" s="218">
        <v>703752</v>
      </c>
      <c r="H279" s="218">
        <v>9749303</v>
      </c>
      <c r="I279" s="218">
        <v>9749303</v>
      </c>
      <c r="J279" s="218">
        <v>10898446</v>
      </c>
      <c r="K279" s="218">
        <v>0</v>
      </c>
      <c r="L279" s="218">
        <v>721346</v>
      </c>
      <c r="M279" s="218">
        <v>10177100</v>
      </c>
      <c r="N279" s="191"/>
      <c r="O279" s="218">
        <v>17393634</v>
      </c>
      <c r="P279" s="230">
        <v>17393634</v>
      </c>
      <c r="Q279" s="191"/>
      <c r="R279" s="218">
        <v>17393634</v>
      </c>
      <c r="S279" s="192"/>
      <c r="T279" s="218">
        <v>10177100</v>
      </c>
    </row>
    <row r="280" spans="1:20" ht="12.75">
      <c r="A280" s="177" t="s">
        <v>716</v>
      </c>
      <c r="B280" s="178">
        <v>271</v>
      </c>
      <c r="C280" s="218">
        <v>68715634</v>
      </c>
      <c r="D280" s="218">
        <v>72040793</v>
      </c>
      <c r="E280" s="218">
        <v>0</v>
      </c>
      <c r="F280" s="218">
        <v>0</v>
      </c>
      <c r="G280" s="218">
        <v>6070971</v>
      </c>
      <c r="H280" s="218">
        <v>65969822</v>
      </c>
      <c r="I280" s="218">
        <v>65969822</v>
      </c>
      <c r="J280" s="218">
        <v>74964859</v>
      </c>
      <c r="K280" s="218">
        <v>0</v>
      </c>
      <c r="L280" s="218">
        <v>6222745</v>
      </c>
      <c r="M280" s="218">
        <v>68742114</v>
      </c>
      <c r="N280" s="191"/>
      <c r="O280" s="218">
        <v>152368618</v>
      </c>
      <c r="P280" s="230">
        <v>152368618</v>
      </c>
      <c r="Q280" s="191"/>
      <c r="R280" s="218">
        <v>152368618</v>
      </c>
      <c r="S280" s="192"/>
      <c r="T280" s="218">
        <v>68742114</v>
      </c>
    </row>
    <row r="281" spans="1:20" ht="12.75">
      <c r="A281" s="177" t="s">
        <v>717</v>
      </c>
      <c r="B281" s="178">
        <v>272</v>
      </c>
      <c r="C281" s="218">
        <v>5023702</v>
      </c>
      <c r="D281" s="218">
        <v>5228300</v>
      </c>
      <c r="E281" s="218">
        <v>0</v>
      </c>
      <c r="F281" s="218">
        <v>0</v>
      </c>
      <c r="G281" s="218">
        <v>728786</v>
      </c>
      <c r="H281" s="218">
        <v>4499514</v>
      </c>
      <c r="I281" s="218">
        <v>4499514</v>
      </c>
      <c r="J281" s="218">
        <v>5431885</v>
      </c>
      <c r="K281" s="218">
        <v>0</v>
      </c>
      <c r="L281" s="218">
        <v>747006</v>
      </c>
      <c r="M281" s="218">
        <v>4684879</v>
      </c>
      <c r="N281" s="191"/>
      <c r="O281" s="218">
        <v>5471297</v>
      </c>
      <c r="P281" s="230">
        <v>5471297</v>
      </c>
      <c r="Q281" s="191"/>
      <c r="R281" s="218">
        <v>5471297</v>
      </c>
      <c r="S281" s="192"/>
      <c r="T281" s="218">
        <v>4684879</v>
      </c>
    </row>
    <row r="282" spans="1:20" ht="12.75">
      <c r="A282" s="177" t="s">
        <v>718</v>
      </c>
      <c r="B282" s="178">
        <v>273</v>
      </c>
      <c r="C282" s="218">
        <v>53534572</v>
      </c>
      <c r="D282" s="218">
        <v>54438515</v>
      </c>
      <c r="E282" s="218">
        <v>0</v>
      </c>
      <c r="F282" s="218">
        <v>0</v>
      </c>
      <c r="G282" s="218">
        <v>0</v>
      </c>
      <c r="H282" s="218">
        <v>54438515</v>
      </c>
      <c r="I282" s="218">
        <v>54438515</v>
      </c>
      <c r="J282" s="218">
        <v>56581414</v>
      </c>
      <c r="K282" s="218">
        <v>0</v>
      </c>
      <c r="L282" s="218">
        <v>0</v>
      </c>
      <c r="M282" s="218">
        <v>56581414</v>
      </c>
      <c r="N282" s="191"/>
      <c r="O282" s="218">
        <v>54438515</v>
      </c>
      <c r="P282" s="230">
        <v>54438515</v>
      </c>
      <c r="Q282" s="191"/>
      <c r="R282" s="218">
        <v>54438515</v>
      </c>
      <c r="S282" s="192"/>
      <c r="T282" s="218">
        <v>54438515</v>
      </c>
    </row>
    <row r="283" spans="1:20" ht="12.75">
      <c r="A283" s="177" t="s">
        <v>719</v>
      </c>
      <c r="B283" s="178">
        <v>274</v>
      </c>
      <c r="C283" s="218">
        <v>145062349</v>
      </c>
      <c r="D283" s="218">
        <v>155996513</v>
      </c>
      <c r="E283" s="218">
        <v>0</v>
      </c>
      <c r="F283" s="218">
        <v>0</v>
      </c>
      <c r="G283" s="218">
        <v>0</v>
      </c>
      <c r="H283" s="218">
        <v>155996513</v>
      </c>
      <c r="I283" s="218">
        <v>155996513</v>
      </c>
      <c r="J283" s="218">
        <v>168272052</v>
      </c>
      <c r="K283" s="218">
        <v>0</v>
      </c>
      <c r="L283" s="218">
        <v>0</v>
      </c>
      <c r="M283" s="218">
        <v>168272052</v>
      </c>
      <c r="N283" s="191"/>
      <c r="O283" s="218">
        <v>391412800</v>
      </c>
      <c r="P283" s="230">
        <v>391412800</v>
      </c>
      <c r="Q283" s="191"/>
      <c r="R283" s="218">
        <v>391412800</v>
      </c>
      <c r="S283" s="192"/>
      <c r="T283" s="218">
        <v>168272052</v>
      </c>
    </row>
    <row r="284" spans="1:20" ht="12.75">
      <c r="A284" s="177" t="s">
        <v>720</v>
      </c>
      <c r="B284" s="178">
        <v>275</v>
      </c>
      <c r="C284" s="218">
        <v>26151095</v>
      </c>
      <c r="D284" s="218">
        <v>27040090</v>
      </c>
      <c r="E284" s="218">
        <v>0</v>
      </c>
      <c r="F284" s="218">
        <v>0</v>
      </c>
      <c r="G284" s="218">
        <v>0</v>
      </c>
      <c r="H284" s="218">
        <v>27040090</v>
      </c>
      <c r="I284" s="218">
        <v>27040090</v>
      </c>
      <c r="J284" s="218">
        <v>27987337</v>
      </c>
      <c r="K284" s="218">
        <v>0</v>
      </c>
      <c r="L284" s="218">
        <v>0</v>
      </c>
      <c r="M284" s="218">
        <v>27987337</v>
      </c>
      <c r="N284" s="191"/>
      <c r="O284" s="218">
        <v>39845211</v>
      </c>
      <c r="P284" s="230">
        <v>39845211</v>
      </c>
      <c r="Q284" s="191"/>
      <c r="R284" s="218">
        <v>39845211</v>
      </c>
      <c r="S284" s="192"/>
      <c r="T284" s="218">
        <v>27987337</v>
      </c>
    </row>
    <row r="285" spans="1:20" ht="12.75">
      <c r="A285" s="177" t="s">
        <v>721</v>
      </c>
      <c r="B285" s="178">
        <v>276</v>
      </c>
      <c r="C285" s="218">
        <v>10913245</v>
      </c>
      <c r="D285" s="218">
        <v>11821433</v>
      </c>
      <c r="E285" s="218">
        <v>0</v>
      </c>
      <c r="F285" s="218">
        <v>0</v>
      </c>
      <c r="G285" s="218">
        <v>0</v>
      </c>
      <c r="H285" s="218">
        <v>11821433</v>
      </c>
      <c r="I285" s="218">
        <v>11328270</v>
      </c>
      <c r="J285" s="218">
        <v>12318764</v>
      </c>
      <c r="K285" s="218">
        <v>0</v>
      </c>
      <c r="L285" s="218">
        <v>505492</v>
      </c>
      <c r="M285" s="218">
        <v>11813272</v>
      </c>
      <c r="N285" s="191"/>
      <c r="O285" s="218">
        <v>18805495</v>
      </c>
      <c r="P285" s="230">
        <v>18805495</v>
      </c>
      <c r="Q285" s="191"/>
      <c r="R285" s="218">
        <v>18805495</v>
      </c>
      <c r="S285" s="192"/>
      <c r="T285" s="218">
        <v>11813272</v>
      </c>
    </row>
    <row r="286" spans="1:20" ht="12.75">
      <c r="A286" s="177" t="s">
        <v>722</v>
      </c>
      <c r="B286" s="178">
        <v>277</v>
      </c>
      <c r="C286" s="218">
        <v>40989148</v>
      </c>
      <c r="D286" s="218">
        <v>42637552</v>
      </c>
      <c r="E286" s="218">
        <v>0</v>
      </c>
      <c r="F286" s="218">
        <v>0</v>
      </c>
      <c r="G286" s="218">
        <v>2501058</v>
      </c>
      <c r="H286" s="218">
        <v>40136494</v>
      </c>
      <c r="I286" s="218">
        <v>40136494</v>
      </c>
      <c r="J286" s="218">
        <v>44598742</v>
      </c>
      <c r="K286" s="218">
        <v>0</v>
      </c>
      <c r="L286" s="218">
        <v>2563584</v>
      </c>
      <c r="M286" s="218">
        <v>42035158</v>
      </c>
      <c r="N286" s="191"/>
      <c r="O286" s="218">
        <v>62938758</v>
      </c>
      <c r="P286" s="230">
        <v>62938758</v>
      </c>
      <c r="Q286" s="191"/>
      <c r="R286" s="218">
        <v>62938758</v>
      </c>
      <c r="S286" s="192"/>
      <c r="T286" s="218">
        <v>42035158</v>
      </c>
    </row>
    <row r="287" spans="1:20" ht="12.75">
      <c r="A287" s="177" t="s">
        <v>723</v>
      </c>
      <c r="B287" s="178">
        <v>278</v>
      </c>
      <c r="C287" s="218">
        <v>20829980</v>
      </c>
      <c r="D287" s="218">
        <v>21603094</v>
      </c>
      <c r="E287" s="218">
        <v>0</v>
      </c>
      <c r="F287" s="218">
        <v>0</v>
      </c>
      <c r="G287" s="218">
        <v>0</v>
      </c>
      <c r="H287" s="218">
        <v>21603094</v>
      </c>
      <c r="I287" s="218">
        <v>21603094</v>
      </c>
      <c r="J287" s="218">
        <v>22413899</v>
      </c>
      <c r="K287" s="218">
        <v>0</v>
      </c>
      <c r="L287" s="218">
        <v>0</v>
      </c>
      <c r="M287" s="218">
        <v>22413899</v>
      </c>
      <c r="N287" s="191"/>
      <c r="O287" s="218">
        <v>25913337</v>
      </c>
      <c r="P287" s="230">
        <v>25913337</v>
      </c>
      <c r="Q287" s="191"/>
      <c r="R287" s="218">
        <v>25913337</v>
      </c>
      <c r="S287" s="192"/>
      <c r="T287" s="218">
        <v>22413899</v>
      </c>
    </row>
    <row r="288" spans="1:20" ht="12.75">
      <c r="A288" s="177" t="s">
        <v>724</v>
      </c>
      <c r="B288" s="178">
        <v>279</v>
      </c>
      <c r="C288" s="218">
        <v>18404978</v>
      </c>
      <c r="D288" s="218">
        <v>19183577</v>
      </c>
      <c r="E288" s="218">
        <v>0</v>
      </c>
      <c r="F288" s="218">
        <v>0</v>
      </c>
      <c r="G288" s="218">
        <v>0</v>
      </c>
      <c r="H288" s="218">
        <v>19183577</v>
      </c>
      <c r="I288" s="218">
        <v>19183577</v>
      </c>
      <c r="J288" s="218">
        <v>20110144</v>
      </c>
      <c r="K288" s="218">
        <v>0</v>
      </c>
      <c r="L288" s="218">
        <v>0</v>
      </c>
      <c r="M288" s="218">
        <v>20110144</v>
      </c>
      <c r="N288" s="191"/>
      <c r="O288" s="218">
        <v>27198250</v>
      </c>
      <c r="P288" s="230">
        <v>27198250</v>
      </c>
      <c r="Q288" s="191"/>
      <c r="R288" s="218">
        <v>27198250</v>
      </c>
      <c r="S288" s="192"/>
      <c r="T288" s="218">
        <v>20110144</v>
      </c>
    </row>
    <row r="289" spans="1:20" ht="12.75">
      <c r="A289" s="177" t="s">
        <v>725</v>
      </c>
      <c r="B289" s="178">
        <v>280</v>
      </c>
      <c r="C289" s="218">
        <v>13667826</v>
      </c>
      <c r="D289" s="218">
        <v>14244789</v>
      </c>
      <c r="E289" s="218">
        <v>0</v>
      </c>
      <c r="F289" s="218">
        <v>0</v>
      </c>
      <c r="G289" s="218">
        <v>1453278</v>
      </c>
      <c r="H289" s="218">
        <v>12791511</v>
      </c>
      <c r="I289" s="218">
        <v>12791511</v>
      </c>
      <c r="J289" s="218">
        <v>14758796</v>
      </c>
      <c r="K289" s="218">
        <v>0</v>
      </c>
      <c r="L289" s="218">
        <v>1489610</v>
      </c>
      <c r="M289" s="218">
        <v>13269186</v>
      </c>
      <c r="N289" s="191"/>
      <c r="O289" s="218">
        <v>27436994</v>
      </c>
      <c r="P289" s="230">
        <v>27436994</v>
      </c>
      <c r="Q289" s="191"/>
      <c r="R289" s="218">
        <v>27436994</v>
      </c>
      <c r="S289" s="192"/>
      <c r="T289" s="218">
        <v>13269186</v>
      </c>
    </row>
    <row r="290" spans="1:20" ht="12.75">
      <c r="A290" s="177" t="s">
        <v>726</v>
      </c>
      <c r="B290" s="178">
        <v>281</v>
      </c>
      <c r="C290" s="218">
        <v>198331396</v>
      </c>
      <c r="D290" s="218">
        <v>205316171</v>
      </c>
      <c r="E290" s="218">
        <v>0</v>
      </c>
      <c r="F290" s="218">
        <v>0</v>
      </c>
      <c r="G290" s="218">
        <v>0</v>
      </c>
      <c r="H290" s="218">
        <v>205316171</v>
      </c>
      <c r="I290" s="218">
        <v>205316171</v>
      </c>
      <c r="J290" s="218">
        <v>216375301</v>
      </c>
      <c r="K290" s="218">
        <v>0</v>
      </c>
      <c r="L290" s="218">
        <v>0</v>
      </c>
      <c r="M290" s="218">
        <v>216375301</v>
      </c>
      <c r="N290" s="191"/>
      <c r="O290" s="218">
        <v>205316171</v>
      </c>
      <c r="P290" s="230">
        <v>205316171</v>
      </c>
      <c r="Q290" s="191"/>
      <c r="R290" s="218">
        <v>205316171</v>
      </c>
      <c r="S290" s="192"/>
      <c r="T290" s="218">
        <v>205316171</v>
      </c>
    </row>
    <row r="291" spans="1:20" ht="12.75">
      <c r="A291" s="177" t="s">
        <v>727</v>
      </c>
      <c r="B291" s="178">
        <v>282</v>
      </c>
      <c r="C291" s="218">
        <v>18591961</v>
      </c>
      <c r="D291" s="218">
        <v>19254900</v>
      </c>
      <c r="E291" s="218">
        <v>0</v>
      </c>
      <c r="F291" s="218">
        <v>0</v>
      </c>
      <c r="G291" s="218">
        <v>1180005</v>
      </c>
      <c r="H291" s="218">
        <v>18074895</v>
      </c>
      <c r="I291" s="218">
        <v>18074895</v>
      </c>
      <c r="J291" s="218">
        <v>19909046</v>
      </c>
      <c r="K291" s="218">
        <v>0</v>
      </c>
      <c r="L291" s="218">
        <v>1209505</v>
      </c>
      <c r="M291" s="218">
        <v>18699541</v>
      </c>
      <c r="N291" s="191"/>
      <c r="O291" s="218">
        <v>27954612</v>
      </c>
      <c r="P291" s="230">
        <v>27954612</v>
      </c>
      <c r="Q291" s="191"/>
      <c r="R291" s="218">
        <v>27954612</v>
      </c>
      <c r="S291" s="192"/>
      <c r="T291" s="218">
        <v>18699541</v>
      </c>
    </row>
    <row r="292" spans="1:20" ht="12.75">
      <c r="A292" s="177" t="s">
        <v>728</v>
      </c>
      <c r="B292" s="178">
        <v>283</v>
      </c>
      <c r="C292" s="218">
        <v>8201797</v>
      </c>
      <c r="D292" s="218">
        <v>8500747</v>
      </c>
      <c r="E292" s="218">
        <v>0</v>
      </c>
      <c r="F292" s="218">
        <v>0</v>
      </c>
      <c r="G292" s="218">
        <v>0</v>
      </c>
      <c r="H292" s="218">
        <v>8500747</v>
      </c>
      <c r="I292" s="218">
        <v>8500747</v>
      </c>
      <c r="J292" s="218">
        <v>8788113</v>
      </c>
      <c r="K292" s="218">
        <v>0</v>
      </c>
      <c r="L292" s="218">
        <v>0</v>
      </c>
      <c r="M292" s="218">
        <v>8788113</v>
      </c>
      <c r="N292" s="191"/>
      <c r="O292" s="218">
        <v>22270515</v>
      </c>
      <c r="P292" s="230">
        <v>22270515</v>
      </c>
      <c r="Q292" s="191"/>
      <c r="R292" s="218">
        <v>22270515</v>
      </c>
      <c r="S292" s="192"/>
      <c r="T292" s="218">
        <v>8788113</v>
      </c>
    </row>
    <row r="293" spans="1:20" ht="12.75">
      <c r="A293" s="177" t="s">
        <v>729</v>
      </c>
      <c r="B293" s="178">
        <v>284</v>
      </c>
      <c r="C293" s="218">
        <v>46848986</v>
      </c>
      <c r="D293" s="218">
        <v>48775845</v>
      </c>
      <c r="E293" s="218">
        <v>0</v>
      </c>
      <c r="F293" s="218">
        <v>0</v>
      </c>
      <c r="G293" s="218">
        <v>0</v>
      </c>
      <c r="H293" s="218">
        <v>48775845</v>
      </c>
      <c r="I293" s="218">
        <v>48775845</v>
      </c>
      <c r="J293" s="218">
        <v>50503191</v>
      </c>
      <c r="K293" s="218">
        <v>0</v>
      </c>
      <c r="L293" s="218">
        <v>0</v>
      </c>
      <c r="M293" s="218">
        <v>50503191</v>
      </c>
      <c r="N293" s="191"/>
      <c r="O293" s="218">
        <v>104422369</v>
      </c>
      <c r="P293" s="230">
        <v>104422369</v>
      </c>
      <c r="Q293" s="191"/>
      <c r="R293" s="218">
        <v>104422369</v>
      </c>
      <c r="S293" s="192"/>
      <c r="T293" s="218">
        <v>50503191</v>
      </c>
    </row>
    <row r="294" spans="1:20" ht="12.75">
      <c r="A294" s="177" t="s">
        <v>730</v>
      </c>
      <c r="B294" s="178">
        <v>285</v>
      </c>
      <c r="C294" s="218">
        <v>63668616</v>
      </c>
      <c r="D294" s="218">
        <v>66125345</v>
      </c>
      <c r="E294" s="218">
        <v>0</v>
      </c>
      <c r="F294" s="218">
        <v>0</v>
      </c>
      <c r="G294" s="218">
        <v>0</v>
      </c>
      <c r="H294" s="218">
        <v>66125345</v>
      </c>
      <c r="I294" s="218">
        <v>66125345</v>
      </c>
      <c r="J294" s="218">
        <v>68706812</v>
      </c>
      <c r="K294" s="218">
        <v>0</v>
      </c>
      <c r="L294" s="218">
        <v>0</v>
      </c>
      <c r="M294" s="218">
        <v>68706812</v>
      </c>
      <c r="N294" s="191"/>
      <c r="O294" s="218">
        <v>100538525</v>
      </c>
      <c r="P294" s="230">
        <v>100538525</v>
      </c>
      <c r="Q294" s="191"/>
      <c r="R294" s="218">
        <v>100538525</v>
      </c>
      <c r="S294" s="192"/>
      <c r="T294" s="218">
        <v>68706812</v>
      </c>
    </row>
    <row r="295" spans="1:20" ht="12.75">
      <c r="A295" s="177" t="s">
        <v>731</v>
      </c>
      <c r="B295" s="178">
        <v>286</v>
      </c>
      <c r="C295" s="218">
        <v>25229447</v>
      </c>
      <c r="D295" s="218">
        <v>26431265</v>
      </c>
      <c r="E295" s="218">
        <v>0</v>
      </c>
      <c r="F295" s="218">
        <v>0</v>
      </c>
      <c r="G295" s="218">
        <v>1401034</v>
      </c>
      <c r="H295" s="218">
        <v>25030231</v>
      </c>
      <c r="I295" s="218">
        <v>25030231</v>
      </c>
      <c r="J295" s="218">
        <v>27908186</v>
      </c>
      <c r="K295" s="218">
        <v>0</v>
      </c>
      <c r="L295" s="218">
        <v>1436060</v>
      </c>
      <c r="M295" s="218">
        <v>26472126</v>
      </c>
      <c r="N295" s="191"/>
      <c r="O295" s="218">
        <v>32836268</v>
      </c>
      <c r="P295" s="230">
        <v>32836268</v>
      </c>
      <c r="Q295" s="191"/>
      <c r="R295" s="218">
        <v>32836268</v>
      </c>
      <c r="S295" s="192"/>
      <c r="T295" s="218">
        <v>26472126</v>
      </c>
    </row>
    <row r="296" spans="1:20" ht="12.75">
      <c r="A296" s="177" t="s">
        <v>732</v>
      </c>
      <c r="B296" s="178">
        <v>287</v>
      </c>
      <c r="C296" s="218">
        <v>23216055</v>
      </c>
      <c r="D296" s="218">
        <v>24101513</v>
      </c>
      <c r="E296" s="218">
        <v>0</v>
      </c>
      <c r="F296" s="218">
        <v>0</v>
      </c>
      <c r="G296" s="218">
        <v>0</v>
      </c>
      <c r="H296" s="218">
        <v>24101513</v>
      </c>
      <c r="I296" s="218">
        <v>24101513</v>
      </c>
      <c r="J296" s="218">
        <v>25017150</v>
      </c>
      <c r="K296" s="218">
        <v>0</v>
      </c>
      <c r="L296" s="218">
        <v>0</v>
      </c>
      <c r="M296" s="218">
        <v>25017150</v>
      </c>
      <c r="N296" s="191"/>
      <c r="O296" s="218">
        <v>32310520</v>
      </c>
      <c r="P296" s="230">
        <v>32310520</v>
      </c>
      <c r="Q296" s="191"/>
      <c r="R296" s="218">
        <v>32310520</v>
      </c>
      <c r="S296" s="192"/>
      <c r="T296" s="218">
        <v>25017150</v>
      </c>
    </row>
    <row r="297" spans="1:20" ht="12.75">
      <c r="A297" s="177" t="s">
        <v>733</v>
      </c>
      <c r="B297" s="178">
        <v>288</v>
      </c>
      <c r="C297" s="218">
        <v>81276640</v>
      </c>
      <c r="D297" s="218">
        <v>84710256</v>
      </c>
      <c r="E297" s="218">
        <v>1077270</v>
      </c>
      <c r="F297" s="218">
        <v>1077270</v>
      </c>
      <c r="G297" s="218">
        <v>18961611</v>
      </c>
      <c r="H297" s="218">
        <v>65748645</v>
      </c>
      <c r="I297" s="218">
        <v>66825915</v>
      </c>
      <c r="J297" s="218">
        <v>87791953</v>
      </c>
      <c r="K297" s="218">
        <v>1077270</v>
      </c>
      <c r="L297" s="218">
        <v>19408720</v>
      </c>
      <c r="M297" s="218">
        <v>68383233</v>
      </c>
      <c r="N297" s="191"/>
      <c r="O297" s="218">
        <v>118209090</v>
      </c>
      <c r="P297" s="230">
        <v>118209090</v>
      </c>
      <c r="Q297" s="191"/>
      <c r="R297" s="218">
        <v>118209090</v>
      </c>
      <c r="S297" s="192"/>
      <c r="T297" s="218">
        <v>68383233</v>
      </c>
    </row>
    <row r="298" spans="1:20" ht="12.75">
      <c r="A298" s="177" t="s">
        <v>734</v>
      </c>
      <c r="B298" s="178">
        <v>289</v>
      </c>
      <c r="C298" s="218">
        <v>4954148</v>
      </c>
      <c r="D298" s="218">
        <v>5317673</v>
      </c>
      <c r="E298" s="218">
        <v>0</v>
      </c>
      <c r="F298" s="218">
        <v>0</v>
      </c>
      <c r="G298" s="218">
        <v>871178</v>
      </c>
      <c r="H298" s="218">
        <v>4446495</v>
      </c>
      <c r="I298" s="218">
        <v>4246495</v>
      </c>
      <c r="J298" s="218">
        <v>5710552</v>
      </c>
      <c r="K298" s="218">
        <v>0</v>
      </c>
      <c r="L298" s="218">
        <v>1097957</v>
      </c>
      <c r="M298" s="218">
        <v>4612595</v>
      </c>
      <c r="N298" s="191"/>
      <c r="O298" s="218">
        <v>9101826</v>
      </c>
      <c r="P298" s="230">
        <v>9101826</v>
      </c>
      <c r="Q298" s="191"/>
      <c r="R298" s="218">
        <v>9101826</v>
      </c>
      <c r="S298" s="192"/>
      <c r="T298" s="218">
        <v>4612595</v>
      </c>
    </row>
    <row r="299" spans="1:20" ht="12.75">
      <c r="A299" s="177" t="s">
        <v>735</v>
      </c>
      <c r="B299" s="178">
        <v>290</v>
      </c>
      <c r="C299" s="218">
        <v>19148070</v>
      </c>
      <c r="D299" s="218">
        <v>19985519</v>
      </c>
      <c r="E299" s="218">
        <v>0</v>
      </c>
      <c r="F299" s="218">
        <v>0</v>
      </c>
      <c r="G299" s="218">
        <v>640044</v>
      </c>
      <c r="H299" s="218">
        <v>19345475</v>
      </c>
      <c r="I299" s="218">
        <v>19345475</v>
      </c>
      <c r="J299" s="218">
        <v>20947652</v>
      </c>
      <c r="K299" s="218">
        <v>0</v>
      </c>
      <c r="L299" s="218">
        <v>656045</v>
      </c>
      <c r="M299" s="218">
        <v>20291607</v>
      </c>
      <c r="N299" s="191"/>
      <c r="O299" s="218">
        <v>36562406</v>
      </c>
      <c r="P299" s="230">
        <v>36562406</v>
      </c>
      <c r="Q299" s="191"/>
      <c r="R299" s="218">
        <v>36562406</v>
      </c>
      <c r="S299" s="192"/>
      <c r="T299" s="218">
        <v>20291607</v>
      </c>
    </row>
    <row r="300" spans="1:20" ht="12.75">
      <c r="A300" s="177" t="s">
        <v>736</v>
      </c>
      <c r="B300" s="178">
        <v>291</v>
      </c>
      <c r="C300" s="218">
        <v>48386446</v>
      </c>
      <c r="D300" s="218">
        <v>50034671</v>
      </c>
      <c r="E300" s="218">
        <v>0</v>
      </c>
      <c r="F300" s="218">
        <v>0</v>
      </c>
      <c r="G300" s="218">
        <v>6666863</v>
      </c>
      <c r="H300" s="218">
        <v>43367808</v>
      </c>
      <c r="I300" s="218">
        <v>43367808</v>
      </c>
      <c r="J300" s="218">
        <v>51665474</v>
      </c>
      <c r="K300" s="218">
        <v>0</v>
      </c>
      <c r="L300" s="218">
        <v>6833535</v>
      </c>
      <c r="M300" s="218">
        <v>44831939</v>
      </c>
      <c r="N300" s="191"/>
      <c r="O300" s="218">
        <v>75400181</v>
      </c>
      <c r="P300" s="230">
        <v>75400181</v>
      </c>
      <c r="Q300" s="191"/>
      <c r="R300" s="218">
        <v>75400181</v>
      </c>
      <c r="S300" s="192"/>
      <c r="T300" s="218">
        <v>44831939</v>
      </c>
    </row>
    <row r="301" spans="1:20" ht="12.75">
      <c r="A301" s="177" t="s">
        <v>737</v>
      </c>
      <c r="B301" s="178">
        <v>292</v>
      </c>
      <c r="C301" s="218">
        <v>32161401</v>
      </c>
      <c r="D301" s="218">
        <v>33646940</v>
      </c>
      <c r="E301" s="218">
        <v>0</v>
      </c>
      <c r="F301" s="218">
        <v>0</v>
      </c>
      <c r="G301" s="218">
        <v>0</v>
      </c>
      <c r="H301" s="218">
        <v>33646940</v>
      </c>
      <c r="I301" s="218">
        <v>33646940</v>
      </c>
      <c r="J301" s="218">
        <v>35127161</v>
      </c>
      <c r="K301" s="218">
        <v>0</v>
      </c>
      <c r="L301" s="218">
        <v>0</v>
      </c>
      <c r="M301" s="218">
        <v>35127161</v>
      </c>
      <c r="N301" s="191"/>
      <c r="O301" s="218">
        <v>54657100</v>
      </c>
      <c r="P301" s="230">
        <v>54657100</v>
      </c>
      <c r="Q301" s="191"/>
      <c r="R301" s="218">
        <v>54657100</v>
      </c>
      <c r="S301" s="192"/>
      <c r="T301" s="218">
        <v>35127161</v>
      </c>
    </row>
    <row r="302" spans="1:20" ht="12.75">
      <c r="A302" s="177" t="s">
        <v>738</v>
      </c>
      <c r="B302" s="178">
        <v>293</v>
      </c>
      <c r="C302" s="218">
        <v>96427124</v>
      </c>
      <c r="D302" s="218">
        <v>101092103</v>
      </c>
      <c r="E302" s="218">
        <v>0</v>
      </c>
      <c r="F302" s="218">
        <v>0</v>
      </c>
      <c r="G302" s="218">
        <v>0</v>
      </c>
      <c r="H302" s="218">
        <v>101092103</v>
      </c>
      <c r="I302" s="218">
        <v>101092103</v>
      </c>
      <c r="J302" s="218">
        <v>106324574</v>
      </c>
      <c r="K302" s="218">
        <v>0</v>
      </c>
      <c r="L302" s="218">
        <v>0</v>
      </c>
      <c r="M302" s="218">
        <v>106324574</v>
      </c>
      <c r="N302" s="191"/>
      <c r="O302" s="218">
        <v>130092103</v>
      </c>
      <c r="P302" s="230">
        <v>130348312</v>
      </c>
      <c r="Q302" s="191"/>
      <c r="R302" s="218">
        <v>130348312</v>
      </c>
      <c r="S302" s="192"/>
      <c r="T302" s="218">
        <v>106324574</v>
      </c>
    </row>
    <row r="303" spans="1:20" ht="12.75">
      <c r="A303" s="177" t="s">
        <v>739</v>
      </c>
      <c r="B303" s="178">
        <v>294</v>
      </c>
      <c r="C303" s="218">
        <v>9062662</v>
      </c>
      <c r="D303" s="218">
        <v>9863059</v>
      </c>
      <c r="E303" s="218">
        <v>0</v>
      </c>
      <c r="F303" s="218">
        <v>0</v>
      </c>
      <c r="G303" s="218">
        <v>2539664</v>
      </c>
      <c r="H303" s="218">
        <v>7323395</v>
      </c>
      <c r="I303" s="218">
        <v>6853149</v>
      </c>
      <c r="J303" s="218">
        <v>10243270</v>
      </c>
      <c r="K303" s="218">
        <v>0</v>
      </c>
      <c r="L303" s="218">
        <v>3085158</v>
      </c>
      <c r="M303" s="218">
        <v>7158112</v>
      </c>
      <c r="N303" s="191"/>
      <c r="O303" s="218">
        <v>16456817</v>
      </c>
      <c r="P303" s="230">
        <v>16456817</v>
      </c>
      <c r="Q303" s="191"/>
      <c r="R303" s="218">
        <v>16456817</v>
      </c>
      <c r="S303" s="192"/>
      <c r="T303" s="218">
        <v>7158112</v>
      </c>
    </row>
    <row r="304" spans="1:20" ht="12.75">
      <c r="A304" s="177" t="s">
        <v>740</v>
      </c>
      <c r="B304" s="178">
        <v>295</v>
      </c>
      <c r="C304" s="218">
        <v>74376362</v>
      </c>
      <c r="D304" s="218">
        <v>78416959</v>
      </c>
      <c r="E304" s="218">
        <v>0</v>
      </c>
      <c r="F304" s="218">
        <v>0</v>
      </c>
      <c r="G304" s="218">
        <v>0</v>
      </c>
      <c r="H304" s="218">
        <v>78416959</v>
      </c>
      <c r="I304" s="218">
        <v>78416959</v>
      </c>
      <c r="J304" s="218">
        <v>81546456</v>
      </c>
      <c r="K304" s="218">
        <v>0</v>
      </c>
      <c r="L304" s="218">
        <v>0</v>
      </c>
      <c r="M304" s="218">
        <v>81546456</v>
      </c>
      <c r="N304" s="191"/>
      <c r="O304" s="218">
        <v>122588532</v>
      </c>
      <c r="P304" s="230">
        <v>122588532</v>
      </c>
      <c r="Q304" s="191"/>
      <c r="R304" s="218">
        <v>122588532</v>
      </c>
      <c r="S304" s="192"/>
      <c r="T304" s="218">
        <v>81546456</v>
      </c>
    </row>
    <row r="305" spans="1:20" ht="12.75">
      <c r="A305" s="177" t="s">
        <v>741</v>
      </c>
      <c r="B305" s="178">
        <v>296</v>
      </c>
      <c r="C305" s="218">
        <v>23553556</v>
      </c>
      <c r="D305" s="218">
        <v>24554479</v>
      </c>
      <c r="E305" s="218">
        <v>0</v>
      </c>
      <c r="F305" s="218">
        <v>0</v>
      </c>
      <c r="G305" s="218">
        <v>1819141</v>
      </c>
      <c r="H305" s="218">
        <v>22735338</v>
      </c>
      <c r="I305" s="218">
        <v>22735338</v>
      </c>
      <c r="J305" s="218">
        <v>25454675</v>
      </c>
      <c r="K305" s="218">
        <v>0</v>
      </c>
      <c r="L305" s="218">
        <v>1864620</v>
      </c>
      <c r="M305" s="218">
        <v>23590055</v>
      </c>
      <c r="N305" s="191"/>
      <c r="O305" s="218">
        <v>74919773</v>
      </c>
      <c r="P305" s="230">
        <v>74919773</v>
      </c>
      <c r="Q305" s="191"/>
      <c r="R305" s="218">
        <v>74919773</v>
      </c>
      <c r="S305" s="192"/>
      <c r="T305" s="218">
        <v>23590055</v>
      </c>
    </row>
    <row r="306" spans="1:20" ht="12.75">
      <c r="A306" s="177" t="s">
        <v>742</v>
      </c>
      <c r="B306" s="178">
        <v>297</v>
      </c>
      <c r="C306" s="218">
        <v>1404096</v>
      </c>
      <c r="D306" s="218">
        <v>1456031</v>
      </c>
      <c r="E306" s="218">
        <v>0</v>
      </c>
      <c r="F306" s="218">
        <v>0</v>
      </c>
      <c r="G306" s="218">
        <v>429672</v>
      </c>
      <c r="H306" s="218">
        <v>1026359</v>
      </c>
      <c r="I306" s="218">
        <v>1026359</v>
      </c>
      <c r="J306" s="218">
        <v>1505631</v>
      </c>
      <c r="K306" s="218">
        <v>0</v>
      </c>
      <c r="L306" s="218">
        <v>440414</v>
      </c>
      <c r="M306" s="218">
        <v>1065217</v>
      </c>
      <c r="N306" s="191"/>
      <c r="O306" s="218">
        <v>4803563</v>
      </c>
      <c r="P306" s="230">
        <v>4803563</v>
      </c>
      <c r="Q306" s="191"/>
      <c r="R306" s="218">
        <v>4803563</v>
      </c>
      <c r="S306" s="192"/>
      <c r="T306" s="218">
        <v>1065217</v>
      </c>
    </row>
    <row r="307" spans="1:20" ht="12.75">
      <c r="A307" s="177" t="s">
        <v>743</v>
      </c>
      <c r="B307" s="178">
        <v>298</v>
      </c>
      <c r="C307" s="218">
        <v>22285113</v>
      </c>
      <c r="D307" s="218">
        <v>22917282</v>
      </c>
      <c r="E307" s="218">
        <v>0</v>
      </c>
      <c r="F307" s="218">
        <v>0</v>
      </c>
      <c r="G307" s="218">
        <v>4455153</v>
      </c>
      <c r="H307" s="218">
        <v>18462129</v>
      </c>
      <c r="I307" s="218">
        <v>18462129</v>
      </c>
      <c r="J307" s="218">
        <v>24422084</v>
      </c>
      <c r="K307" s="218">
        <v>0</v>
      </c>
      <c r="L307" s="218">
        <v>4566532</v>
      </c>
      <c r="M307" s="218">
        <v>19855552</v>
      </c>
      <c r="N307" s="191"/>
      <c r="O307" s="218">
        <v>35214719</v>
      </c>
      <c r="P307" s="230">
        <v>35214719</v>
      </c>
      <c r="Q307" s="191"/>
      <c r="R307" s="218">
        <v>35214719</v>
      </c>
      <c r="S307" s="192"/>
      <c r="T307" s="218">
        <v>19855552</v>
      </c>
    </row>
    <row r="308" spans="1:20" ht="12.75">
      <c r="A308" s="177" t="s">
        <v>744</v>
      </c>
      <c r="B308" s="178">
        <v>299</v>
      </c>
      <c r="C308" s="218">
        <v>16074515</v>
      </c>
      <c r="D308" s="218">
        <v>16660837</v>
      </c>
      <c r="E308" s="218">
        <v>0</v>
      </c>
      <c r="F308" s="218">
        <v>0</v>
      </c>
      <c r="G308" s="218">
        <v>1894228</v>
      </c>
      <c r="H308" s="218">
        <v>14766609</v>
      </c>
      <c r="I308" s="218">
        <v>14766609</v>
      </c>
      <c r="J308" s="218">
        <v>17227050</v>
      </c>
      <c r="K308" s="218">
        <v>0</v>
      </c>
      <c r="L308" s="218">
        <v>1941584</v>
      </c>
      <c r="M308" s="218">
        <v>15285466</v>
      </c>
      <c r="N308" s="191"/>
      <c r="O308" s="218">
        <v>23541029</v>
      </c>
      <c r="P308" s="230">
        <v>23541029</v>
      </c>
      <c r="Q308" s="191"/>
      <c r="R308" s="218">
        <v>23541029</v>
      </c>
      <c r="S308" s="192"/>
      <c r="T308" s="218">
        <v>15285466</v>
      </c>
    </row>
    <row r="309" spans="1:20" ht="12.75">
      <c r="A309" s="177" t="s">
        <v>745</v>
      </c>
      <c r="B309" s="178">
        <v>300</v>
      </c>
      <c r="C309" s="218">
        <v>15007937</v>
      </c>
      <c r="D309" s="218">
        <v>15496934</v>
      </c>
      <c r="E309" s="218">
        <v>465617</v>
      </c>
      <c r="F309" s="218">
        <v>465617</v>
      </c>
      <c r="G309" s="218">
        <v>5717209</v>
      </c>
      <c r="H309" s="218">
        <v>9779725</v>
      </c>
      <c r="I309" s="218">
        <v>10245342</v>
      </c>
      <c r="J309" s="218">
        <v>16038083</v>
      </c>
      <c r="K309" s="218">
        <v>465617</v>
      </c>
      <c r="L309" s="218">
        <v>5848499</v>
      </c>
      <c r="M309" s="218">
        <v>10189584</v>
      </c>
      <c r="N309" s="191"/>
      <c r="O309" s="218">
        <v>56570351</v>
      </c>
      <c r="P309" s="230">
        <v>56570351</v>
      </c>
      <c r="Q309" s="191"/>
      <c r="R309" s="218">
        <v>56570351</v>
      </c>
      <c r="S309" s="192"/>
      <c r="T309" s="218">
        <v>10189584</v>
      </c>
    </row>
    <row r="310" spans="1:20" ht="12.75">
      <c r="A310" s="177" t="s">
        <v>746</v>
      </c>
      <c r="B310" s="178">
        <v>301</v>
      </c>
      <c r="C310" s="218">
        <v>26010114</v>
      </c>
      <c r="D310" s="218">
        <v>27040694</v>
      </c>
      <c r="E310" s="218">
        <v>0</v>
      </c>
      <c r="F310" s="218">
        <v>0</v>
      </c>
      <c r="G310" s="218">
        <v>0</v>
      </c>
      <c r="H310" s="218">
        <v>27040694</v>
      </c>
      <c r="I310" s="218">
        <v>27040694</v>
      </c>
      <c r="J310" s="218">
        <v>28178290</v>
      </c>
      <c r="K310" s="218">
        <v>0</v>
      </c>
      <c r="L310" s="218">
        <v>0</v>
      </c>
      <c r="M310" s="218">
        <v>28178290</v>
      </c>
      <c r="N310" s="191"/>
      <c r="O310" s="218">
        <v>40883963</v>
      </c>
      <c r="P310" s="230">
        <v>40883963</v>
      </c>
      <c r="Q310" s="191"/>
      <c r="R310" s="218">
        <v>40883963</v>
      </c>
      <c r="S310" s="192"/>
      <c r="T310" s="218">
        <v>28178290</v>
      </c>
    </row>
    <row r="311" spans="1:20" ht="12.75">
      <c r="A311" s="177" t="s">
        <v>747</v>
      </c>
      <c r="B311" s="178">
        <v>302</v>
      </c>
      <c r="C311" s="218">
        <v>1441623</v>
      </c>
      <c r="D311" s="218">
        <v>1489774</v>
      </c>
      <c r="E311" s="218">
        <v>0</v>
      </c>
      <c r="F311" s="218">
        <v>0</v>
      </c>
      <c r="G311" s="218">
        <v>0</v>
      </c>
      <c r="H311" s="218">
        <v>1489774</v>
      </c>
      <c r="I311" s="218">
        <v>1489774</v>
      </c>
      <c r="J311" s="218">
        <v>1533632</v>
      </c>
      <c r="K311" s="218">
        <v>0</v>
      </c>
      <c r="L311" s="218">
        <v>0</v>
      </c>
      <c r="M311" s="218">
        <v>1533632</v>
      </c>
      <c r="N311" s="191"/>
      <c r="O311" s="218">
        <v>5050230</v>
      </c>
      <c r="P311" s="230">
        <v>5050230</v>
      </c>
      <c r="Q311" s="191"/>
      <c r="R311" s="218">
        <v>5050230</v>
      </c>
      <c r="S311" s="192"/>
      <c r="T311" s="218">
        <v>1533632</v>
      </c>
    </row>
    <row r="312" spans="1:20" ht="12.75">
      <c r="A312" s="177" t="s">
        <v>748</v>
      </c>
      <c r="B312" s="178">
        <v>303</v>
      </c>
      <c r="C312" s="218">
        <v>18653622</v>
      </c>
      <c r="D312" s="218">
        <v>19498443</v>
      </c>
      <c r="E312" s="218">
        <v>0</v>
      </c>
      <c r="F312" s="218">
        <v>0</v>
      </c>
      <c r="G312" s="218">
        <v>5842155</v>
      </c>
      <c r="H312" s="218">
        <v>13656288</v>
      </c>
      <c r="I312" s="218">
        <v>13656288</v>
      </c>
      <c r="J312" s="218">
        <v>20349068</v>
      </c>
      <c r="K312" s="218">
        <v>0</v>
      </c>
      <c r="L312" s="218">
        <v>5988209</v>
      </c>
      <c r="M312" s="218">
        <v>14360859</v>
      </c>
      <c r="N312" s="191"/>
      <c r="O312" s="218">
        <v>29369767</v>
      </c>
      <c r="P312" s="230">
        <v>29369767</v>
      </c>
      <c r="Q312" s="191"/>
      <c r="R312" s="218">
        <v>29369767</v>
      </c>
      <c r="S312" s="192"/>
      <c r="T312" s="218">
        <v>14360859</v>
      </c>
    </row>
    <row r="313" spans="1:20" ht="12.75">
      <c r="A313" s="177" t="s">
        <v>749</v>
      </c>
      <c r="B313" s="178">
        <v>304</v>
      </c>
      <c r="C313" s="218">
        <v>26317114</v>
      </c>
      <c r="D313" s="218">
        <v>27508002</v>
      </c>
      <c r="E313" s="218">
        <v>0</v>
      </c>
      <c r="F313" s="218">
        <v>0</v>
      </c>
      <c r="G313" s="218">
        <v>1102810</v>
      </c>
      <c r="H313" s="218">
        <v>26405192</v>
      </c>
      <c r="I313" s="218">
        <v>26405192</v>
      </c>
      <c r="J313" s="218">
        <v>29252849</v>
      </c>
      <c r="K313" s="218">
        <v>0</v>
      </c>
      <c r="L313" s="218">
        <v>1130380</v>
      </c>
      <c r="M313" s="218">
        <v>28122469</v>
      </c>
      <c r="N313" s="191"/>
      <c r="O313" s="218">
        <v>43380869</v>
      </c>
      <c r="P313" s="230">
        <v>43380869</v>
      </c>
      <c r="Q313" s="191"/>
      <c r="R313" s="218">
        <v>43380869</v>
      </c>
      <c r="S313" s="192"/>
      <c r="T313" s="218">
        <v>28122469</v>
      </c>
    </row>
    <row r="314" spans="1:20" ht="12.75">
      <c r="A314" s="177" t="s">
        <v>750</v>
      </c>
      <c r="B314" s="178">
        <v>305</v>
      </c>
      <c r="C314" s="218">
        <v>68260862</v>
      </c>
      <c r="D314" s="218">
        <v>71370427</v>
      </c>
      <c r="E314" s="218">
        <v>0</v>
      </c>
      <c r="F314" s="218">
        <v>0</v>
      </c>
      <c r="G314" s="218">
        <v>0</v>
      </c>
      <c r="H314" s="218">
        <v>71370427</v>
      </c>
      <c r="I314" s="218">
        <v>71370427</v>
      </c>
      <c r="J314" s="218">
        <v>74317122</v>
      </c>
      <c r="K314" s="218">
        <v>0</v>
      </c>
      <c r="L314" s="218">
        <v>0</v>
      </c>
      <c r="M314" s="218">
        <v>74317122</v>
      </c>
      <c r="N314" s="191"/>
      <c r="O314" s="218">
        <v>127298669</v>
      </c>
      <c r="P314" s="230">
        <v>127298669</v>
      </c>
      <c r="Q314" s="191"/>
      <c r="R314" s="218">
        <v>127298669</v>
      </c>
      <c r="S314" s="192"/>
      <c r="T314" s="218">
        <v>74317122</v>
      </c>
    </row>
    <row r="315" spans="1:20" ht="12.75">
      <c r="A315" s="177" t="s">
        <v>751</v>
      </c>
      <c r="B315" s="178">
        <v>306</v>
      </c>
      <c r="C315" s="218">
        <v>3175954</v>
      </c>
      <c r="D315" s="218">
        <v>3282099</v>
      </c>
      <c r="E315" s="218">
        <v>0</v>
      </c>
      <c r="F315" s="218">
        <v>0</v>
      </c>
      <c r="G315" s="218">
        <v>0</v>
      </c>
      <c r="H315" s="218">
        <v>3282099</v>
      </c>
      <c r="I315" s="218">
        <v>3282099</v>
      </c>
      <c r="J315" s="218">
        <v>3419431</v>
      </c>
      <c r="K315" s="218">
        <v>0</v>
      </c>
      <c r="L315" s="218">
        <v>0</v>
      </c>
      <c r="M315" s="218">
        <v>3419431</v>
      </c>
      <c r="N315" s="191"/>
      <c r="O315" s="218">
        <v>4275505</v>
      </c>
      <c r="P315" s="230">
        <v>4275505</v>
      </c>
      <c r="Q315" s="191"/>
      <c r="R315" s="218">
        <v>4275505</v>
      </c>
      <c r="S315" s="192"/>
      <c r="T315" s="218">
        <v>3419431</v>
      </c>
    </row>
    <row r="316" spans="1:20" ht="12.75">
      <c r="A316" s="177" t="s">
        <v>752</v>
      </c>
      <c r="B316" s="178">
        <v>307</v>
      </c>
      <c r="C316" s="218">
        <v>68200516</v>
      </c>
      <c r="D316" s="218">
        <v>71197868</v>
      </c>
      <c r="E316" s="218">
        <v>0</v>
      </c>
      <c r="F316" s="218">
        <v>0</v>
      </c>
      <c r="G316" s="218">
        <v>5506416</v>
      </c>
      <c r="H316" s="218">
        <v>65691452</v>
      </c>
      <c r="I316" s="218">
        <v>65691452</v>
      </c>
      <c r="J316" s="218">
        <v>74507681</v>
      </c>
      <c r="K316" s="218">
        <v>0</v>
      </c>
      <c r="L316" s="218">
        <v>5644076</v>
      </c>
      <c r="M316" s="218">
        <v>68863605</v>
      </c>
      <c r="N316" s="191"/>
      <c r="O316" s="218">
        <v>114820685</v>
      </c>
      <c r="P316" s="230">
        <v>114820685</v>
      </c>
      <c r="Q316" s="191"/>
      <c r="R316" s="218">
        <v>114820685</v>
      </c>
      <c r="S316" s="192"/>
      <c r="T316" s="218">
        <v>68863605</v>
      </c>
    </row>
    <row r="317" spans="1:20" ht="12.75">
      <c r="A317" s="177" t="s">
        <v>753</v>
      </c>
      <c r="B317" s="178">
        <v>308</v>
      </c>
      <c r="C317" s="218">
        <v>209933737</v>
      </c>
      <c r="D317" s="218">
        <v>219284328</v>
      </c>
      <c r="E317" s="218">
        <v>0</v>
      </c>
      <c r="F317" s="218">
        <v>0</v>
      </c>
      <c r="G317" s="218">
        <v>0</v>
      </c>
      <c r="H317" s="218">
        <v>219284328</v>
      </c>
      <c r="I317" s="218">
        <v>219284328</v>
      </c>
      <c r="J317" s="218">
        <v>231970809</v>
      </c>
      <c r="K317" s="218">
        <v>0</v>
      </c>
      <c r="L317" s="218">
        <v>0</v>
      </c>
      <c r="M317" s="218">
        <v>231970809</v>
      </c>
      <c r="N317" s="191"/>
      <c r="O317" s="218">
        <v>305916986</v>
      </c>
      <c r="P317" s="230">
        <v>305916986</v>
      </c>
      <c r="Q317" s="191"/>
      <c r="R317" s="218">
        <v>305916986</v>
      </c>
      <c r="S317" s="192"/>
      <c r="T317" s="218">
        <v>231970809</v>
      </c>
    </row>
    <row r="318" spans="1:20" ht="12.75">
      <c r="A318" s="177" t="s">
        <v>754</v>
      </c>
      <c r="B318" s="178">
        <v>309</v>
      </c>
      <c r="C318" s="218">
        <v>14537902</v>
      </c>
      <c r="D318" s="218">
        <v>15006396</v>
      </c>
      <c r="E318" s="218">
        <v>0</v>
      </c>
      <c r="F318" s="218">
        <v>0</v>
      </c>
      <c r="G318" s="218">
        <v>0</v>
      </c>
      <c r="H318" s="218">
        <v>15006396</v>
      </c>
      <c r="I318" s="218">
        <v>15006396</v>
      </c>
      <c r="J318" s="218">
        <v>15473335</v>
      </c>
      <c r="K318" s="218">
        <v>0</v>
      </c>
      <c r="L318" s="218">
        <v>0</v>
      </c>
      <c r="M318" s="218">
        <v>15473335</v>
      </c>
      <c r="N318" s="191"/>
      <c r="O318" s="218">
        <v>18772789</v>
      </c>
      <c r="P318" s="230">
        <v>18772789</v>
      </c>
      <c r="Q318" s="191"/>
      <c r="R318" s="218">
        <v>18772789</v>
      </c>
      <c r="S318" s="192"/>
      <c r="T318" s="218">
        <v>15473335</v>
      </c>
    </row>
    <row r="319" spans="1:20" ht="12.75">
      <c r="A319" s="177" t="s">
        <v>755</v>
      </c>
      <c r="B319" s="178">
        <v>310</v>
      </c>
      <c r="C319" s="218">
        <v>38990064</v>
      </c>
      <c r="D319" s="218">
        <v>40402319</v>
      </c>
      <c r="E319" s="218">
        <v>0</v>
      </c>
      <c r="F319" s="218">
        <v>0</v>
      </c>
      <c r="G319" s="218">
        <v>0</v>
      </c>
      <c r="H319" s="218">
        <v>40402319</v>
      </c>
      <c r="I319" s="218">
        <v>40402319</v>
      </c>
      <c r="J319" s="218">
        <v>42001479</v>
      </c>
      <c r="K319" s="218">
        <v>0</v>
      </c>
      <c r="L319" s="218">
        <v>0</v>
      </c>
      <c r="M319" s="218">
        <v>42001479</v>
      </c>
      <c r="N319" s="191"/>
      <c r="O319" s="218">
        <v>92246598</v>
      </c>
      <c r="P319" s="230">
        <v>92246598</v>
      </c>
      <c r="Q319" s="191"/>
      <c r="R319" s="218">
        <v>92246598</v>
      </c>
      <c r="S319" s="192"/>
      <c r="T319" s="218">
        <v>42001479</v>
      </c>
    </row>
    <row r="320" spans="1:20" ht="12.75">
      <c r="A320" s="177" t="s">
        <v>756</v>
      </c>
      <c r="B320" s="178">
        <v>311</v>
      </c>
      <c r="C320" s="218">
        <v>7717299</v>
      </c>
      <c r="D320" s="218">
        <v>8001578</v>
      </c>
      <c r="E320" s="218">
        <v>0</v>
      </c>
      <c r="F320" s="218">
        <v>0</v>
      </c>
      <c r="G320" s="218">
        <v>0</v>
      </c>
      <c r="H320" s="218">
        <v>8001578</v>
      </c>
      <c r="I320" s="218">
        <v>8001578</v>
      </c>
      <c r="J320" s="218">
        <v>8333966</v>
      </c>
      <c r="K320" s="218">
        <v>0</v>
      </c>
      <c r="L320" s="218">
        <v>0</v>
      </c>
      <c r="M320" s="218">
        <v>8333966</v>
      </c>
      <c r="N320" s="191"/>
      <c r="O320" s="218">
        <v>9605507</v>
      </c>
      <c r="P320" s="230">
        <v>9605507</v>
      </c>
      <c r="Q320" s="191"/>
      <c r="R320" s="218">
        <v>9605507</v>
      </c>
      <c r="S320" s="192"/>
      <c r="T320" s="218">
        <v>8333966</v>
      </c>
    </row>
    <row r="321" spans="1:20" ht="12.75">
      <c r="A321" s="177" t="s">
        <v>757</v>
      </c>
      <c r="B321" s="178">
        <v>312</v>
      </c>
      <c r="C321" s="218">
        <v>1694498</v>
      </c>
      <c r="D321" s="218">
        <v>1745377</v>
      </c>
      <c r="E321" s="218">
        <v>0</v>
      </c>
      <c r="F321" s="218">
        <v>0</v>
      </c>
      <c r="G321" s="218">
        <v>0</v>
      </c>
      <c r="H321" s="218">
        <v>1745377</v>
      </c>
      <c r="I321" s="218">
        <v>1745377</v>
      </c>
      <c r="J321" s="218">
        <v>1799561</v>
      </c>
      <c r="K321" s="218">
        <v>0</v>
      </c>
      <c r="L321" s="218">
        <v>0</v>
      </c>
      <c r="M321" s="218">
        <v>1799561</v>
      </c>
      <c r="N321" s="191"/>
      <c r="O321" s="218">
        <v>1883303</v>
      </c>
      <c r="P321" s="230">
        <v>1883303</v>
      </c>
      <c r="Q321" s="191"/>
      <c r="R321" s="218">
        <v>1883303</v>
      </c>
      <c r="S321" s="192"/>
      <c r="T321" s="218">
        <v>1799561</v>
      </c>
    </row>
    <row r="322" spans="1:20" ht="12.75">
      <c r="A322" s="177" t="s">
        <v>758</v>
      </c>
      <c r="B322" s="178">
        <v>313</v>
      </c>
      <c r="C322" s="218">
        <v>1171706</v>
      </c>
      <c r="D322" s="218">
        <v>1221475</v>
      </c>
      <c r="E322" s="218">
        <v>0</v>
      </c>
      <c r="F322" s="218">
        <v>0</v>
      </c>
      <c r="G322" s="218">
        <v>128702</v>
      </c>
      <c r="H322" s="218">
        <v>1092773</v>
      </c>
      <c r="I322" s="218">
        <v>1092773</v>
      </c>
      <c r="J322" s="218">
        <v>1257612</v>
      </c>
      <c r="K322" s="218">
        <v>0</v>
      </c>
      <c r="L322" s="218">
        <v>131920</v>
      </c>
      <c r="M322" s="218">
        <v>1125692</v>
      </c>
      <c r="N322" s="191"/>
      <c r="O322" s="218">
        <v>2051445</v>
      </c>
      <c r="P322" s="230">
        <v>2051445</v>
      </c>
      <c r="Q322" s="191"/>
      <c r="R322" s="218">
        <v>2051445</v>
      </c>
      <c r="S322" s="192"/>
      <c r="T322" s="218">
        <v>1125692</v>
      </c>
    </row>
    <row r="323" spans="1:20" ht="12.75">
      <c r="A323" s="177" t="s">
        <v>759</v>
      </c>
      <c r="B323" s="178">
        <v>314</v>
      </c>
      <c r="C323" s="218">
        <v>101193510</v>
      </c>
      <c r="D323" s="218">
        <v>109523765</v>
      </c>
      <c r="E323" s="218">
        <v>0</v>
      </c>
      <c r="F323" s="218">
        <v>0</v>
      </c>
      <c r="G323" s="218">
        <v>0</v>
      </c>
      <c r="H323" s="218">
        <v>109523765</v>
      </c>
      <c r="I323" s="218">
        <v>109523765</v>
      </c>
      <c r="J323" s="218">
        <v>117181127</v>
      </c>
      <c r="K323" s="218">
        <v>0</v>
      </c>
      <c r="L323" s="218">
        <v>0</v>
      </c>
      <c r="M323" s="218">
        <v>117181127</v>
      </c>
      <c r="N323" s="191"/>
      <c r="O323" s="218">
        <v>199973041</v>
      </c>
      <c r="P323" s="230">
        <v>199973041</v>
      </c>
      <c r="Q323" s="191"/>
      <c r="R323" s="218">
        <v>199973041</v>
      </c>
      <c r="S323" s="192"/>
      <c r="T323" s="218">
        <v>117181127</v>
      </c>
    </row>
    <row r="324" spans="1:20" ht="12.75">
      <c r="A324" s="177" t="s">
        <v>760</v>
      </c>
      <c r="B324" s="178">
        <v>315</v>
      </c>
      <c r="C324" s="218">
        <v>68894520</v>
      </c>
      <c r="D324" s="218">
        <v>71052943</v>
      </c>
      <c r="E324" s="218">
        <v>0</v>
      </c>
      <c r="F324" s="218">
        <v>0</v>
      </c>
      <c r="G324" s="218">
        <v>14568539</v>
      </c>
      <c r="H324" s="218">
        <v>56484404</v>
      </c>
      <c r="I324" s="218">
        <v>56484404</v>
      </c>
      <c r="J324" s="218">
        <v>73386611</v>
      </c>
      <c r="K324" s="218">
        <v>0</v>
      </c>
      <c r="L324" s="218">
        <v>14932752</v>
      </c>
      <c r="M324" s="218">
        <v>58453859</v>
      </c>
      <c r="N324" s="191"/>
      <c r="O324" s="218">
        <v>94278033</v>
      </c>
      <c r="P324" s="230">
        <v>94278033</v>
      </c>
      <c r="Q324" s="191"/>
      <c r="R324" s="218">
        <v>94278033</v>
      </c>
      <c r="S324" s="192"/>
      <c r="T324" s="218">
        <v>58453859</v>
      </c>
    </row>
    <row r="325" spans="1:20" ht="12.75">
      <c r="A325" s="177" t="s">
        <v>761</v>
      </c>
      <c r="B325" s="178">
        <v>316</v>
      </c>
      <c r="C325" s="218">
        <v>21524002</v>
      </c>
      <c r="D325" s="218">
        <v>22355582</v>
      </c>
      <c r="E325" s="218">
        <v>0</v>
      </c>
      <c r="F325" s="218">
        <v>0</v>
      </c>
      <c r="G325" s="218">
        <v>0</v>
      </c>
      <c r="H325" s="218">
        <v>22355582</v>
      </c>
      <c r="I325" s="218">
        <v>22355582</v>
      </c>
      <c r="J325" s="218">
        <v>23233170</v>
      </c>
      <c r="K325" s="218">
        <v>0</v>
      </c>
      <c r="L325" s="218">
        <v>0</v>
      </c>
      <c r="M325" s="218">
        <v>23233170</v>
      </c>
      <c r="N325" s="191"/>
      <c r="O325" s="218">
        <v>40258467</v>
      </c>
      <c r="P325" s="230">
        <v>40258467</v>
      </c>
      <c r="Q325" s="191"/>
      <c r="R325" s="218">
        <v>40258467</v>
      </c>
      <c r="S325" s="192"/>
      <c r="T325" s="218">
        <v>23233170</v>
      </c>
    </row>
    <row r="326" spans="1:20" ht="12.75">
      <c r="A326" s="177" t="s">
        <v>762</v>
      </c>
      <c r="B326" s="178">
        <v>317</v>
      </c>
      <c r="C326" s="218">
        <v>123786901</v>
      </c>
      <c r="D326" s="218">
        <v>128981693</v>
      </c>
      <c r="E326" s="218">
        <v>0</v>
      </c>
      <c r="F326" s="218">
        <v>0</v>
      </c>
      <c r="G326" s="218">
        <v>23160261</v>
      </c>
      <c r="H326" s="218">
        <v>105821432</v>
      </c>
      <c r="I326" s="218">
        <v>105821432</v>
      </c>
      <c r="J326" s="218">
        <v>134009065</v>
      </c>
      <c r="K326" s="218">
        <v>0</v>
      </c>
      <c r="L326" s="218">
        <v>23739268</v>
      </c>
      <c r="M326" s="218">
        <v>110269797</v>
      </c>
      <c r="N326" s="191"/>
      <c r="O326" s="218">
        <v>304775927</v>
      </c>
      <c r="P326" s="230">
        <v>304775927</v>
      </c>
      <c r="Q326" s="191"/>
      <c r="R326" s="218">
        <v>304775927</v>
      </c>
      <c r="S326" s="192"/>
      <c r="T326" s="218">
        <v>110269797</v>
      </c>
    </row>
    <row r="327" spans="1:20" ht="12.75">
      <c r="A327" s="177" t="s">
        <v>763</v>
      </c>
      <c r="B327" s="178">
        <v>318</v>
      </c>
      <c r="C327" s="218">
        <v>15274813</v>
      </c>
      <c r="D327" s="218">
        <v>15788086</v>
      </c>
      <c r="E327" s="218">
        <v>147300</v>
      </c>
      <c r="F327" s="218">
        <v>147300</v>
      </c>
      <c r="G327" s="218">
        <v>3415510</v>
      </c>
      <c r="H327" s="218">
        <v>12372576</v>
      </c>
      <c r="I327" s="218">
        <v>12519876</v>
      </c>
      <c r="J327" s="218">
        <v>16481342</v>
      </c>
      <c r="K327" s="218">
        <v>147300</v>
      </c>
      <c r="L327" s="218">
        <v>3497215</v>
      </c>
      <c r="M327" s="218">
        <v>12984127</v>
      </c>
      <c r="N327" s="191"/>
      <c r="O327" s="218">
        <v>59826462</v>
      </c>
      <c r="P327" s="230">
        <v>59826462</v>
      </c>
      <c r="Q327" s="191"/>
      <c r="R327" s="218">
        <v>59826462</v>
      </c>
      <c r="S327" s="192"/>
      <c r="T327" s="218">
        <v>12984127</v>
      </c>
    </row>
    <row r="328" spans="1:20" ht="12.75">
      <c r="A328" s="177" t="s">
        <v>764</v>
      </c>
      <c r="B328" s="178">
        <v>319</v>
      </c>
      <c r="C328" s="218">
        <v>2332852</v>
      </c>
      <c r="D328" s="218">
        <v>0</v>
      </c>
      <c r="E328" s="218">
        <v>0</v>
      </c>
      <c r="F328" s="218">
        <v>0</v>
      </c>
      <c r="G328" s="218">
        <v>0</v>
      </c>
      <c r="H328" s="218">
        <v>0</v>
      </c>
      <c r="I328" s="218">
        <v>2373737</v>
      </c>
      <c r="J328" s="218">
        <v>0</v>
      </c>
      <c r="K328" s="218">
        <v>0</v>
      </c>
      <c r="L328" s="218">
        <v>0</v>
      </c>
      <c r="M328" s="218">
        <v>0</v>
      </c>
      <c r="N328" s="191"/>
      <c r="O328" s="218">
        <v>0</v>
      </c>
      <c r="P328" s="230">
        <v>2373737</v>
      </c>
      <c r="Q328" s="191"/>
      <c r="R328" s="218">
        <v>2373737</v>
      </c>
      <c r="S328" s="192"/>
      <c r="T328" s="218">
        <v>2373737</v>
      </c>
    </row>
    <row r="329" spans="1:20" ht="12.75">
      <c r="A329" s="177" t="s">
        <v>765</v>
      </c>
      <c r="B329" s="178">
        <v>320</v>
      </c>
      <c r="C329" s="218">
        <v>14161731</v>
      </c>
      <c r="D329" s="218">
        <v>15134589</v>
      </c>
      <c r="E329" s="218">
        <v>0</v>
      </c>
      <c r="F329" s="218">
        <v>0</v>
      </c>
      <c r="G329" s="218">
        <v>3004329</v>
      </c>
      <c r="H329" s="218">
        <v>12130260</v>
      </c>
      <c r="I329" s="218">
        <v>11798966</v>
      </c>
      <c r="J329" s="218">
        <v>16237543</v>
      </c>
      <c r="K329" s="218">
        <v>0</v>
      </c>
      <c r="L329" s="218">
        <v>3419014</v>
      </c>
      <c r="M329" s="218">
        <v>12818529</v>
      </c>
      <c r="N329" s="191"/>
      <c r="O329" s="218">
        <v>22023323</v>
      </c>
      <c r="P329" s="230">
        <v>22023323</v>
      </c>
      <c r="Q329" s="191"/>
      <c r="R329" s="218">
        <v>22023323</v>
      </c>
      <c r="S329" s="192"/>
      <c r="T329" s="218">
        <v>12818529</v>
      </c>
    </row>
    <row r="330" spans="1:20" ht="12.75">
      <c r="A330" s="177" t="s">
        <v>766</v>
      </c>
      <c r="B330" s="178">
        <v>321</v>
      </c>
      <c r="C330" s="218">
        <v>16621968</v>
      </c>
      <c r="D330" s="218">
        <v>17321101</v>
      </c>
      <c r="E330" s="218">
        <v>0</v>
      </c>
      <c r="F330" s="218">
        <v>0</v>
      </c>
      <c r="G330" s="218">
        <v>0</v>
      </c>
      <c r="H330" s="218">
        <v>17321101</v>
      </c>
      <c r="I330" s="218">
        <v>17321101</v>
      </c>
      <c r="J330" s="218">
        <v>17966588</v>
      </c>
      <c r="K330" s="218">
        <v>0</v>
      </c>
      <c r="L330" s="218">
        <v>0</v>
      </c>
      <c r="M330" s="218">
        <v>17966588</v>
      </c>
      <c r="N330" s="191"/>
      <c r="O330" s="218">
        <v>23786597</v>
      </c>
      <c r="P330" s="230">
        <v>23786597</v>
      </c>
      <c r="Q330" s="191"/>
      <c r="R330" s="218">
        <v>23786597</v>
      </c>
      <c r="S330" s="192"/>
      <c r="T330" s="218">
        <v>17966588</v>
      </c>
    </row>
    <row r="331" spans="1:20" ht="12.75">
      <c r="A331" s="177" t="s">
        <v>767</v>
      </c>
      <c r="B331" s="178">
        <v>322</v>
      </c>
      <c r="C331" s="218">
        <v>23282211</v>
      </c>
      <c r="D331" s="218">
        <v>24308721</v>
      </c>
      <c r="E331" s="218">
        <v>0</v>
      </c>
      <c r="F331" s="218">
        <v>0</v>
      </c>
      <c r="G331" s="218">
        <v>113046</v>
      </c>
      <c r="H331" s="218">
        <v>24195675</v>
      </c>
      <c r="I331" s="218">
        <v>24195675</v>
      </c>
      <c r="J331" s="218">
        <v>25356591</v>
      </c>
      <c r="K331" s="218">
        <v>0</v>
      </c>
      <c r="L331" s="218">
        <v>115872</v>
      </c>
      <c r="M331" s="218">
        <v>25240719</v>
      </c>
      <c r="N331" s="191"/>
      <c r="O331" s="218">
        <v>31290363</v>
      </c>
      <c r="P331" s="230">
        <v>31290363</v>
      </c>
      <c r="Q331" s="191"/>
      <c r="R331" s="218">
        <v>31290363</v>
      </c>
      <c r="S331" s="192"/>
      <c r="T331" s="218">
        <v>25240719</v>
      </c>
    </row>
    <row r="332" spans="1:20" ht="12.75">
      <c r="A332" s="177" t="s">
        <v>768</v>
      </c>
      <c r="B332" s="178">
        <v>323</v>
      </c>
      <c r="C332" s="218">
        <v>5688495</v>
      </c>
      <c r="D332" s="218">
        <v>5907603</v>
      </c>
      <c r="E332" s="218">
        <v>0</v>
      </c>
      <c r="F332" s="218">
        <v>0</v>
      </c>
      <c r="G332" s="218">
        <v>0</v>
      </c>
      <c r="H332" s="218">
        <v>5907603</v>
      </c>
      <c r="I332" s="218">
        <v>5907603</v>
      </c>
      <c r="J332" s="218">
        <v>6218609</v>
      </c>
      <c r="K332" s="218">
        <v>0</v>
      </c>
      <c r="L332" s="218">
        <v>0</v>
      </c>
      <c r="M332" s="218">
        <v>6218609</v>
      </c>
      <c r="N332" s="191"/>
      <c r="O332" s="218">
        <v>9423736</v>
      </c>
      <c r="P332" s="230">
        <v>9423736</v>
      </c>
      <c r="Q332" s="191"/>
      <c r="R332" s="218">
        <v>9423736</v>
      </c>
      <c r="S332" s="192"/>
      <c r="T332" s="218">
        <v>6218609</v>
      </c>
    </row>
    <row r="333" spans="1:20" ht="12.75">
      <c r="A333" s="177" t="s">
        <v>769</v>
      </c>
      <c r="B333" s="178">
        <v>324</v>
      </c>
      <c r="C333" s="218">
        <v>13212301</v>
      </c>
      <c r="D333" s="218">
        <v>13653481</v>
      </c>
      <c r="E333" s="218">
        <v>0</v>
      </c>
      <c r="F333" s="218">
        <v>0</v>
      </c>
      <c r="G333" s="218">
        <v>2347871</v>
      </c>
      <c r="H333" s="218">
        <v>11305610</v>
      </c>
      <c r="I333" s="218">
        <v>11305610</v>
      </c>
      <c r="J333" s="218">
        <v>14138156</v>
      </c>
      <c r="K333" s="218">
        <v>0</v>
      </c>
      <c r="L333" s="218">
        <v>2406568</v>
      </c>
      <c r="M333" s="218">
        <v>11731588</v>
      </c>
      <c r="N333" s="191"/>
      <c r="O333" s="218">
        <v>23660482</v>
      </c>
      <c r="P333" s="230">
        <v>23660482</v>
      </c>
      <c r="Q333" s="191"/>
      <c r="R333" s="218">
        <v>23660482</v>
      </c>
      <c r="S333" s="192"/>
      <c r="T333" s="218">
        <v>11731588</v>
      </c>
    </row>
    <row r="334" spans="1:20" ht="12.75">
      <c r="A334" s="177" t="s">
        <v>770</v>
      </c>
      <c r="B334" s="178">
        <v>325</v>
      </c>
      <c r="C334" s="218">
        <v>70020189</v>
      </c>
      <c r="D334" s="218">
        <v>70938030</v>
      </c>
      <c r="E334" s="218">
        <v>0</v>
      </c>
      <c r="F334" s="218">
        <v>0</v>
      </c>
      <c r="G334" s="218">
        <v>0</v>
      </c>
      <c r="H334" s="218">
        <v>70938030</v>
      </c>
      <c r="I334" s="218">
        <v>70938030</v>
      </c>
      <c r="J334" s="218">
        <v>71673901</v>
      </c>
      <c r="K334" s="218">
        <v>0</v>
      </c>
      <c r="L334" s="218">
        <v>0</v>
      </c>
      <c r="M334" s="218">
        <v>71673901</v>
      </c>
      <c r="N334" s="191"/>
      <c r="O334" s="218">
        <v>70938030</v>
      </c>
      <c r="P334" s="230">
        <v>70938030</v>
      </c>
      <c r="Q334" s="191"/>
      <c r="R334" s="218">
        <v>70938030</v>
      </c>
      <c r="S334" s="192"/>
      <c r="T334" s="218">
        <v>70938030</v>
      </c>
    </row>
    <row r="335" spans="1:20" ht="12.75">
      <c r="A335" s="177" t="s">
        <v>771</v>
      </c>
      <c r="B335" s="178">
        <v>326</v>
      </c>
      <c r="C335" s="218">
        <v>5716812</v>
      </c>
      <c r="D335" s="218">
        <v>5926880</v>
      </c>
      <c r="E335" s="218">
        <v>0</v>
      </c>
      <c r="F335" s="218">
        <v>0</v>
      </c>
      <c r="G335" s="218">
        <v>0</v>
      </c>
      <c r="H335" s="218">
        <v>5926880</v>
      </c>
      <c r="I335" s="218">
        <v>5926880</v>
      </c>
      <c r="J335" s="218">
        <v>6121927</v>
      </c>
      <c r="K335" s="218">
        <v>0</v>
      </c>
      <c r="L335" s="218">
        <v>0</v>
      </c>
      <c r="M335" s="218">
        <v>6121927</v>
      </c>
      <c r="N335" s="191"/>
      <c r="O335" s="218">
        <v>9575715</v>
      </c>
      <c r="P335" s="230">
        <v>9575715</v>
      </c>
      <c r="Q335" s="191"/>
      <c r="R335" s="218">
        <v>9575715</v>
      </c>
      <c r="S335" s="192"/>
      <c r="T335" s="218">
        <v>6121927</v>
      </c>
    </row>
    <row r="336" spans="1:20" ht="12.75">
      <c r="A336" s="177" t="s">
        <v>772</v>
      </c>
      <c r="B336" s="178">
        <v>327</v>
      </c>
      <c r="C336" s="218">
        <v>14784144</v>
      </c>
      <c r="D336" s="218">
        <v>15687937</v>
      </c>
      <c r="E336" s="218">
        <v>0</v>
      </c>
      <c r="F336" s="218">
        <v>0</v>
      </c>
      <c r="G336" s="218">
        <v>3975193</v>
      </c>
      <c r="H336" s="218">
        <v>11712744</v>
      </c>
      <c r="I336" s="218">
        <v>11312744</v>
      </c>
      <c r="J336" s="218">
        <v>16231803</v>
      </c>
      <c r="K336" s="218">
        <v>0</v>
      </c>
      <c r="L336" s="218">
        <v>4484573</v>
      </c>
      <c r="M336" s="218">
        <v>11747230</v>
      </c>
      <c r="N336" s="191"/>
      <c r="O336" s="218">
        <v>67727426</v>
      </c>
      <c r="P336" s="230">
        <v>67727426</v>
      </c>
      <c r="Q336" s="191"/>
      <c r="R336" s="218">
        <v>67727426</v>
      </c>
      <c r="S336" s="192"/>
      <c r="T336" s="218">
        <v>11747230</v>
      </c>
    </row>
    <row r="337" spans="1:20" ht="12.75">
      <c r="A337" s="177" t="s">
        <v>773</v>
      </c>
      <c r="B337" s="178">
        <v>328</v>
      </c>
      <c r="C337" s="218">
        <v>81268153</v>
      </c>
      <c r="D337" s="218">
        <v>84338470</v>
      </c>
      <c r="E337" s="218">
        <v>0</v>
      </c>
      <c r="F337" s="218">
        <v>0</v>
      </c>
      <c r="G337" s="218">
        <v>0</v>
      </c>
      <c r="H337" s="218">
        <v>84338470</v>
      </c>
      <c r="I337" s="218">
        <v>84338470</v>
      </c>
      <c r="J337" s="218">
        <v>87805268</v>
      </c>
      <c r="K337" s="218">
        <v>0</v>
      </c>
      <c r="L337" s="218">
        <v>0</v>
      </c>
      <c r="M337" s="218">
        <v>87805268</v>
      </c>
      <c r="N337" s="191"/>
      <c r="O337" s="218">
        <v>102479382</v>
      </c>
      <c r="P337" s="230">
        <v>102479382</v>
      </c>
      <c r="Q337" s="191"/>
      <c r="R337" s="218">
        <v>102479382</v>
      </c>
      <c r="S337" s="192"/>
      <c r="T337" s="218">
        <v>87805268</v>
      </c>
    </row>
    <row r="338" spans="1:20" ht="12.75">
      <c r="A338" s="177" t="s">
        <v>774</v>
      </c>
      <c r="B338" s="178">
        <v>329</v>
      </c>
      <c r="C338" s="218">
        <v>74937129</v>
      </c>
      <c r="D338" s="218">
        <v>78163668</v>
      </c>
      <c r="E338" s="218">
        <v>0</v>
      </c>
      <c r="F338" s="218">
        <v>0</v>
      </c>
      <c r="G338" s="218">
        <v>0</v>
      </c>
      <c r="H338" s="218">
        <v>78163668</v>
      </c>
      <c r="I338" s="218">
        <v>78163668</v>
      </c>
      <c r="J338" s="218">
        <v>81172571</v>
      </c>
      <c r="K338" s="218">
        <v>0</v>
      </c>
      <c r="L338" s="218">
        <v>0</v>
      </c>
      <c r="M338" s="218">
        <v>81172571</v>
      </c>
      <c r="N338" s="191"/>
      <c r="O338" s="218">
        <v>81584315</v>
      </c>
      <c r="P338" s="230">
        <v>81584315</v>
      </c>
      <c r="Q338" s="191"/>
      <c r="R338" s="218">
        <v>81584315</v>
      </c>
      <c r="S338" s="192"/>
      <c r="T338" s="218">
        <v>81172571</v>
      </c>
    </row>
    <row r="339" spans="1:20" ht="12.75">
      <c r="A339" s="177" t="s">
        <v>775</v>
      </c>
      <c r="B339" s="178">
        <v>330</v>
      </c>
      <c r="C339" s="218">
        <v>73355974</v>
      </c>
      <c r="D339" s="218">
        <v>75930116</v>
      </c>
      <c r="E339" s="218">
        <v>1600000</v>
      </c>
      <c r="F339" s="218">
        <v>1600000</v>
      </c>
      <c r="G339" s="218">
        <v>8150435</v>
      </c>
      <c r="H339" s="218">
        <v>67779681</v>
      </c>
      <c r="I339" s="218">
        <v>69379681</v>
      </c>
      <c r="J339" s="218">
        <v>78898206</v>
      </c>
      <c r="K339" s="218">
        <v>1600000</v>
      </c>
      <c r="L339" s="218">
        <v>8314196</v>
      </c>
      <c r="M339" s="218">
        <v>70584010</v>
      </c>
      <c r="N339" s="191"/>
      <c r="O339" s="218">
        <v>118175342</v>
      </c>
      <c r="P339" s="230">
        <v>118175342</v>
      </c>
      <c r="Q339" s="191"/>
      <c r="R339" s="218">
        <v>118175342</v>
      </c>
      <c r="S339" s="192"/>
      <c r="T339" s="218">
        <v>70584010</v>
      </c>
    </row>
    <row r="340" spans="1:20" ht="12.75">
      <c r="A340" s="177" t="s">
        <v>776</v>
      </c>
      <c r="B340" s="178">
        <v>331</v>
      </c>
      <c r="C340" s="218">
        <v>4210753</v>
      </c>
      <c r="D340" s="218">
        <v>4373441</v>
      </c>
      <c r="E340" s="218">
        <v>0</v>
      </c>
      <c r="F340" s="218">
        <v>0</v>
      </c>
      <c r="G340" s="218">
        <v>491602</v>
      </c>
      <c r="H340" s="218">
        <v>3881839</v>
      </c>
      <c r="I340" s="218">
        <v>3881839</v>
      </c>
      <c r="J340" s="218">
        <v>4551749</v>
      </c>
      <c r="K340" s="218">
        <v>0</v>
      </c>
      <c r="L340" s="218">
        <v>503892</v>
      </c>
      <c r="M340" s="218">
        <v>4047857</v>
      </c>
      <c r="N340" s="191"/>
      <c r="O340" s="218">
        <v>5775305</v>
      </c>
      <c r="P340" s="230">
        <v>5775305</v>
      </c>
      <c r="Q340" s="191"/>
      <c r="R340" s="218">
        <v>5775305</v>
      </c>
      <c r="S340" s="192"/>
      <c r="T340" s="218">
        <v>4047857</v>
      </c>
    </row>
    <row r="341" spans="1:20" ht="12.75">
      <c r="A341" s="177" t="s">
        <v>777</v>
      </c>
      <c r="B341" s="178">
        <v>332</v>
      </c>
      <c r="C341" s="218">
        <v>18400963</v>
      </c>
      <c r="D341" s="218">
        <v>19185353</v>
      </c>
      <c r="E341" s="218">
        <v>591479</v>
      </c>
      <c r="F341" s="218">
        <v>591479</v>
      </c>
      <c r="G341" s="218">
        <v>3599592</v>
      </c>
      <c r="H341" s="218">
        <v>15585761</v>
      </c>
      <c r="I341" s="218">
        <v>16177240</v>
      </c>
      <c r="J341" s="218">
        <v>19879914</v>
      </c>
      <c r="K341" s="218">
        <v>591479</v>
      </c>
      <c r="L341" s="218">
        <v>3674795</v>
      </c>
      <c r="M341" s="218">
        <v>16205119</v>
      </c>
      <c r="N341" s="191"/>
      <c r="O341" s="218">
        <v>24402348</v>
      </c>
      <c r="P341" s="230">
        <v>24402348</v>
      </c>
      <c r="Q341" s="191"/>
      <c r="R341" s="218">
        <v>24402348</v>
      </c>
      <c r="S341" s="192"/>
      <c r="T341" s="218">
        <v>16205119</v>
      </c>
    </row>
    <row r="342" spans="1:20" ht="12.75">
      <c r="A342" s="177" t="s">
        <v>778</v>
      </c>
      <c r="B342" s="178">
        <v>333</v>
      </c>
      <c r="C342" s="218">
        <v>74821418</v>
      </c>
      <c r="D342" s="218">
        <v>78090817</v>
      </c>
      <c r="E342" s="218">
        <v>0</v>
      </c>
      <c r="F342" s="218">
        <v>0</v>
      </c>
      <c r="G342" s="218">
        <v>5816931</v>
      </c>
      <c r="H342" s="218">
        <v>72273886</v>
      </c>
      <c r="I342" s="218">
        <v>72273886</v>
      </c>
      <c r="J342" s="218">
        <v>81078696</v>
      </c>
      <c r="K342" s="218">
        <v>0</v>
      </c>
      <c r="L342" s="218">
        <v>5962354</v>
      </c>
      <c r="M342" s="218">
        <v>75116342</v>
      </c>
      <c r="N342" s="191"/>
      <c r="O342" s="218">
        <v>152654208</v>
      </c>
      <c r="P342" s="230">
        <v>152654208</v>
      </c>
      <c r="Q342" s="191"/>
      <c r="R342" s="218">
        <v>152654208</v>
      </c>
      <c r="S342" s="192"/>
      <c r="T342" s="218">
        <v>75116342</v>
      </c>
    </row>
    <row r="343" spans="1:20" ht="12.75">
      <c r="A343" s="177" t="s">
        <v>779</v>
      </c>
      <c r="B343" s="178">
        <v>334</v>
      </c>
      <c r="C343" s="218">
        <v>25669860</v>
      </c>
      <c r="D343" s="218">
        <v>0</v>
      </c>
      <c r="E343" s="218">
        <v>0</v>
      </c>
      <c r="F343" s="218">
        <v>0</v>
      </c>
      <c r="G343" s="218">
        <v>284986</v>
      </c>
      <c r="H343" s="218">
        <v>0</v>
      </c>
      <c r="I343" s="218">
        <v>26515689</v>
      </c>
      <c r="J343" s="218">
        <v>27980872</v>
      </c>
      <c r="K343" s="218">
        <v>0</v>
      </c>
      <c r="L343" s="218">
        <v>292111</v>
      </c>
      <c r="M343" s="218">
        <v>27688761</v>
      </c>
      <c r="N343" s="191"/>
      <c r="O343" s="218">
        <v>85562848</v>
      </c>
      <c r="P343" s="230">
        <v>85562848</v>
      </c>
      <c r="Q343" s="191"/>
      <c r="R343" s="218">
        <v>85562848</v>
      </c>
      <c r="S343" s="192"/>
      <c r="T343" s="218">
        <v>27688761</v>
      </c>
    </row>
    <row r="344" spans="1:20" ht="12.75">
      <c r="A344" s="177" t="s">
        <v>780</v>
      </c>
      <c r="B344" s="178">
        <v>335</v>
      </c>
      <c r="C344" s="218">
        <v>73553156</v>
      </c>
      <c r="D344" s="218">
        <v>76623854</v>
      </c>
      <c r="E344" s="218">
        <v>0</v>
      </c>
      <c r="F344" s="218">
        <v>0</v>
      </c>
      <c r="G344" s="218">
        <v>8417734</v>
      </c>
      <c r="H344" s="218">
        <v>68206120</v>
      </c>
      <c r="I344" s="218">
        <v>68206120</v>
      </c>
      <c r="J344" s="218">
        <v>79703916</v>
      </c>
      <c r="K344" s="218">
        <v>0</v>
      </c>
      <c r="L344" s="218">
        <v>8628177</v>
      </c>
      <c r="M344" s="218">
        <v>71075739</v>
      </c>
      <c r="N344" s="191"/>
      <c r="O344" s="218">
        <v>114427069</v>
      </c>
      <c r="P344" s="230">
        <v>114427069</v>
      </c>
      <c r="Q344" s="191"/>
      <c r="R344" s="218">
        <v>114427069</v>
      </c>
      <c r="S344" s="192"/>
      <c r="T344" s="218">
        <v>71075739</v>
      </c>
    </row>
    <row r="345" spans="1:20" ht="12.75">
      <c r="A345" s="177" t="s">
        <v>781</v>
      </c>
      <c r="B345" s="178">
        <v>336</v>
      </c>
      <c r="C345" s="218">
        <v>102157306</v>
      </c>
      <c r="D345" s="218">
        <v>106743622</v>
      </c>
      <c r="E345" s="218">
        <v>0</v>
      </c>
      <c r="F345" s="218">
        <v>0</v>
      </c>
      <c r="G345" s="218">
        <v>0</v>
      </c>
      <c r="H345" s="218">
        <v>106743622</v>
      </c>
      <c r="I345" s="218">
        <v>106743622</v>
      </c>
      <c r="J345" s="218">
        <v>111575293</v>
      </c>
      <c r="K345" s="218">
        <v>0</v>
      </c>
      <c r="L345" s="218">
        <v>0</v>
      </c>
      <c r="M345" s="218">
        <v>111575293</v>
      </c>
      <c r="N345" s="191"/>
      <c r="O345" s="218">
        <v>203070184</v>
      </c>
      <c r="P345" s="230">
        <v>203070184</v>
      </c>
      <c r="Q345" s="191"/>
      <c r="R345" s="218">
        <v>203070184</v>
      </c>
      <c r="S345" s="192"/>
      <c r="T345" s="218">
        <v>111575293</v>
      </c>
    </row>
    <row r="346" spans="1:20" ht="12.75">
      <c r="A346" s="177" t="s">
        <v>782</v>
      </c>
      <c r="B346" s="178">
        <v>337</v>
      </c>
      <c r="C346" s="218">
        <v>4829464</v>
      </c>
      <c r="D346" s="218">
        <v>5031168</v>
      </c>
      <c r="E346" s="218">
        <v>0</v>
      </c>
      <c r="F346" s="218">
        <v>0</v>
      </c>
      <c r="G346" s="218">
        <v>306079</v>
      </c>
      <c r="H346" s="218">
        <v>4725089</v>
      </c>
      <c r="I346" s="218">
        <v>4725089</v>
      </c>
      <c r="J346" s="218">
        <v>5261279</v>
      </c>
      <c r="K346" s="218">
        <v>0</v>
      </c>
      <c r="L346" s="218">
        <v>313731</v>
      </c>
      <c r="M346" s="218">
        <v>4947548</v>
      </c>
      <c r="N346" s="191"/>
      <c r="O346" s="218">
        <v>6751528</v>
      </c>
      <c r="P346" s="230">
        <v>6751528</v>
      </c>
      <c r="Q346" s="191"/>
      <c r="R346" s="218">
        <v>6751528</v>
      </c>
      <c r="S346" s="192"/>
      <c r="T346" s="218">
        <v>4947548</v>
      </c>
    </row>
    <row r="347" spans="1:20" ht="12.75">
      <c r="A347" s="177" t="s">
        <v>783</v>
      </c>
      <c r="B347" s="178">
        <v>338</v>
      </c>
      <c r="C347" s="218">
        <v>24281008</v>
      </c>
      <c r="D347" s="218">
        <v>25238380</v>
      </c>
      <c r="E347" s="218">
        <v>310000</v>
      </c>
      <c r="F347" s="218">
        <v>310000</v>
      </c>
      <c r="G347" s="218">
        <v>627750</v>
      </c>
      <c r="H347" s="218">
        <v>24610630</v>
      </c>
      <c r="I347" s="218">
        <v>24920630</v>
      </c>
      <c r="J347" s="218">
        <v>26106341</v>
      </c>
      <c r="K347" s="218">
        <v>310000</v>
      </c>
      <c r="L347" s="218">
        <v>635694</v>
      </c>
      <c r="M347" s="218">
        <v>25470647</v>
      </c>
      <c r="N347" s="191"/>
      <c r="O347" s="218">
        <v>41195326</v>
      </c>
      <c r="P347" s="230">
        <v>41195326</v>
      </c>
      <c r="Q347" s="191"/>
      <c r="R347" s="218">
        <v>41195326</v>
      </c>
      <c r="S347" s="192"/>
      <c r="T347" s="218">
        <v>25470647</v>
      </c>
    </row>
    <row r="348" spans="1:20" ht="12.75">
      <c r="A348" s="177" t="s">
        <v>784</v>
      </c>
      <c r="B348" s="178">
        <v>339</v>
      </c>
      <c r="C348" s="218">
        <v>35912060</v>
      </c>
      <c r="D348" s="218">
        <v>37335012</v>
      </c>
      <c r="E348" s="218">
        <v>0</v>
      </c>
      <c r="F348" s="218">
        <v>0</v>
      </c>
      <c r="G348" s="218">
        <v>3066942</v>
      </c>
      <c r="H348" s="218">
        <v>34268070</v>
      </c>
      <c r="I348" s="218">
        <v>34268070</v>
      </c>
      <c r="J348" s="218">
        <v>38691959</v>
      </c>
      <c r="K348" s="218">
        <v>0</v>
      </c>
      <c r="L348" s="218">
        <v>3143616</v>
      </c>
      <c r="M348" s="218">
        <v>35548343</v>
      </c>
      <c r="N348" s="191"/>
      <c r="O348" s="218">
        <v>43624973</v>
      </c>
      <c r="P348" s="230">
        <v>43624973</v>
      </c>
      <c r="Q348" s="191"/>
      <c r="R348" s="218">
        <v>43624973</v>
      </c>
      <c r="S348" s="192"/>
      <c r="T348" s="218">
        <v>35548343</v>
      </c>
    </row>
    <row r="349" spans="1:20" ht="12.75">
      <c r="A349" s="177" t="s">
        <v>785</v>
      </c>
      <c r="B349" s="178">
        <v>340</v>
      </c>
      <c r="C349" s="218">
        <v>5750062</v>
      </c>
      <c r="D349" s="218">
        <v>5946442</v>
      </c>
      <c r="E349" s="218">
        <v>0</v>
      </c>
      <c r="F349" s="218">
        <v>0</v>
      </c>
      <c r="G349" s="218">
        <v>821519</v>
      </c>
      <c r="H349" s="218">
        <v>5124923</v>
      </c>
      <c r="I349" s="218">
        <v>5124923</v>
      </c>
      <c r="J349" s="218">
        <v>6170616</v>
      </c>
      <c r="K349" s="218">
        <v>0</v>
      </c>
      <c r="L349" s="218">
        <v>842057</v>
      </c>
      <c r="M349" s="218">
        <v>5328559</v>
      </c>
      <c r="N349" s="191"/>
      <c r="O349" s="218">
        <v>7944583</v>
      </c>
      <c r="P349" s="230">
        <v>7944583</v>
      </c>
      <c r="Q349" s="191"/>
      <c r="R349" s="218">
        <v>7944583</v>
      </c>
      <c r="S349" s="192"/>
      <c r="T349" s="218">
        <v>5328559</v>
      </c>
    </row>
    <row r="350" spans="1:20" ht="12.75">
      <c r="A350" s="177" t="s">
        <v>786</v>
      </c>
      <c r="B350" s="178">
        <v>341</v>
      </c>
      <c r="C350" s="218">
        <v>16931168</v>
      </c>
      <c r="D350" s="218">
        <v>17541121</v>
      </c>
      <c r="E350" s="218">
        <v>0</v>
      </c>
      <c r="F350" s="218">
        <v>0</v>
      </c>
      <c r="G350" s="218">
        <v>1720350</v>
      </c>
      <c r="H350" s="218">
        <v>15820771</v>
      </c>
      <c r="I350" s="218">
        <v>15820771</v>
      </c>
      <c r="J350" s="218">
        <v>18254133</v>
      </c>
      <c r="K350" s="218">
        <v>0</v>
      </c>
      <c r="L350" s="218">
        <v>1763359</v>
      </c>
      <c r="M350" s="218">
        <v>16490774</v>
      </c>
      <c r="N350" s="191"/>
      <c r="O350" s="218">
        <v>24280497</v>
      </c>
      <c r="P350" s="230">
        <v>24280497</v>
      </c>
      <c r="Q350" s="191"/>
      <c r="R350" s="218">
        <v>24280497</v>
      </c>
      <c r="S350" s="192"/>
      <c r="T350" s="218">
        <v>16490774</v>
      </c>
    </row>
    <row r="351" spans="1:20" ht="12.75">
      <c r="A351" s="177" t="s">
        <v>787</v>
      </c>
      <c r="B351" s="178">
        <v>342</v>
      </c>
      <c r="C351" s="218">
        <v>76668444</v>
      </c>
      <c r="D351" s="218">
        <v>80382294</v>
      </c>
      <c r="E351" s="218">
        <v>0</v>
      </c>
      <c r="F351" s="218">
        <v>0</v>
      </c>
      <c r="G351" s="218">
        <v>0</v>
      </c>
      <c r="H351" s="218">
        <v>80382294</v>
      </c>
      <c r="I351" s="218">
        <v>80382294</v>
      </c>
      <c r="J351" s="218">
        <v>84206856</v>
      </c>
      <c r="K351" s="218">
        <v>0</v>
      </c>
      <c r="L351" s="218">
        <v>0</v>
      </c>
      <c r="M351" s="218">
        <v>84206856</v>
      </c>
      <c r="N351" s="191"/>
      <c r="O351" s="218">
        <v>117909392</v>
      </c>
      <c r="P351" s="230">
        <v>117909392</v>
      </c>
      <c r="Q351" s="191"/>
      <c r="R351" s="218">
        <v>117909392</v>
      </c>
      <c r="S351" s="192"/>
      <c r="T351" s="218">
        <v>84206856</v>
      </c>
    </row>
    <row r="352" spans="1:20" ht="12.75">
      <c r="A352" s="177" t="s">
        <v>788</v>
      </c>
      <c r="B352" s="178">
        <v>343</v>
      </c>
      <c r="C352" s="218">
        <v>11441972</v>
      </c>
      <c r="D352" s="218">
        <v>11873546</v>
      </c>
      <c r="E352" s="218">
        <v>0</v>
      </c>
      <c r="F352" s="218">
        <v>0</v>
      </c>
      <c r="G352" s="218">
        <v>502314</v>
      </c>
      <c r="H352" s="218">
        <v>11371232</v>
      </c>
      <c r="I352" s="218">
        <v>11371232</v>
      </c>
      <c r="J352" s="218">
        <v>12322980</v>
      </c>
      <c r="K352" s="218">
        <v>0</v>
      </c>
      <c r="L352" s="218">
        <v>514872</v>
      </c>
      <c r="M352" s="218">
        <v>11808108</v>
      </c>
      <c r="N352" s="191"/>
      <c r="O352" s="218">
        <v>18258577</v>
      </c>
      <c r="P352" s="230">
        <v>18258577</v>
      </c>
      <c r="Q352" s="191"/>
      <c r="R352" s="218">
        <v>18258577</v>
      </c>
      <c r="S352" s="192"/>
      <c r="T352" s="218">
        <v>11808108</v>
      </c>
    </row>
    <row r="353" spans="1:20" ht="12.75">
      <c r="A353" s="177" t="s">
        <v>789</v>
      </c>
      <c r="B353" s="178">
        <v>344</v>
      </c>
      <c r="C353" s="218">
        <v>75734260</v>
      </c>
      <c r="D353" s="218">
        <v>78484100</v>
      </c>
      <c r="E353" s="218">
        <v>0</v>
      </c>
      <c r="F353" s="218">
        <v>0</v>
      </c>
      <c r="G353" s="218">
        <v>8314032</v>
      </c>
      <c r="H353" s="218">
        <v>70170068</v>
      </c>
      <c r="I353" s="218">
        <v>70170068</v>
      </c>
      <c r="J353" s="218">
        <v>91268201</v>
      </c>
      <c r="K353" s="218">
        <v>0</v>
      </c>
      <c r="L353" s="218">
        <v>8521883</v>
      </c>
      <c r="M353" s="218">
        <v>82746318</v>
      </c>
      <c r="N353" s="191"/>
      <c r="O353" s="218">
        <v>191045485</v>
      </c>
      <c r="P353" s="230">
        <v>191045485</v>
      </c>
      <c r="Q353" s="191"/>
      <c r="R353" s="218">
        <v>191045485</v>
      </c>
      <c r="S353" s="192"/>
      <c r="T353" s="218">
        <v>82746318</v>
      </c>
    </row>
    <row r="354" spans="1:20" ht="12.75">
      <c r="A354" s="177" t="s">
        <v>790</v>
      </c>
      <c r="B354" s="178">
        <v>345</v>
      </c>
      <c r="C354" s="218">
        <v>1714037</v>
      </c>
      <c r="D354" s="218">
        <v>1781674</v>
      </c>
      <c r="E354" s="218">
        <v>0</v>
      </c>
      <c r="F354" s="218">
        <v>0</v>
      </c>
      <c r="G354" s="218">
        <v>52064</v>
      </c>
      <c r="H354" s="218">
        <v>1729610</v>
      </c>
      <c r="I354" s="218">
        <v>1729610</v>
      </c>
      <c r="J354" s="218">
        <v>1844702</v>
      </c>
      <c r="K354" s="218">
        <v>0</v>
      </c>
      <c r="L354" s="218">
        <v>53366</v>
      </c>
      <c r="M354" s="218">
        <v>1791336</v>
      </c>
      <c r="N354" s="191"/>
      <c r="O354" s="218">
        <v>3059501</v>
      </c>
      <c r="P354" s="230">
        <v>3059501</v>
      </c>
      <c r="Q354" s="191"/>
      <c r="R354" s="218">
        <v>3059501</v>
      </c>
      <c r="S354" s="192"/>
      <c r="T354" s="218">
        <v>1791336</v>
      </c>
    </row>
    <row r="355" spans="1:20" ht="12.75">
      <c r="A355" s="177" t="s">
        <v>791</v>
      </c>
      <c r="B355" s="178">
        <v>346</v>
      </c>
      <c r="C355" s="218">
        <v>28144519</v>
      </c>
      <c r="D355" s="218">
        <v>29138110</v>
      </c>
      <c r="E355" s="218">
        <v>0</v>
      </c>
      <c r="F355" s="218">
        <v>0</v>
      </c>
      <c r="G355" s="218">
        <v>6758363</v>
      </c>
      <c r="H355" s="218">
        <v>22379747</v>
      </c>
      <c r="I355" s="218">
        <v>22379747</v>
      </c>
      <c r="J355" s="218">
        <v>30098548</v>
      </c>
      <c r="K355" s="218">
        <v>0</v>
      </c>
      <c r="L355" s="218">
        <v>6927322</v>
      </c>
      <c r="M355" s="218">
        <v>23171226</v>
      </c>
      <c r="N355" s="191"/>
      <c r="O355" s="218">
        <v>63008327</v>
      </c>
      <c r="P355" s="230">
        <v>63008327</v>
      </c>
      <c r="Q355" s="191"/>
      <c r="R355" s="218">
        <v>63008327</v>
      </c>
      <c r="S355" s="192"/>
      <c r="T355" s="218">
        <v>23171226</v>
      </c>
    </row>
    <row r="356" spans="1:20" ht="12.75">
      <c r="A356" s="177" t="s">
        <v>792</v>
      </c>
      <c r="B356" s="178">
        <v>347</v>
      </c>
      <c r="C356" s="218">
        <v>120318593</v>
      </c>
      <c r="D356" s="218">
        <v>126832137</v>
      </c>
      <c r="E356" s="218">
        <v>0</v>
      </c>
      <c r="F356" s="218">
        <v>0</v>
      </c>
      <c r="G356" s="218">
        <v>0</v>
      </c>
      <c r="H356" s="218">
        <v>126832137</v>
      </c>
      <c r="I356" s="218">
        <v>126832137</v>
      </c>
      <c r="J356" s="218">
        <v>133532009</v>
      </c>
      <c r="K356" s="218">
        <v>0</v>
      </c>
      <c r="L356" s="218">
        <v>0</v>
      </c>
      <c r="M356" s="218">
        <v>133532009</v>
      </c>
      <c r="N356" s="191"/>
      <c r="O356" s="218">
        <v>198452638</v>
      </c>
      <c r="P356" s="230">
        <v>198452638</v>
      </c>
      <c r="Q356" s="191"/>
      <c r="R356" s="218">
        <v>198452638</v>
      </c>
      <c r="S356" s="192"/>
      <c r="T356" s="218">
        <v>133532009</v>
      </c>
    </row>
    <row r="357" spans="1:20" ht="12.75">
      <c r="A357" s="177" t="s">
        <v>793</v>
      </c>
      <c r="B357" s="178">
        <v>348</v>
      </c>
      <c r="C357" s="218">
        <v>307195432</v>
      </c>
      <c r="D357" s="218">
        <v>321080317</v>
      </c>
      <c r="E357" s="218">
        <v>0</v>
      </c>
      <c r="F357" s="218">
        <v>0</v>
      </c>
      <c r="G357" s="218">
        <v>0</v>
      </c>
      <c r="H357" s="218">
        <v>321080317</v>
      </c>
      <c r="I357" s="218">
        <v>321080317</v>
      </c>
      <c r="J357" s="218">
        <v>335601504</v>
      </c>
      <c r="K357" s="218">
        <v>0</v>
      </c>
      <c r="L357" s="218">
        <v>0</v>
      </c>
      <c r="M357" s="218">
        <v>335601504</v>
      </c>
      <c r="N357" s="191"/>
      <c r="O357" s="218">
        <v>338145373</v>
      </c>
      <c r="P357" s="230">
        <v>338145373</v>
      </c>
      <c r="Q357" s="191"/>
      <c r="R357" s="218">
        <v>338145373</v>
      </c>
      <c r="S357" s="192"/>
      <c r="T357" s="218">
        <v>335601504</v>
      </c>
    </row>
    <row r="358" spans="1:20" ht="12.75">
      <c r="A358" s="177" t="s">
        <v>794</v>
      </c>
      <c r="B358" s="178">
        <v>349</v>
      </c>
      <c r="C358" s="218">
        <v>2748521</v>
      </c>
      <c r="D358" s="218">
        <v>2845446</v>
      </c>
      <c r="E358" s="218">
        <v>0</v>
      </c>
      <c r="F358" s="218">
        <v>0</v>
      </c>
      <c r="G358" s="218">
        <v>182584</v>
      </c>
      <c r="H358" s="218">
        <v>2662862</v>
      </c>
      <c r="I358" s="218">
        <v>2662862</v>
      </c>
      <c r="J358" s="218">
        <v>2945205</v>
      </c>
      <c r="K358" s="218">
        <v>0</v>
      </c>
      <c r="L358" s="218">
        <v>187149</v>
      </c>
      <c r="M358" s="218">
        <v>2758056</v>
      </c>
      <c r="N358" s="191"/>
      <c r="O358" s="218">
        <v>4312231</v>
      </c>
      <c r="P358" s="230">
        <v>4312231</v>
      </c>
      <c r="Q358" s="191"/>
      <c r="R358" s="218">
        <v>4312231</v>
      </c>
      <c r="S358" s="192"/>
      <c r="T358" s="218">
        <v>2758056</v>
      </c>
    </row>
    <row r="359" spans="1:20" ht="12.75">
      <c r="A359" s="177" t="s">
        <v>795</v>
      </c>
      <c r="B359" s="178">
        <v>350</v>
      </c>
      <c r="C359" s="218">
        <v>31144397</v>
      </c>
      <c r="D359" s="218">
        <v>32444086</v>
      </c>
      <c r="E359" s="218">
        <v>0</v>
      </c>
      <c r="F359" s="218">
        <v>0</v>
      </c>
      <c r="G359" s="218">
        <v>0</v>
      </c>
      <c r="H359" s="218">
        <v>32444086</v>
      </c>
      <c r="I359" s="218">
        <v>32444086</v>
      </c>
      <c r="J359" s="218">
        <v>34103831</v>
      </c>
      <c r="K359" s="218">
        <v>0</v>
      </c>
      <c r="L359" s="218">
        <v>0</v>
      </c>
      <c r="M359" s="218">
        <v>34103831</v>
      </c>
      <c r="N359" s="191"/>
      <c r="O359" s="218">
        <v>55533083</v>
      </c>
      <c r="P359" s="230">
        <v>55533083</v>
      </c>
      <c r="Q359" s="191"/>
      <c r="R359" s="218">
        <v>55533083</v>
      </c>
      <c r="S359" s="192"/>
      <c r="T359" s="218">
        <v>34103831</v>
      </c>
    </row>
    <row r="360" spans="1:20" ht="12.75">
      <c r="A360" s="177" t="s">
        <v>796</v>
      </c>
      <c r="B360" s="178">
        <v>351</v>
      </c>
      <c r="C360" s="218">
        <v>56580241</v>
      </c>
      <c r="D360" s="218">
        <v>59032330</v>
      </c>
      <c r="E360" s="218">
        <v>570767</v>
      </c>
      <c r="F360" s="218">
        <v>570767</v>
      </c>
      <c r="G360" s="218">
        <v>8394466</v>
      </c>
      <c r="H360" s="218">
        <v>50637864</v>
      </c>
      <c r="I360" s="218">
        <v>50661864</v>
      </c>
      <c r="J360" s="218">
        <v>61548557</v>
      </c>
      <c r="K360" s="218">
        <v>570767</v>
      </c>
      <c r="L360" s="218">
        <v>9150495</v>
      </c>
      <c r="M360" s="218">
        <v>52398062</v>
      </c>
      <c r="N360" s="191"/>
      <c r="O360" s="218">
        <v>150265383</v>
      </c>
      <c r="P360" s="230">
        <v>150265383</v>
      </c>
      <c r="Q360" s="191"/>
      <c r="R360" s="218">
        <v>150265383</v>
      </c>
      <c r="S360" s="192"/>
      <c r="T360" s="218">
        <v>52398062</v>
      </c>
    </row>
    <row r="361" spans="5:19" ht="12.75">
      <c r="E361" s="188"/>
      <c r="J361" s="188"/>
      <c r="L361" s="178"/>
      <c r="N361" s="179"/>
      <c r="O361" s="193"/>
      <c r="P361" s="191"/>
      <c r="Q361" s="191"/>
      <c r="R361" s="191"/>
      <c r="S361" s="192"/>
    </row>
    <row r="362" spans="3:20" ht="12.75">
      <c r="C362" s="188">
        <f>SUM(C10:C360)</f>
        <v>16641078506</v>
      </c>
      <c r="D362" s="188">
        <f aca="true" t="shared" si="0" ref="D362:S362">SUM(D10:D360)</f>
        <v>17437196041</v>
      </c>
      <c r="E362" s="188">
        <f t="shared" si="0"/>
        <v>7227671</v>
      </c>
      <c r="F362" s="188">
        <f t="shared" si="0"/>
        <v>7227671</v>
      </c>
      <c r="G362" s="188">
        <f t="shared" si="0"/>
        <v>665137343</v>
      </c>
      <c r="H362" s="188">
        <f t="shared" si="0"/>
        <v>16773212384</v>
      </c>
      <c r="I362" s="188">
        <f t="shared" si="0"/>
        <v>16754097004</v>
      </c>
      <c r="J362" s="188">
        <f t="shared" si="0"/>
        <v>18186396254</v>
      </c>
      <c r="K362" s="188">
        <f t="shared" si="0"/>
        <v>8727671</v>
      </c>
      <c r="L362" s="188">
        <f t="shared" si="0"/>
        <v>716837726</v>
      </c>
      <c r="M362" s="188">
        <f t="shared" si="0"/>
        <v>17477097733</v>
      </c>
      <c r="N362" s="188">
        <f t="shared" si="0"/>
        <v>0</v>
      </c>
      <c r="O362" s="188">
        <f t="shared" si="0"/>
        <v>30720305697</v>
      </c>
      <c r="P362" s="188">
        <f t="shared" si="0"/>
        <v>30789152211</v>
      </c>
      <c r="Q362" s="188">
        <f t="shared" si="0"/>
        <v>0</v>
      </c>
      <c r="R362" s="188">
        <f t="shared" si="0"/>
        <v>30789152211</v>
      </c>
      <c r="S362" s="188">
        <f t="shared" si="0"/>
        <v>0</v>
      </c>
      <c r="T362" s="188">
        <f>SUM(T10:T360)</f>
        <v>17553788274</v>
      </c>
    </row>
    <row r="363" spans="10:19" ht="12.75">
      <c r="J363" s="188"/>
      <c r="L363" s="178"/>
      <c r="M363" s="188" t="s">
        <v>355</v>
      </c>
      <c r="N363" s="179"/>
      <c r="O363" s="180"/>
      <c r="P363" s="188"/>
      <c r="Q363" s="188"/>
      <c r="R363" s="188"/>
      <c r="S363" s="179"/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/>
  <dimension ref="A1:U362"/>
  <sheetViews>
    <sheetView showGridLines="0" showZeros="0" zoomScalePageLayoutView="0" workbookViewId="0" topLeftCell="A10">
      <selection activeCell="K10" sqref="K10"/>
    </sheetView>
  </sheetViews>
  <sheetFormatPr defaultColWidth="12.57421875" defaultRowHeight="12.75"/>
  <cols>
    <col min="1" max="1" width="18.57421875" style="195" customWidth="1"/>
    <col min="2" max="2" width="5.00390625" style="195" bestFit="1" customWidth="1"/>
    <col min="3" max="4" width="11.7109375" style="195" bestFit="1" customWidth="1"/>
    <col min="5" max="5" width="10.7109375" style="195" bestFit="1" customWidth="1"/>
    <col min="6" max="6" width="13.421875" style="195" bestFit="1" customWidth="1"/>
    <col min="7" max="7" width="12.57421875" style="195" customWidth="1"/>
    <col min="8" max="8" width="11.7109375" style="195" bestFit="1" customWidth="1"/>
    <col min="9" max="9" width="13.421875" style="195" bestFit="1" customWidth="1"/>
    <col min="10" max="10" width="10.7109375" style="195" bestFit="1" customWidth="1"/>
    <col min="11" max="11" width="13.421875" style="195" bestFit="1" customWidth="1"/>
    <col min="12" max="20" width="12.57421875" style="195" customWidth="1"/>
    <col min="21" max="21" width="0" style="195" hidden="1" customWidth="1"/>
    <col min="22" max="16384" width="12.57421875" style="195" customWidth="1"/>
  </cols>
  <sheetData>
    <row r="1" ht="12.75">
      <c r="A1" s="194" t="s">
        <v>810</v>
      </c>
    </row>
    <row r="2" ht="12.75">
      <c r="A2" s="196"/>
    </row>
    <row r="5" spans="5:10" ht="12.75">
      <c r="E5" s="197"/>
      <c r="I5" s="197"/>
      <c r="J5" s="197" t="s">
        <v>417</v>
      </c>
    </row>
    <row r="6" spans="3:11" ht="12.75">
      <c r="C6" s="197"/>
      <c r="E6" s="197" t="s">
        <v>811</v>
      </c>
      <c r="H6" s="197" t="s">
        <v>417</v>
      </c>
      <c r="J6" s="197" t="s">
        <v>811</v>
      </c>
      <c r="K6" s="197" t="s">
        <v>417</v>
      </c>
    </row>
    <row r="7" spans="2:11" ht="12.75">
      <c r="B7" s="194" t="s">
        <v>426</v>
      </c>
      <c r="C7" s="197"/>
      <c r="D7" s="197"/>
      <c r="E7" s="197" t="s">
        <v>813</v>
      </c>
      <c r="F7" s="197" t="s">
        <v>797</v>
      </c>
      <c r="H7" s="197" t="s">
        <v>812</v>
      </c>
      <c r="I7" s="197" t="s">
        <v>417</v>
      </c>
      <c r="J7" s="197" t="s">
        <v>813</v>
      </c>
      <c r="K7" s="197" t="s">
        <v>797</v>
      </c>
    </row>
    <row r="8" spans="1:11" ht="12.75">
      <c r="A8" s="194" t="s">
        <v>436</v>
      </c>
      <c r="B8" s="194" t="s">
        <v>435</v>
      </c>
      <c r="C8" s="197"/>
      <c r="D8" s="197" t="s">
        <v>868</v>
      </c>
      <c r="E8" s="197" t="s">
        <v>815</v>
      </c>
      <c r="F8" s="197" t="s">
        <v>865</v>
      </c>
      <c r="H8" s="197" t="s">
        <v>814</v>
      </c>
      <c r="I8" s="197" t="s">
        <v>868</v>
      </c>
      <c r="J8" s="197" t="s">
        <v>815</v>
      </c>
      <c r="K8" s="197" t="s">
        <v>866</v>
      </c>
    </row>
    <row r="9" spans="3:4" ht="12.75">
      <c r="C9" s="195" t="s">
        <v>355</v>
      </c>
      <c r="D9" s="195" t="s">
        <v>355</v>
      </c>
    </row>
    <row r="10" spans="1:11" ht="12.75">
      <c r="A10" s="194" t="s">
        <v>446</v>
      </c>
      <c r="B10" s="195">
        <v>1</v>
      </c>
      <c r="C10" s="218">
        <v>0</v>
      </c>
      <c r="D10" s="184">
        <v>2088894</v>
      </c>
      <c r="E10" s="223">
        <v>138184</v>
      </c>
      <c r="F10" s="218">
        <f>SUM(C10:E10)</f>
        <v>2227078</v>
      </c>
      <c r="G10" s="199"/>
      <c r="H10" s="218">
        <v>0</v>
      </c>
      <c r="I10" s="229">
        <v>2147383</v>
      </c>
      <c r="J10" s="229">
        <v>138184</v>
      </c>
      <c r="K10" s="198">
        <f>SUM(H10:J10)</f>
        <v>2285567</v>
      </c>
    </row>
    <row r="11" spans="1:11" ht="12.75">
      <c r="A11" s="194" t="s">
        <v>447</v>
      </c>
      <c r="B11" s="195">
        <v>2</v>
      </c>
      <c r="C11" s="218">
        <v>0</v>
      </c>
      <c r="D11" s="184">
        <v>1485383</v>
      </c>
      <c r="E11" s="223">
        <v>69544</v>
      </c>
      <c r="F11" s="218">
        <f aca="true" t="shared" si="0" ref="F11:F74">SUM(C11:E11)</f>
        <v>1554927</v>
      </c>
      <c r="G11" s="198"/>
      <c r="H11" s="218">
        <v>0</v>
      </c>
      <c r="I11" s="229">
        <v>1526974</v>
      </c>
      <c r="J11" s="229">
        <v>69544</v>
      </c>
      <c r="K11" s="198">
        <f aca="true" t="shared" si="1" ref="K11:K74">SUM(H11:J11)</f>
        <v>1596518</v>
      </c>
    </row>
    <row r="12" spans="1:11" ht="12.75">
      <c r="A12" s="194" t="s">
        <v>448</v>
      </c>
      <c r="B12" s="195">
        <v>3</v>
      </c>
      <c r="C12" s="218">
        <v>0</v>
      </c>
      <c r="D12" s="184">
        <v>1610035</v>
      </c>
      <c r="E12" s="223">
        <v>43</v>
      </c>
      <c r="F12" s="218">
        <f t="shared" si="0"/>
        <v>1610078</v>
      </c>
      <c r="G12" s="198"/>
      <c r="H12" s="218">
        <v>0</v>
      </c>
      <c r="I12" s="229">
        <v>1655116</v>
      </c>
      <c r="J12" s="229">
        <v>43</v>
      </c>
      <c r="K12" s="198">
        <f t="shared" si="1"/>
        <v>1655159</v>
      </c>
    </row>
    <row r="13" spans="1:11" ht="12.75">
      <c r="A13" s="194" t="s">
        <v>449</v>
      </c>
      <c r="B13" s="195">
        <v>4</v>
      </c>
      <c r="C13" s="218">
        <v>0</v>
      </c>
      <c r="D13" s="184">
        <v>2485998</v>
      </c>
      <c r="E13" s="223">
        <v>66682</v>
      </c>
      <c r="F13" s="218">
        <f t="shared" si="0"/>
        <v>2552680</v>
      </c>
      <c r="G13" s="198"/>
      <c r="H13" s="218">
        <v>0</v>
      </c>
      <c r="I13" s="229">
        <v>2555606</v>
      </c>
      <c r="J13" s="229">
        <v>66682</v>
      </c>
      <c r="K13" s="198">
        <f t="shared" si="1"/>
        <v>2622288</v>
      </c>
    </row>
    <row r="14" spans="1:11" ht="12.75">
      <c r="A14" s="194" t="s">
        <v>450</v>
      </c>
      <c r="B14" s="195">
        <v>5</v>
      </c>
      <c r="C14" s="218">
        <v>0</v>
      </c>
      <c r="D14" s="184">
        <v>3911960</v>
      </c>
      <c r="E14" s="223">
        <v>97708</v>
      </c>
      <c r="F14" s="218">
        <f t="shared" si="0"/>
        <v>4009668</v>
      </c>
      <c r="G14" s="198"/>
      <c r="H14" s="218">
        <v>0</v>
      </c>
      <c r="I14" s="229">
        <v>4021495</v>
      </c>
      <c r="J14" s="229">
        <v>97708</v>
      </c>
      <c r="K14" s="198">
        <f t="shared" si="1"/>
        <v>4119203</v>
      </c>
    </row>
    <row r="15" spans="1:11" ht="12.75">
      <c r="A15" s="194" t="s">
        <v>451</v>
      </c>
      <c r="B15" s="195">
        <v>6</v>
      </c>
      <c r="C15" s="218">
        <v>0</v>
      </c>
      <c r="D15" s="184">
        <v>14902</v>
      </c>
      <c r="E15" s="223">
        <v>0</v>
      </c>
      <c r="F15" s="218">
        <f t="shared" si="0"/>
        <v>14902</v>
      </c>
      <c r="G15" s="198"/>
      <c r="H15" s="218">
        <v>0</v>
      </c>
      <c r="I15" s="229">
        <v>15319</v>
      </c>
      <c r="J15" s="229">
        <v>0</v>
      </c>
      <c r="K15" s="198">
        <f t="shared" si="1"/>
        <v>15319</v>
      </c>
    </row>
    <row r="16" spans="1:11" ht="12.75">
      <c r="A16" s="194" t="s">
        <v>452</v>
      </c>
      <c r="B16" s="195">
        <v>7</v>
      </c>
      <c r="C16" s="218">
        <v>0</v>
      </c>
      <c r="D16" s="184">
        <v>2065799</v>
      </c>
      <c r="E16" s="223">
        <v>0</v>
      </c>
      <c r="F16" s="218">
        <f t="shared" si="0"/>
        <v>2065799</v>
      </c>
      <c r="G16" s="198"/>
      <c r="H16" s="218">
        <v>0</v>
      </c>
      <c r="I16" s="229">
        <v>2123641</v>
      </c>
      <c r="J16" s="229">
        <v>0</v>
      </c>
      <c r="K16" s="198">
        <f t="shared" si="1"/>
        <v>2123641</v>
      </c>
    </row>
    <row r="17" spans="1:11" ht="12.75">
      <c r="A17" s="194" t="s">
        <v>453</v>
      </c>
      <c r="B17" s="195">
        <v>8</v>
      </c>
      <c r="C17" s="218">
        <v>0</v>
      </c>
      <c r="D17" s="184">
        <v>8939803</v>
      </c>
      <c r="E17" s="223">
        <v>203540</v>
      </c>
      <c r="F17" s="218">
        <f t="shared" si="0"/>
        <v>9143343</v>
      </c>
      <c r="G17" s="198"/>
      <c r="H17" s="218">
        <v>0</v>
      </c>
      <c r="I17" s="229">
        <v>9190117</v>
      </c>
      <c r="J17" s="229">
        <v>203540</v>
      </c>
      <c r="K17" s="198">
        <f t="shared" si="1"/>
        <v>9393657</v>
      </c>
    </row>
    <row r="18" spans="1:11" ht="12.75">
      <c r="A18" s="194" t="s">
        <v>454</v>
      </c>
      <c r="B18" s="195">
        <v>9</v>
      </c>
      <c r="C18" s="218">
        <v>0</v>
      </c>
      <c r="D18" s="184">
        <v>1897423</v>
      </c>
      <c r="E18" s="223">
        <v>223355</v>
      </c>
      <c r="F18" s="218">
        <f t="shared" si="0"/>
        <v>2120778</v>
      </c>
      <c r="G18" s="198"/>
      <c r="H18" s="218">
        <v>0</v>
      </c>
      <c r="I18" s="229">
        <v>1950551</v>
      </c>
      <c r="J18" s="229">
        <v>223355</v>
      </c>
      <c r="K18" s="198">
        <f t="shared" si="1"/>
        <v>2173906</v>
      </c>
    </row>
    <row r="19" spans="1:11" ht="12.75">
      <c r="A19" s="194" t="s">
        <v>455</v>
      </c>
      <c r="B19" s="195">
        <v>10</v>
      </c>
      <c r="C19" s="218">
        <v>0</v>
      </c>
      <c r="D19" s="184">
        <v>8056055</v>
      </c>
      <c r="E19" s="223">
        <v>0</v>
      </c>
      <c r="F19" s="218">
        <f t="shared" si="0"/>
        <v>8056055</v>
      </c>
      <c r="G19" s="198"/>
      <c r="H19" s="218">
        <v>0</v>
      </c>
      <c r="I19" s="229">
        <v>8281625</v>
      </c>
      <c r="J19" s="229">
        <v>0</v>
      </c>
      <c r="K19" s="198">
        <f t="shared" si="1"/>
        <v>8281625</v>
      </c>
    </row>
    <row r="20" spans="1:11" ht="12.75">
      <c r="A20" s="194" t="s">
        <v>456</v>
      </c>
      <c r="B20" s="195">
        <v>11</v>
      </c>
      <c r="C20" s="218">
        <v>0</v>
      </c>
      <c r="D20" s="184">
        <v>844287</v>
      </c>
      <c r="E20" s="223">
        <v>100829</v>
      </c>
      <c r="F20" s="218">
        <f t="shared" si="0"/>
        <v>945116</v>
      </c>
      <c r="G20" s="198"/>
      <c r="H20" s="218">
        <v>0</v>
      </c>
      <c r="I20" s="229">
        <v>867927</v>
      </c>
      <c r="J20" s="229">
        <v>100829</v>
      </c>
      <c r="K20" s="198">
        <f t="shared" si="1"/>
        <v>968756</v>
      </c>
    </row>
    <row r="21" spans="1:11" ht="12.75">
      <c r="A21" s="194" t="s">
        <v>457</v>
      </c>
      <c r="B21" s="195">
        <v>12</v>
      </c>
      <c r="C21" s="218">
        <v>0</v>
      </c>
      <c r="D21" s="184">
        <v>464959</v>
      </c>
      <c r="E21" s="223">
        <v>104362</v>
      </c>
      <c r="F21" s="218">
        <f t="shared" si="0"/>
        <v>569321</v>
      </c>
      <c r="G21" s="198"/>
      <c r="H21" s="218">
        <v>0</v>
      </c>
      <c r="I21" s="229">
        <v>477978</v>
      </c>
      <c r="J21" s="229">
        <v>104362</v>
      </c>
      <c r="K21" s="198">
        <f t="shared" si="1"/>
        <v>582340</v>
      </c>
    </row>
    <row r="22" spans="1:11" ht="12.75">
      <c r="A22" s="194" t="s">
        <v>458</v>
      </c>
      <c r="B22" s="195">
        <v>13</v>
      </c>
      <c r="C22" s="218">
        <v>0</v>
      </c>
      <c r="D22" s="184">
        <v>197138</v>
      </c>
      <c r="E22" s="223">
        <v>11824</v>
      </c>
      <c r="F22" s="218">
        <f t="shared" si="0"/>
        <v>208962</v>
      </c>
      <c r="G22" s="198"/>
      <c r="H22" s="218">
        <v>0</v>
      </c>
      <c r="I22" s="229">
        <v>202658</v>
      </c>
      <c r="J22" s="229">
        <v>11824</v>
      </c>
      <c r="K22" s="198">
        <f t="shared" si="1"/>
        <v>214482</v>
      </c>
    </row>
    <row r="23" spans="1:11" ht="12.75">
      <c r="A23" s="194" t="s">
        <v>459</v>
      </c>
      <c r="B23" s="195">
        <v>14</v>
      </c>
      <c r="C23" s="218">
        <v>0</v>
      </c>
      <c r="D23" s="184">
        <v>1435983</v>
      </c>
      <c r="E23" s="223">
        <v>99824</v>
      </c>
      <c r="F23" s="218">
        <f t="shared" si="0"/>
        <v>1535807</v>
      </c>
      <c r="G23" s="198"/>
      <c r="H23" s="218">
        <v>0</v>
      </c>
      <c r="I23" s="229">
        <v>1476191</v>
      </c>
      <c r="J23" s="229">
        <v>99824</v>
      </c>
      <c r="K23" s="198">
        <f t="shared" si="1"/>
        <v>1576015</v>
      </c>
    </row>
    <row r="24" spans="1:11" ht="12.75">
      <c r="A24" s="194" t="s">
        <v>460</v>
      </c>
      <c r="B24" s="195">
        <v>15</v>
      </c>
      <c r="C24" s="218">
        <v>0</v>
      </c>
      <c r="D24" s="184">
        <v>2811281</v>
      </c>
      <c r="E24" s="223">
        <v>48017</v>
      </c>
      <c r="F24" s="218">
        <f t="shared" si="0"/>
        <v>2859298</v>
      </c>
      <c r="G24" s="198"/>
      <c r="H24" s="218">
        <v>0</v>
      </c>
      <c r="I24" s="229">
        <v>2889997</v>
      </c>
      <c r="J24" s="229">
        <v>48017</v>
      </c>
      <c r="K24" s="198">
        <f t="shared" si="1"/>
        <v>2938014</v>
      </c>
    </row>
    <row r="25" spans="1:11" ht="12.75">
      <c r="A25" s="194" t="s">
        <v>461</v>
      </c>
      <c r="B25" s="195">
        <v>16</v>
      </c>
      <c r="C25" s="218">
        <v>0</v>
      </c>
      <c r="D25" s="184">
        <v>6057887</v>
      </c>
      <c r="E25" s="223">
        <v>0</v>
      </c>
      <c r="F25" s="218">
        <f t="shared" si="0"/>
        <v>6057887</v>
      </c>
      <c r="G25" s="198"/>
      <c r="H25" s="218">
        <v>0</v>
      </c>
      <c r="I25" s="229">
        <v>6227508</v>
      </c>
      <c r="J25" s="229">
        <v>0</v>
      </c>
      <c r="K25" s="198">
        <f t="shared" si="1"/>
        <v>6227508</v>
      </c>
    </row>
    <row r="26" spans="1:11" ht="12.75">
      <c r="A26" s="194" t="s">
        <v>462</v>
      </c>
      <c r="B26" s="195">
        <v>17</v>
      </c>
      <c r="C26" s="218">
        <v>0</v>
      </c>
      <c r="D26" s="184">
        <v>1818556</v>
      </c>
      <c r="E26" s="223">
        <v>0</v>
      </c>
      <c r="F26" s="218">
        <f t="shared" si="0"/>
        <v>1818556</v>
      </c>
      <c r="G26" s="198"/>
      <c r="H26" s="218">
        <v>0</v>
      </c>
      <c r="I26" s="229">
        <v>1869476</v>
      </c>
      <c r="J26" s="229">
        <v>0</v>
      </c>
      <c r="K26" s="198">
        <f t="shared" si="1"/>
        <v>1869476</v>
      </c>
    </row>
    <row r="27" spans="1:11" ht="12.75">
      <c r="A27" s="194" t="s">
        <v>463</v>
      </c>
      <c r="B27" s="195">
        <v>18</v>
      </c>
      <c r="C27" s="218">
        <v>0</v>
      </c>
      <c r="D27" s="184">
        <v>735982</v>
      </c>
      <c r="E27" s="223">
        <v>0</v>
      </c>
      <c r="F27" s="218">
        <f t="shared" si="0"/>
        <v>735982</v>
      </c>
      <c r="G27" s="198"/>
      <c r="H27" s="218">
        <v>0</v>
      </c>
      <c r="I27" s="229">
        <v>756589</v>
      </c>
      <c r="J27" s="229">
        <v>0</v>
      </c>
      <c r="K27" s="198">
        <f t="shared" si="1"/>
        <v>756589</v>
      </c>
    </row>
    <row r="28" spans="1:11" ht="12.75">
      <c r="A28" s="194" t="s">
        <v>464</v>
      </c>
      <c r="B28" s="195">
        <v>19</v>
      </c>
      <c r="C28" s="218">
        <v>0</v>
      </c>
      <c r="D28" s="184">
        <v>803867</v>
      </c>
      <c r="E28" s="223">
        <v>14821</v>
      </c>
      <c r="F28" s="218">
        <f t="shared" si="0"/>
        <v>818688</v>
      </c>
      <c r="G28" s="198"/>
      <c r="H28" s="218">
        <v>0</v>
      </c>
      <c r="I28" s="229">
        <v>826375</v>
      </c>
      <c r="J28" s="229">
        <v>14821</v>
      </c>
      <c r="K28" s="198">
        <f t="shared" si="1"/>
        <v>841196</v>
      </c>
    </row>
    <row r="29" spans="1:11" ht="12.75">
      <c r="A29" s="194" t="s">
        <v>465</v>
      </c>
      <c r="B29" s="195">
        <v>20</v>
      </c>
      <c r="C29" s="218">
        <v>0</v>
      </c>
      <c r="D29" s="184">
        <v>2233598</v>
      </c>
      <c r="E29" s="223">
        <v>110446</v>
      </c>
      <c r="F29" s="218">
        <f t="shared" si="0"/>
        <v>2344044</v>
      </c>
      <c r="G29" s="198"/>
      <c r="H29" s="218">
        <v>0</v>
      </c>
      <c r="I29" s="229">
        <v>2296139</v>
      </c>
      <c r="J29" s="229">
        <v>110446</v>
      </c>
      <c r="K29" s="198">
        <f t="shared" si="1"/>
        <v>2406585</v>
      </c>
    </row>
    <row r="30" spans="1:11" ht="12.75">
      <c r="A30" s="194" t="s">
        <v>466</v>
      </c>
      <c r="B30" s="195">
        <v>21</v>
      </c>
      <c r="C30" s="218">
        <v>0</v>
      </c>
      <c r="D30" s="184">
        <v>955017</v>
      </c>
      <c r="E30" s="223">
        <v>68636</v>
      </c>
      <c r="F30" s="218">
        <f t="shared" si="0"/>
        <v>1023653</v>
      </c>
      <c r="G30" s="198"/>
      <c r="H30" s="218">
        <v>0</v>
      </c>
      <c r="I30" s="229">
        <v>981757</v>
      </c>
      <c r="J30" s="229">
        <v>68636</v>
      </c>
      <c r="K30" s="198">
        <f t="shared" si="1"/>
        <v>1050393</v>
      </c>
    </row>
    <row r="31" spans="1:11" ht="12.75">
      <c r="A31" s="194" t="s">
        <v>467</v>
      </c>
      <c r="B31" s="195">
        <v>22</v>
      </c>
      <c r="C31" s="218">
        <v>0</v>
      </c>
      <c r="D31" s="184">
        <v>96433</v>
      </c>
      <c r="E31" s="223">
        <v>45321</v>
      </c>
      <c r="F31" s="218">
        <f t="shared" si="0"/>
        <v>141754</v>
      </c>
      <c r="G31" s="198"/>
      <c r="H31" s="218">
        <v>0</v>
      </c>
      <c r="I31" s="229">
        <v>99133</v>
      </c>
      <c r="J31" s="229">
        <v>45321</v>
      </c>
      <c r="K31" s="198">
        <f t="shared" si="1"/>
        <v>144454</v>
      </c>
    </row>
    <row r="32" spans="1:11" ht="12.75">
      <c r="A32" s="194" t="s">
        <v>468</v>
      </c>
      <c r="B32" s="195">
        <v>23</v>
      </c>
      <c r="C32" s="218">
        <v>0</v>
      </c>
      <c r="D32" s="184">
        <v>1218953</v>
      </c>
      <c r="E32" s="223">
        <v>1022863</v>
      </c>
      <c r="F32" s="218">
        <f t="shared" si="0"/>
        <v>2241816</v>
      </c>
      <c r="G32" s="198"/>
      <c r="H32" s="218">
        <v>0</v>
      </c>
      <c r="I32" s="229">
        <v>1253084</v>
      </c>
      <c r="J32" s="229">
        <v>1022863</v>
      </c>
      <c r="K32" s="198">
        <f t="shared" si="1"/>
        <v>2275947</v>
      </c>
    </row>
    <row r="33" spans="1:11" ht="12.75">
      <c r="A33" s="194" t="s">
        <v>469</v>
      </c>
      <c r="B33" s="195">
        <v>24</v>
      </c>
      <c r="C33" s="218">
        <v>0</v>
      </c>
      <c r="D33" s="184">
        <v>1806769</v>
      </c>
      <c r="E33" s="223">
        <v>156541</v>
      </c>
      <c r="F33" s="218">
        <f t="shared" si="0"/>
        <v>1963310</v>
      </c>
      <c r="G33" s="198"/>
      <c r="H33" s="218">
        <v>0</v>
      </c>
      <c r="I33" s="229">
        <v>1857359</v>
      </c>
      <c r="J33" s="229">
        <v>156541</v>
      </c>
      <c r="K33" s="198">
        <f t="shared" si="1"/>
        <v>2013900</v>
      </c>
    </row>
    <row r="34" spans="1:11" ht="12.75">
      <c r="A34" s="194" t="s">
        <v>470</v>
      </c>
      <c r="B34" s="195">
        <v>25</v>
      </c>
      <c r="C34" s="218">
        <v>0</v>
      </c>
      <c r="D34" s="184">
        <v>1801819</v>
      </c>
      <c r="E34" s="223">
        <v>879</v>
      </c>
      <c r="F34" s="218">
        <f t="shared" si="0"/>
        <v>1802698</v>
      </c>
      <c r="G34" s="198"/>
      <c r="H34" s="218">
        <v>0</v>
      </c>
      <c r="I34" s="229">
        <v>1852270</v>
      </c>
      <c r="J34" s="229">
        <v>879</v>
      </c>
      <c r="K34" s="198">
        <f t="shared" si="1"/>
        <v>1853149</v>
      </c>
    </row>
    <row r="35" spans="1:11" ht="12.75">
      <c r="A35" s="194" t="s">
        <v>471</v>
      </c>
      <c r="B35" s="195">
        <v>26</v>
      </c>
      <c r="C35" s="218">
        <v>0</v>
      </c>
      <c r="D35" s="184">
        <v>2397629</v>
      </c>
      <c r="E35" s="223">
        <v>0</v>
      </c>
      <c r="F35" s="218">
        <f t="shared" si="0"/>
        <v>2397629</v>
      </c>
      <c r="G35" s="198"/>
      <c r="H35" s="218">
        <v>0</v>
      </c>
      <c r="I35" s="229">
        <v>2464763</v>
      </c>
      <c r="J35" s="229">
        <v>0</v>
      </c>
      <c r="K35" s="198">
        <f t="shared" si="1"/>
        <v>2464763</v>
      </c>
    </row>
    <row r="36" spans="1:11" ht="12.75">
      <c r="A36" s="194" t="s">
        <v>472</v>
      </c>
      <c r="B36" s="195">
        <v>27</v>
      </c>
      <c r="C36" s="218">
        <v>0</v>
      </c>
      <c r="D36" s="184">
        <v>646096</v>
      </c>
      <c r="E36" s="223">
        <v>31048</v>
      </c>
      <c r="F36" s="218">
        <f t="shared" si="0"/>
        <v>677144</v>
      </c>
      <c r="G36" s="198"/>
      <c r="H36" s="218">
        <v>0</v>
      </c>
      <c r="I36" s="229">
        <v>664187</v>
      </c>
      <c r="J36" s="229">
        <v>31048</v>
      </c>
      <c r="K36" s="198">
        <f t="shared" si="1"/>
        <v>695235</v>
      </c>
    </row>
    <row r="37" spans="1:11" ht="12.75">
      <c r="A37" s="194" t="s">
        <v>473</v>
      </c>
      <c r="B37" s="195">
        <v>28</v>
      </c>
      <c r="C37" s="218">
        <v>0</v>
      </c>
      <c r="D37" s="184">
        <v>214087</v>
      </c>
      <c r="E37" s="223">
        <v>0</v>
      </c>
      <c r="F37" s="218">
        <f t="shared" si="0"/>
        <v>214087</v>
      </c>
      <c r="G37" s="198"/>
      <c r="H37" s="218">
        <v>0</v>
      </c>
      <c r="I37" s="229">
        <v>220081</v>
      </c>
      <c r="J37" s="229">
        <v>0</v>
      </c>
      <c r="K37" s="198">
        <f t="shared" si="1"/>
        <v>220081</v>
      </c>
    </row>
    <row r="38" spans="1:11" ht="12.75">
      <c r="A38" s="194" t="s">
        <v>474</v>
      </c>
      <c r="B38" s="195">
        <v>29</v>
      </c>
      <c r="C38" s="218">
        <v>0</v>
      </c>
      <c r="D38" s="184">
        <v>308844</v>
      </c>
      <c r="E38" s="223">
        <v>23634</v>
      </c>
      <c r="F38" s="218">
        <f t="shared" si="0"/>
        <v>332478</v>
      </c>
      <c r="G38" s="198"/>
      <c r="H38" s="218">
        <v>0</v>
      </c>
      <c r="I38" s="229">
        <v>317492</v>
      </c>
      <c r="J38" s="229">
        <v>23634</v>
      </c>
      <c r="K38" s="198">
        <f t="shared" si="1"/>
        <v>341126</v>
      </c>
    </row>
    <row r="39" spans="1:11" ht="12.75">
      <c r="A39" s="194" t="s">
        <v>475</v>
      </c>
      <c r="B39" s="195">
        <v>30</v>
      </c>
      <c r="C39" s="218">
        <v>0</v>
      </c>
      <c r="D39" s="184">
        <v>6201104</v>
      </c>
      <c r="E39" s="223">
        <v>0</v>
      </c>
      <c r="F39" s="218">
        <f t="shared" si="0"/>
        <v>6201104</v>
      </c>
      <c r="G39" s="198"/>
      <c r="H39" s="218">
        <v>0</v>
      </c>
      <c r="I39" s="229">
        <v>6374735</v>
      </c>
      <c r="J39" s="229">
        <v>0</v>
      </c>
      <c r="K39" s="198">
        <f t="shared" si="1"/>
        <v>6374735</v>
      </c>
    </row>
    <row r="40" spans="1:11" ht="12.75">
      <c r="A40" s="194" t="s">
        <v>476</v>
      </c>
      <c r="B40" s="195">
        <v>31</v>
      </c>
      <c r="C40" s="218">
        <v>0</v>
      </c>
      <c r="D40" s="184">
        <v>6183385</v>
      </c>
      <c r="E40" s="223">
        <v>140493</v>
      </c>
      <c r="F40" s="218">
        <f t="shared" si="0"/>
        <v>6323878</v>
      </c>
      <c r="G40" s="198"/>
      <c r="H40" s="218">
        <v>0</v>
      </c>
      <c r="I40" s="229">
        <v>6356520</v>
      </c>
      <c r="J40" s="229">
        <v>140493</v>
      </c>
      <c r="K40" s="198">
        <f t="shared" si="1"/>
        <v>6497013</v>
      </c>
    </row>
    <row r="41" spans="1:11" ht="12.75">
      <c r="A41" s="194" t="s">
        <v>477</v>
      </c>
      <c r="B41" s="195">
        <v>32</v>
      </c>
      <c r="C41" s="218">
        <v>0</v>
      </c>
      <c r="D41" s="184">
        <v>1453444</v>
      </c>
      <c r="E41" s="223">
        <v>26371</v>
      </c>
      <c r="F41" s="218">
        <f t="shared" si="0"/>
        <v>1479815</v>
      </c>
      <c r="G41" s="198"/>
      <c r="H41" s="218">
        <v>0</v>
      </c>
      <c r="I41" s="229">
        <v>1494140</v>
      </c>
      <c r="J41" s="229">
        <v>26371</v>
      </c>
      <c r="K41" s="198">
        <f t="shared" si="1"/>
        <v>1520511</v>
      </c>
    </row>
    <row r="42" spans="1:11" ht="12.75">
      <c r="A42" s="194" t="s">
        <v>478</v>
      </c>
      <c r="B42" s="195">
        <v>33</v>
      </c>
      <c r="C42" s="218">
        <v>0</v>
      </c>
      <c r="D42" s="184">
        <v>134832</v>
      </c>
      <c r="E42" s="223">
        <v>20571</v>
      </c>
      <c r="F42" s="218">
        <f t="shared" si="0"/>
        <v>155403</v>
      </c>
      <c r="G42" s="198"/>
      <c r="H42" s="218">
        <v>0</v>
      </c>
      <c r="I42" s="229">
        <v>138607</v>
      </c>
      <c r="J42" s="229">
        <v>20571</v>
      </c>
      <c r="K42" s="198">
        <f t="shared" si="1"/>
        <v>159178</v>
      </c>
    </row>
    <row r="43" spans="1:11" ht="12.75">
      <c r="A43" s="194" t="s">
        <v>479</v>
      </c>
      <c r="B43" s="195">
        <v>34</v>
      </c>
      <c r="C43" s="218">
        <v>0</v>
      </c>
      <c r="D43" s="184">
        <v>209654</v>
      </c>
      <c r="E43" s="223">
        <v>12208</v>
      </c>
      <c r="F43" s="218">
        <f t="shared" si="0"/>
        <v>221862</v>
      </c>
      <c r="G43" s="198"/>
      <c r="H43" s="218">
        <v>0</v>
      </c>
      <c r="I43" s="229">
        <v>215524</v>
      </c>
      <c r="J43" s="229">
        <v>12208</v>
      </c>
      <c r="K43" s="198">
        <f t="shared" si="1"/>
        <v>227732</v>
      </c>
    </row>
    <row r="44" spans="1:11" ht="12.75">
      <c r="A44" s="194" t="s">
        <v>480</v>
      </c>
      <c r="B44" s="195">
        <v>35</v>
      </c>
      <c r="C44" s="218">
        <v>0</v>
      </c>
      <c r="D44" s="184">
        <v>201181161</v>
      </c>
      <c r="E44" s="223">
        <v>408662</v>
      </c>
      <c r="F44" s="218">
        <f t="shared" si="0"/>
        <v>201589823</v>
      </c>
      <c r="G44" s="198"/>
      <c r="H44" s="218">
        <v>0</v>
      </c>
      <c r="I44" s="229">
        <v>206814233</v>
      </c>
      <c r="J44" s="229">
        <v>408662</v>
      </c>
      <c r="K44" s="198">
        <f t="shared" si="1"/>
        <v>207222895</v>
      </c>
    </row>
    <row r="45" spans="1:11" ht="12.75">
      <c r="A45" s="194" t="s">
        <v>481</v>
      </c>
      <c r="B45" s="195">
        <v>36</v>
      </c>
      <c r="C45" s="218">
        <v>0</v>
      </c>
      <c r="D45" s="184">
        <v>1556625</v>
      </c>
      <c r="E45" s="223">
        <v>600691</v>
      </c>
      <c r="F45" s="218">
        <f t="shared" si="0"/>
        <v>2157316</v>
      </c>
      <c r="G45" s="198"/>
      <c r="H45" s="218">
        <v>0</v>
      </c>
      <c r="I45" s="229">
        <v>1600210</v>
      </c>
      <c r="J45" s="229">
        <v>600691</v>
      </c>
      <c r="K45" s="198">
        <f t="shared" si="1"/>
        <v>2200901</v>
      </c>
    </row>
    <row r="46" spans="1:11" ht="12.75">
      <c r="A46" s="194" t="s">
        <v>482</v>
      </c>
      <c r="B46" s="195">
        <v>37</v>
      </c>
      <c r="C46" s="218">
        <v>0</v>
      </c>
      <c r="D46" s="184">
        <v>267857</v>
      </c>
      <c r="E46" s="223">
        <v>3474</v>
      </c>
      <c r="F46" s="218">
        <f t="shared" si="0"/>
        <v>271331</v>
      </c>
      <c r="G46" s="198"/>
      <c r="H46" s="218">
        <v>0</v>
      </c>
      <c r="I46" s="229">
        <v>275357</v>
      </c>
      <c r="J46" s="229">
        <v>3474</v>
      </c>
      <c r="K46" s="198">
        <f t="shared" si="1"/>
        <v>278831</v>
      </c>
    </row>
    <row r="47" spans="1:11" ht="12.75">
      <c r="A47" s="194" t="s">
        <v>483</v>
      </c>
      <c r="B47" s="195">
        <v>38</v>
      </c>
      <c r="C47" s="218">
        <v>0</v>
      </c>
      <c r="D47" s="184">
        <v>516201</v>
      </c>
      <c r="E47" s="223">
        <v>162650</v>
      </c>
      <c r="F47" s="218">
        <f t="shared" si="0"/>
        <v>678851</v>
      </c>
      <c r="G47" s="198"/>
      <c r="H47" s="218">
        <v>0</v>
      </c>
      <c r="I47" s="229">
        <v>530655</v>
      </c>
      <c r="J47" s="229">
        <v>162650</v>
      </c>
      <c r="K47" s="198">
        <f t="shared" si="1"/>
        <v>693305</v>
      </c>
    </row>
    <row r="48" spans="1:11" ht="12.75">
      <c r="A48" s="194" t="s">
        <v>484</v>
      </c>
      <c r="B48" s="195">
        <v>39</v>
      </c>
      <c r="C48" s="218">
        <v>0</v>
      </c>
      <c r="D48" s="184">
        <v>363726</v>
      </c>
      <c r="E48" s="223">
        <v>0</v>
      </c>
      <c r="F48" s="218">
        <f t="shared" si="0"/>
        <v>363726</v>
      </c>
      <c r="G48" s="198"/>
      <c r="H48" s="218">
        <v>0</v>
      </c>
      <c r="I48" s="229">
        <v>373910</v>
      </c>
      <c r="J48" s="229">
        <v>0</v>
      </c>
      <c r="K48" s="198">
        <f t="shared" si="1"/>
        <v>373910</v>
      </c>
    </row>
    <row r="49" spans="1:11" ht="12.75">
      <c r="A49" s="194" t="s">
        <v>485</v>
      </c>
      <c r="B49" s="195">
        <v>40</v>
      </c>
      <c r="C49" s="218">
        <v>0</v>
      </c>
      <c r="D49" s="184">
        <v>6076372</v>
      </c>
      <c r="E49" s="223">
        <v>30807</v>
      </c>
      <c r="F49" s="218">
        <f t="shared" si="0"/>
        <v>6107179</v>
      </c>
      <c r="G49" s="198"/>
      <c r="H49" s="218">
        <v>0</v>
      </c>
      <c r="I49" s="229">
        <v>6246510</v>
      </c>
      <c r="J49" s="229">
        <v>30807</v>
      </c>
      <c r="K49" s="198">
        <f t="shared" si="1"/>
        <v>6277317</v>
      </c>
    </row>
    <row r="50" spans="1:11" ht="12.75">
      <c r="A50" s="194" t="s">
        <v>486</v>
      </c>
      <c r="B50" s="195">
        <v>41</v>
      </c>
      <c r="C50" s="218">
        <v>0</v>
      </c>
      <c r="D50" s="184">
        <v>419274</v>
      </c>
      <c r="E50" s="223">
        <v>315704</v>
      </c>
      <c r="F50" s="218">
        <f t="shared" si="0"/>
        <v>734978</v>
      </c>
      <c r="G50" s="198"/>
      <c r="H50" s="218">
        <v>0</v>
      </c>
      <c r="I50" s="229">
        <v>431014</v>
      </c>
      <c r="J50" s="229">
        <v>315704</v>
      </c>
      <c r="K50" s="198">
        <f t="shared" si="1"/>
        <v>746718</v>
      </c>
    </row>
    <row r="51" spans="1:11" ht="12.75">
      <c r="A51" s="194" t="s">
        <v>487</v>
      </c>
      <c r="B51" s="195">
        <v>42</v>
      </c>
      <c r="C51" s="218">
        <v>0</v>
      </c>
      <c r="D51" s="184">
        <v>3867561</v>
      </c>
      <c r="E51" s="223">
        <v>360892</v>
      </c>
      <c r="F51" s="218">
        <f t="shared" si="0"/>
        <v>4228453</v>
      </c>
      <c r="G51" s="198"/>
      <c r="H51" s="218">
        <v>0</v>
      </c>
      <c r="I51" s="229">
        <v>3975853</v>
      </c>
      <c r="J51" s="229">
        <v>360892</v>
      </c>
      <c r="K51" s="198">
        <f t="shared" si="1"/>
        <v>4336745</v>
      </c>
    </row>
    <row r="52" spans="1:11" ht="12.75">
      <c r="A52" s="194" t="s">
        <v>488</v>
      </c>
      <c r="B52" s="195">
        <v>43</v>
      </c>
      <c r="C52" s="218">
        <v>0</v>
      </c>
      <c r="D52" s="184">
        <v>414004</v>
      </c>
      <c r="E52" s="223">
        <v>84114</v>
      </c>
      <c r="F52" s="218">
        <f t="shared" si="0"/>
        <v>498118</v>
      </c>
      <c r="G52" s="198"/>
      <c r="H52" s="218">
        <v>0</v>
      </c>
      <c r="I52" s="229">
        <v>425596</v>
      </c>
      <c r="J52" s="229">
        <v>84114</v>
      </c>
      <c r="K52" s="198">
        <f t="shared" si="1"/>
        <v>509710</v>
      </c>
    </row>
    <row r="53" spans="1:11" ht="12.75">
      <c r="A53" s="194" t="s">
        <v>489</v>
      </c>
      <c r="B53" s="195">
        <v>44</v>
      </c>
      <c r="C53" s="218">
        <v>0</v>
      </c>
      <c r="D53" s="184">
        <v>22233756</v>
      </c>
      <c r="E53" s="223">
        <v>232</v>
      </c>
      <c r="F53" s="218">
        <f t="shared" si="0"/>
        <v>22233988</v>
      </c>
      <c r="G53" s="198"/>
      <c r="H53" s="218">
        <v>0</v>
      </c>
      <c r="I53" s="229">
        <v>22856301</v>
      </c>
      <c r="J53" s="229">
        <v>232</v>
      </c>
      <c r="K53" s="198">
        <f t="shared" si="1"/>
        <v>22856533</v>
      </c>
    </row>
    <row r="54" spans="1:11" ht="12.75">
      <c r="A54" s="194" t="s">
        <v>490</v>
      </c>
      <c r="B54" s="195">
        <v>45</v>
      </c>
      <c r="C54" s="218">
        <v>0</v>
      </c>
      <c r="D54" s="184">
        <v>524296</v>
      </c>
      <c r="E54" s="223">
        <v>90875</v>
      </c>
      <c r="F54" s="218">
        <f t="shared" si="0"/>
        <v>615171</v>
      </c>
      <c r="G54" s="198"/>
      <c r="H54" s="218">
        <v>0</v>
      </c>
      <c r="I54" s="229">
        <v>538976</v>
      </c>
      <c r="J54" s="229">
        <v>90875</v>
      </c>
      <c r="K54" s="198">
        <f t="shared" si="1"/>
        <v>629851</v>
      </c>
    </row>
    <row r="55" spans="1:11" ht="12.75">
      <c r="A55" s="194" t="s">
        <v>491</v>
      </c>
      <c r="B55" s="195">
        <v>46</v>
      </c>
      <c r="C55" s="218">
        <v>0</v>
      </c>
      <c r="D55" s="184">
        <v>6741760</v>
      </c>
      <c r="E55" s="223">
        <v>0</v>
      </c>
      <c r="F55" s="218">
        <f t="shared" si="0"/>
        <v>6741760</v>
      </c>
      <c r="G55" s="198"/>
      <c r="H55" s="218">
        <v>0</v>
      </c>
      <c r="I55" s="229">
        <v>6930529</v>
      </c>
      <c r="J55" s="229">
        <v>0</v>
      </c>
      <c r="K55" s="198">
        <f t="shared" si="1"/>
        <v>6930529</v>
      </c>
    </row>
    <row r="56" spans="1:11" ht="12.75">
      <c r="A56" s="194" t="s">
        <v>492</v>
      </c>
      <c r="B56" s="195">
        <v>47</v>
      </c>
      <c r="C56" s="218">
        <v>0</v>
      </c>
      <c r="D56" s="184">
        <v>325143</v>
      </c>
      <c r="E56" s="223">
        <v>2404</v>
      </c>
      <c r="F56" s="218">
        <f t="shared" si="0"/>
        <v>327547</v>
      </c>
      <c r="G56" s="198"/>
      <c r="H56" s="218">
        <v>0</v>
      </c>
      <c r="I56" s="229">
        <v>334247</v>
      </c>
      <c r="J56" s="229">
        <v>2404</v>
      </c>
      <c r="K56" s="198">
        <f t="shared" si="1"/>
        <v>336651</v>
      </c>
    </row>
    <row r="57" spans="1:11" ht="12.75">
      <c r="A57" s="194" t="s">
        <v>493</v>
      </c>
      <c r="B57" s="195">
        <v>48</v>
      </c>
      <c r="C57" s="218">
        <v>0</v>
      </c>
      <c r="D57" s="184">
        <v>2780883</v>
      </c>
      <c r="E57" s="223">
        <v>0</v>
      </c>
      <c r="F57" s="218">
        <f t="shared" si="0"/>
        <v>2780883</v>
      </c>
      <c r="G57" s="198"/>
      <c r="H57" s="218">
        <v>0</v>
      </c>
      <c r="I57" s="229">
        <v>2858748</v>
      </c>
      <c r="J57" s="229">
        <v>0</v>
      </c>
      <c r="K57" s="198">
        <f t="shared" si="1"/>
        <v>2858748</v>
      </c>
    </row>
    <row r="58" spans="1:11" ht="12.75">
      <c r="A58" s="194" t="s">
        <v>494</v>
      </c>
      <c r="B58" s="195">
        <v>49</v>
      </c>
      <c r="C58" s="218">
        <v>0</v>
      </c>
      <c r="D58" s="184">
        <v>22812246</v>
      </c>
      <c r="E58" s="223">
        <v>0</v>
      </c>
      <c r="F58" s="218">
        <f t="shared" si="0"/>
        <v>22812246</v>
      </c>
      <c r="G58" s="198"/>
      <c r="H58" s="218">
        <v>0</v>
      </c>
      <c r="I58" s="229">
        <v>23450989</v>
      </c>
      <c r="J58" s="229">
        <v>0</v>
      </c>
      <c r="K58" s="198">
        <f t="shared" si="1"/>
        <v>23450989</v>
      </c>
    </row>
    <row r="59" spans="1:11" ht="12.75">
      <c r="A59" s="194" t="s">
        <v>495</v>
      </c>
      <c r="B59" s="195">
        <v>50</v>
      </c>
      <c r="C59" s="218">
        <v>0</v>
      </c>
      <c r="D59" s="184">
        <v>2277134</v>
      </c>
      <c r="E59" s="223">
        <v>38584</v>
      </c>
      <c r="F59" s="218">
        <f t="shared" si="0"/>
        <v>2315718</v>
      </c>
      <c r="G59" s="198"/>
      <c r="H59" s="218">
        <v>0</v>
      </c>
      <c r="I59" s="229">
        <v>2340894</v>
      </c>
      <c r="J59" s="229">
        <v>38584</v>
      </c>
      <c r="K59" s="198">
        <f t="shared" si="1"/>
        <v>2379478</v>
      </c>
    </row>
    <row r="60" spans="1:11" ht="12.75">
      <c r="A60" s="194" t="s">
        <v>496</v>
      </c>
      <c r="B60" s="195">
        <v>51</v>
      </c>
      <c r="C60" s="218">
        <v>0</v>
      </c>
      <c r="D60" s="184">
        <v>232942</v>
      </c>
      <c r="E60" s="223">
        <v>163746</v>
      </c>
      <c r="F60" s="218">
        <f t="shared" si="0"/>
        <v>396688</v>
      </c>
      <c r="G60" s="198"/>
      <c r="H60" s="218">
        <v>0</v>
      </c>
      <c r="I60" s="229">
        <v>239464</v>
      </c>
      <c r="J60" s="229">
        <v>163746</v>
      </c>
      <c r="K60" s="198">
        <f t="shared" si="1"/>
        <v>403210</v>
      </c>
    </row>
    <row r="61" spans="1:11" ht="12.75">
      <c r="A61" s="194" t="s">
        <v>497</v>
      </c>
      <c r="B61" s="195">
        <v>52</v>
      </c>
      <c r="C61" s="218">
        <v>0</v>
      </c>
      <c r="D61" s="184">
        <v>1551239</v>
      </c>
      <c r="E61" s="223">
        <v>174878</v>
      </c>
      <c r="F61" s="218">
        <f t="shared" si="0"/>
        <v>1726117</v>
      </c>
      <c r="G61" s="198"/>
      <c r="H61" s="218">
        <v>0</v>
      </c>
      <c r="I61" s="229">
        <v>1594674</v>
      </c>
      <c r="J61" s="229">
        <v>174878</v>
      </c>
      <c r="K61" s="198">
        <f t="shared" si="1"/>
        <v>1769552</v>
      </c>
    </row>
    <row r="62" spans="1:11" ht="12.75">
      <c r="A62" s="194" t="s">
        <v>498</v>
      </c>
      <c r="B62" s="195">
        <v>53</v>
      </c>
      <c r="C62" s="218">
        <v>0</v>
      </c>
      <c r="D62" s="184">
        <v>185614</v>
      </c>
      <c r="E62" s="223">
        <v>18961</v>
      </c>
      <c r="F62" s="218">
        <f t="shared" si="0"/>
        <v>204575</v>
      </c>
      <c r="G62" s="198"/>
      <c r="H62" s="218">
        <v>0</v>
      </c>
      <c r="I62" s="229">
        <v>190811</v>
      </c>
      <c r="J62" s="229">
        <v>18961</v>
      </c>
      <c r="K62" s="198">
        <f t="shared" si="1"/>
        <v>209772</v>
      </c>
    </row>
    <row r="63" spans="1:11" ht="12.75">
      <c r="A63" s="194" t="s">
        <v>499</v>
      </c>
      <c r="B63" s="195">
        <v>54</v>
      </c>
      <c r="C63" s="218">
        <v>0</v>
      </c>
      <c r="D63" s="184">
        <v>1538419</v>
      </c>
      <c r="E63" s="223">
        <v>5210</v>
      </c>
      <c r="F63" s="218">
        <f t="shared" si="0"/>
        <v>1543629</v>
      </c>
      <c r="G63" s="198"/>
      <c r="H63" s="218">
        <v>0</v>
      </c>
      <c r="I63" s="229">
        <v>1581495</v>
      </c>
      <c r="J63" s="229">
        <v>5210</v>
      </c>
      <c r="K63" s="198">
        <f t="shared" si="1"/>
        <v>1586705</v>
      </c>
    </row>
    <row r="64" spans="1:11" ht="12.75">
      <c r="A64" s="194" t="s">
        <v>500</v>
      </c>
      <c r="B64" s="195">
        <v>55</v>
      </c>
      <c r="C64" s="218">
        <v>0</v>
      </c>
      <c r="D64" s="184">
        <v>159810</v>
      </c>
      <c r="E64" s="223">
        <v>0</v>
      </c>
      <c r="F64" s="218">
        <f t="shared" si="0"/>
        <v>159810</v>
      </c>
      <c r="G64" s="198"/>
      <c r="H64" s="218">
        <v>0</v>
      </c>
      <c r="I64" s="229">
        <v>164285</v>
      </c>
      <c r="J64" s="229">
        <v>0</v>
      </c>
      <c r="K64" s="198">
        <f t="shared" si="1"/>
        <v>164285</v>
      </c>
    </row>
    <row r="65" spans="1:11" ht="12.75">
      <c r="A65" s="194" t="s">
        <v>501</v>
      </c>
      <c r="B65" s="195">
        <v>56</v>
      </c>
      <c r="C65" s="218">
        <v>0</v>
      </c>
      <c r="D65" s="184">
        <v>5389609</v>
      </c>
      <c r="E65" s="223">
        <v>5516</v>
      </c>
      <c r="F65" s="218">
        <f t="shared" si="0"/>
        <v>5395125</v>
      </c>
      <c r="G65" s="198"/>
      <c r="H65" s="218">
        <v>0</v>
      </c>
      <c r="I65" s="229">
        <v>5540518</v>
      </c>
      <c r="J65" s="229">
        <v>5516</v>
      </c>
      <c r="K65" s="198">
        <f t="shared" si="1"/>
        <v>5546034</v>
      </c>
    </row>
    <row r="66" spans="1:11" ht="12.75">
      <c r="A66" s="194" t="s">
        <v>502</v>
      </c>
      <c r="B66" s="195">
        <v>57</v>
      </c>
      <c r="C66" s="218">
        <v>0</v>
      </c>
      <c r="D66" s="184">
        <v>8721149</v>
      </c>
      <c r="E66" s="223">
        <v>137702</v>
      </c>
      <c r="F66" s="218">
        <f t="shared" si="0"/>
        <v>8858851</v>
      </c>
      <c r="G66" s="198"/>
      <c r="H66" s="218">
        <v>0</v>
      </c>
      <c r="I66" s="229">
        <v>8965341</v>
      </c>
      <c r="J66" s="229">
        <v>137702</v>
      </c>
      <c r="K66" s="198">
        <f t="shared" si="1"/>
        <v>9103043</v>
      </c>
    </row>
    <row r="67" spans="1:11" ht="12.75">
      <c r="A67" s="194" t="s">
        <v>503</v>
      </c>
      <c r="B67" s="195">
        <v>58</v>
      </c>
      <c r="C67" s="218">
        <v>0</v>
      </c>
      <c r="D67" s="184">
        <v>652321</v>
      </c>
      <c r="E67" s="223">
        <v>110901</v>
      </c>
      <c r="F67" s="218">
        <f t="shared" si="0"/>
        <v>763222</v>
      </c>
      <c r="G67" s="198"/>
      <c r="H67" s="218">
        <v>0</v>
      </c>
      <c r="I67" s="229">
        <v>670586</v>
      </c>
      <c r="J67" s="229">
        <v>110901</v>
      </c>
      <c r="K67" s="198">
        <f t="shared" si="1"/>
        <v>781487</v>
      </c>
    </row>
    <row r="68" spans="1:11" ht="12.75">
      <c r="A68" s="194" t="s">
        <v>504</v>
      </c>
      <c r="B68" s="195">
        <v>59</v>
      </c>
      <c r="C68" s="218">
        <v>0</v>
      </c>
      <c r="D68" s="184">
        <v>191177</v>
      </c>
      <c r="E68" s="223">
        <v>16961</v>
      </c>
      <c r="F68" s="218">
        <f t="shared" si="0"/>
        <v>208138</v>
      </c>
      <c r="G68" s="198"/>
      <c r="H68" s="218">
        <v>0</v>
      </c>
      <c r="I68" s="229">
        <v>196530</v>
      </c>
      <c r="J68" s="229">
        <v>16961</v>
      </c>
      <c r="K68" s="198">
        <f t="shared" si="1"/>
        <v>213491</v>
      </c>
    </row>
    <row r="69" spans="1:11" ht="12.75">
      <c r="A69" s="194" t="s">
        <v>505</v>
      </c>
      <c r="B69" s="195">
        <v>60</v>
      </c>
      <c r="C69" s="218">
        <v>0</v>
      </c>
      <c r="D69" s="184">
        <v>146607</v>
      </c>
      <c r="E69" s="223">
        <v>71230</v>
      </c>
      <c r="F69" s="218">
        <f t="shared" si="0"/>
        <v>217837</v>
      </c>
      <c r="G69" s="198"/>
      <c r="H69" s="218">
        <v>0</v>
      </c>
      <c r="I69" s="229">
        <v>150712</v>
      </c>
      <c r="J69" s="229">
        <v>71230</v>
      </c>
      <c r="K69" s="198">
        <f t="shared" si="1"/>
        <v>221942</v>
      </c>
    </row>
    <row r="70" spans="1:11" ht="12.75">
      <c r="A70" s="194" t="s">
        <v>506</v>
      </c>
      <c r="B70" s="195">
        <v>61</v>
      </c>
      <c r="C70" s="218">
        <v>0</v>
      </c>
      <c r="D70" s="184">
        <v>12227779</v>
      </c>
      <c r="E70" s="223">
        <v>0</v>
      </c>
      <c r="F70" s="218">
        <f t="shared" si="0"/>
        <v>12227779</v>
      </c>
      <c r="G70" s="198"/>
      <c r="H70" s="218">
        <v>0</v>
      </c>
      <c r="I70" s="229">
        <v>12570157</v>
      </c>
      <c r="J70" s="229">
        <v>0</v>
      </c>
      <c r="K70" s="198">
        <f t="shared" si="1"/>
        <v>12570157</v>
      </c>
    </row>
    <row r="71" spans="1:11" ht="12.75">
      <c r="A71" s="194" t="s">
        <v>507</v>
      </c>
      <c r="B71" s="195">
        <v>62</v>
      </c>
      <c r="C71" s="218">
        <v>0</v>
      </c>
      <c r="D71" s="184">
        <v>3983</v>
      </c>
      <c r="E71" s="223">
        <v>0</v>
      </c>
      <c r="F71" s="218">
        <f t="shared" si="0"/>
        <v>3983</v>
      </c>
      <c r="G71" s="198"/>
      <c r="H71" s="218">
        <v>0</v>
      </c>
      <c r="I71" s="229">
        <v>4095</v>
      </c>
      <c r="J71" s="229">
        <v>0</v>
      </c>
      <c r="K71" s="198">
        <f t="shared" si="1"/>
        <v>4095</v>
      </c>
    </row>
    <row r="72" spans="1:11" ht="12.75">
      <c r="A72" s="194" t="s">
        <v>508</v>
      </c>
      <c r="B72" s="195">
        <v>63</v>
      </c>
      <c r="C72" s="218">
        <v>0</v>
      </c>
      <c r="D72" s="184">
        <v>386290</v>
      </c>
      <c r="E72" s="223">
        <v>18885</v>
      </c>
      <c r="F72" s="218">
        <f t="shared" si="0"/>
        <v>405175</v>
      </c>
      <c r="G72" s="198"/>
      <c r="H72" s="218">
        <v>0</v>
      </c>
      <c r="I72" s="229">
        <v>397106</v>
      </c>
      <c r="J72" s="229">
        <v>18885</v>
      </c>
      <c r="K72" s="198">
        <f t="shared" si="1"/>
        <v>415991</v>
      </c>
    </row>
    <row r="73" spans="1:11" ht="12.75">
      <c r="A73" s="194" t="s">
        <v>509</v>
      </c>
      <c r="B73" s="195">
        <v>64</v>
      </c>
      <c r="C73" s="218">
        <v>0</v>
      </c>
      <c r="D73" s="184">
        <v>2499684</v>
      </c>
      <c r="E73" s="223">
        <v>2418</v>
      </c>
      <c r="F73" s="218">
        <f t="shared" si="0"/>
        <v>2502102</v>
      </c>
      <c r="G73" s="198"/>
      <c r="H73" s="218">
        <v>0</v>
      </c>
      <c r="I73" s="229">
        <v>2569675</v>
      </c>
      <c r="J73" s="229">
        <v>2418</v>
      </c>
      <c r="K73" s="198">
        <f t="shared" si="1"/>
        <v>2572093</v>
      </c>
    </row>
    <row r="74" spans="1:11" ht="12.75">
      <c r="A74" s="194" t="s">
        <v>510</v>
      </c>
      <c r="B74" s="195">
        <v>65</v>
      </c>
      <c r="C74" s="218">
        <v>0</v>
      </c>
      <c r="D74" s="184">
        <v>546320</v>
      </c>
      <c r="E74" s="223">
        <v>0</v>
      </c>
      <c r="F74" s="218">
        <f t="shared" si="0"/>
        <v>546320</v>
      </c>
      <c r="G74" s="198"/>
      <c r="H74" s="218">
        <v>0</v>
      </c>
      <c r="I74" s="229">
        <v>561617</v>
      </c>
      <c r="J74" s="229">
        <v>0</v>
      </c>
      <c r="K74" s="198">
        <f t="shared" si="1"/>
        <v>561617</v>
      </c>
    </row>
    <row r="75" spans="1:11" ht="12.75">
      <c r="A75" s="194" t="s">
        <v>511</v>
      </c>
      <c r="B75" s="195">
        <v>66</v>
      </c>
      <c r="C75" s="218">
        <v>0</v>
      </c>
      <c r="D75" s="184">
        <v>306467</v>
      </c>
      <c r="E75" s="223">
        <v>42248</v>
      </c>
      <c r="F75" s="218">
        <f aca="true" t="shared" si="2" ref="F75:F138">SUM(C75:E75)</f>
        <v>348715</v>
      </c>
      <c r="G75" s="198"/>
      <c r="H75" s="218">
        <v>0</v>
      </c>
      <c r="I75" s="229">
        <v>315048</v>
      </c>
      <c r="J75" s="229">
        <v>42248</v>
      </c>
      <c r="K75" s="198">
        <f aca="true" t="shared" si="3" ref="K75:K138">SUM(H75:J75)</f>
        <v>357296</v>
      </c>
    </row>
    <row r="76" spans="1:11" ht="12.75">
      <c r="A76" s="194" t="s">
        <v>512</v>
      </c>
      <c r="B76" s="195">
        <v>67</v>
      </c>
      <c r="C76" s="218">
        <v>0</v>
      </c>
      <c r="D76" s="184">
        <v>1231888</v>
      </c>
      <c r="E76" s="223">
        <v>570619</v>
      </c>
      <c r="F76" s="218">
        <f t="shared" si="2"/>
        <v>1802507</v>
      </c>
      <c r="G76" s="198"/>
      <c r="H76" s="218">
        <v>0</v>
      </c>
      <c r="I76" s="229">
        <v>1266381</v>
      </c>
      <c r="J76" s="229">
        <v>570619</v>
      </c>
      <c r="K76" s="198">
        <f t="shared" si="3"/>
        <v>1837000</v>
      </c>
    </row>
    <row r="77" spans="1:11" ht="12.75">
      <c r="A77" s="194" t="s">
        <v>513</v>
      </c>
      <c r="B77" s="195">
        <v>68</v>
      </c>
      <c r="C77" s="218">
        <v>0</v>
      </c>
      <c r="D77" s="184">
        <v>189777</v>
      </c>
      <c r="E77" s="223">
        <v>45671</v>
      </c>
      <c r="F77" s="218">
        <f t="shared" si="2"/>
        <v>235448</v>
      </c>
      <c r="G77" s="198"/>
      <c r="H77" s="218">
        <v>0</v>
      </c>
      <c r="I77" s="229">
        <v>195091</v>
      </c>
      <c r="J77" s="229">
        <v>45671</v>
      </c>
      <c r="K77" s="198">
        <f t="shared" si="3"/>
        <v>240762</v>
      </c>
    </row>
    <row r="78" spans="1:11" ht="12.75">
      <c r="A78" s="194" t="s">
        <v>514</v>
      </c>
      <c r="B78" s="195">
        <v>69</v>
      </c>
      <c r="C78" s="218">
        <v>0</v>
      </c>
      <c r="D78" s="184">
        <v>88584</v>
      </c>
      <c r="E78" s="223">
        <v>51372</v>
      </c>
      <c r="F78" s="218">
        <f t="shared" si="2"/>
        <v>139956</v>
      </c>
      <c r="G78" s="198"/>
      <c r="H78" s="218">
        <v>0</v>
      </c>
      <c r="I78" s="229">
        <v>91064</v>
      </c>
      <c r="J78" s="229">
        <v>51372</v>
      </c>
      <c r="K78" s="198">
        <f t="shared" si="3"/>
        <v>142436</v>
      </c>
    </row>
    <row r="79" spans="1:11" ht="12.75">
      <c r="A79" s="194" t="s">
        <v>515</v>
      </c>
      <c r="B79" s="195">
        <v>70</v>
      </c>
      <c r="C79" s="218">
        <v>0</v>
      </c>
      <c r="D79" s="184">
        <v>1208147</v>
      </c>
      <c r="E79" s="223">
        <v>55124</v>
      </c>
      <c r="F79" s="218">
        <f t="shared" si="2"/>
        <v>1263271</v>
      </c>
      <c r="G79" s="198"/>
      <c r="H79" s="218">
        <v>0</v>
      </c>
      <c r="I79" s="229">
        <v>1241975</v>
      </c>
      <c r="J79" s="229">
        <v>55124</v>
      </c>
      <c r="K79" s="198">
        <f t="shared" si="3"/>
        <v>1297099</v>
      </c>
    </row>
    <row r="80" spans="1:11" ht="12.75">
      <c r="A80" s="194" t="s">
        <v>516</v>
      </c>
      <c r="B80" s="195">
        <v>71</v>
      </c>
      <c r="C80" s="218">
        <v>0</v>
      </c>
      <c r="D80" s="184">
        <v>3024383</v>
      </c>
      <c r="E80" s="223">
        <v>280264</v>
      </c>
      <c r="F80" s="218">
        <f t="shared" si="2"/>
        <v>3304647</v>
      </c>
      <c r="G80" s="198"/>
      <c r="H80" s="218">
        <v>0</v>
      </c>
      <c r="I80" s="229">
        <v>3109066</v>
      </c>
      <c r="J80" s="229">
        <v>280264</v>
      </c>
      <c r="K80" s="198">
        <f t="shared" si="3"/>
        <v>3389330</v>
      </c>
    </row>
    <row r="81" spans="1:11" ht="12.75">
      <c r="A81" s="194" t="s">
        <v>517</v>
      </c>
      <c r="B81" s="195">
        <v>72</v>
      </c>
      <c r="C81" s="218">
        <v>0</v>
      </c>
      <c r="D81" s="184">
        <v>2676827</v>
      </c>
      <c r="E81" s="223">
        <v>298529</v>
      </c>
      <c r="F81" s="218">
        <f t="shared" si="2"/>
        <v>2975356</v>
      </c>
      <c r="G81" s="198"/>
      <c r="H81" s="218">
        <v>0</v>
      </c>
      <c r="I81" s="229">
        <v>2751778</v>
      </c>
      <c r="J81" s="229">
        <v>298529</v>
      </c>
      <c r="K81" s="198">
        <f t="shared" si="3"/>
        <v>3050307</v>
      </c>
    </row>
    <row r="82" spans="1:11" ht="12.75">
      <c r="A82" s="194" t="s">
        <v>518</v>
      </c>
      <c r="B82" s="195">
        <v>73</v>
      </c>
      <c r="C82" s="218">
        <v>0</v>
      </c>
      <c r="D82" s="184">
        <v>3472478</v>
      </c>
      <c r="E82" s="223">
        <v>0</v>
      </c>
      <c r="F82" s="218">
        <f t="shared" si="2"/>
        <v>3472478</v>
      </c>
      <c r="G82" s="198"/>
      <c r="H82" s="218">
        <v>0</v>
      </c>
      <c r="I82" s="229">
        <v>3569707</v>
      </c>
      <c r="J82" s="229">
        <v>0</v>
      </c>
      <c r="K82" s="198">
        <f t="shared" si="3"/>
        <v>3569707</v>
      </c>
    </row>
    <row r="83" spans="1:11" ht="12.75">
      <c r="A83" s="194" t="s">
        <v>519</v>
      </c>
      <c r="B83" s="195">
        <v>74</v>
      </c>
      <c r="C83" s="218">
        <v>0</v>
      </c>
      <c r="D83" s="184">
        <v>510020</v>
      </c>
      <c r="E83" s="223">
        <v>86261</v>
      </c>
      <c r="F83" s="218">
        <f t="shared" si="2"/>
        <v>596281</v>
      </c>
      <c r="G83" s="198"/>
      <c r="H83" s="218">
        <v>0</v>
      </c>
      <c r="I83" s="229">
        <v>524301</v>
      </c>
      <c r="J83" s="229">
        <v>86261</v>
      </c>
      <c r="K83" s="198">
        <f t="shared" si="3"/>
        <v>610562</v>
      </c>
    </row>
    <row r="84" spans="1:11" ht="12.75">
      <c r="A84" s="194" t="s">
        <v>520</v>
      </c>
      <c r="B84" s="195">
        <v>75</v>
      </c>
      <c r="C84" s="218">
        <v>0</v>
      </c>
      <c r="D84" s="184">
        <v>578305</v>
      </c>
      <c r="E84" s="223">
        <v>8118</v>
      </c>
      <c r="F84" s="218">
        <f t="shared" si="2"/>
        <v>586423</v>
      </c>
      <c r="G84" s="198"/>
      <c r="H84" s="218">
        <v>0</v>
      </c>
      <c r="I84" s="229">
        <v>594498</v>
      </c>
      <c r="J84" s="229">
        <v>8118</v>
      </c>
      <c r="K84" s="198">
        <f t="shared" si="3"/>
        <v>602616</v>
      </c>
    </row>
    <row r="85" spans="1:11" ht="12.75">
      <c r="A85" s="194" t="s">
        <v>521</v>
      </c>
      <c r="B85" s="195">
        <v>76</v>
      </c>
      <c r="C85" s="218">
        <v>0</v>
      </c>
      <c r="D85" s="184">
        <v>821082</v>
      </c>
      <c r="E85" s="223">
        <v>4497</v>
      </c>
      <c r="F85" s="218">
        <f t="shared" si="2"/>
        <v>825579</v>
      </c>
      <c r="G85" s="198"/>
      <c r="H85" s="218">
        <v>0</v>
      </c>
      <c r="I85" s="229">
        <v>844072</v>
      </c>
      <c r="J85" s="229">
        <v>4497</v>
      </c>
      <c r="K85" s="198">
        <f t="shared" si="3"/>
        <v>848569</v>
      </c>
    </row>
    <row r="86" spans="1:11" ht="12.75">
      <c r="A86" s="194" t="s">
        <v>522</v>
      </c>
      <c r="B86" s="195">
        <v>77</v>
      </c>
      <c r="C86" s="218">
        <v>0</v>
      </c>
      <c r="D86" s="184">
        <v>774922</v>
      </c>
      <c r="E86" s="223">
        <v>208645</v>
      </c>
      <c r="F86" s="218">
        <f t="shared" si="2"/>
        <v>983567</v>
      </c>
      <c r="G86" s="198"/>
      <c r="H86" s="218">
        <v>0</v>
      </c>
      <c r="I86" s="229">
        <v>796620</v>
      </c>
      <c r="J86" s="229">
        <v>208645</v>
      </c>
      <c r="K86" s="198">
        <f t="shared" si="3"/>
        <v>1005265</v>
      </c>
    </row>
    <row r="87" spans="1:11" ht="12.75">
      <c r="A87" s="194" t="s">
        <v>523</v>
      </c>
      <c r="B87" s="195">
        <v>78</v>
      </c>
      <c r="C87" s="218">
        <v>0</v>
      </c>
      <c r="D87" s="184">
        <v>204266</v>
      </c>
      <c r="E87" s="223">
        <v>65615</v>
      </c>
      <c r="F87" s="218">
        <f t="shared" si="2"/>
        <v>269881</v>
      </c>
      <c r="G87" s="198"/>
      <c r="H87" s="218">
        <v>0</v>
      </c>
      <c r="I87" s="229">
        <v>209985</v>
      </c>
      <c r="J87" s="229">
        <v>65615</v>
      </c>
      <c r="K87" s="198">
        <f t="shared" si="3"/>
        <v>275600</v>
      </c>
    </row>
    <row r="88" spans="1:11" ht="12.75">
      <c r="A88" s="194" t="s">
        <v>524</v>
      </c>
      <c r="B88" s="195">
        <v>79</v>
      </c>
      <c r="C88" s="218">
        <v>0</v>
      </c>
      <c r="D88" s="184">
        <v>3720503</v>
      </c>
      <c r="E88" s="223">
        <v>42872</v>
      </c>
      <c r="F88" s="218">
        <f t="shared" si="2"/>
        <v>3763375</v>
      </c>
      <c r="G88" s="198"/>
      <c r="H88" s="218">
        <v>0</v>
      </c>
      <c r="I88" s="229">
        <v>3824677</v>
      </c>
      <c r="J88" s="229">
        <v>42872</v>
      </c>
      <c r="K88" s="198">
        <f t="shared" si="3"/>
        <v>3867549</v>
      </c>
    </row>
    <row r="89" spans="1:11" ht="12.75">
      <c r="A89" s="194" t="s">
        <v>525</v>
      </c>
      <c r="B89" s="195">
        <v>80</v>
      </c>
      <c r="C89" s="218">
        <v>0</v>
      </c>
      <c r="D89" s="184">
        <v>1897257</v>
      </c>
      <c r="E89" s="223">
        <v>0</v>
      </c>
      <c r="F89" s="218">
        <f t="shared" si="2"/>
        <v>1897257</v>
      </c>
      <c r="G89" s="198"/>
      <c r="H89" s="218">
        <v>0</v>
      </c>
      <c r="I89" s="229">
        <v>1950380</v>
      </c>
      <c r="J89" s="229">
        <v>0</v>
      </c>
      <c r="K89" s="198">
        <f t="shared" si="3"/>
        <v>1950380</v>
      </c>
    </row>
    <row r="90" spans="1:11" ht="12.75">
      <c r="A90" s="194" t="s">
        <v>526</v>
      </c>
      <c r="B90" s="195">
        <v>81</v>
      </c>
      <c r="C90" s="218">
        <v>0</v>
      </c>
      <c r="D90" s="184">
        <v>261176</v>
      </c>
      <c r="E90" s="223">
        <v>42435</v>
      </c>
      <c r="F90" s="218">
        <f t="shared" si="2"/>
        <v>303611</v>
      </c>
      <c r="G90" s="198"/>
      <c r="H90" s="218">
        <v>0</v>
      </c>
      <c r="I90" s="229">
        <v>268489</v>
      </c>
      <c r="J90" s="229">
        <v>42435</v>
      </c>
      <c r="K90" s="198">
        <f t="shared" si="3"/>
        <v>310924</v>
      </c>
    </row>
    <row r="91" spans="1:11" ht="12.75">
      <c r="A91" s="194" t="s">
        <v>527</v>
      </c>
      <c r="B91" s="195">
        <v>82</v>
      </c>
      <c r="C91" s="218">
        <v>0</v>
      </c>
      <c r="D91" s="184">
        <v>941254</v>
      </c>
      <c r="E91" s="223">
        <v>100780</v>
      </c>
      <c r="F91" s="218">
        <f t="shared" si="2"/>
        <v>1042034</v>
      </c>
      <c r="G91" s="198"/>
      <c r="H91" s="218">
        <v>0</v>
      </c>
      <c r="I91" s="229">
        <v>967609</v>
      </c>
      <c r="J91" s="229">
        <v>100780</v>
      </c>
      <c r="K91" s="198">
        <f t="shared" si="3"/>
        <v>1068389</v>
      </c>
    </row>
    <row r="92" spans="1:11" ht="12.75">
      <c r="A92" s="194" t="s">
        <v>528</v>
      </c>
      <c r="B92" s="195">
        <v>83</v>
      </c>
      <c r="C92" s="218">
        <v>0</v>
      </c>
      <c r="D92" s="184">
        <v>1589463</v>
      </c>
      <c r="E92" s="223">
        <v>3354</v>
      </c>
      <c r="F92" s="218">
        <f t="shared" si="2"/>
        <v>1592817</v>
      </c>
      <c r="G92" s="198"/>
      <c r="H92" s="218">
        <v>0</v>
      </c>
      <c r="I92" s="229">
        <v>1633968</v>
      </c>
      <c r="J92" s="229">
        <v>3354</v>
      </c>
      <c r="K92" s="198">
        <f t="shared" si="3"/>
        <v>1637322</v>
      </c>
    </row>
    <row r="93" spans="1:11" ht="12.75">
      <c r="A93" s="194" t="s">
        <v>529</v>
      </c>
      <c r="B93" s="195">
        <v>84</v>
      </c>
      <c r="C93" s="218">
        <v>0</v>
      </c>
      <c r="D93" s="184">
        <v>307962</v>
      </c>
      <c r="E93" s="223">
        <v>3435</v>
      </c>
      <c r="F93" s="218">
        <f t="shared" si="2"/>
        <v>311397</v>
      </c>
      <c r="G93" s="198"/>
      <c r="H93" s="218">
        <v>0</v>
      </c>
      <c r="I93" s="229">
        <v>316585</v>
      </c>
      <c r="J93" s="229">
        <v>3435</v>
      </c>
      <c r="K93" s="198">
        <f t="shared" si="3"/>
        <v>320020</v>
      </c>
    </row>
    <row r="94" spans="1:11" ht="12.75">
      <c r="A94" s="194" t="s">
        <v>530</v>
      </c>
      <c r="B94" s="195">
        <v>85</v>
      </c>
      <c r="C94" s="218">
        <v>0</v>
      </c>
      <c r="D94" s="184">
        <v>1537043</v>
      </c>
      <c r="E94" s="223">
        <v>0</v>
      </c>
      <c r="F94" s="218">
        <f t="shared" si="2"/>
        <v>1537043</v>
      </c>
      <c r="G94" s="198"/>
      <c r="H94" s="218">
        <v>0</v>
      </c>
      <c r="I94" s="229">
        <v>1580080</v>
      </c>
      <c r="J94" s="229">
        <v>0</v>
      </c>
      <c r="K94" s="198">
        <f t="shared" si="3"/>
        <v>1580080</v>
      </c>
    </row>
    <row r="95" spans="1:11" ht="12.75">
      <c r="A95" s="194" t="s">
        <v>531</v>
      </c>
      <c r="B95" s="195">
        <v>86</v>
      </c>
      <c r="C95" s="218">
        <v>0</v>
      </c>
      <c r="D95" s="184">
        <v>158202</v>
      </c>
      <c r="E95" s="223">
        <v>1900</v>
      </c>
      <c r="F95" s="218">
        <f t="shared" si="2"/>
        <v>160102</v>
      </c>
      <c r="G95" s="198"/>
      <c r="H95" s="218">
        <v>0</v>
      </c>
      <c r="I95" s="229">
        <v>162632</v>
      </c>
      <c r="J95" s="229">
        <v>1900</v>
      </c>
      <c r="K95" s="198">
        <f t="shared" si="3"/>
        <v>164532</v>
      </c>
    </row>
    <row r="96" spans="1:11" ht="12.75">
      <c r="A96" s="194" t="s">
        <v>532</v>
      </c>
      <c r="B96" s="195">
        <v>87</v>
      </c>
      <c r="C96" s="218">
        <v>0</v>
      </c>
      <c r="D96" s="184">
        <v>2984699</v>
      </c>
      <c r="E96" s="223">
        <v>3407</v>
      </c>
      <c r="F96" s="218">
        <f t="shared" si="2"/>
        <v>2988106</v>
      </c>
      <c r="G96" s="198"/>
      <c r="H96" s="218">
        <v>0</v>
      </c>
      <c r="I96" s="229">
        <v>3068271</v>
      </c>
      <c r="J96" s="229">
        <v>3407</v>
      </c>
      <c r="K96" s="198">
        <f t="shared" si="3"/>
        <v>3071678</v>
      </c>
    </row>
    <row r="97" spans="1:11" ht="12.75">
      <c r="A97" s="194" t="s">
        <v>533</v>
      </c>
      <c r="B97" s="195">
        <v>88</v>
      </c>
      <c r="C97" s="218">
        <v>0</v>
      </c>
      <c r="D97" s="184">
        <v>2325370</v>
      </c>
      <c r="E97" s="223">
        <v>95767</v>
      </c>
      <c r="F97" s="218">
        <f t="shared" si="2"/>
        <v>2421137</v>
      </c>
      <c r="G97" s="198"/>
      <c r="H97" s="218">
        <v>0</v>
      </c>
      <c r="I97" s="229">
        <v>2390480</v>
      </c>
      <c r="J97" s="229">
        <v>95767</v>
      </c>
      <c r="K97" s="198">
        <f t="shared" si="3"/>
        <v>2486247</v>
      </c>
    </row>
    <row r="98" spans="1:11" ht="12.75">
      <c r="A98" s="194" t="s">
        <v>534</v>
      </c>
      <c r="B98" s="195">
        <v>89</v>
      </c>
      <c r="C98" s="218">
        <v>0</v>
      </c>
      <c r="D98" s="184">
        <v>70733</v>
      </c>
      <c r="E98" s="223">
        <v>1465372</v>
      </c>
      <c r="F98" s="218">
        <f t="shared" si="2"/>
        <v>1536105</v>
      </c>
      <c r="G98" s="198"/>
      <c r="H98" s="218">
        <v>0</v>
      </c>
      <c r="I98" s="229">
        <v>72714</v>
      </c>
      <c r="J98" s="229">
        <v>1465372</v>
      </c>
      <c r="K98" s="198">
        <f t="shared" si="3"/>
        <v>1538086</v>
      </c>
    </row>
    <row r="99" spans="1:11" ht="12.75">
      <c r="A99" s="194" t="s">
        <v>535</v>
      </c>
      <c r="B99" s="195">
        <v>90</v>
      </c>
      <c r="C99" s="218">
        <v>0</v>
      </c>
      <c r="D99" s="184">
        <v>66998</v>
      </c>
      <c r="E99" s="223">
        <v>156206</v>
      </c>
      <c r="F99" s="218">
        <f t="shared" si="2"/>
        <v>223204</v>
      </c>
      <c r="G99" s="198"/>
      <c r="H99" s="218">
        <v>0</v>
      </c>
      <c r="I99" s="229">
        <v>68874</v>
      </c>
      <c r="J99" s="229">
        <v>156206</v>
      </c>
      <c r="K99" s="198">
        <f t="shared" si="3"/>
        <v>225080</v>
      </c>
    </row>
    <row r="100" spans="1:11" ht="12.75">
      <c r="A100" s="194" t="s">
        <v>536</v>
      </c>
      <c r="B100" s="195">
        <v>91</v>
      </c>
      <c r="C100" s="218">
        <v>0</v>
      </c>
      <c r="D100" s="184">
        <v>71370</v>
      </c>
      <c r="E100" s="223">
        <v>47485</v>
      </c>
      <c r="F100" s="218">
        <f t="shared" si="2"/>
        <v>118855</v>
      </c>
      <c r="G100" s="198"/>
      <c r="H100" s="218">
        <v>0</v>
      </c>
      <c r="I100" s="229">
        <v>73368</v>
      </c>
      <c r="J100" s="229">
        <v>47485</v>
      </c>
      <c r="K100" s="198">
        <f t="shared" si="3"/>
        <v>120853</v>
      </c>
    </row>
    <row r="101" spans="1:11" ht="12.75">
      <c r="A101" s="194" t="s">
        <v>537</v>
      </c>
      <c r="B101" s="195">
        <v>92</v>
      </c>
      <c r="C101" s="218">
        <v>0</v>
      </c>
      <c r="D101" s="184">
        <v>259986</v>
      </c>
      <c r="E101" s="223">
        <v>1851</v>
      </c>
      <c r="F101" s="218">
        <f t="shared" si="2"/>
        <v>261837</v>
      </c>
      <c r="G101" s="198"/>
      <c r="H101" s="218">
        <v>0</v>
      </c>
      <c r="I101" s="229">
        <v>267266</v>
      </c>
      <c r="J101" s="229">
        <v>1851</v>
      </c>
      <c r="K101" s="198">
        <f t="shared" si="3"/>
        <v>269117</v>
      </c>
    </row>
    <row r="102" spans="1:11" ht="12.75">
      <c r="A102" s="194" t="s">
        <v>538</v>
      </c>
      <c r="B102" s="195">
        <v>93</v>
      </c>
      <c r="C102" s="218">
        <v>0</v>
      </c>
      <c r="D102" s="184">
        <v>7336124</v>
      </c>
      <c r="E102" s="223">
        <v>0</v>
      </c>
      <c r="F102" s="218">
        <f t="shared" si="2"/>
        <v>7336124</v>
      </c>
      <c r="G102" s="198"/>
      <c r="H102" s="218">
        <v>0</v>
      </c>
      <c r="I102" s="229">
        <v>7541535</v>
      </c>
      <c r="J102" s="229">
        <v>0</v>
      </c>
      <c r="K102" s="198">
        <f t="shared" si="3"/>
        <v>7541535</v>
      </c>
    </row>
    <row r="103" spans="1:11" ht="12.75">
      <c r="A103" s="194" t="s">
        <v>539</v>
      </c>
      <c r="B103" s="195">
        <v>94</v>
      </c>
      <c r="C103" s="218">
        <v>0</v>
      </c>
      <c r="D103" s="184">
        <v>2394507</v>
      </c>
      <c r="E103" s="223">
        <v>166179</v>
      </c>
      <c r="F103" s="218">
        <f t="shared" si="2"/>
        <v>2560686</v>
      </c>
      <c r="G103" s="198"/>
      <c r="H103" s="218">
        <v>0</v>
      </c>
      <c r="I103" s="229">
        <v>2461553</v>
      </c>
      <c r="J103" s="229">
        <v>166179</v>
      </c>
      <c r="K103" s="198">
        <f t="shared" si="3"/>
        <v>2627732</v>
      </c>
    </row>
    <row r="104" spans="1:11" ht="12.75">
      <c r="A104" s="194" t="s">
        <v>540</v>
      </c>
      <c r="B104" s="195">
        <v>95</v>
      </c>
      <c r="C104" s="218">
        <v>0</v>
      </c>
      <c r="D104" s="184">
        <v>25304963</v>
      </c>
      <c r="E104" s="223">
        <v>333270</v>
      </c>
      <c r="F104" s="218">
        <f t="shared" si="2"/>
        <v>25638233</v>
      </c>
      <c r="G104" s="198"/>
      <c r="H104" s="218">
        <v>0</v>
      </c>
      <c r="I104" s="229">
        <v>26013502</v>
      </c>
      <c r="J104" s="229">
        <v>333270</v>
      </c>
      <c r="K104" s="198">
        <f t="shared" si="3"/>
        <v>26346772</v>
      </c>
    </row>
    <row r="105" spans="1:11" ht="12.75">
      <c r="A105" s="194" t="s">
        <v>541</v>
      </c>
      <c r="B105" s="195">
        <v>96</v>
      </c>
      <c r="C105" s="218">
        <v>0</v>
      </c>
      <c r="D105" s="184">
        <v>1472161</v>
      </c>
      <c r="E105" s="223">
        <v>461240</v>
      </c>
      <c r="F105" s="218">
        <f t="shared" si="2"/>
        <v>1933401</v>
      </c>
      <c r="G105" s="198"/>
      <c r="H105" s="218">
        <v>0</v>
      </c>
      <c r="I105" s="229">
        <v>1513382</v>
      </c>
      <c r="J105" s="229">
        <v>461240</v>
      </c>
      <c r="K105" s="198">
        <f t="shared" si="3"/>
        <v>1974622</v>
      </c>
    </row>
    <row r="106" spans="1:11" ht="12.75">
      <c r="A106" s="194" t="s">
        <v>542</v>
      </c>
      <c r="B106" s="195">
        <v>97</v>
      </c>
      <c r="C106" s="218">
        <v>0</v>
      </c>
      <c r="D106" s="184">
        <v>9061922</v>
      </c>
      <c r="E106" s="223">
        <v>47697</v>
      </c>
      <c r="F106" s="218">
        <f t="shared" si="2"/>
        <v>9109619</v>
      </c>
      <c r="G106" s="198"/>
      <c r="H106" s="218">
        <v>0</v>
      </c>
      <c r="I106" s="229">
        <v>9315656</v>
      </c>
      <c r="J106" s="229">
        <v>47697</v>
      </c>
      <c r="K106" s="198">
        <f t="shared" si="3"/>
        <v>9363353</v>
      </c>
    </row>
    <row r="107" spans="1:11" ht="12.75">
      <c r="A107" s="194" t="s">
        <v>543</v>
      </c>
      <c r="B107" s="195">
        <v>98</v>
      </c>
      <c r="C107" s="218">
        <v>0</v>
      </c>
      <c r="D107" s="184">
        <v>52853</v>
      </c>
      <c r="E107" s="223">
        <v>35815</v>
      </c>
      <c r="F107" s="218">
        <f t="shared" si="2"/>
        <v>88668</v>
      </c>
      <c r="G107" s="198"/>
      <c r="H107" s="218">
        <v>0</v>
      </c>
      <c r="I107" s="229">
        <v>54333</v>
      </c>
      <c r="J107" s="229">
        <v>35815</v>
      </c>
      <c r="K107" s="198">
        <f t="shared" si="3"/>
        <v>90148</v>
      </c>
    </row>
    <row r="108" spans="1:11" ht="12.75">
      <c r="A108" s="194" t="s">
        <v>544</v>
      </c>
      <c r="B108" s="195">
        <v>99</v>
      </c>
      <c r="C108" s="218">
        <v>0</v>
      </c>
      <c r="D108" s="184">
        <v>1581670</v>
      </c>
      <c r="E108" s="223">
        <v>122445</v>
      </c>
      <c r="F108" s="218">
        <f t="shared" si="2"/>
        <v>1704115</v>
      </c>
      <c r="G108" s="198"/>
      <c r="H108" s="218">
        <v>0</v>
      </c>
      <c r="I108" s="229">
        <v>1625957</v>
      </c>
      <c r="J108" s="229">
        <v>122445</v>
      </c>
      <c r="K108" s="198">
        <f t="shared" si="3"/>
        <v>1748402</v>
      </c>
    </row>
    <row r="109" spans="1:11" ht="12.75">
      <c r="A109" s="194" t="s">
        <v>545</v>
      </c>
      <c r="B109" s="195">
        <v>100</v>
      </c>
      <c r="C109" s="218">
        <v>0</v>
      </c>
      <c r="D109" s="184">
        <v>10564592</v>
      </c>
      <c r="E109" s="223">
        <v>465122</v>
      </c>
      <c r="F109" s="218">
        <f t="shared" si="2"/>
        <v>11029714</v>
      </c>
      <c r="G109" s="198"/>
      <c r="H109" s="218">
        <v>0</v>
      </c>
      <c r="I109" s="229">
        <v>10860401</v>
      </c>
      <c r="J109" s="229">
        <v>465122</v>
      </c>
      <c r="K109" s="198">
        <f t="shared" si="3"/>
        <v>11325523</v>
      </c>
    </row>
    <row r="110" spans="1:11" ht="12.75">
      <c r="A110" s="194" t="s">
        <v>546</v>
      </c>
      <c r="B110" s="195">
        <v>101</v>
      </c>
      <c r="C110" s="218">
        <v>0</v>
      </c>
      <c r="D110" s="184">
        <v>2623839</v>
      </c>
      <c r="E110" s="223">
        <v>136032</v>
      </c>
      <c r="F110" s="218">
        <f t="shared" si="2"/>
        <v>2759871</v>
      </c>
      <c r="G110" s="198"/>
      <c r="H110" s="218">
        <v>0</v>
      </c>
      <c r="I110" s="229">
        <v>2697306</v>
      </c>
      <c r="J110" s="229">
        <v>136032</v>
      </c>
      <c r="K110" s="198">
        <f t="shared" si="3"/>
        <v>2833338</v>
      </c>
    </row>
    <row r="111" spans="1:11" ht="12.75">
      <c r="A111" s="194" t="s">
        <v>547</v>
      </c>
      <c r="B111" s="195">
        <v>102</v>
      </c>
      <c r="C111" s="218">
        <v>0</v>
      </c>
      <c r="D111" s="184">
        <v>1008321</v>
      </c>
      <c r="E111" s="223">
        <v>198492</v>
      </c>
      <c r="F111" s="218">
        <f t="shared" si="2"/>
        <v>1206813</v>
      </c>
      <c r="G111" s="198"/>
      <c r="H111" s="218">
        <v>0</v>
      </c>
      <c r="I111" s="229">
        <v>1036554</v>
      </c>
      <c r="J111" s="229">
        <v>198492</v>
      </c>
      <c r="K111" s="198">
        <f t="shared" si="3"/>
        <v>1235046</v>
      </c>
    </row>
    <row r="112" spans="1:11" ht="12.75">
      <c r="A112" s="194" t="s">
        <v>548</v>
      </c>
      <c r="B112" s="195">
        <v>103</v>
      </c>
      <c r="C112" s="218">
        <v>0</v>
      </c>
      <c r="D112" s="184">
        <v>4499744</v>
      </c>
      <c r="E112" s="223">
        <v>50885</v>
      </c>
      <c r="F112" s="218">
        <f t="shared" si="2"/>
        <v>4550629</v>
      </c>
      <c r="G112" s="198"/>
      <c r="H112" s="218">
        <v>0</v>
      </c>
      <c r="I112" s="229">
        <v>4625737</v>
      </c>
      <c r="J112" s="229">
        <v>50885</v>
      </c>
      <c r="K112" s="198">
        <f t="shared" si="3"/>
        <v>4676622</v>
      </c>
    </row>
    <row r="113" spans="1:11" ht="12.75">
      <c r="A113" s="194" t="s">
        <v>549</v>
      </c>
      <c r="B113" s="195">
        <v>104</v>
      </c>
      <c r="C113" s="218">
        <v>0</v>
      </c>
      <c r="D113" s="184">
        <v>2482</v>
      </c>
      <c r="E113" s="223">
        <v>2227</v>
      </c>
      <c r="F113" s="218">
        <f t="shared" si="2"/>
        <v>4709</v>
      </c>
      <c r="G113" s="198"/>
      <c r="H113" s="218">
        <v>0</v>
      </c>
      <c r="I113" s="229">
        <v>2551</v>
      </c>
      <c r="J113" s="229">
        <v>2227</v>
      </c>
      <c r="K113" s="198">
        <f t="shared" si="3"/>
        <v>4778</v>
      </c>
    </row>
    <row r="114" spans="1:11" ht="12.75">
      <c r="A114" s="194" t="s">
        <v>550</v>
      </c>
      <c r="B114" s="195">
        <v>105</v>
      </c>
      <c r="C114" s="218">
        <v>0</v>
      </c>
      <c r="D114" s="184">
        <v>760692</v>
      </c>
      <c r="E114" s="223">
        <v>140235</v>
      </c>
      <c r="F114" s="218">
        <f t="shared" si="2"/>
        <v>900927</v>
      </c>
      <c r="G114" s="198"/>
      <c r="H114" s="218">
        <v>0</v>
      </c>
      <c r="I114" s="229">
        <v>781991</v>
      </c>
      <c r="J114" s="229">
        <v>140235</v>
      </c>
      <c r="K114" s="198">
        <f t="shared" si="3"/>
        <v>922226</v>
      </c>
    </row>
    <row r="115" spans="1:11" ht="12.75">
      <c r="A115" s="194" t="s">
        <v>551</v>
      </c>
      <c r="B115" s="195">
        <v>106</v>
      </c>
      <c r="C115" s="218">
        <v>0</v>
      </c>
      <c r="D115" s="184">
        <v>258287</v>
      </c>
      <c r="E115" s="223">
        <v>18279</v>
      </c>
      <c r="F115" s="218">
        <f t="shared" si="2"/>
        <v>276566</v>
      </c>
      <c r="G115" s="198"/>
      <c r="H115" s="218">
        <v>0</v>
      </c>
      <c r="I115" s="229">
        <v>265519</v>
      </c>
      <c r="J115" s="229">
        <v>18279</v>
      </c>
      <c r="K115" s="198">
        <f t="shared" si="3"/>
        <v>283798</v>
      </c>
    </row>
    <row r="116" spans="1:11" ht="12.75">
      <c r="A116" s="194" t="s">
        <v>552</v>
      </c>
      <c r="B116" s="195">
        <v>107</v>
      </c>
      <c r="C116" s="218">
        <v>0</v>
      </c>
      <c r="D116" s="184">
        <v>4241003</v>
      </c>
      <c r="E116" s="223">
        <v>23993</v>
      </c>
      <c r="F116" s="218">
        <f t="shared" si="2"/>
        <v>4264996</v>
      </c>
      <c r="G116" s="198"/>
      <c r="H116" s="218">
        <v>0</v>
      </c>
      <c r="I116" s="229">
        <v>4359751</v>
      </c>
      <c r="J116" s="229">
        <v>23993</v>
      </c>
      <c r="K116" s="198">
        <f t="shared" si="3"/>
        <v>4383744</v>
      </c>
    </row>
    <row r="117" spans="1:11" ht="12.75">
      <c r="A117" s="194" t="s">
        <v>553</v>
      </c>
      <c r="B117" s="195">
        <v>108</v>
      </c>
      <c r="C117" s="218">
        <v>0</v>
      </c>
      <c r="D117" s="184">
        <v>84950</v>
      </c>
      <c r="E117" s="223">
        <v>35965</v>
      </c>
      <c r="F117" s="218">
        <f t="shared" si="2"/>
        <v>120915</v>
      </c>
      <c r="G117" s="198"/>
      <c r="H117" s="218">
        <v>0</v>
      </c>
      <c r="I117" s="229">
        <v>87329</v>
      </c>
      <c r="J117" s="229">
        <v>35965</v>
      </c>
      <c r="K117" s="198">
        <f t="shared" si="3"/>
        <v>123294</v>
      </c>
    </row>
    <row r="118" spans="1:11" ht="12.75">
      <c r="A118" s="194" t="s">
        <v>554</v>
      </c>
      <c r="B118" s="195">
        <v>109</v>
      </c>
      <c r="C118" s="218">
        <v>0</v>
      </c>
      <c r="D118" s="184">
        <v>2227</v>
      </c>
      <c r="E118" s="223">
        <v>23637</v>
      </c>
      <c r="F118" s="218">
        <f t="shared" si="2"/>
        <v>25864</v>
      </c>
      <c r="G118" s="198"/>
      <c r="H118" s="218">
        <v>0</v>
      </c>
      <c r="I118" s="229">
        <v>2289</v>
      </c>
      <c r="J118" s="229">
        <v>23637</v>
      </c>
      <c r="K118" s="198">
        <f t="shared" si="3"/>
        <v>25926</v>
      </c>
    </row>
    <row r="119" spans="1:11" ht="12.75">
      <c r="A119" s="194" t="s">
        <v>555</v>
      </c>
      <c r="B119" s="195">
        <v>110</v>
      </c>
      <c r="C119" s="218">
        <v>0</v>
      </c>
      <c r="D119" s="184">
        <v>1660319</v>
      </c>
      <c r="E119" s="223">
        <v>4949</v>
      </c>
      <c r="F119" s="218">
        <f t="shared" si="2"/>
        <v>1665268</v>
      </c>
      <c r="G119" s="198"/>
      <c r="H119" s="218">
        <v>0</v>
      </c>
      <c r="I119" s="229">
        <v>1706808</v>
      </c>
      <c r="J119" s="229">
        <v>4949</v>
      </c>
      <c r="K119" s="198">
        <f t="shared" si="3"/>
        <v>1711757</v>
      </c>
    </row>
    <row r="120" spans="1:11" ht="12.75">
      <c r="A120" s="194" t="s">
        <v>556</v>
      </c>
      <c r="B120" s="195">
        <v>111</v>
      </c>
      <c r="C120" s="218">
        <v>0</v>
      </c>
      <c r="D120" s="184">
        <v>937587</v>
      </c>
      <c r="E120" s="223">
        <v>67834</v>
      </c>
      <c r="F120" s="218">
        <f t="shared" si="2"/>
        <v>1005421</v>
      </c>
      <c r="G120" s="198"/>
      <c r="H120" s="218">
        <v>0</v>
      </c>
      <c r="I120" s="229">
        <v>963839</v>
      </c>
      <c r="J120" s="229">
        <v>67834</v>
      </c>
      <c r="K120" s="198">
        <f t="shared" si="3"/>
        <v>1031673</v>
      </c>
    </row>
    <row r="121" spans="1:11" ht="12.75">
      <c r="A121" s="194" t="s">
        <v>557</v>
      </c>
      <c r="B121" s="195">
        <v>112</v>
      </c>
      <c r="C121" s="218">
        <v>0</v>
      </c>
      <c r="D121" s="184">
        <v>170249</v>
      </c>
      <c r="E121" s="223">
        <v>53648</v>
      </c>
      <c r="F121" s="218">
        <f t="shared" si="2"/>
        <v>223897</v>
      </c>
      <c r="G121" s="198"/>
      <c r="H121" s="218">
        <v>0</v>
      </c>
      <c r="I121" s="229">
        <v>175016</v>
      </c>
      <c r="J121" s="229">
        <v>53648</v>
      </c>
      <c r="K121" s="198">
        <f t="shared" si="3"/>
        <v>228664</v>
      </c>
    </row>
    <row r="122" spans="1:11" ht="12.75">
      <c r="A122" s="194" t="s">
        <v>558</v>
      </c>
      <c r="B122" s="195">
        <v>113</v>
      </c>
      <c r="C122" s="218">
        <v>0</v>
      </c>
      <c r="D122" s="184">
        <v>805877</v>
      </c>
      <c r="E122" s="223">
        <v>248949</v>
      </c>
      <c r="F122" s="218">
        <f t="shared" si="2"/>
        <v>1054826</v>
      </c>
      <c r="G122" s="198"/>
      <c r="H122" s="218">
        <v>0</v>
      </c>
      <c r="I122" s="229">
        <v>828442</v>
      </c>
      <c r="J122" s="229">
        <v>248949</v>
      </c>
      <c r="K122" s="198">
        <f t="shared" si="3"/>
        <v>1077391</v>
      </c>
    </row>
    <row r="123" spans="1:11" ht="12.75">
      <c r="A123" s="194" t="s">
        <v>559</v>
      </c>
      <c r="B123" s="195">
        <v>114</v>
      </c>
      <c r="C123" s="218">
        <v>0</v>
      </c>
      <c r="D123" s="184">
        <v>3371242</v>
      </c>
      <c r="E123" s="223">
        <v>29835</v>
      </c>
      <c r="F123" s="218">
        <f t="shared" si="2"/>
        <v>3401077</v>
      </c>
      <c r="G123" s="198"/>
      <c r="H123" s="218">
        <v>0</v>
      </c>
      <c r="I123" s="229">
        <v>3465637</v>
      </c>
      <c r="J123" s="229">
        <v>29835</v>
      </c>
      <c r="K123" s="198">
        <f t="shared" si="3"/>
        <v>3495472</v>
      </c>
    </row>
    <row r="124" spans="1:11" ht="12.75">
      <c r="A124" s="194" t="s">
        <v>560</v>
      </c>
      <c r="B124" s="195">
        <v>115</v>
      </c>
      <c r="C124" s="218">
        <v>0</v>
      </c>
      <c r="D124" s="184">
        <v>822557</v>
      </c>
      <c r="E124" s="223">
        <v>77979</v>
      </c>
      <c r="F124" s="218">
        <f t="shared" si="2"/>
        <v>900536</v>
      </c>
      <c r="G124" s="198"/>
      <c r="H124" s="218">
        <v>0</v>
      </c>
      <c r="I124" s="229">
        <v>845589</v>
      </c>
      <c r="J124" s="229">
        <v>77979</v>
      </c>
      <c r="K124" s="198">
        <f t="shared" si="3"/>
        <v>923568</v>
      </c>
    </row>
    <row r="125" spans="1:11" ht="12.75">
      <c r="A125" s="194" t="s">
        <v>561</v>
      </c>
      <c r="B125" s="195">
        <v>116</v>
      </c>
      <c r="C125" s="218">
        <v>0</v>
      </c>
      <c r="D125" s="184">
        <v>772960</v>
      </c>
      <c r="E125" s="223">
        <v>119276</v>
      </c>
      <c r="F125" s="218">
        <f t="shared" si="2"/>
        <v>892236</v>
      </c>
      <c r="G125" s="198"/>
      <c r="H125" s="218">
        <v>0</v>
      </c>
      <c r="I125" s="229">
        <v>794603</v>
      </c>
      <c r="J125" s="229">
        <v>119276</v>
      </c>
      <c r="K125" s="198">
        <f t="shared" si="3"/>
        <v>913879</v>
      </c>
    </row>
    <row r="126" spans="1:21" ht="12.75">
      <c r="A126" s="194" t="s">
        <v>562</v>
      </c>
      <c r="B126" s="195">
        <v>117</v>
      </c>
      <c r="C126" s="218">
        <v>0</v>
      </c>
      <c r="D126" s="184">
        <v>481936</v>
      </c>
      <c r="E126" s="223">
        <v>220339</v>
      </c>
      <c r="F126" s="218">
        <f t="shared" si="2"/>
        <v>702275</v>
      </c>
      <c r="G126" s="198"/>
      <c r="H126" s="218">
        <v>0</v>
      </c>
      <c r="I126" s="229">
        <v>495430</v>
      </c>
      <c r="J126" s="229">
        <v>220339</v>
      </c>
      <c r="K126" s="198">
        <f t="shared" si="3"/>
        <v>715769</v>
      </c>
      <c r="M126" s="200"/>
      <c r="N126" s="200"/>
      <c r="O126" s="200"/>
      <c r="P126" s="200"/>
      <c r="R126" s="200"/>
      <c r="S126" s="200"/>
      <c r="T126" s="200"/>
      <c r="U126" s="200"/>
    </row>
    <row r="127" spans="1:11" ht="12.75">
      <c r="A127" s="194" t="s">
        <v>563</v>
      </c>
      <c r="B127" s="195">
        <v>118</v>
      </c>
      <c r="C127" s="218">
        <v>0</v>
      </c>
      <c r="D127" s="184">
        <v>963926</v>
      </c>
      <c r="E127" s="223">
        <v>47976</v>
      </c>
      <c r="F127" s="218">
        <f t="shared" si="2"/>
        <v>1011902</v>
      </c>
      <c r="G127" s="198"/>
      <c r="H127" s="218">
        <v>0</v>
      </c>
      <c r="I127" s="229">
        <v>990916</v>
      </c>
      <c r="J127" s="229">
        <v>47976</v>
      </c>
      <c r="K127" s="198">
        <f t="shared" si="3"/>
        <v>1038892</v>
      </c>
    </row>
    <row r="128" spans="1:11" ht="12.75">
      <c r="A128" s="194" t="s">
        <v>564</v>
      </c>
      <c r="B128" s="195">
        <v>119</v>
      </c>
      <c r="C128" s="218">
        <v>0</v>
      </c>
      <c r="D128" s="184">
        <v>713432</v>
      </c>
      <c r="E128" s="223">
        <v>143730</v>
      </c>
      <c r="F128" s="218">
        <f t="shared" si="2"/>
        <v>857162</v>
      </c>
      <c r="G128" s="198"/>
      <c r="H128" s="218">
        <v>0</v>
      </c>
      <c r="I128" s="229">
        <v>733408</v>
      </c>
      <c r="J128" s="229">
        <v>143730</v>
      </c>
      <c r="K128" s="198">
        <f t="shared" si="3"/>
        <v>877138</v>
      </c>
    </row>
    <row r="129" spans="1:11" ht="12.75">
      <c r="A129" s="194" t="s">
        <v>565</v>
      </c>
      <c r="B129" s="195">
        <v>120</v>
      </c>
      <c r="C129" s="218">
        <v>0</v>
      </c>
      <c r="D129" s="184">
        <v>730571</v>
      </c>
      <c r="E129" s="223">
        <v>0</v>
      </c>
      <c r="F129" s="218">
        <f t="shared" si="2"/>
        <v>730571</v>
      </c>
      <c r="G129" s="198"/>
      <c r="H129" s="218">
        <v>0</v>
      </c>
      <c r="I129" s="229">
        <v>751027</v>
      </c>
      <c r="J129" s="229">
        <v>0</v>
      </c>
      <c r="K129" s="198">
        <f t="shared" si="3"/>
        <v>751027</v>
      </c>
    </row>
    <row r="130" spans="1:11" ht="12.75">
      <c r="A130" s="194" t="s">
        <v>566</v>
      </c>
      <c r="B130" s="195">
        <v>121</v>
      </c>
      <c r="C130" s="218">
        <v>0</v>
      </c>
      <c r="D130" s="184">
        <v>59953</v>
      </c>
      <c r="E130" s="223">
        <v>49989</v>
      </c>
      <c r="F130" s="218">
        <f t="shared" si="2"/>
        <v>109942</v>
      </c>
      <c r="G130" s="198"/>
      <c r="H130" s="218">
        <v>0</v>
      </c>
      <c r="I130" s="229">
        <v>61632</v>
      </c>
      <c r="J130" s="229">
        <v>49989</v>
      </c>
      <c r="K130" s="198">
        <f t="shared" si="3"/>
        <v>111621</v>
      </c>
    </row>
    <row r="131" spans="1:11" ht="12.75">
      <c r="A131" s="194" t="s">
        <v>567</v>
      </c>
      <c r="B131" s="195">
        <v>122</v>
      </c>
      <c r="C131" s="218">
        <v>0</v>
      </c>
      <c r="D131" s="184">
        <v>2249434</v>
      </c>
      <c r="E131" s="223">
        <v>8380</v>
      </c>
      <c r="F131" s="218">
        <f t="shared" si="2"/>
        <v>2257814</v>
      </c>
      <c r="G131" s="198"/>
      <c r="H131" s="218">
        <v>0</v>
      </c>
      <c r="I131" s="229">
        <v>2312418</v>
      </c>
      <c r="J131" s="229">
        <v>8380</v>
      </c>
      <c r="K131" s="198">
        <f t="shared" si="3"/>
        <v>2320798</v>
      </c>
    </row>
    <row r="132" spans="1:11" ht="12.75">
      <c r="A132" s="194" t="s">
        <v>568</v>
      </c>
      <c r="B132" s="195">
        <v>123</v>
      </c>
      <c r="C132" s="218">
        <v>0</v>
      </c>
      <c r="D132" s="184">
        <v>1359810</v>
      </c>
      <c r="E132" s="223">
        <v>43401</v>
      </c>
      <c r="F132" s="218">
        <f t="shared" si="2"/>
        <v>1403211</v>
      </c>
      <c r="G132" s="198"/>
      <c r="H132" s="218">
        <v>0</v>
      </c>
      <c r="I132" s="229">
        <v>1397885</v>
      </c>
      <c r="J132" s="229">
        <v>43401</v>
      </c>
      <c r="K132" s="198">
        <f t="shared" si="3"/>
        <v>1441286</v>
      </c>
    </row>
    <row r="133" spans="1:11" ht="12.75">
      <c r="A133" s="194" t="s">
        <v>569</v>
      </c>
      <c r="B133" s="195">
        <v>124</v>
      </c>
      <c r="C133" s="218">
        <v>0</v>
      </c>
      <c r="D133" s="184">
        <v>494351</v>
      </c>
      <c r="E133" s="223">
        <v>58492</v>
      </c>
      <c r="F133" s="218">
        <f t="shared" si="2"/>
        <v>552843</v>
      </c>
      <c r="G133" s="198"/>
      <c r="H133" s="218">
        <v>0</v>
      </c>
      <c r="I133" s="229">
        <v>508193</v>
      </c>
      <c r="J133" s="229">
        <v>58492</v>
      </c>
      <c r="K133" s="198">
        <f t="shared" si="3"/>
        <v>566685</v>
      </c>
    </row>
    <row r="134" spans="1:11" ht="12.75">
      <c r="A134" s="194" t="s">
        <v>570</v>
      </c>
      <c r="B134" s="195">
        <v>125</v>
      </c>
      <c r="C134" s="218">
        <v>0</v>
      </c>
      <c r="D134" s="184">
        <v>1572567</v>
      </c>
      <c r="E134" s="223">
        <v>4819</v>
      </c>
      <c r="F134" s="218">
        <f t="shared" si="2"/>
        <v>1577386</v>
      </c>
      <c r="G134" s="198"/>
      <c r="H134" s="218">
        <v>0</v>
      </c>
      <c r="I134" s="229">
        <v>1616599</v>
      </c>
      <c r="J134" s="229">
        <v>4819</v>
      </c>
      <c r="K134" s="198">
        <f t="shared" si="3"/>
        <v>1621418</v>
      </c>
    </row>
    <row r="135" spans="1:11" ht="12.75">
      <c r="A135" s="194" t="s">
        <v>571</v>
      </c>
      <c r="B135" s="195">
        <v>126</v>
      </c>
      <c r="C135" s="218">
        <v>0</v>
      </c>
      <c r="D135" s="184">
        <v>457398</v>
      </c>
      <c r="E135" s="223">
        <v>82030</v>
      </c>
      <c r="F135" s="218">
        <f t="shared" si="2"/>
        <v>539428</v>
      </c>
      <c r="G135" s="198"/>
      <c r="H135" s="218">
        <v>0</v>
      </c>
      <c r="I135" s="229">
        <v>470205</v>
      </c>
      <c r="J135" s="229">
        <v>82030</v>
      </c>
      <c r="K135" s="198">
        <f t="shared" si="3"/>
        <v>552235</v>
      </c>
    </row>
    <row r="136" spans="1:11" ht="12.75">
      <c r="A136" s="194" t="s">
        <v>572</v>
      </c>
      <c r="B136" s="195">
        <v>127</v>
      </c>
      <c r="C136" s="218">
        <v>0</v>
      </c>
      <c r="D136" s="184">
        <v>331332</v>
      </c>
      <c r="E136" s="223">
        <v>4466</v>
      </c>
      <c r="F136" s="218">
        <f t="shared" si="2"/>
        <v>335798</v>
      </c>
      <c r="G136" s="198"/>
      <c r="H136" s="218">
        <v>0</v>
      </c>
      <c r="I136" s="229">
        <v>340609</v>
      </c>
      <c r="J136" s="229">
        <v>4466</v>
      </c>
      <c r="K136" s="198">
        <f t="shared" si="3"/>
        <v>345075</v>
      </c>
    </row>
    <row r="137" spans="1:11" ht="12.75">
      <c r="A137" s="194" t="s">
        <v>573</v>
      </c>
      <c r="B137" s="195">
        <v>128</v>
      </c>
      <c r="C137" s="218">
        <v>0</v>
      </c>
      <c r="D137" s="184">
        <v>10436481</v>
      </c>
      <c r="E137" s="223">
        <v>941</v>
      </c>
      <c r="F137" s="218">
        <f t="shared" si="2"/>
        <v>10437422</v>
      </c>
      <c r="G137" s="198"/>
      <c r="H137" s="218">
        <v>0</v>
      </c>
      <c r="I137" s="229">
        <v>10728702</v>
      </c>
      <c r="J137" s="229">
        <v>941</v>
      </c>
      <c r="K137" s="198">
        <f t="shared" si="3"/>
        <v>10729643</v>
      </c>
    </row>
    <row r="138" spans="1:11" ht="12.75">
      <c r="A138" s="194" t="s">
        <v>574</v>
      </c>
      <c r="B138" s="195">
        <v>129</v>
      </c>
      <c r="C138" s="218">
        <v>0</v>
      </c>
      <c r="D138" s="184">
        <v>45954</v>
      </c>
      <c r="E138" s="223">
        <v>57635</v>
      </c>
      <c r="F138" s="218">
        <f t="shared" si="2"/>
        <v>103589</v>
      </c>
      <c r="G138" s="198"/>
      <c r="H138" s="218">
        <v>0</v>
      </c>
      <c r="I138" s="229">
        <v>47241</v>
      </c>
      <c r="J138" s="229">
        <v>57635</v>
      </c>
      <c r="K138" s="198">
        <f t="shared" si="3"/>
        <v>104876</v>
      </c>
    </row>
    <row r="139" spans="1:11" ht="12.75">
      <c r="A139" s="194" t="s">
        <v>575</v>
      </c>
      <c r="B139" s="195">
        <v>130</v>
      </c>
      <c r="C139" s="218">
        <v>0</v>
      </c>
      <c r="D139" s="184">
        <v>88845</v>
      </c>
      <c r="E139" s="223">
        <v>4410</v>
      </c>
      <c r="F139" s="218">
        <f aca="true" t="shared" si="4" ref="F139:F202">SUM(C139:E139)</f>
        <v>93255</v>
      </c>
      <c r="G139" s="198"/>
      <c r="H139" s="218">
        <v>0</v>
      </c>
      <c r="I139" s="229">
        <v>91333</v>
      </c>
      <c r="J139" s="229">
        <v>4410</v>
      </c>
      <c r="K139" s="198">
        <f aca="true" t="shared" si="5" ref="K139:K202">SUM(H139:J139)</f>
        <v>95743</v>
      </c>
    </row>
    <row r="140" spans="1:11" ht="12.75">
      <c r="A140" s="194" t="s">
        <v>576</v>
      </c>
      <c r="B140" s="195">
        <v>131</v>
      </c>
      <c r="C140" s="218">
        <v>0</v>
      </c>
      <c r="D140" s="184">
        <v>1675859</v>
      </c>
      <c r="E140" s="223">
        <v>4332</v>
      </c>
      <c r="F140" s="218">
        <f t="shared" si="4"/>
        <v>1680191</v>
      </c>
      <c r="G140" s="198"/>
      <c r="H140" s="218">
        <v>0</v>
      </c>
      <c r="I140" s="229">
        <v>1722783</v>
      </c>
      <c r="J140" s="229">
        <v>4332</v>
      </c>
      <c r="K140" s="198">
        <f t="shared" si="5"/>
        <v>1727115</v>
      </c>
    </row>
    <row r="141" spans="1:11" ht="12.75">
      <c r="A141" s="194" t="s">
        <v>577</v>
      </c>
      <c r="B141" s="195">
        <v>132</v>
      </c>
      <c r="C141" s="218">
        <v>0</v>
      </c>
      <c r="D141" s="184">
        <v>236433</v>
      </c>
      <c r="E141" s="223">
        <v>31816</v>
      </c>
      <c r="F141" s="218">
        <f t="shared" si="4"/>
        <v>268249</v>
      </c>
      <c r="G141" s="198"/>
      <c r="H141" s="218">
        <v>0</v>
      </c>
      <c r="I141" s="229">
        <v>243053</v>
      </c>
      <c r="J141" s="229">
        <v>31816</v>
      </c>
      <c r="K141" s="198">
        <f t="shared" si="5"/>
        <v>274869</v>
      </c>
    </row>
    <row r="142" spans="1:11" ht="12.75">
      <c r="A142" s="194" t="s">
        <v>578</v>
      </c>
      <c r="B142" s="195">
        <v>133</v>
      </c>
      <c r="C142" s="218">
        <v>0</v>
      </c>
      <c r="D142" s="184">
        <v>1566803</v>
      </c>
      <c r="E142" s="223">
        <v>0</v>
      </c>
      <c r="F142" s="218">
        <f t="shared" si="4"/>
        <v>1566803</v>
      </c>
      <c r="G142" s="198"/>
      <c r="H142" s="218">
        <v>0</v>
      </c>
      <c r="I142" s="229">
        <v>1610673</v>
      </c>
      <c r="J142" s="229">
        <v>0</v>
      </c>
      <c r="K142" s="198">
        <f t="shared" si="5"/>
        <v>1610673</v>
      </c>
    </row>
    <row r="143" spans="1:11" ht="12.75">
      <c r="A143" s="194" t="s">
        <v>579</v>
      </c>
      <c r="B143" s="195">
        <v>134</v>
      </c>
      <c r="C143" s="218">
        <v>0</v>
      </c>
      <c r="D143" s="184">
        <v>2030218</v>
      </c>
      <c r="E143" s="223">
        <v>102605</v>
      </c>
      <c r="F143" s="218">
        <f t="shared" si="4"/>
        <v>2132823</v>
      </c>
      <c r="G143" s="198"/>
      <c r="H143" s="218">
        <v>0</v>
      </c>
      <c r="I143" s="229">
        <v>2087064</v>
      </c>
      <c r="J143" s="229">
        <v>102605</v>
      </c>
      <c r="K143" s="198">
        <f t="shared" si="5"/>
        <v>2189669</v>
      </c>
    </row>
    <row r="144" spans="1:11" ht="12.75">
      <c r="A144" s="194" t="s">
        <v>580</v>
      </c>
      <c r="B144" s="195">
        <v>135</v>
      </c>
      <c r="C144" s="218">
        <v>0</v>
      </c>
      <c r="D144" s="184">
        <v>214328</v>
      </c>
      <c r="E144" s="223">
        <v>3897</v>
      </c>
      <c r="F144" s="218">
        <f t="shared" si="4"/>
        <v>218225</v>
      </c>
      <c r="G144" s="198"/>
      <c r="H144" s="218">
        <v>0</v>
      </c>
      <c r="I144" s="229">
        <v>220329</v>
      </c>
      <c r="J144" s="229">
        <v>3897</v>
      </c>
      <c r="K144" s="198">
        <f t="shared" si="5"/>
        <v>224226</v>
      </c>
    </row>
    <row r="145" spans="1:11" ht="12.75">
      <c r="A145" s="194" t="s">
        <v>581</v>
      </c>
      <c r="B145" s="195">
        <v>136</v>
      </c>
      <c r="C145" s="218">
        <v>0</v>
      </c>
      <c r="D145" s="184">
        <v>1644407</v>
      </c>
      <c r="E145" s="223">
        <v>2348</v>
      </c>
      <c r="F145" s="218">
        <f t="shared" si="4"/>
        <v>1646755</v>
      </c>
      <c r="G145" s="198"/>
      <c r="H145" s="218">
        <v>0</v>
      </c>
      <c r="I145" s="229">
        <v>1690450</v>
      </c>
      <c r="J145" s="229">
        <v>2348</v>
      </c>
      <c r="K145" s="198">
        <f t="shared" si="5"/>
        <v>1692798</v>
      </c>
    </row>
    <row r="146" spans="1:11" ht="12.75">
      <c r="A146" s="194" t="s">
        <v>582</v>
      </c>
      <c r="B146" s="195">
        <v>137</v>
      </c>
      <c r="C146" s="218">
        <v>0</v>
      </c>
      <c r="D146" s="184">
        <v>10784446</v>
      </c>
      <c r="E146" s="223">
        <v>77810</v>
      </c>
      <c r="F146" s="218">
        <f t="shared" si="4"/>
        <v>10862256</v>
      </c>
      <c r="G146" s="198"/>
      <c r="H146" s="218">
        <v>0</v>
      </c>
      <c r="I146" s="229">
        <v>11086410</v>
      </c>
      <c r="J146" s="229">
        <v>77810</v>
      </c>
      <c r="K146" s="198">
        <f t="shared" si="5"/>
        <v>11164220</v>
      </c>
    </row>
    <row r="147" spans="1:11" ht="12.75">
      <c r="A147" s="194" t="s">
        <v>583</v>
      </c>
      <c r="B147" s="195">
        <v>138</v>
      </c>
      <c r="C147" s="218">
        <v>0</v>
      </c>
      <c r="D147" s="184">
        <v>692424</v>
      </c>
      <c r="E147" s="223">
        <v>31</v>
      </c>
      <c r="F147" s="218">
        <f t="shared" si="4"/>
        <v>692455</v>
      </c>
      <c r="G147" s="198"/>
      <c r="H147" s="218">
        <v>0</v>
      </c>
      <c r="I147" s="229">
        <v>711812</v>
      </c>
      <c r="J147" s="229">
        <v>31</v>
      </c>
      <c r="K147" s="198">
        <f t="shared" si="5"/>
        <v>711843</v>
      </c>
    </row>
    <row r="148" spans="1:11" ht="12.75">
      <c r="A148" s="194" t="s">
        <v>584</v>
      </c>
      <c r="B148" s="195">
        <v>139</v>
      </c>
      <c r="C148" s="218">
        <v>0</v>
      </c>
      <c r="D148" s="184">
        <v>834159</v>
      </c>
      <c r="E148" s="223">
        <v>346054</v>
      </c>
      <c r="F148" s="218">
        <f t="shared" si="4"/>
        <v>1180213</v>
      </c>
      <c r="G148" s="198"/>
      <c r="H148" s="218">
        <v>0</v>
      </c>
      <c r="I148" s="229">
        <v>857515</v>
      </c>
      <c r="J148" s="229">
        <v>346054</v>
      </c>
      <c r="K148" s="198">
        <f t="shared" si="5"/>
        <v>1203569</v>
      </c>
    </row>
    <row r="149" spans="1:11" ht="12.75">
      <c r="A149" s="194" t="s">
        <v>585</v>
      </c>
      <c r="B149" s="195">
        <v>140</v>
      </c>
      <c r="C149" s="218">
        <v>0</v>
      </c>
      <c r="D149" s="184">
        <v>478330</v>
      </c>
      <c r="E149" s="223">
        <v>67295</v>
      </c>
      <c r="F149" s="218">
        <f t="shared" si="4"/>
        <v>545625</v>
      </c>
      <c r="G149" s="198"/>
      <c r="H149" s="218">
        <v>0</v>
      </c>
      <c r="I149" s="229">
        <v>491723</v>
      </c>
      <c r="J149" s="229">
        <v>67295</v>
      </c>
      <c r="K149" s="198">
        <f t="shared" si="5"/>
        <v>559018</v>
      </c>
    </row>
    <row r="150" spans="1:11" ht="12.75">
      <c r="A150" s="194" t="s">
        <v>586</v>
      </c>
      <c r="B150" s="195">
        <v>141</v>
      </c>
      <c r="C150" s="218">
        <v>0</v>
      </c>
      <c r="D150" s="184">
        <v>2117490</v>
      </c>
      <c r="E150" s="223">
        <v>52650</v>
      </c>
      <c r="F150" s="218">
        <f t="shared" si="4"/>
        <v>2170140</v>
      </c>
      <c r="G150" s="198"/>
      <c r="H150" s="218">
        <v>0</v>
      </c>
      <c r="I150" s="229">
        <v>2176780</v>
      </c>
      <c r="J150" s="229">
        <v>52650</v>
      </c>
      <c r="K150" s="198">
        <f t="shared" si="5"/>
        <v>2229430</v>
      </c>
    </row>
    <row r="151" spans="1:11" ht="12.75">
      <c r="A151" s="194" t="s">
        <v>587</v>
      </c>
      <c r="B151" s="195">
        <v>142</v>
      </c>
      <c r="C151" s="218">
        <v>0</v>
      </c>
      <c r="D151" s="184">
        <v>2250382</v>
      </c>
      <c r="E151" s="223">
        <v>23656</v>
      </c>
      <c r="F151" s="218">
        <f t="shared" si="4"/>
        <v>2274038</v>
      </c>
      <c r="G151" s="198"/>
      <c r="H151" s="218">
        <v>0</v>
      </c>
      <c r="I151" s="229">
        <v>2313393</v>
      </c>
      <c r="J151" s="229">
        <v>23656</v>
      </c>
      <c r="K151" s="198">
        <f t="shared" si="5"/>
        <v>2337049</v>
      </c>
    </row>
    <row r="152" spans="1:11" ht="12.75">
      <c r="A152" s="194" t="s">
        <v>588</v>
      </c>
      <c r="B152" s="195">
        <v>143</v>
      </c>
      <c r="C152" s="218">
        <v>0</v>
      </c>
      <c r="D152" s="184">
        <v>365967</v>
      </c>
      <c r="E152" s="223">
        <v>37034</v>
      </c>
      <c r="F152" s="218">
        <f t="shared" si="4"/>
        <v>403001</v>
      </c>
      <c r="G152" s="198"/>
      <c r="H152" s="218">
        <v>0</v>
      </c>
      <c r="I152" s="229">
        <v>376214</v>
      </c>
      <c r="J152" s="229">
        <v>37034</v>
      </c>
      <c r="K152" s="198">
        <f t="shared" si="5"/>
        <v>413248</v>
      </c>
    </row>
    <row r="153" spans="1:11" ht="12.75">
      <c r="A153" s="194" t="s">
        <v>589</v>
      </c>
      <c r="B153" s="195">
        <v>144</v>
      </c>
      <c r="C153" s="218">
        <v>0</v>
      </c>
      <c r="D153" s="184">
        <v>1704546</v>
      </c>
      <c r="E153" s="223">
        <v>375103</v>
      </c>
      <c r="F153" s="218">
        <f t="shared" si="4"/>
        <v>2079649</v>
      </c>
      <c r="G153" s="198"/>
      <c r="H153" s="218">
        <v>0</v>
      </c>
      <c r="I153" s="229">
        <v>1752273</v>
      </c>
      <c r="J153" s="229">
        <v>375103</v>
      </c>
      <c r="K153" s="198">
        <f t="shared" si="5"/>
        <v>2127376</v>
      </c>
    </row>
    <row r="154" spans="1:11" ht="12.75">
      <c r="A154" s="194" t="s">
        <v>590</v>
      </c>
      <c r="B154" s="195">
        <v>145</v>
      </c>
      <c r="C154" s="218">
        <v>0</v>
      </c>
      <c r="D154" s="184">
        <v>1019231</v>
      </c>
      <c r="E154" s="223">
        <v>32111</v>
      </c>
      <c r="F154" s="218">
        <f t="shared" si="4"/>
        <v>1051342</v>
      </c>
      <c r="G154" s="198"/>
      <c r="H154" s="218">
        <v>0</v>
      </c>
      <c r="I154" s="229">
        <v>1047769</v>
      </c>
      <c r="J154" s="229">
        <v>32111</v>
      </c>
      <c r="K154" s="198">
        <f t="shared" si="5"/>
        <v>1079880</v>
      </c>
    </row>
    <row r="155" spans="1:11" ht="12.75">
      <c r="A155" s="194" t="s">
        <v>591</v>
      </c>
      <c r="B155" s="195">
        <v>146</v>
      </c>
      <c r="C155" s="218">
        <v>0</v>
      </c>
      <c r="D155" s="184">
        <v>868848</v>
      </c>
      <c r="E155" s="223">
        <v>13345</v>
      </c>
      <c r="F155" s="218">
        <f t="shared" si="4"/>
        <v>882193</v>
      </c>
      <c r="G155" s="198"/>
      <c r="H155" s="218">
        <v>0</v>
      </c>
      <c r="I155" s="229">
        <v>893176</v>
      </c>
      <c r="J155" s="229">
        <v>13345</v>
      </c>
      <c r="K155" s="198">
        <f t="shared" si="5"/>
        <v>906521</v>
      </c>
    </row>
    <row r="156" spans="1:11" ht="12.75">
      <c r="A156" s="194" t="s">
        <v>592</v>
      </c>
      <c r="B156" s="195">
        <v>147</v>
      </c>
      <c r="C156" s="218">
        <v>0</v>
      </c>
      <c r="D156" s="184">
        <v>1015030</v>
      </c>
      <c r="E156" s="223">
        <v>125086</v>
      </c>
      <c r="F156" s="218">
        <f t="shared" si="4"/>
        <v>1140116</v>
      </c>
      <c r="G156" s="198"/>
      <c r="H156" s="218">
        <v>0</v>
      </c>
      <c r="I156" s="229">
        <v>1043451</v>
      </c>
      <c r="J156" s="229">
        <v>125086</v>
      </c>
      <c r="K156" s="198">
        <f t="shared" si="5"/>
        <v>1168537</v>
      </c>
    </row>
    <row r="157" spans="1:11" ht="12.75">
      <c r="A157" s="194" t="s">
        <v>593</v>
      </c>
      <c r="B157" s="195">
        <v>148</v>
      </c>
      <c r="C157" s="218">
        <v>0</v>
      </c>
      <c r="D157" s="184">
        <v>366295</v>
      </c>
      <c r="E157" s="223">
        <v>108408</v>
      </c>
      <c r="F157" s="218">
        <f t="shared" si="4"/>
        <v>474703</v>
      </c>
      <c r="G157" s="198"/>
      <c r="H157" s="218">
        <v>0</v>
      </c>
      <c r="I157" s="229">
        <v>376551</v>
      </c>
      <c r="J157" s="229">
        <v>108408</v>
      </c>
      <c r="K157" s="198">
        <f t="shared" si="5"/>
        <v>484959</v>
      </c>
    </row>
    <row r="158" spans="1:11" ht="12.75">
      <c r="A158" s="194" t="s">
        <v>594</v>
      </c>
      <c r="B158" s="195">
        <v>149</v>
      </c>
      <c r="C158" s="218">
        <v>0</v>
      </c>
      <c r="D158" s="184">
        <v>20849605</v>
      </c>
      <c r="E158" s="223">
        <v>6778</v>
      </c>
      <c r="F158" s="218">
        <f t="shared" si="4"/>
        <v>20856383</v>
      </c>
      <c r="G158" s="198"/>
      <c r="H158" s="218">
        <v>0</v>
      </c>
      <c r="I158" s="229">
        <v>21433394</v>
      </c>
      <c r="J158" s="229">
        <v>6778</v>
      </c>
      <c r="K158" s="198">
        <f t="shared" si="5"/>
        <v>21440172</v>
      </c>
    </row>
    <row r="159" spans="1:11" ht="12.75">
      <c r="A159" s="194" t="s">
        <v>595</v>
      </c>
      <c r="B159" s="195">
        <v>150</v>
      </c>
      <c r="C159" s="218">
        <v>0</v>
      </c>
      <c r="D159" s="184">
        <v>661312</v>
      </c>
      <c r="E159" s="223">
        <v>66705</v>
      </c>
      <c r="F159" s="218">
        <f t="shared" si="4"/>
        <v>728017</v>
      </c>
      <c r="G159" s="198"/>
      <c r="H159" s="218">
        <v>0</v>
      </c>
      <c r="I159" s="229">
        <v>679829</v>
      </c>
      <c r="J159" s="229">
        <v>66705</v>
      </c>
      <c r="K159" s="198">
        <f t="shared" si="5"/>
        <v>746534</v>
      </c>
    </row>
    <row r="160" spans="1:11" ht="12.75">
      <c r="A160" s="194" t="s">
        <v>596</v>
      </c>
      <c r="B160" s="195">
        <v>151</v>
      </c>
      <c r="C160" s="218">
        <v>0</v>
      </c>
      <c r="D160" s="184">
        <v>1843736</v>
      </c>
      <c r="E160" s="223">
        <v>9922</v>
      </c>
      <c r="F160" s="218">
        <f t="shared" si="4"/>
        <v>1853658</v>
      </c>
      <c r="G160" s="198"/>
      <c r="H160" s="218">
        <v>0</v>
      </c>
      <c r="I160" s="229">
        <v>1895361</v>
      </c>
      <c r="J160" s="229">
        <v>9922</v>
      </c>
      <c r="K160" s="198">
        <f t="shared" si="5"/>
        <v>1905283</v>
      </c>
    </row>
    <row r="161" spans="1:11" ht="12.75">
      <c r="A161" s="194" t="s">
        <v>597</v>
      </c>
      <c r="B161" s="195">
        <v>152</v>
      </c>
      <c r="C161" s="218">
        <v>0</v>
      </c>
      <c r="D161" s="184">
        <v>566001</v>
      </c>
      <c r="E161" s="223">
        <v>40770</v>
      </c>
      <c r="F161" s="218">
        <f t="shared" si="4"/>
        <v>606771</v>
      </c>
      <c r="G161" s="198"/>
      <c r="H161" s="218">
        <v>0</v>
      </c>
      <c r="I161" s="229">
        <v>581849</v>
      </c>
      <c r="J161" s="229">
        <v>40770</v>
      </c>
      <c r="K161" s="198">
        <f t="shared" si="5"/>
        <v>622619</v>
      </c>
    </row>
    <row r="162" spans="1:11" ht="12.75">
      <c r="A162" s="194" t="s">
        <v>598</v>
      </c>
      <c r="B162" s="195">
        <v>153</v>
      </c>
      <c r="C162" s="218">
        <v>0</v>
      </c>
      <c r="D162" s="184">
        <v>6077376</v>
      </c>
      <c r="E162" s="223">
        <v>141003</v>
      </c>
      <c r="F162" s="218">
        <f t="shared" si="4"/>
        <v>6218379</v>
      </c>
      <c r="G162" s="198"/>
      <c r="H162" s="218">
        <v>0</v>
      </c>
      <c r="I162" s="229">
        <v>6247543</v>
      </c>
      <c r="J162" s="229">
        <v>141003</v>
      </c>
      <c r="K162" s="198">
        <f t="shared" si="5"/>
        <v>6388546</v>
      </c>
    </row>
    <row r="163" spans="1:11" ht="12.75">
      <c r="A163" s="194" t="s">
        <v>599</v>
      </c>
      <c r="B163" s="195">
        <v>154</v>
      </c>
      <c r="C163" s="218">
        <v>0</v>
      </c>
      <c r="D163" s="184">
        <v>189541</v>
      </c>
      <c r="E163" s="223">
        <v>16497</v>
      </c>
      <c r="F163" s="218">
        <f t="shared" si="4"/>
        <v>206038</v>
      </c>
      <c r="G163" s="198"/>
      <c r="H163" s="218">
        <v>0</v>
      </c>
      <c r="I163" s="229">
        <v>194848</v>
      </c>
      <c r="J163" s="229">
        <v>16497</v>
      </c>
      <c r="K163" s="198">
        <f t="shared" si="5"/>
        <v>211345</v>
      </c>
    </row>
    <row r="164" spans="1:11" ht="12.75">
      <c r="A164" s="194" t="s">
        <v>600</v>
      </c>
      <c r="B164" s="195">
        <v>155</v>
      </c>
      <c r="C164" s="218">
        <v>0</v>
      </c>
      <c r="D164" s="184">
        <v>1627400</v>
      </c>
      <c r="E164" s="223">
        <v>0</v>
      </c>
      <c r="F164" s="218">
        <f t="shared" si="4"/>
        <v>1627400</v>
      </c>
      <c r="G164" s="198"/>
      <c r="H164" s="218">
        <v>0</v>
      </c>
      <c r="I164" s="229">
        <v>1672967</v>
      </c>
      <c r="J164" s="229">
        <v>0</v>
      </c>
      <c r="K164" s="198">
        <f t="shared" si="5"/>
        <v>1672967</v>
      </c>
    </row>
    <row r="165" spans="1:11" ht="12.75">
      <c r="A165" s="194" t="s">
        <v>601</v>
      </c>
      <c r="B165" s="195">
        <v>156</v>
      </c>
      <c r="C165" s="218">
        <v>0</v>
      </c>
      <c r="D165" s="184">
        <v>87430</v>
      </c>
      <c r="E165" s="223">
        <v>29574</v>
      </c>
      <c r="F165" s="218">
        <f t="shared" si="4"/>
        <v>117004</v>
      </c>
      <c r="G165" s="198"/>
      <c r="H165" s="218">
        <v>0</v>
      </c>
      <c r="I165" s="229">
        <v>89878</v>
      </c>
      <c r="J165" s="229">
        <v>29574</v>
      </c>
      <c r="K165" s="198">
        <f t="shared" si="5"/>
        <v>119452</v>
      </c>
    </row>
    <row r="166" spans="1:11" ht="12.75">
      <c r="A166" s="194" t="s">
        <v>602</v>
      </c>
      <c r="B166" s="195">
        <v>157</v>
      </c>
      <c r="C166" s="218">
        <v>0</v>
      </c>
      <c r="D166" s="184">
        <v>722906</v>
      </c>
      <c r="E166" s="223">
        <v>412583</v>
      </c>
      <c r="F166" s="218">
        <f t="shared" si="4"/>
        <v>1135489</v>
      </c>
      <c r="G166" s="198"/>
      <c r="H166" s="218">
        <v>0</v>
      </c>
      <c r="I166" s="229">
        <v>743147</v>
      </c>
      <c r="J166" s="229">
        <v>412583</v>
      </c>
      <c r="K166" s="198">
        <f t="shared" si="5"/>
        <v>1155730</v>
      </c>
    </row>
    <row r="167" spans="1:11" ht="12.75">
      <c r="A167" s="194" t="s">
        <v>603</v>
      </c>
      <c r="B167" s="195">
        <v>158</v>
      </c>
      <c r="C167" s="218">
        <v>0</v>
      </c>
      <c r="D167" s="184">
        <v>754817</v>
      </c>
      <c r="E167" s="223">
        <v>5702</v>
      </c>
      <c r="F167" s="218">
        <f t="shared" si="4"/>
        <v>760519</v>
      </c>
      <c r="G167" s="198"/>
      <c r="H167" s="218">
        <v>0</v>
      </c>
      <c r="I167" s="229">
        <v>775952</v>
      </c>
      <c r="J167" s="229">
        <v>5702</v>
      </c>
      <c r="K167" s="198">
        <f t="shared" si="5"/>
        <v>781654</v>
      </c>
    </row>
    <row r="168" spans="1:11" ht="12.75">
      <c r="A168" s="194" t="s">
        <v>604</v>
      </c>
      <c r="B168" s="195">
        <v>159</v>
      </c>
      <c r="C168" s="218">
        <v>0</v>
      </c>
      <c r="D168" s="184">
        <v>1483570</v>
      </c>
      <c r="E168" s="223">
        <v>0</v>
      </c>
      <c r="F168" s="218">
        <f t="shared" si="4"/>
        <v>1483570</v>
      </c>
      <c r="G168" s="198"/>
      <c r="H168" s="218">
        <v>0</v>
      </c>
      <c r="I168" s="229">
        <v>1525110</v>
      </c>
      <c r="J168" s="229">
        <v>0</v>
      </c>
      <c r="K168" s="198">
        <f t="shared" si="5"/>
        <v>1525110</v>
      </c>
    </row>
    <row r="169" spans="1:11" ht="12.75">
      <c r="A169" s="194" t="s">
        <v>605</v>
      </c>
      <c r="B169" s="195">
        <v>160</v>
      </c>
      <c r="C169" s="218">
        <v>0</v>
      </c>
      <c r="D169" s="184">
        <v>26746523</v>
      </c>
      <c r="E169" s="223">
        <v>209228</v>
      </c>
      <c r="F169" s="218">
        <f t="shared" si="4"/>
        <v>26955751</v>
      </c>
      <c r="G169" s="198"/>
      <c r="H169" s="218">
        <v>0</v>
      </c>
      <c r="I169" s="229">
        <v>27495426</v>
      </c>
      <c r="J169" s="229">
        <v>209228</v>
      </c>
      <c r="K169" s="198">
        <f t="shared" si="5"/>
        <v>27704654</v>
      </c>
    </row>
    <row r="170" spans="1:11" ht="12.75">
      <c r="A170" s="194" t="s">
        <v>606</v>
      </c>
      <c r="B170" s="195">
        <v>161</v>
      </c>
      <c r="C170" s="218">
        <v>0</v>
      </c>
      <c r="D170" s="184">
        <v>3243895</v>
      </c>
      <c r="E170" s="223">
        <v>33644</v>
      </c>
      <c r="F170" s="218">
        <f t="shared" si="4"/>
        <v>3277539</v>
      </c>
      <c r="G170" s="198"/>
      <c r="H170" s="218">
        <v>0</v>
      </c>
      <c r="I170" s="229">
        <v>3334724</v>
      </c>
      <c r="J170" s="229">
        <v>33644</v>
      </c>
      <c r="K170" s="198">
        <f t="shared" si="5"/>
        <v>3368368</v>
      </c>
    </row>
    <row r="171" spans="1:11" ht="12.75">
      <c r="A171" s="194" t="s">
        <v>607</v>
      </c>
      <c r="B171" s="195">
        <v>162</v>
      </c>
      <c r="C171" s="218">
        <v>0</v>
      </c>
      <c r="D171" s="184">
        <v>1122928</v>
      </c>
      <c r="E171" s="223">
        <v>26222</v>
      </c>
      <c r="F171" s="218">
        <f t="shared" si="4"/>
        <v>1149150</v>
      </c>
      <c r="G171" s="198"/>
      <c r="H171" s="218">
        <v>0</v>
      </c>
      <c r="I171" s="229">
        <v>1154370</v>
      </c>
      <c r="J171" s="229">
        <v>26222</v>
      </c>
      <c r="K171" s="198">
        <f t="shared" si="5"/>
        <v>1180592</v>
      </c>
    </row>
    <row r="172" spans="1:11" ht="12.75">
      <c r="A172" s="194" t="s">
        <v>608</v>
      </c>
      <c r="B172" s="195">
        <v>163</v>
      </c>
      <c r="C172" s="218">
        <v>0</v>
      </c>
      <c r="D172" s="184">
        <v>23774862</v>
      </c>
      <c r="E172" s="223">
        <v>1837</v>
      </c>
      <c r="F172" s="218">
        <f t="shared" si="4"/>
        <v>23776699</v>
      </c>
      <c r="G172" s="198"/>
      <c r="H172" s="218">
        <v>0</v>
      </c>
      <c r="I172" s="229">
        <v>24440558</v>
      </c>
      <c r="J172" s="229">
        <v>1837</v>
      </c>
      <c r="K172" s="198">
        <f t="shared" si="5"/>
        <v>24442395</v>
      </c>
    </row>
    <row r="173" spans="1:11" ht="12.75">
      <c r="A173" s="194" t="s">
        <v>609</v>
      </c>
      <c r="B173" s="195">
        <v>164</v>
      </c>
      <c r="C173" s="218">
        <v>0</v>
      </c>
      <c r="D173" s="184">
        <v>1104377</v>
      </c>
      <c r="E173" s="223">
        <v>42759</v>
      </c>
      <c r="F173" s="218">
        <f t="shared" si="4"/>
        <v>1147136</v>
      </c>
      <c r="G173" s="198"/>
      <c r="H173" s="218">
        <v>0</v>
      </c>
      <c r="I173" s="229">
        <v>1135300</v>
      </c>
      <c r="J173" s="229">
        <v>42759</v>
      </c>
      <c r="K173" s="198">
        <f t="shared" si="5"/>
        <v>1178059</v>
      </c>
    </row>
    <row r="174" spans="1:11" ht="12.75">
      <c r="A174" s="194" t="s">
        <v>610</v>
      </c>
      <c r="B174" s="195">
        <v>165</v>
      </c>
      <c r="C174" s="218">
        <v>0</v>
      </c>
      <c r="D174" s="184">
        <v>13322297</v>
      </c>
      <c r="E174" s="223">
        <v>0</v>
      </c>
      <c r="F174" s="218">
        <f t="shared" si="4"/>
        <v>13322297</v>
      </c>
      <c r="G174" s="198"/>
      <c r="H174" s="218">
        <v>0</v>
      </c>
      <c r="I174" s="229">
        <v>13695321</v>
      </c>
      <c r="J174" s="229">
        <v>0</v>
      </c>
      <c r="K174" s="198">
        <f t="shared" si="5"/>
        <v>13695321</v>
      </c>
    </row>
    <row r="175" spans="1:11" ht="12.75">
      <c r="A175" s="194" t="s">
        <v>611</v>
      </c>
      <c r="B175" s="195">
        <v>166</v>
      </c>
      <c r="C175" s="218">
        <v>0</v>
      </c>
      <c r="D175" s="184">
        <v>236147</v>
      </c>
      <c r="E175" s="223">
        <v>0</v>
      </c>
      <c r="F175" s="218">
        <f t="shared" si="4"/>
        <v>236147</v>
      </c>
      <c r="G175" s="198"/>
      <c r="H175" s="218">
        <v>0</v>
      </c>
      <c r="I175" s="229">
        <v>242759</v>
      </c>
      <c r="J175" s="229">
        <v>0</v>
      </c>
      <c r="K175" s="198">
        <f t="shared" si="5"/>
        <v>242759</v>
      </c>
    </row>
    <row r="176" spans="1:11" ht="12.75">
      <c r="A176" s="194" t="s">
        <v>612</v>
      </c>
      <c r="B176" s="195">
        <v>167</v>
      </c>
      <c r="C176" s="218">
        <v>0</v>
      </c>
      <c r="D176" s="184">
        <v>2368619</v>
      </c>
      <c r="E176" s="223">
        <v>0</v>
      </c>
      <c r="F176" s="218">
        <f t="shared" si="4"/>
        <v>2368619</v>
      </c>
      <c r="G176" s="198"/>
      <c r="H176" s="218">
        <v>0</v>
      </c>
      <c r="I176" s="229">
        <v>2434940</v>
      </c>
      <c r="J176" s="229">
        <v>0</v>
      </c>
      <c r="K176" s="198">
        <f t="shared" si="5"/>
        <v>2434940</v>
      </c>
    </row>
    <row r="177" spans="1:11" ht="12.75">
      <c r="A177" s="194" t="s">
        <v>613</v>
      </c>
      <c r="B177" s="195">
        <v>168</v>
      </c>
      <c r="C177" s="218">
        <v>0</v>
      </c>
      <c r="D177" s="184">
        <v>1209205</v>
      </c>
      <c r="E177" s="223">
        <v>0</v>
      </c>
      <c r="F177" s="218">
        <f t="shared" si="4"/>
        <v>1209205</v>
      </c>
      <c r="G177" s="198"/>
      <c r="H177" s="218">
        <v>0</v>
      </c>
      <c r="I177" s="229">
        <v>1243063</v>
      </c>
      <c r="J177" s="229">
        <v>0</v>
      </c>
      <c r="K177" s="198">
        <f t="shared" si="5"/>
        <v>1243063</v>
      </c>
    </row>
    <row r="178" spans="1:11" ht="12.75">
      <c r="A178" s="194" t="s">
        <v>614</v>
      </c>
      <c r="B178" s="195">
        <v>169</v>
      </c>
      <c r="C178" s="218">
        <v>0</v>
      </c>
      <c r="D178" s="184">
        <v>239599</v>
      </c>
      <c r="E178" s="223">
        <v>24181</v>
      </c>
      <c r="F178" s="218">
        <f t="shared" si="4"/>
        <v>263780</v>
      </c>
      <c r="G178" s="198"/>
      <c r="H178" s="218">
        <v>0</v>
      </c>
      <c r="I178" s="229">
        <v>246308</v>
      </c>
      <c r="J178" s="229">
        <v>24181</v>
      </c>
      <c r="K178" s="198">
        <f t="shared" si="5"/>
        <v>270489</v>
      </c>
    </row>
    <row r="179" spans="1:11" ht="12.75">
      <c r="A179" s="194" t="s">
        <v>615</v>
      </c>
      <c r="B179" s="195">
        <v>170</v>
      </c>
      <c r="C179" s="218">
        <v>0</v>
      </c>
      <c r="D179" s="184">
        <v>5780446</v>
      </c>
      <c r="E179" s="223">
        <v>75163</v>
      </c>
      <c r="F179" s="218">
        <f t="shared" si="4"/>
        <v>5855609</v>
      </c>
      <c r="G179" s="198"/>
      <c r="H179" s="218">
        <v>0</v>
      </c>
      <c r="I179" s="229">
        <v>5942298</v>
      </c>
      <c r="J179" s="229">
        <v>75163</v>
      </c>
      <c r="K179" s="198">
        <f t="shared" si="5"/>
        <v>6017461</v>
      </c>
    </row>
    <row r="180" spans="1:11" ht="12.75">
      <c r="A180" s="194" t="s">
        <v>616</v>
      </c>
      <c r="B180" s="195">
        <v>171</v>
      </c>
      <c r="C180" s="218">
        <v>0</v>
      </c>
      <c r="D180" s="184">
        <v>2300372</v>
      </c>
      <c r="E180" s="223">
        <v>3362</v>
      </c>
      <c r="F180" s="218">
        <f t="shared" si="4"/>
        <v>2303734</v>
      </c>
      <c r="G180" s="198"/>
      <c r="H180" s="218">
        <v>0</v>
      </c>
      <c r="I180" s="229">
        <v>2364782</v>
      </c>
      <c r="J180" s="229">
        <v>3362</v>
      </c>
      <c r="K180" s="198">
        <f t="shared" si="5"/>
        <v>2368144</v>
      </c>
    </row>
    <row r="181" spans="1:11" ht="12.75">
      <c r="A181" s="194" t="s">
        <v>617</v>
      </c>
      <c r="B181" s="195">
        <v>172</v>
      </c>
      <c r="C181" s="218">
        <v>0</v>
      </c>
      <c r="D181" s="184">
        <v>390683</v>
      </c>
      <c r="E181" s="223">
        <v>407859</v>
      </c>
      <c r="F181" s="218">
        <f t="shared" si="4"/>
        <v>798542</v>
      </c>
      <c r="G181" s="198"/>
      <c r="H181" s="218">
        <v>0</v>
      </c>
      <c r="I181" s="229">
        <v>401622</v>
      </c>
      <c r="J181" s="229">
        <v>407859</v>
      </c>
      <c r="K181" s="198">
        <f t="shared" si="5"/>
        <v>809481</v>
      </c>
    </row>
    <row r="182" spans="1:11" ht="12.75">
      <c r="A182" s="194" t="s">
        <v>618</v>
      </c>
      <c r="B182" s="195">
        <v>173</v>
      </c>
      <c r="C182" s="218">
        <v>0</v>
      </c>
      <c r="D182" s="184">
        <v>430377</v>
      </c>
      <c r="E182" s="223">
        <v>174954</v>
      </c>
      <c r="F182" s="218">
        <f t="shared" si="4"/>
        <v>605331</v>
      </c>
      <c r="G182" s="198"/>
      <c r="H182" s="218">
        <v>0</v>
      </c>
      <c r="I182" s="229">
        <v>442428</v>
      </c>
      <c r="J182" s="229">
        <v>174954</v>
      </c>
      <c r="K182" s="198">
        <f t="shared" si="5"/>
        <v>617382</v>
      </c>
    </row>
    <row r="183" spans="1:11" ht="12.75">
      <c r="A183" s="194" t="s">
        <v>619</v>
      </c>
      <c r="B183" s="195">
        <v>174</v>
      </c>
      <c r="C183" s="218">
        <v>0</v>
      </c>
      <c r="D183" s="184">
        <v>1668251</v>
      </c>
      <c r="E183" s="223">
        <v>0</v>
      </c>
      <c r="F183" s="218">
        <f t="shared" si="4"/>
        <v>1668251</v>
      </c>
      <c r="G183" s="198"/>
      <c r="H183" s="218">
        <v>0</v>
      </c>
      <c r="I183" s="229">
        <v>1714962</v>
      </c>
      <c r="J183" s="229">
        <v>0</v>
      </c>
      <c r="K183" s="198">
        <f t="shared" si="5"/>
        <v>1714962</v>
      </c>
    </row>
    <row r="184" spans="1:11" ht="12.75">
      <c r="A184" s="194" t="s">
        <v>620</v>
      </c>
      <c r="B184" s="195">
        <v>175</v>
      </c>
      <c r="C184" s="218">
        <v>0</v>
      </c>
      <c r="D184" s="184">
        <v>1539280</v>
      </c>
      <c r="E184" s="223">
        <v>47799</v>
      </c>
      <c r="F184" s="218">
        <f t="shared" si="4"/>
        <v>1587079</v>
      </c>
      <c r="G184" s="198"/>
      <c r="H184" s="218">
        <v>0</v>
      </c>
      <c r="I184" s="229">
        <v>1582380</v>
      </c>
      <c r="J184" s="229">
        <v>47799</v>
      </c>
      <c r="K184" s="198">
        <f t="shared" si="5"/>
        <v>1630179</v>
      </c>
    </row>
    <row r="185" spans="1:11" ht="12.75">
      <c r="A185" s="194" t="s">
        <v>621</v>
      </c>
      <c r="B185" s="195">
        <v>176</v>
      </c>
      <c r="C185" s="218">
        <v>0</v>
      </c>
      <c r="D185" s="184">
        <v>12880443</v>
      </c>
      <c r="E185" s="223">
        <v>53104</v>
      </c>
      <c r="F185" s="218">
        <f t="shared" si="4"/>
        <v>12933547</v>
      </c>
      <c r="G185" s="198"/>
      <c r="H185" s="218">
        <v>0</v>
      </c>
      <c r="I185" s="229">
        <v>13241095</v>
      </c>
      <c r="J185" s="229">
        <v>53104</v>
      </c>
      <c r="K185" s="198">
        <f t="shared" si="5"/>
        <v>13294199</v>
      </c>
    </row>
    <row r="186" spans="1:11" ht="12.75">
      <c r="A186" s="194" t="s">
        <v>622</v>
      </c>
      <c r="B186" s="195">
        <v>177</v>
      </c>
      <c r="C186" s="218">
        <v>0</v>
      </c>
      <c r="D186" s="184">
        <v>1295508</v>
      </c>
      <c r="E186" s="223">
        <v>0</v>
      </c>
      <c r="F186" s="218">
        <f t="shared" si="4"/>
        <v>1295508</v>
      </c>
      <c r="G186" s="198"/>
      <c r="H186" s="218">
        <v>0</v>
      </c>
      <c r="I186" s="229">
        <v>1331782</v>
      </c>
      <c r="J186" s="229">
        <v>0</v>
      </c>
      <c r="K186" s="198">
        <f t="shared" si="5"/>
        <v>1331782</v>
      </c>
    </row>
    <row r="187" spans="1:11" ht="12.75">
      <c r="A187" s="194" t="s">
        <v>623</v>
      </c>
      <c r="B187" s="195">
        <v>178</v>
      </c>
      <c r="C187" s="218">
        <v>0</v>
      </c>
      <c r="D187" s="184">
        <v>5445804</v>
      </c>
      <c r="E187" s="223">
        <v>1188</v>
      </c>
      <c r="F187" s="218">
        <f t="shared" si="4"/>
        <v>5446992</v>
      </c>
      <c r="G187" s="198"/>
      <c r="H187" s="218">
        <v>0</v>
      </c>
      <c r="I187" s="229">
        <v>5598287</v>
      </c>
      <c r="J187" s="229">
        <v>1188</v>
      </c>
      <c r="K187" s="198">
        <f t="shared" si="5"/>
        <v>5599475</v>
      </c>
    </row>
    <row r="188" spans="1:11" ht="12.75">
      <c r="A188" s="194" t="s">
        <v>624</v>
      </c>
      <c r="B188" s="195">
        <v>179</v>
      </c>
      <c r="C188" s="218">
        <v>0</v>
      </c>
      <c r="D188" s="184">
        <v>433944</v>
      </c>
      <c r="E188" s="223">
        <v>4564</v>
      </c>
      <c r="F188" s="218">
        <f t="shared" si="4"/>
        <v>438508</v>
      </c>
      <c r="G188" s="198"/>
      <c r="H188" s="218">
        <v>0</v>
      </c>
      <c r="I188" s="229">
        <v>446094</v>
      </c>
      <c r="J188" s="229">
        <v>4564</v>
      </c>
      <c r="K188" s="198">
        <f t="shared" si="5"/>
        <v>450658</v>
      </c>
    </row>
    <row r="189" spans="1:11" ht="12.75">
      <c r="A189" s="194" t="s">
        <v>625</v>
      </c>
      <c r="B189" s="195">
        <v>180</v>
      </c>
      <c r="C189" s="218">
        <v>0</v>
      </c>
      <c r="D189" s="184">
        <v>893448</v>
      </c>
      <c r="E189" s="223">
        <v>3085</v>
      </c>
      <c r="F189" s="218">
        <f t="shared" si="4"/>
        <v>896533</v>
      </c>
      <c r="G189" s="198"/>
      <c r="H189" s="218">
        <v>0</v>
      </c>
      <c r="I189" s="229">
        <v>918465</v>
      </c>
      <c r="J189" s="229">
        <v>3085</v>
      </c>
      <c r="K189" s="198">
        <f t="shared" si="5"/>
        <v>921550</v>
      </c>
    </row>
    <row r="190" spans="1:11" ht="12.75">
      <c r="A190" s="194" t="s">
        <v>626</v>
      </c>
      <c r="B190" s="195">
        <v>181</v>
      </c>
      <c r="C190" s="218">
        <v>0</v>
      </c>
      <c r="D190" s="184">
        <v>5773605</v>
      </c>
      <c r="E190" s="223">
        <v>0</v>
      </c>
      <c r="F190" s="218">
        <f t="shared" si="4"/>
        <v>5773605</v>
      </c>
      <c r="G190" s="198"/>
      <c r="H190" s="218">
        <v>0</v>
      </c>
      <c r="I190" s="229">
        <v>5935266</v>
      </c>
      <c r="J190" s="229">
        <v>0</v>
      </c>
      <c r="K190" s="198">
        <f t="shared" si="5"/>
        <v>5935266</v>
      </c>
    </row>
    <row r="191" spans="1:11" ht="12.75">
      <c r="A191" s="194" t="s">
        <v>627</v>
      </c>
      <c r="B191" s="195">
        <v>182</v>
      </c>
      <c r="C191" s="218">
        <v>0</v>
      </c>
      <c r="D191" s="184">
        <v>2618046</v>
      </c>
      <c r="E191" s="223">
        <v>159941</v>
      </c>
      <c r="F191" s="218">
        <f t="shared" si="4"/>
        <v>2777987</v>
      </c>
      <c r="G191" s="198"/>
      <c r="H191" s="218">
        <v>0</v>
      </c>
      <c r="I191" s="229">
        <v>2691351</v>
      </c>
      <c r="J191" s="229">
        <v>159941</v>
      </c>
      <c r="K191" s="198">
        <f t="shared" si="5"/>
        <v>2851292</v>
      </c>
    </row>
    <row r="192" spans="1:11" ht="12.75">
      <c r="A192" s="194" t="s">
        <v>628</v>
      </c>
      <c r="B192" s="195">
        <v>183</v>
      </c>
      <c r="C192" s="218">
        <v>0</v>
      </c>
      <c r="D192" s="184">
        <v>56450</v>
      </c>
      <c r="E192" s="223">
        <v>56885</v>
      </c>
      <c r="F192" s="218">
        <f t="shared" si="4"/>
        <v>113335</v>
      </c>
      <c r="G192" s="198"/>
      <c r="H192" s="218">
        <v>0</v>
      </c>
      <c r="I192" s="229">
        <v>58031</v>
      </c>
      <c r="J192" s="229">
        <v>56885</v>
      </c>
      <c r="K192" s="198">
        <f t="shared" si="5"/>
        <v>114916</v>
      </c>
    </row>
    <row r="193" spans="1:11" ht="12.75">
      <c r="A193" s="194" t="s">
        <v>629</v>
      </c>
      <c r="B193" s="195">
        <v>184</v>
      </c>
      <c r="C193" s="218">
        <v>0</v>
      </c>
      <c r="D193" s="184">
        <v>581010</v>
      </c>
      <c r="E193" s="223">
        <v>22117</v>
      </c>
      <c r="F193" s="218">
        <f t="shared" si="4"/>
        <v>603127</v>
      </c>
      <c r="G193" s="198"/>
      <c r="H193" s="218">
        <v>0</v>
      </c>
      <c r="I193" s="229">
        <v>597278</v>
      </c>
      <c r="J193" s="229">
        <v>22117</v>
      </c>
      <c r="K193" s="198">
        <f t="shared" si="5"/>
        <v>619395</v>
      </c>
    </row>
    <row r="194" spans="1:11" ht="12.75">
      <c r="A194" s="194" t="s">
        <v>630</v>
      </c>
      <c r="B194" s="195">
        <v>185</v>
      </c>
      <c r="C194" s="218">
        <v>0</v>
      </c>
      <c r="D194" s="184">
        <v>3243398</v>
      </c>
      <c r="E194" s="223">
        <v>0</v>
      </c>
      <c r="F194" s="218">
        <f t="shared" si="4"/>
        <v>3243398</v>
      </c>
      <c r="G194" s="198"/>
      <c r="H194" s="218">
        <v>0</v>
      </c>
      <c r="I194" s="229">
        <v>3334213</v>
      </c>
      <c r="J194" s="229">
        <v>0</v>
      </c>
      <c r="K194" s="198">
        <f t="shared" si="5"/>
        <v>3334213</v>
      </c>
    </row>
    <row r="195" spans="1:11" ht="12.75">
      <c r="A195" s="194" t="s">
        <v>631</v>
      </c>
      <c r="B195" s="195">
        <v>186</v>
      </c>
      <c r="C195" s="218">
        <v>0</v>
      </c>
      <c r="D195" s="184">
        <v>1880366</v>
      </c>
      <c r="E195" s="223">
        <v>13574</v>
      </c>
      <c r="F195" s="218">
        <f t="shared" si="4"/>
        <v>1893940</v>
      </c>
      <c r="G195" s="198"/>
      <c r="H195" s="218">
        <v>0</v>
      </c>
      <c r="I195" s="229">
        <v>1933016</v>
      </c>
      <c r="J195" s="229">
        <v>13574</v>
      </c>
      <c r="K195" s="198">
        <f t="shared" si="5"/>
        <v>1946590</v>
      </c>
    </row>
    <row r="196" spans="1:11" ht="12.75">
      <c r="A196" s="194" t="s">
        <v>632</v>
      </c>
      <c r="B196" s="195">
        <v>187</v>
      </c>
      <c r="C196" s="218">
        <v>0</v>
      </c>
      <c r="D196" s="184">
        <v>1111757</v>
      </c>
      <c r="E196" s="223">
        <v>0</v>
      </c>
      <c r="F196" s="218">
        <f t="shared" si="4"/>
        <v>1111757</v>
      </c>
      <c r="G196" s="198"/>
      <c r="H196" s="218">
        <v>0</v>
      </c>
      <c r="I196" s="229">
        <v>1142886</v>
      </c>
      <c r="J196" s="229">
        <v>0</v>
      </c>
      <c r="K196" s="198">
        <f t="shared" si="5"/>
        <v>1142886</v>
      </c>
    </row>
    <row r="197" spans="1:11" ht="12.75">
      <c r="A197" s="194" t="s">
        <v>633</v>
      </c>
      <c r="B197" s="195">
        <v>188</v>
      </c>
      <c r="C197" s="218">
        <v>0</v>
      </c>
      <c r="D197" s="184">
        <v>432534</v>
      </c>
      <c r="E197" s="223">
        <v>2640</v>
      </c>
      <c r="F197" s="218">
        <f t="shared" si="4"/>
        <v>435174</v>
      </c>
      <c r="G197" s="198"/>
      <c r="H197" s="218">
        <v>0</v>
      </c>
      <c r="I197" s="229">
        <v>444645</v>
      </c>
      <c r="J197" s="229">
        <v>2640</v>
      </c>
      <c r="K197" s="198">
        <f t="shared" si="5"/>
        <v>447285</v>
      </c>
    </row>
    <row r="198" spans="1:11" ht="12.75">
      <c r="A198" s="194" t="s">
        <v>634</v>
      </c>
      <c r="B198" s="195">
        <v>189</v>
      </c>
      <c r="C198" s="218">
        <v>0</v>
      </c>
      <c r="D198" s="184">
        <v>3411993</v>
      </c>
      <c r="E198" s="223">
        <v>892080</v>
      </c>
      <c r="F198" s="218">
        <f t="shared" si="4"/>
        <v>4304073</v>
      </c>
      <c r="G198" s="198"/>
      <c r="H198" s="218">
        <v>0</v>
      </c>
      <c r="I198" s="229">
        <v>3507529</v>
      </c>
      <c r="J198" s="229">
        <v>892080</v>
      </c>
      <c r="K198" s="198">
        <f t="shared" si="5"/>
        <v>4399609</v>
      </c>
    </row>
    <row r="199" spans="1:11" ht="12.75">
      <c r="A199" s="194" t="s">
        <v>635</v>
      </c>
      <c r="B199" s="195">
        <v>190</v>
      </c>
      <c r="C199" s="218">
        <v>0</v>
      </c>
      <c r="D199" s="184">
        <v>19525</v>
      </c>
      <c r="E199" s="223">
        <v>7644</v>
      </c>
      <c r="F199" s="218">
        <f t="shared" si="4"/>
        <v>27169</v>
      </c>
      <c r="G199" s="198"/>
      <c r="H199" s="218">
        <v>0</v>
      </c>
      <c r="I199" s="229">
        <v>20072</v>
      </c>
      <c r="J199" s="229">
        <v>7644</v>
      </c>
      <c r="K199" s="198">
        <f t="shared" si="5"/>
        <v>27716</v>
      </c>
    </row>
    <row r="200" spans="1:11" ht="12.75">
      <c r="A200" s="194" t="s">
        <v>636</v>
      </c>
      <c r="B200" s="195">
        <v>191</v>
      </c>
      <c r="C200" s="218">
        <v>0</v>
      </c>
      <c r="D200" s="184">
        <v>1386152</v>
      </c>
      <c r="E200" s="223">
        <v>88246</v>
      </c>
      <c r="F200" s="218">
        <f t="shared" si="4"/>
        <v>1474398</v>
      </c>
      <c r="G200" s="198"/>
      <c r="H200" s="218">
        <v>0</v>
      </c>
      <c r="I200" s="229">
        <v>1424964</v>
      </c>
      <c r="J200" s="229">
        <v>88246</v>
      </c>
      <c r="K200" s="198">
        <f t="shared" si="5"/>
        <v>1513210</v>
      </c>
    </row>
    <row r="201" spans="1:11" ht="12.75">
      <c r="A201" s="194" t="s">
        <v>637</v>
      </c>
      <c r="B201" s="195">
        <v>192</v>
      </c>
      <c r="C201" s="218">
        <v>0</v>
      </c>
      <c r="D201" s="184">
        <v>1521832</v>
      </c>
      <c r="E201" s="223">
        <v>221320</v>
      </c>
      <c r="F201" s="218">
        <f t="shared" si="4"/>
        <v>1743152</v>
      </c>
      <c r="G201" s="198"/>
      <c r="H201" s="218">
        <v>0</v>
      </c>
      <c r="I201" s="229">
        <v>1564443</v>
      </c>
      <c r="J201" s="229">
        <v>221320</v>
      </c>
      <c r="K201" s="198">
        <f t="shared" si="5"/>
        <v>1785763</v>
      </c>
    </row>
    <row r="202" spans="1:11" ht="12.75">
      <c r="A202" s="194" t="s">
        <v>638</v>
      </c>
      <c r="B202" s="195">
        <v>193</v>
      </c>
      <c r="C202" s="218">
        <v>0</v>
      </c>
      <c r="D202" s="184">
        <v>49097</v>
      </c>
      <c r="E202" s="223">
        <v>244817</v>
      </c>
      <c r="F202" s="218">
        <f t="shared" si="4"/>
        <v>293914</v>
      </c>
      <c r="G202" s="198"/>
      <c r="H202" s="218">
        <v>0</v>
      </c>
      <c r="I202" s="229">
        <v>50472</v>
      </c>
      <c r="J202" s="229">
        <v>244817</v>
      </c>
      <c r="K202" s="198">
        <f t="shared" si="5"/>
        <v>295289</v>
      </c>
    </row>
    <row r="203" spans="1:11" ht="12.75">
      <c r="A203" s="194" t="s">
        <v>639</v>
      </c>
      <c r="B203" s="195">
        <v>194</v>
      </c>
      <c r="C203" s="218">
        <v>0</v>
      </c>
      <c r="D203" s="184">
        <v>92154</v>
      </c>
      <c r="E203" s="223">
        <v>5632</v>
      </c>
      <c r="F203" s="218">
        <f aca="true" t="shared" si="6" ref="F203:F266">SUM(C203:E203)</f>
        <v>97786</v>
      </c>
      <c r="G203" s="198"/>
      <c r="H203" s="218">
        <v>0</v>
      </c>
      <c r="I203" s="229">
        <v>94734</v>
      </c>
      <c r="J203" s="229">
        <v>5632</v>
      </c>
      <c r="K203" s="198">
        <f aca="true" t="shared" si="7" ref="K203:K266">SUM(H203:J203)</f>
        <v>100366</v>
      </c>
    </row>
    <row r="204" spans="1:11" ht="12.75">
      <c r="A204" s="194" t="s">
        <v>640</v>
      </c>
      <c r="B204" s="195">
        <v>195</v>
      </c>
      <c r="C204" s="218">
        <v>0</v>
      </c>
      <c r="D204" s="184">
        <v>31831</v>
      </c>
      <c r="E204" s="223">
        <v>239492</v>
      </c>
      <c r="F204" s="218">
        <f t="shared" si="6"/>
        <v>271323</v>
      </c>
      <c r="G204" s="198"/>
      <c r="H204" s="218">
        <v>0</v>
      </c>
      <c r="I204" s="229">
        <v>32722</v>
      </c>
      <c r="J204" s="229">
        <v>239492</v>
      </c>
      <c r="K204" s="198">
        <f t="shared" si="7"/>
        <v>272214</v>
      </c>
    </row>
    <row r="205" spans="1:11" ht="12.75">
      <c r="A205" s="194" t="s">
        <v>641</v>
      </c>
      <c r="B205" s="195">
        <v>196</v>
      </c>
      <c r="C205" s="218">
        <v>0</v>
      </c>
      <c r="D205" s="184">
        <v>401221</v>
      </c>
      <c r="E205" s="223">
        <v>1216</v>
      </c>
      <c r="F205" s="218">
        <f t="shared" si="6"/>
        <v>402437</v>
      </c>
      <c r="G205" s="198"/>
      <c r="H205" s="218">
        <v>0</v>
      </c>
      <c r="I205" s="229">
        <v>412455</v>
      </c>
      <c r="J205" s="229">
        <v>1216</v>
      </c>
      <c r="K205" s="198">
        <f t="shared" si="7"/>
        <v>413671</v>
      </c>
    </row>
    <row r="206" spans="1:11" ht="12.75">
      <c r="A206" s="194" t="s">
        <v>642</v>
      </c>
      <c r="B206" s="195">
        <v>197</v>
      </c>
      <c r="C206" s="218">
        <v>0</v>
      </c>
      <c r="D206" s="184">
        <v>84135</v>
      </c>
      <c r="E206" s="223">
        <v>185023</v>
      </c>
      <c r="F206" s="218">
        <f t="shared" si="6"/>
        <v>269158</v>
      </c>
      <c r="G206" s="198"/>
      <c r="H206" s="218">
        <v>0</v>
      </c>
      <c r="I206" s="229">
        <v>86491</v>
      </c>
      <c r="J206" s="229">
        <v>185023</v>
      </c>
      <c r="K206" s="198">
        <f t="shared" si="7"/>
        <v>271514</v>
      </c>
    </row>
    <row r="207" spans="1:11" ht="12.75">
      <c r="A207" s="194" t="s">
        <v>643</v>
      </c>
      <c r="B207" s="195">
        <v>198</v>
      </c>
      <c r="C207" s="218">
        <v>0</v>
      </c>
      <c r="D207" s="184">
        <v>4046428</v>
      </c>
      <c r="E207" s="223">
        <v>115190</v>
      </c>
      <c r="F207" s="218">
        <f t="shared" si="6"/>
        <v>4161618</v>
      </c>
      <c r="G207" s="198"/>
      <c r="H207" s="218">
        <v>0</v>
      </c>
      <c r="I207" s="229">
        <v>4159728</v>
      </c>
      <c r="J207" s="229">
        <v>115190</v>
      </c>
      <c r="K207" s="198">
        <f t="shared" si="7"/>
        <v>4274918</v>
      </c>
    </row>
    <row r="208" spans="1:11" ht="12.75">
      <c r="A208" s="194" t="s">
        <v>644</v>
      </c>
      <c r="B208" s="195">
        <v>199</v>
      </c>
      <c r="C208" s="218">
        <v>0</v>
      </c>
      <c r="D208" s="184">
        <v>1853722</v>
      </c>
      <c r="E208" s="223">
        <v>0</v>
      </c>
      <c r="F208" s="218">
        <f t="shared" si="6"/>
        <v>1853722</v>
      </c>
      <c r="G208" s="198"/>
      <c r="H208" s="218">
        <v>0</v>
      </c>
      <c r="I208" s="229">
        <v>1905626</v>
      </c>
      <c r="J208" s="229">
        <v>0</v>
      </c>
      <c r="K208" s="198">
        <f t="shared" si="7"/>
        <v>1905626</v>
      </c>
    </row>
    <row r="209" spans="1:11" ht="12.75">
      <c r="A209" s="194" t="s">
        <v>645</v>
      </c>
      <c r="B209" s="195">
        <v>200</v>
      </c>
      <c r="C209" s="218">
        <v>0</v>
      </c>
      <c r="D209" s="184">
        <v>21569</v>
      </c>
      <c r="E209" s="223">
        <v>30863</v>
      </c>
      <c r="F209" s="218">
        <f t="shared" si="6"/>
        <v>52432</v>
      </c>
      <c r="G209" s="198"/>
      <c r="H209" s="218">
        <v>0</v>
      </c>
      <c r="I209" s="229">
        <v>22173</v>
      </c>
      <c r="J209" s="229">
        <v>30863</v>
      </c>
      <c r="K209" s="198">
        <f t="shared" si="7"/>
        <v>53036</v>
      </c>
    </row>
    <row r="210" spans="1:11" ht="12.75">
      <c r="A210" s="194" t="s">
        <v>646</v>
      </c>
      <c r="B210" s="195">
        <v>201</v>
      </c>
      <c r="C210" s="218">
        <v>0</v>
      </c>
      <c r="D210" s="184">
        <v>24427447</v>
      </c>
      <c r="E210" s="223">
        <v>20708</v>
      </c>
      <c r="F210" s="218">
        <f t="shared" si="6"/>
        <v>24448155</v>
      </c>
      <c r="G210" s="198"/>
      <c r="H210" s="218">
        <v>0</v>
      </c>
      <c r="I210" s="229">
        <v>25111416</v>
      </c>
      <c r="J210" s="229">
        <v>20708</v>
      </c>
      <c r="K210" s="198">
        <f t="shared" si="7"/>
        <v>25132124</v>
      </c>
    </row>
    <row r="211" spans="1:11" ht="12.75">
      <c r="A211" s="194" t="s">
        <v>647</v>
      </c>
      <c r="B211" s="195">
        <v>202</v>
      </c>
      <c r="C211" s="218">
        <v>0</v>
      </c>
      <c r="D211" s="184">
        <v>140179</v>
      </c>
      <c r="E211" s="223">
        <v>53089</v>
      </c>
      <c r="F211" s="218">
        <f t="shared" si="6"/>
        <v>193268</v>
      </c>
      <c r="G211" s="198"/>
      <c r="H211" s="218">
        <v>0</v>
      </c>
      <c r="I211" s="229">
        <v>144104</v>
      </c>
      <c r="J211" s="229">
        <v>53089</v>
      </c>
      <c r="K211" s="198">
        <f t="shared" si="7"/>
        <v>197193</v>
      </c>
    </row>
    <row r="212" spans="1:11" ht="12.75">
      <c r="A212" s="194" t="s">
        <v>648</v>
      </c>
      <c r="B212" s="195">
        <v>203</v>
      </c>
      <c r="C212" s="218">
        <v>0</v>
      </c>
      <c r="D212" s="184">
        <v>62188</v>
      </c>
      <c r="E212" s="223">
        <v>41237</v>
      </c>
      <c r="F212" s="218">
        <f t="shared" si="6"/>
        <v>103425</v>
      </c>
      <c r="G212" s="198"/>
      <c r="H212" s="218">
        <v>0</v>
      </c>
      <c r="I212" s="229">
        <v>63929</v>
      </c>
      <c r="J212" s="229">
        <v>41237</v>
      </c>
      <c r="K212" s="198">
        <f t="shared" si="7"/>
        <v>105166</v>
      </c>
    </row>
    <row r="213" spans="1:11" ht="12.75">
      <c r="A213" s="194" t="s">
        <v>649</v>
      </c>
      <c r="B213" s="195">
        <v>204</v>
      </c>
      <c r="C213" s="218">
        <v>0</v>
      </c>
      <c r="D213" s="184">
        <v>110176</v>
      </c>
      <c r="E213" s="223">
        <v>10974</v>
      </c>
      <c r="F213" s="218">
        <f t="shared" si="6"/>
        <v>121150</v>
      </c>
      <c r="G213" s="198"/>
      <c r="H213" s="218">
        <v>0</v>
      </c>
      <c r="I213" s="229">
        <v>113261</v>
      </c>
      <c r="J213" s="229">
        <v>10974</v>
      </c>
      <c r="K213" s="198">
        <f t="shared" si="7"/>
        <v>124235</v>
      </c>
    </row>
    <row r="214" spans="1:11" ht="12.75">
      <c r="A214" s="194" t="s">
        <v>650</v>
      </c>
      <c r="B214" s="195">
        <v>205</v>
      </c>
      <c r="C214" s="218">
        <v>0</v>
      </c>
      <c r="D214" s="184">
        <v>549937</v>
      </c>
      <c r="E214" s="223">
        <v>313664</v>
      </c>
      <c r="F214" s="218">
        <f t="shared" si="6"/>
        <v>863601</v>
      </c>
      <c r="G214" s="198"/>
      <c r="H214" s="218">
        <v>0</v>
      </c>
      <c r="I214" s="229">
        <v>565335</v>
      </c>
      <c r="J214" s="229">
        <v>313664</v>
      </c>
      <c r="K214" s="198">
        <f t="shared" si="7"/>
        <v>878999</v>
      </c>
    </row>
    <row r="215" spans="1:11" ht="12.75">
      <c r="A215" s="194" t="s">
        <v>651</v>
      </c>
      <c r="B215" s="195">
        <v>206</v>
      </c>
      <c r="C215" s="218">
        <v>0</v>
      </c>
      <c r="D215" s="184">
        <v>2708244</v>
      </c>
      <c r="E215" s="223">
        <v>137985</v>
      </c>
      <c r="F215" s="218">
        <f t="shared" si="6"/>
        <v>2846229</v>
      </c>
      <c r="G215" s="198"/>
      <c r="H215" s="218">
        <v>0</v>
      </c>
      <c r="I215" s="229">
        <v>2784075</v>
      </c>
      <c r="J215" s="229">
        <v>137985</v>
      </c>
      <c r="K215" s="198">
        <f t="shared" si="7"/>
        <v>2922060</v>
      </c>
    </row>
    <row r="216" spans="1:11" ht="12.75">
      <c r="A216" s="194" t="s">
        <v>652</v>
      </c>
      <c r="B216" s="195">
        <v>207</v>
      </c>
      <c r="C216" s="218">
        <v>0</v>
      </c>
      <c r="D216" s="184">
        <v>6240334</v>
      </c>
      <c r="E216" s="223">
        <v>0</v>
      </c>
      <c r="F216" s="218">
        <f t="shared" si="6"/>
        <v>6240334</v>
      </c>
      <c r="G216" s="198"/>
      <c r="H216" s="218">
        <v>0</v>
      </c>
      <c r="I216" s="229">
        <v>6415063</v>
      </c>
      <c r="J216" s="229">
        <v>0</v>
      </c>
      <c r="K216" s="198">
        <f t="shared" si="7"/>
        <v>6415063</v>
      </c>
    </row>
    <row r="217" spans="1:11" ht="12.75">
      <c r="A217" s="194" t="s">
        <v>653</v>
      </c>
      <c r="B217" s="195">
        <v>208</v>
      </c>
      <c r="C217" s="218">
        <v>0</v>
      </c>
      <c r="D217" s="184">
        <v>1018329</v>
      </c>
      <c r="E217" s="223">
        <v>227164</v>
      </c>
      <c r="F217" s="218">
        <f t="shared" si="6"/>
        <v>1245493</v>
      </c>
      <c r="G217" s="198"/>
      <c r="H217" s="218">
        <v>0</v>
      </c>
      <c r="I217" s="229">
        <v>1046842</v>
      </c>
      <c r="J217" s="229">
        <v>227164</v>
      </c>
      <c r="K217" s="198">
        <f t="shared" si="7"/>
        <v>1274006</v>
      </c>
    </row>
    <row r="218" spans="1:11" ht="12.75">
      <c r="A218" s="194" t="s">
        <v>654</v>
      </c>
      <c r="B218" s="195">
        <v>209</v>
      </c>
      <c r="C218" s="218">
        <v>0</v>
      </c>
      <c r="D218" s="184">
        <v>4711039</v>
      </c>
      <c r="E218" s="223">
        <v>85344</v>
      </c>
      <c r="F218" s="218">
        <f t="shared" si="6"/>
        <v>4796383</v>
      </c>
      <c r="G218" s="198"/>
      <c r="H218" s="218">
        <v>0</v>
      </c>
      <c r="I218" s="229">
        <v>4842948</v>
      </c>
      <c r="J218" s="229">
        <v>85344</v>
      </c>
      <c r="K218" s="198">
        <f t="shared" si="7"/>
        <v>4928292</v>
      </c>
    </row>
    <row r="219" spans="1:11" ht="12.75">
      <c r="A219" s="194" t="s">
        <v>655</v>
      </c>
      <c r="B219" s="195">
        <v>210</v>
      </c>
      <c r="C219" s="218">
        <v>0</v>
      </c>
      <c r="D219" s="184">
        <v>2176186</v>
      </c>
      <c r="E219" s="223">
        <v>261951</v>
      </c>
      <c r="F219" s="218">
        <f t="shared" si="6"/>
        <v>2438137</v>
      </c>
      <c r="G219" s="198"/>
      <c r="H219" s="218">
        <v>0</v>
      </c>
      <c r="I219" s="229">
        <v>2237119</v>
      </c>
      <c r="J219" s="229">
        <v>261951</v>
      </c>
      <c r="K219" s="198">
        <f t="shared" si="7"/>
        <v>2499070</v>
      </c>
    </row>
    <row r="220" spans="1:11" ht="12.75">
      <c r="A220" s="194" t="s">
        <v>656</v>
      </c>
      <c r="B220" s="195">
        <v>211</v>
      </c>
      <c r="C220" s="218">
        <v>0</v>
      </c>
      <c r="D220" s="184">
        <v>3055029</v>
      </c>
      <c r="E220" s="223">
        <v>0</v>
      </c>
      <c r="F220" s="218">
        <f t="shared" si="6"/>
        <v>3055029</v>
      </c>
      <c r="G220" s="198"/>
      <c r="H220" s="218">
        <v>0</v>
      </c>
      <c r="I220" s="229">
        <v>3140570</v>
      </c>
      <c r="J220" s="229">
        <v>0</v>
      </c>
      <c r="K220" s="198">
        <f t="shared" si="7"/>
        <v>3140570</v>
      </c>
    </row>
    <row r="221" spans="1:11" ht="12.75">
      <c r="A221" s="194" t="s">
        <v>657</v>
      </c>
      <c r="B221" s="195">
        <v>212</v>
      </c>
      <c r="C221" s="218">
        <v>0</v>
      </c>
      <c r="D221" s="184">
        <v>846135</v>
      </c>
      <c r="E221" s="223">
        <v>26204</v>
      </c>
      <c r="F221" s="218">
        <f t="shared" si="6"/>
        <v>872339</v>
      </c>
      <c r="G221" s="198"/>
      <c r="H221" s="218">
        <v>0</v>
      </c>
      <c r="I221" s="229">
        <v>869827</v>
      </c>
      <c r="J221" s="229">
        <v>26204</v>
      </c>
      <c r="K221" s="198">
        <f t="shared" si="7"/>
        <v>896031</v>
      </c>
    </row>
    <row r="222" spans="1:11" ht="12.75">
      <c r="A222" s="194" t="s">
        <v>658</v>
      </c>
      <c r="B222" s="195">
        <v>213</v>
      </c>
      <c r="C222" s="218">
        <v>0</v>
      </c>
      <c r="D222" s="184">
        <v>1885447</v>
      </c>
      <c r="E222" s="223">
        <v>47918</v>
      </c>
      <c r="F222" s="218">
        <f t="shared" si="6"/>
        <v>1933365</v>
      </c>
      <c r="G222" s="198"/>
      <c r="H222" s="218">
        <v>0</v>
      </c>
      <c r="I222" s="229">
        <v>1938240</v>
      </c>
      <c r="J222" s="229">
        <v>47918</v>
      </c>
      <c r="K222" s="198">
        <f t="shared" si="7"/>
        <v>1986158</v>
      </c>
    </row>
    <row r="223" spans="1:11" ht="12.75">
      <c r="A223" s="194" t="s">
        <v>659</v>
      </c>
      <c r="B223" s="195">
        <v>214</v>
      </c>
      <c r="C223" s="218">
        <v>0</v>
      </c>
      <c r="D223" s="184">
        <v>4667261</v>
      </c>
      <c r="E223" s="223">
        <v>100063</v>
      </c>
      <c r="F223" s="218">
        <f t="shared" si="6"/>
        <v>4767324</v>
      </c>
      <c r="G223" s="198"/>
      <c r="H223" s="218">
        <v>0</v>
      </c>
      <c r="I223" s="229">
        <v>4797944</v>
      </c>
      <c r="J223" s="229">
        <v>100063</v>
      </c>
      <c r="K223" s="198">
        <f t="shared" si="7"/>
        <v>4898007</v>
      </c>
    </row>
    <row r="224" spans="1:11" ht="12.75">
      <c r="A224" s="194" t="s">
        <v>660</v>
      </c>
      <c r="B224" s="195">
        <v>215</v>
      </c>
      <c r="C224" s="218">
        <v>0</v>
      </c>
      <c r="D224" s="184">
        <v>1184473</v>
      </c>
      <c r="E224" s="223">
        <v>136793</v>
      </c>
      <c r="F224" s="218">
        <f t="shared" si="6"/>
        <v>1321266</v>
      </c>
      <c r="G224" s="198"/>
      <c r="H224" s="218">
        <v>0</v>
      </c>
      <c r="I224" s="229">
        <v>1217638</v>
      </c>
      <c r="J224" s="229">
        <v>136793</v>
      </c>
      <c r="K224" s="198">
        <f t="shared" si="7"/>
        <v>1354431</v>
      </c>
    </row>
    <row r="225" spans="1:11" ht="12.75">
      <c r="A225" s="194" t="s">
        <v>661</v>
      </c>
      <c r="B225" s="195">
        <v>216</v>
      </c>
      <c r="C225" s="218">
        <v>0</v>
      </c>
      <c r="D225" s="184">
        <v>2241474</v>
      </c>
      <c r="E225" s="223">
        <v>86282</v>
      </c>
      <c r="F225" s="218">
        <f t="shared" si="6"/>
        <v>2327756</v>
      </c>
      <c r="G225" s="198"/>
      <c r="H225" s="218">
        <v>0</v>
      </c>
      <c r="I225" s="229">
        <v>2304235</v>
      </c>
      <c r="J225" s="229">
        <v>86282</v>
      </c>
      <c r="K225" s="198">
        <f t="shared" si="7"/>
        <v>2390517</v>
      </c>
    </row>
    <row r="226" spans="1:11" ht="12.75">
      <c r="A226" s="194" t="s">
        <v>662</v>
      </c>
      <c r="B226" s="195">
        <v>217</v>
      </c>
      <c r="C226" s="218">
        <v>0</v>
      </c>
      <c r="D226" s="184">
        <v>383656</v>
      </c>
      <c r="E226" s="223">
        <v>62906</v>
      </c>
      <c r="F226" s="218">
        <f t="shared" si="6"/>
        <v>446562</v>
      </c>
      <c r="G226" s="198"/>
      <c r="H226" s="218">
        <v>0</v>
      </c>
      <c r="I226" s="229">
        <v>394398</v>
      </c>
      <c r="J226" s="229">
        <v>62906</v>
      </c>
      <c r="K226" s="198">
        <f t="shared" si="7"/>
        <v>457304</v>
      </c>
    </row>
    <row r="227" spans="1:11" ht="12.75">
      <c r="A227" s="194" t="s">
        <v>663</v>
      </c>
      <c r="B227" s="195">
        <v>218</v>
      </c>
      <c r="C227" s="218">
        <v>0</v>
      </c>
      <c r="D227" s="184">
        <v>2207018</v>
      </c>
      <c r="E227" s="223">
        <v>21556</v>
      </c>
      <c r="F227" s="218">
        <f t="shared" si="6"/>
        <v>2228574</v>
      </c>
      <c r="G227" s="198"/>
      <c r="H227" s="218">
        <v>0</v>
      </c>
      <c r="I227" s="229">
        <v>2268815</v>
      </c>
      <c r="J227" s="229">
        <v>21556</v>
      </c>
      <c r="K227" s="198">
        <f t="shared" si="7"/>
        <v>2290371</v>
      </c>
    </row>
    <row r="228" spans="1:11" ht="12.75">
      <c r="A228" s="194" t="s">
        <v>664</v>
      </c>
      <c r="B228" s="195">
        <v>219</v>
      </c>
      <c r="C228" s="218">
        <v>0</v>
      </c>
      <c r="D228" s="184">
        <v>1138330</v>
      </c>
      <c r="E228" s="223">
        <v>2334</v>
      </c>
      <c r="F228" s="218">
        <f t="shared" si="6"/>
        <v>1140664</v>
      </c>
      <c r="G228" s="198"/>
      <c r="H228" s="218">
        <v>0</v>
      </c>
      <c r="I228" s="229">
        <v>1170203</v>
      </c>
      <c r="J228" s="229">
        <v>2334</v>
      </c>
      <c r="K228" s="198">
        <f t="shared" si="7"/>
        <v>1172537</v>
      </c>
    </row>
    <row r="229" spans="1:11" ht="12.75">
      <c r="A229" s="194" t="s">
        <v>665</v>
      </c>
      <c r="B229" s="195">
        <v>220</v>
      </c>
      <c r="C229" s="218">
        <v>0</v>
      </c>
      <c r="D229" s="184">
        <v>4939252</v>
      </c>
      <c r="E229" s="223">
        <v>0</v>
      </c>
      <c r="F229" s="218">
        <f t="shared" si="6"/>
        <v>4939252</v>
      </c>
      <c r="G229" s="198"/>
      <c r="H229" s="218">
        <v>0</v>
      </c>
      <c r="I229" s="229">
        <v>5077551</v>
      </c>
      <c r="J229" s="229">
        <v>0</v>
      </c>
      <c r="K229" s="198">
        <f t="shared" si="7"/>
        <v>5077551</v>
      </c>
    </row>
    <row r="230" spans="1:11" ht="12.75">
      <c r="A230" s="194" t="s">
        <v>666</v>
      </c>
      <c r="B230" s="195">
        <v>221</v>
      </c>
      <c r="C230" s="218">
        <v>0</v>
      </c>
      <c r="D230" s="184">
        <v>77227</v>
      </c>
      <c r="E230" s="223">
        <v>109394</v>
      </c>
      <c r="F230" s="218">
        <f t="shared" si="6"/>
        <v>186621</v>
      </c>
      <c r="G230" s="198"/>
      <c r="H230" s="218">
        <v>0</v>
      </c>
      <c r="I230" s="229">
        <v>79389</v>
      </c>
      <c r="J230" s="229">
        <v>109394</v>
      </c>
      <c r="K230" s="198">
        <f t="shared" si="7"/>
        <v>188783</v>
      </c>
    </row>
    <row r="231" spans="1:11" ht="12.75">
      <c r="A231" s="194" t="s">
        <v>667</v>
      </c>
      <c r="B231" s="195">
        <v>222</v>
      </c>
      <c r="C231" s="218">
        <v>0</v>
      </c>
      <c r="D231" s="184">
        <v>203729</v>
      </c>
      <c r="E231" s="223">
        <v>87396</v>
      </c>
      <c r="F231" s="218">
        <f t="shared" si="6"/>
        <v>291125</v>
      </c>
      <c r="G231" s="198"/>
      <c r="H231" s="218">
        <v>0</v>
      </c>
      <c r="I231" s="229">
        <v>209433</v>
      </c>
      <c r="J231" s="229">
        <v>87396</v>
      </c>
      <c r="K231" s="198">
        <f t="shared" si="7"/>
        <v>296829</v>
      </c>
    </row>
    <row r="232" spans="1:11" ht="12.75">
      <c r="A232" s="194" t="s">
        <v>668</v>
      </c>
      <c r="B232" s="195">
        <v>223</v>
      </c>
      <c r="C232" s="218">
        <v>0</v>
      </c>
      <c r="D232" s="184">
        <v>1716104</v>
      </c>
      <c r="E232" s="223">
        <v>63269</v>
      </c>
      <c r="F232" s="218">
        <f t="shared" si="6"/>
        <v>1779373</v>
      </c>
      <c r="G232" s="198"/>
      <c r="H232" s="218">
        <v>0</v>
      </c>
      <c r="I232" s="229">
        <v>1764155</v>
      </c>
      <c r="J232" s="229">
        <v>63269</v>
      </c>
      <c r="K232" s="198">
        <f t="shared" si="7"/>
        <v>1827424</v>
      </c>
    </row>
    <row r="233" spans="1:11" ht="12.75">
      <c r="A233" s="194" t="s">
        <v>669</v>
      </c>
      <c r="B233" s="195">
        <v>224</v>
      </c>
      <c r="C233" s="218">
        <v>0</v>
      </c>
      <c r="D233" s="184">
        <v>182399</v>
      </c>
      <c r="E233" s="223">
        <v>20767</v>
      </c>
      <c r="F233" s="218">
        <f t="shared" si="6"/>
        <v>203166</v>
      </c>
      <c r="G233" s="198"/>
      <c r="H233" s="218">
        <v>0</v>
      </c>
      <c r="I233" s="229">
        <v>187506</v>
      </c>
      <c r="J233" s="229">
        <v>20767</v>
      </c>
      <c r="K233" s="198">
        <f t="shared" si="7"/>
        <v>208273</v>
      </c>
    </row>
    <row r="234" spans="1:11" ht="12.75">
      <c r="A234" s="194" t="s">
        <v>670</v>
      </c>
      <c r="B234" s="195">
        <v>225</v>
      </c>
      <c r="C234" s="218">
        <v>0</v>
      </c>
      <c r="D234" s="184">
        <v>38623</v>
      </c>
      <c r="E234" s="223">
        <v>132899</v>
      </c>
      <c r="F234" s="218">
        <f t="shared" si="6"/>
        <v>171522</v>
      </c>
      <c r="G234" s="198"/>
      <c r="H234" s="218">
        <v>0</v>
      </c>
      <c r="I234" s="229">
        <v>39704</v>
      </c>
      <c r="J234" s="229">
        <v>132899</v>
      </c>
      <c r="K234" s="198">
        <f t="shared" si="7"/>
        <v>172603</v>
      </c>
    </row>
    <row r="235" spans="1:11" ht="12.75">
      <c r="A235" s="194" t="s">
        <v>671</v>
      </c>
      <c r="B235" s="195">
        <v>226</v>
      </c>
      <c r="C235" s="218">
        <v>0</v>
      </c>
      <c r="D235" s="184">
        <v>2183504</v>
      </c>
      <c r="E235" s="223">
        <v>9552</v>
      </c>
      <c r="F235" s="218">
        <f t="shared" si="6"/>
        <v>2193056</v>
      </c>
      <c r="G235" s="198"/>
      <c r="H235" s="218">
        <v>0</v>
      </c>
      <c r="I235" s="229">
        <v>2244642</v>
      </c>
      <c r="J235" s="229">
        <v>9552</v>
      </c>
      <c r="K235" s="198">
        <f t="shared" si="7"/>
        <v>2254194</v>
      </c>
    </row>
    <row r="236" spans="1:11" ht="12.75">
      <c r="A236" s="194" t="s">
        <v>672</v>
      </c>
      <c r="B236" s="195">
        <v>227</v>
      </c>
      <c r="C236" s="218">
        <v>0</v>
      </c>
      <c r="D236" s="184">
        <v>2129586</v>
      </c>
      <c r="E236" s="223">
        <v>78640</v>
      </c>
      <c r="F236" s="218">
        <f t="shared" si="6"/>
        <v>2208226</v>
      </c>
      <c r="G236" s="198"/>
      <c r="H236" s="218">
        <v>0</v>
      </c>
      <c r="I236" s="229">
        <v>2189214</v>
      </c>
      <c r="J236" s="229">
        <v>78640</v>
      </c>
      <c r="K236" s="198">
        <f t="shared" si="7"/>
        <v>2267854</v>
      </c>
    </row>
    <row r="237" spans="1:11" ht="12.75">
      <c r="A237" s="194" t="s">
        <v>673</v>
      </c>
      <c r="B237" s="195">
        <v>228</v>
      </c>
      <c r="C237" s="218">
        <v>0</v>
      </c>
      <c r="D237" s="184">
        <v>574617</v>
      </c>
      <c r="E237" s="223">
        <v>77924</v>
      </c>
      <c r="F237" s="218">
        <f t="shared" si="6"/>
        <v>652541</v>
      </c>
      <c r="G237" s="198"/>
      <c r="H237" s="218">
        <v>0</v>
      </c>
      <c r="I237" s="229">
        <v>590706</v>
      </c>
      <c r="J237" s="229">
        <v>77924</v>
      </c>
      <c r="K237" s="198">
        <f t="shared" si="7"/>
        <v>668630</v>
      </c>
    </row>
    <row r="238" spans="1:11" ht="12.75">
      <c r="A238" s="194" t="s">
        <v>674</v>
      </c>
      <c r="B238" s="195">
        <v>229</v>
      </c>
      <c r="C238" s="218">
        <v>0</v>
      </c>
      <c r="D238" s="184">
        <v>7665240</v>
      </c>
      <c r="E238" s="223">
        <v>10746</v>
      </c>
      <c r="F238" s="218">
        <f t="shared" si="6"/>
        <v>7675986</v>
      </c>
      <c r="G238" s="198"/>
      <c r="H238" s="218">
        <v>0</v>
      </c>
      <c r="I238" s="229">
        <v>7879867</v>
      </c>
      <c r="J238" s="229">
        <v>10746</v>
      </c>
      <c r="K238" s="198">
        <f t="shared" si="7"/>
        <v>7890613</v>
      </c>
    </row>
    <row r="239" spans="1:11" ht="12.75">
      <c r="A239" s="194" t="s">
        <v>675</v>
      </c>
      <c r="B239" s="195">
        <v>230</v>
      </c>
      <c r="C239" s="218">
        <v>0</v>
      </c>
      <c r="D239" s="184">
        <v>169030</v>
      </c>
      <c r="E239" s="223">
        <v>38898</v>
      </c>
      <c r="F239" s="218">
        <f t="shared" si="6"/>
        <v>207928</v>
      </c>
      <c r="G239" s="198"/>
      <c r="H239" s="218">
        <v>0</v>
      </c>
      <c r="I239" s="229">
        <v>173763</v>
      </c>
      <c r="J239" s="229">
        <v>38898</v>
      </c>
      <c r="K239" s="198">
        <f t="shared" si="7"/>
        <v>212661</v>
      </c>
    </row>
    <row r="240" spans="1:11" ht="12.75">
      <c r="A240" s="194" t="s">
        <v>676</v>
      </c>
      <c r="B240" s="195">
        <v>231</v>
      </c>
      <c r="C240" s="218">
        <v>0</v>
      </c>
      <c r="D240" s="184">
        <v>1785006</v>
      </c>
      <c r="E240" s="223">
        <v>0</v>
      </c>
      <c r="F240" s="218">
        <f t="shared" si="6"/>
        <v>1785006</v>
      </c>
      <c r="G240" s="198"/>
      <c r="H240" s="218">
        <v>0</v>
      </c>
      <c r="I240" s="229">
        <v>1834986</v>
      </c>
      <c r="J240" s="229">
        <v>0</v>
      </c>
      <c r="K240" s="198">
        <f t="shared" si="7"/>
        <v>1834986</v>
      </c>
    </row>
    <row r="241" spans="1:11" ht="12.75">
      <c r="A241" s="194" t="s">
        <v>677</v>
      </c>
      <c r="B241" s="195">
        <v>232</v>
      </c>
      <c r="C241" s="218">
        <v>0</v>
      </c>
      <c r="D241" s="184">
        <v>1584876</v>
      </c>
      <c r="E241" s="223">
        <v>38700</v>
      </c>
      <c r="F241" s="218">
        <f t="shared" si="6"/>
        <v>1623576</v>
      </c>
      <c r="G241" s="198"/>
      <c r="H241" s="218">
        <v>0</v>
      </c>
      <c r="I241" s="229">
        <v>1629253</v>
      </c>
      <c r="J241" s="229">
        <v>38700</v>
      </c>
      <c r="K241" s="198">
        <f t="shared" si="7"/>
        <v>1667953</v>
      </c>
    </row>
    <row r="242" spans="1:11" ht="12.75">
      <c r="A242" s="194" t="s">
        <v>678</v>
      </c>
      <c r="B242" s="195">
        <v>233</v>
      </c>
      <c r="C242" s="218">
        <v>0</v>
      </c>
      <c r="D242" s="184">
        <v>121272</v>
      </c>
      <c r="E242" s="223">
        <v>48267</v>
      </c>
      <c r="F242" s="218">
        <f t="shared" si="6"/>
        <v>169539</v>
      </c>
      <c r="G242" s="198"/>
      <c r="H242" s="218">
        <v>0</v>
      </c>
      <c r="I242" s="229">
        <v>124668</v>
      </c>
      <c r="J242" s="229">
        <v>48267</v>
      </c>
      <c r="K242" s="198">
        <f t="shared" si="7"/>
        <v>172935</v>
      </c>
    </row>
    <row r="243" spans="1:11" ht="12.75">
      <c r="A243" s="194" t="s">
        <v>679</v>
      </c>
      <c r="B243" s="195">
        <v>234</v>
      </c>
      <c r="C243" s="218">
        <v>0</v>
      </c>
      <c r="D243" s="184">
        <v>121736</v>
      </c>
      <c r="E243" s="223">
        <v>61107</v>
      </c>
      <c r="F243" s="218">
        <f t="shared" si="6"/>
        <v>182843</v>
      </c>
      <c r="G243" s="198"/>
      <c r="H243" s="218">
        <v>0</v>
      </c>
      <c r="I243" s="229">
        <v>125145</v>
      </c>
      <c r="J243" s="229">
        <v>61107</v>
      </c>
      <c r="K243" s="198">
        <f t="shared" si="7"/>
        <v>186252</v>
      </c>
    </row>
    <row r="244" spans="1:11" ht="12.75">
      <c r="A244" s="194" t="s">
        <v>680</v>
      </c>
      <c r="B244" s="195">
        <v>235</v>
      </c>
      <c r="C244" s="218">
        <v>0</v>
      </c>
      <c r="D244" s="184">
        <v>195876</v>
      </c>
      <c r="E244" s="223">
        <v>41477</v>
      </c>
      <c r="F244" s="218">
        <f t="shared" si="6"/>
        <v>237353</v>
      </c>
      <c r="G244" s="198"/>
      <c r="H244" s="218">
        <v>0</v>
      </c>
      <c r="I244" s="229">
        <v>201361</v>
      </c>
      <c r="J244" s="229">
        <v>41477</v>
      </c>
      <c r="K244" s="198">
        <f t="shared" si="7"/>
        <v>242838</v>
      </c>
    </row>
    <row r="245" spans="1:11" ht="12.75">
      <c r="A245" s="194" t="s">
        <v>681</v>
      </c>
      <c r="B245" s="195">
        <v>236</v>
      </c>
      <c r="C245" s="218">
        <v>0</v>
      </c>
      <c r="D245" s="184">
        <v>9168252</v>
      </c>
      <c r="E245" s="223">
        <v>94082</v>
      </c>
      <c r="F245" s="218">
        <f t="shared" si="6"/>
        <v>9262334</v>
      </c>
      <c r="G245" s="198"/>
      <c r="H245" s="218">
        <v>0</v>
      </c>
      <c r="I245" s="229">
        <v>9424963</v>
      </c>
      <c r="J245" s="229">
        <v>94082</v>
      </c>
      <c r="K245" s="198">
        <f t="shared" si="7"/>
        <v>9519045</v>
      </c>
    </row>
    <row r="246" spans="1:11" ht="12.75">
      <c r="A246" s="194" t="s">
        <v>682</v>
      </c>
      <c r="B246" s="195">
        <v>237</v>
      </c>
      <c r="C246" s="218">
        <v>0</v>
      </c>
      <c r="D246" s="184">
        <v>53274</v>
      </c>
      <c r="E246" s="223">
        <v>36539</v>
      </c>
      <c r="F246" s="218">
        <f t="shared" si="6"/>
        <v>89813</v>
      </c>
      <c r="G246" s="198"/>
      <c r="H246" s="218">
        <v>0</v>
      </c>
      <c r="I246" s="229">
        <v>54766</v>
      </c>
      <c r="J246" s="229">
        <v>36539</v>
      </c>
      <c r="K246" s="198">
        <f t="shared" si="7"/>
        <v>91305</v>
      </c>
    </row>
    <row r="247" spans="1:11" ht="12.75">
      <c r="A247" s="194" t="s">
        <v>683</v>
      </c>
      <c r="B247" s="195">
        <v>238</v>
      </c>
      <c r="C247" s="218">
        <v>0</v>
      </c>
      <c r="D247" s="184">
        <v>805600</v>
      </c>
      <c r="E247" s="223">
        <v>28455</v>
      </c>
      <c r="F247" s="218">
        <f t="shared" si="6"/>
        <v>834055</v>
      </c>
      <c r="G247" s="198"/>
      <c r="H247" s="218">
        <v>0</v>
      </c>
      <c r="I247" s="229">
        <v>828157</v>
      </c>
      <c r="J247" s="229">
        <v>28455</v>
      </c>
      <c r="K247" s="198">
        <f t="shared" si="7"/>
        <v>856612</v>
      </c>
    </row>
    <row r="248" spans="1:11" ht="12.75">
      <c r="A248" s="194" t="s">
        <v>684</v>
      </c>
      <c r="B248" s="195">
        <v>239</v>
      </c>
      <c r="C248" s="218">
        <v>0</v>
      </c>
      <c r="D248" s="184">
        <v>4160905</v>
      </c>
      <c r="E248" s="223">
        <v>698033</v>
      </c>
      <c r="F248" s="218">
        <f t="shared" si="6"/>
        <v>4858938</v>
      </c>
      <c r="G248" s="198"/>
      <c r="H248" s="218">
        <v>0</v>
      </c>
      <c r="I248" s="229">
        <v>4277410</v>
      </c>
      <c r="J248" s="229">
        <v>698033</v>
      </c>
      <c r="K248" s="198">
        <f t="shared" si="7"/>
        <v>4975443</v>
      </c>
    </row>
    <row r="249" spans="1:11" ht="12.75">
      <c r="A249" s="194" t="s">
        <v>685</v>
      </c>
      <c r="B249" s="195">
        <v>240</v>
      </c>
      <c r="C249" s="218">
        <v>0</v>
      </c>
      <c r="D249" s="184">
        <v>251921</v>
      </c>
      <c r="E249" s="223">
        <v>0</v>
      </c>
      <c r="F249" s="218">
        <f t="shared" si="6"/>
        <v>251921</v>
      </c>
      <c r="G249" s="198"/>
      <c r="H249" s="218">
        <v>0</v>
      </c>
      <c r="I249" s="229">
        <v>258975</v>
      </c>
      <c r="J249" s="229">
        <v>0</v>
      </c>
      <c r="K249" s="198">
        <f t="shared" si="7"/>
        <v>258975</v>
      </c>
    </row>
    <row r="250" spans="1:11" ht="12.75">
      <c r="A250" s="194" t="s">
        <v>686</v>
      </c>
      <c r="B250" s="195">
        <v>241</v>
      </c>
      <c r="C250" s="218">
        <v>0</v>
      </c>
      <c r="D250" s="184">
        <v>314403</v>
      </c>
      <c r="E250" s="223">
        <v>193608</v>
      </c>
      <c r="F250" s="218">
        <f t="shared" si="6"/>
        <v>508011</v>
      </c>
      <c r="G250" s="198"/>
      <c r="H250" s="218">
        <v>0</v>
      </c>
      <c r="I250" s="229">
        <v>323206</v>
      </c>
      <c r="J250" s="229">
        <v>193608</v>
      </c>
      <c r="K250" s="198">
        <f t="shared" si="7"/>
        <v>516814</v>
      </c>
    </row>
    <row r="251" spans="1:11" ht="12.75">
      <c r="A251" s="194" t="s">
        <v>687</v>
      </c>
      <c r="B251" s="195">
        <v>242</v>
      </c>
      <c r="C251" s="218">
        <v>0</v>
      </c>
      <c r="D251" s="184">
        <v>146881</v>
      </c>
      <c r="E251" s="223">
        <v>76450</v>
      </c>
      <c r="F251" s="218">
        <f t="shared" si="6"/>
        <v>223331</v>
      </c>
      <c r="G251" s="198"/>
      <c r="H251" s="218">
        <v>0</v>
      </c>
      <c r="I251" s="229">
        <v>150994</v>
      </c>
      <c r="J251" s="229">
        <v>76450</v>
      </c>
      <c r="K251" s="198">
        <f t="shared" si="7"/>
        <v>227444</v>
      </c>
    </row>
    <row r="252" spans="1:11" ht="12.75">
      <c r="A252" s="194" t="s">
        <v>688</v>
      </c>
      <c r="B252" s="195">
        <v>243</v>
      </c>
      <c r="C252" s="218">
        <v>0</v>
      </c>
      <c r="D252" s="184">
        <v>20276386</v>
      </c>
      <c r="E252" s="223">
        <v>388782</v>
      </c>
      <c r="F252" s="218">
        <f t="shared" si="6"/>
        <v>20665168</v>
      </c>
      <c r="G252" s="198"/>
      <c r="H252" s="218">
        <v>0</v>
      </c>
      <c r="I252" s="229">
        <v>20844125</v>
      </c>
      <c r="J252" s="229">
        <v>388782</v>
      </c>
      <c r="K252" s="198">
        <f t="shared" si="7"/>
        <v>21232907</v>
      </c>
    </row>
    <row r="253" spans="1:11" ht="12.75">
      <c r="A253" s="194" t="s">
        <v>689</v>
      </c>
      <c r="B253" s="195">
        <v>244</v>
      </c>
      <c r="C253" s="218">
        <v>0</v>
      </c>
      <c r="D253" s="184">
        <v>5519513</v>
      </c>
      <c r="E253" s="223">
        <v>84758</v>
      </c>
      <c r="F253" s="218">
        <f t="shared" si="6"/>
        <v>5604271</v>
      </c>
      <c r="G253" s="198"/>
      <c r="H253" s="218">
        <v>0</v>
      </c>
      <c r="I253" s="229">
        <v>5674059</v>
      </c>
      <c r="J253" s="229">
        <v>84758</v>
      </c>
      <c r="K253" s="198">
        <f t="shared" si="7"/>
        <v>5758817</v>
      </c>
    </row>
    <row r="254" spans="1:11" ht="12.75">
      <c r="A254" s="194" t="s">
        <v>690</v>
      </c>
      <c r="B254" s="195">
        <v>245</v>
      </c>
      <c r="C254" s="218">
        <v>0</v>
      </c>
      <c r="D254" s="184">
        <v>1207493</v>
      </c>
      <c r="E254" s="223">
        <v>16887</v>
      </c>
      <c r="F254" s="218">
        <f t="shared" si="6"/>
        <v>1224380</v>
      </c>
      <c r="G254" s="198"/>
      <c r="H254" s="218">
        <v>0</v>
      </c>
      <c r="I254" s="229">
        <v>1241303</v>
      </c>
      <c r="J254" s="229">
        <v>16887</v>
      </c>
      <c r="K254" s="198">
        <f t="shared" si="7"/>
        <v>1258190</v>
      </c>
    </row>
    <row r="255" spans="1:11" ht="12.75">
      <c r="A255" s="194" t="s">
        <v>691</v>
      </c>
      <c r="B255" s="195">
        <v>246</v>
      </c>
      <c r="C255" s="218">
        <v>0</v>
      </c>
      <c r="D255" s="184">
        <v>3442525</v>
      </c>
      <c r="E255" s="223">
        <v>36374</v>
      </c>
      <c r="F255" s="218">
        <f t="shared" si="6"/>
        <v>3478899</v>
      </c>
      <c r="G255" s="198"/>
      <c r="H255" s="218">
        <v>0</v>
      </c>
      <c r="I255" s="229">
        <v>3538916</v>
      </c>
      <c r="J255" s="229">
        <v>36374</v>
      </c>
      <c r="K255" s="198">
        <f t="shared" si="7"/>
        <v>3575290</v>
      </c>
    </row>
    <row r="256" spans="1:11" ht="12.75">
      <c r="A256" s="194" t="s">
        <v>692</v>
      </c>
      <c r="B256" s="195">
        <v>247</v>
      </c>
      <c r="C256" s="218">
        <v>0</v>
      </c>
      <c r="D256" s="184">
        <v>1106916</v>
      </c>
      <c r="E256" s="223">
        <v>27423</v>
      </c>
      <c r="F256" s="218">
        <f t="shared" si="6"/>
        <v>1134339</v>
      </c>
      <c r="G256" s="198"/>
      <c r="H256" s="218">
        <v>0</v>
      </c>
      <c r="I256" s="229">
        <v>1137910</v>
      </c>
      <c r="J256" s="229">
        <v>27423</v>
      </c>
      <c r="K256" s="198">
        <f t="shared" si="7"/>
        <v>1165333</v>
      </c>
    </row>
    <row r="257" spans="1:11" ht="12.75">
      <c r="A257" s="194" t="s">
        <v>693</v>
      </c>
      <c r="B257" s="195">
        <v>248</v>
      </c>
      <c r="C257" s="218">
        <v>0</v>
      </c>
      <c r="D257" s="184">
        <v>10923350</v>
      </c>
      <c r="E257" s="223">
        <v>449</v>
      </c>
      <c r="F257" s="218">
        <f t="shared" si="6"/>
        <v>10923799</v>
      </c>
      <c r="G257" s="198"/>
      <c r="H257" s="218">
        <v>0</v>
      </c>
      <c r="I257" s="229">
        <v>11229204</v>
      </c>
      <c r="J257" s="229">
        <v>449</v>
      </c>
      <c r="K257" s="198">
        <f t="shared" si="7"/>
        <v>11229653</v>
      </c>
    </row>
    <row r="258" spans="1:11" ht="12.75">
      <c r="A258" s="194" t="s">
        <v>694</v>
      </c>
      <c r="B258" s="195">
        <v>249</v>
      </c>
      <c r="C258" s="218">
        <v>0</v>
      </c>
      <c r="D258" s="184">
        <v>114885</v>
      </c>
      <c r="E258" s="223">
        <v>14957</v>
      </c>
      <c r="F258" s="218">
        <f t="shared" si="6"/>
        <v>129842</v>
      </c>
      <c r="G258" s="198"/>
      <c r="H258" s="218">
        <v>0</v>
      </c>
      <c r="I258" s="229">
        <v>118102</v>
      </c>
      <c r="J258" s="229">
        <v>14957</v>
      </c>
      <c r="K258" s="198">
        <f t="shared" si="7"/>
        <v>133059</v>
      </c>
    </row>
    <row r="259" spans="1:11" ht="12.75">
      <c r="A259" s="194" t="s">
        <v>695</v>
      </c>
      <c r="B259" s="195">
        <v>250</v>
      </c>
      <c r="C259" s="218">
        <v>0</v>
      </c>
      <c r="D259" s="184">
        <v>451008</v>
      </c>
      <c r="E259" s="223">
        <v>74260</v>
      </c>
      <c r="F259" s="218">
        <f t="shared" si="6"/>
        <v>525268</v>
      </c>
      <c r="G259" s="198"/>
      <c r="H259" s="218">
        <v>0</v>
      </c>
      <c r="I259" s="229">
        <v>463636</v>
      </c>
      <c r="J259" s="229">
        <v>74260</v>
      </c>
      <c r="K259" s="198">
        <f t="shared" si="7"/>
        <v>537896</v>
      </c>
    </row>
    <row r="260" spans="1:11" ht="12.75">
      <c r="A260" s="194" t="s">
        <v>696</v>
      </c>
      <c r="B260" s="195">
        <v>251</v>
      </c>
      <c r="C260" s="218">
        <v>0</v>
      </c>
      <c r="D260" s="184">
        <v>2807181</v>
      </c>
      <c r="E260" s="223">
        <v>0</v>
      </c>
      <c r="F260" s="218">
        <f t="shared" si="6"/>
        <v>2807181</v>
      </c>
      <c r="G260" s="198"/>
      <c r="H260" s="218">
        <v>0</v>
      </c>
      <c r="I260" s="229">
        <v>2885782</v>
      </c>
      <c r="J260" s="229">
        <v>0</v>
      </c>
      <c r="K260" s="198">
        <f t="shared" si="7"/>
        <v>2885782</v>
      </c>
    </row>
    <row r="261" spans="1:11" ht="12.75">
      <c r="A261" s="194" t="s">
        <v>697</v>
      </c>
      <c r="B261" s="195">
        <v>252</v>
      </c>
      <c r="C261" s="218">
        <v>0</v>
      </c>
      <c r="D261" s="184">
        <v>464650</v>
      </c>
      <c r="E261" s="223">
        <v>20826</v>
      </c>
      <c r="F261" s="218">
        <f t="shared" si="6"/>
        <v>485476</v>
      </c>
      <c r="G261" s="198"/>
      <c r="H261" s="218">
        <v>0</v>
      </c>
      <c r="I261" s="229">
        <v>477660</v>
      </c>
      <c r="J261" s="229">
        <v>20826</v>
      </c>
      <c r="K261" s="198">
        <f t="shared" si="7"/>
        <v>498486</v>
      </c>
    </row>
    <row r="262" spans="1:11" ht="12.75">
      <c r="A262" s="194" t="s">
        <v>698</v>
      </c>
      <c r="B262" s="195">
        <v>253</v>
      </c>
      <c r="C262" s="218">
        <v>0</v>
      </c>
      <c r="D262" s="184">
        <v>4184</v>
      </c>
      <c r="E262" s="223">
        <v>6881</v>
      </c>
      <c r="F262" s="218">
        <f t="shared" si="6"/>
        <v>11065</v>
      </c>
      <c r="G262" s="198"/>
      <c r="H262" s="218">
        <v>0</v>
      </c>
      <c r="I262" s="229">
        <v>4301</v>
      </c>
      <c r="J262" s="229">
        <v>6881</v>
      </c>
      <c r="K262" s="198">
        <f t="shared" si="7"/>
        <v>11182</v>
      </c>
    </row>
    <row r="263" spans="1:11" ht="12.75">
      <c r="A263" s="194" t="s">
        <v>699</v>
      </c>
      <c r="B263" s="195">
        <v>254</v>
      </c>
      <c r="C263" s="218">
        <v>0</v>
      </c>
      <c r="D263" s="184">
        <v>573452</v>
      </c>
      <c r="E263" s="223">
        <v>88552</v>
      </c>
      <c r="F263" s="218">
        <f t="shared" si="6"/>
        <v>662004</v>
      </c>
      <c r="G263" s="198"/>
      <c r="H263" s="218">
        <v>0</v>
      </c>
      <c r="I263" s="229">
        <v>589509</v>
      </c>
      <c r="J263" s="229">
        <v>88552</v>
      </c>
      <c r="K263" s="198">
        <f t="shared" si="7"/>
        <v>678061</v>
      </c>
    </row>
    <row r="264" spans="1:11" ht="12.75">
      <c r="A264" s="194" t="s">
        <v>700</v>
      </c>
      <c r="B264" s="195">
        <v>255</v>
      </c>
      <c r="C264" s="218">
        <v>0</v>
      </c>
      <c r="D264" s="184">
        <v>190907</v>
      </c>
      <c r="E264" s="223">
        <v>69972</v>
      </c>
      <c r="F264" s="218">
        <f t="shared" si="6"/>
        <v>260879</v>
      </c>
      <c r="G264" s="198"/>
      <c r="H264" s="218">
        <v>0</v>
      </c>
      <c r="I264" s="229">
        <v>196252</v>
      </c>
      <c r="J264" s="229">
        <v>69972</v>
      </c>
      <c r="K264" s="198">
        <f t="shared" si="7"/>
        <v>266224</v>
      </c>
    </row>
    <row r="265" spans="1:11" ht="12.75">
      <c r="A265" s="194" t="s">
        <v>701</v>
      </c>
      <c r="B265" s="195">
        <v>256</v>
      </c>
      <c r="C265" s="218">
        <v>0</v>
      </c>
      <c r="D265" s="184">
        <v>262262</v>
      </c>
      <c r="E265" s="223">
        <v>3612</v>
      </c>
      <c r="F265" s="218">
        <f t="shared" si="6"/>
        <v>265874</v>
      </c>
      <c r="G265" s="198"/>
      <c r="H265" s="218">
        <v>0</v>
      </c>
      <c r="I265" s="229">
        <v>269605</v>
      </c>
      <c r="J265" s="229">
        <v>3612</v>
      </c>
      <c r="K265" s="198">
        <f t="shared" si="7"/>
        <v>273217</v>
      </c>
    </row>
    <row r="266" spans="1:11" ht="12.75">
      <c r="A266" s="194" t="s">
        <v>702</v>
      </c>
      <c r="B266" s="195">
        <v>257</v>
      </c>
      <c r="C266" s="218">
        <v>0</v>
      </c>
      <c r="D266" s="184">
        <v>982309</v>
      </c>
      <c r="E266" s="223">
        <v>57978</v>
      </c>
      <c r="F266" s="218">
        <f t="shared" si="6"/>
        <v>1040287</v>
      </c>
      <c r="G266" s="198"/>
      <c r="H266" s="218">
        <v>0</v>
      </c>
      <c r="I266" s="229">
        <v>1009814</v>
      </c>
      <c r="J266" s="229">
        <v>57978</v>
      </c>
      <c r="K266" s="198">
        <f t="shared" si="7"/>
        <v>1067792</v>
      </c>
    </row>
    <row r="267" spans="1:11" ht="12.75">
      <c r="A267" s="194" t="s">
        <v>703</v>
      </c>
      <c r="B267" s="195">
        <v>258</v>
      </c>
      <c r="C267" s="218">
        <v>0</v>
      </c>
      <c r="D267" s="184">
        <v>7325200</v>
      </c>
      <c r="E267" s="223">
        <v>61597</v>
      </c>
      <c r="F267" s="218">
        <f aca="true" t="shared" si="8" ref="F267:F330">SUM(C267:E267)</f>
        <v>7386797</v>
      </c>
      <c r="G267" s="198"/>
      <c r="H267" s="218">
        <v>0</v>
      </c>
      <c r="I267" s="229">
        <v>7530306</v>
      </c>
      <c r="J267" s="229">
        <v>61597</v>
      </c>
      <c r="K267" s="198">
        <f aca="true" t="shared" si="9" ref="K267:K330">SUM(H267:J267)</f>
        <v>7591903</v>
      </c>
    </row>
    <row r="268" spans="1:11" ht="12.75">
      <c r="A268" s="194" t="s">
        <v>704</v>
      </c>
      <c r="B268" s="195">
        <v>259</v>
      </c>
      <c r="C268" s="218">
        <v>0</v>
      </c>
      <c r="D268" s="184">
        <v>670947</v>
      </c>
      <c r="E268" s="223">
        <v>363133</v>
      </c>
      <c r="F268" s="218">
        <f t="shared" si="8"/>
        <v>1034080</v>
      </c>
      <c r="G268" s="198"/>
      <c r="H268" s="218">
        <v>0</v>
      </c>
      <c r="I268" s="229">
        <v>689734</v>
      </c>
      <c r="J268" s="229">
        <v>363133</v>
      </c>
      <c r="K268" s="198">
        <f t="shared" si="9"/>
        <v>1052867</v>
      </c>
    </row>
    <row r="269" spans="1:11" ht="12.75">
      <c r="A269" s="194" t="s">
        <v>705</v>
      </c>
      <c r="B269" s="195">
        <v>260</v>
      </c>
      <c r="C269" s="218">
        <v>0</v>
      </c>
      <c r="D269" s="184">
        <v>36797</v>
      </c>
      <c r="E269" s="223">
        <v>79621</v>
      </c>
      <c r="F269" s="218">
        <f t="shared" si="8"/>
        <v>116418</v>
      </c>
      <c r="G269" s="198"/>
      <c r="H269" s="218">
        <v>0</v>
      </c>
      <c r="I269" s="229">
        <v>37827</v>
      </c>
      <c r="J269" s="229">
        <v>79621</v>
      </c>
      <c r="K269" s="198">
        <f t="shared" si="9"/>
        <v>117448</v>
      </c>
    </row>
    <row r="270" spans="1:11" ht="12.75">
      <c r="A270" s="194" t="s">
        <v>706</v>
      </c>
      <c r="B270" s="195">
        <v>261</v>
      </c>
      <c r="C270" s="218">
        <v>0</v>
      </c>
      <c r="D270" s="184">
        <v>1196864</v>
      </c>
      <c r="E270" s="223">
        <v>579153</v>
      </c>
      <c r="F270" s="218">
        <f t="shared" si="8"/>
        <v>1776017</v>
      </c>
      <c r="G270" s="198"/>
      <c r="H270" s="218">
        <v>0</v>
      </c>
      <c r="I270" s="229">
        <v>1230376</v>
      </c>
      <c r="J270" s="229">
        <v>579153</v>
      </c>
      <c r="K270" s="198">
        <f t="shared" si="9"/>
        <v>1809529</v>
      </c>
    </row>
    <row r="271" spans="1:11" ht="12.75">
      <c r="A271" s="194" t="s">
        <v>707</v>
      </c>
      <c r="B271" s="195">
        <v>262</v>
      </c>
      <c r="C271" s="218">
        <v>0</v>
      </c>
      <c r="D271" s="184">
        <v>3895781</v>
      </c>
      <c r="E271" s="223">
        <v>7837</v>
      </c>
      <c r="F271" s="218">
        <f t="shared" si="8"/>
        <v>3903618</v>
      </c>
      <c r="G271" s="198"/>
      <c r="H271" s="218">
        <v>0</v>
      </c>
      <c r="I271" s="229">
        <v>4004863</v>
      </c>
      <c r="J271" s="229">
        <v>7837</v>
      </c>
      <c r="K271" s="198">
        <f t="shared" si="9"/>
        <v>4012700</v>
      </c>
    </row>
    <row r="272" spans="1:11" ht="12.75">
      <c r="A272" s="194" t="s">
        <v>708</v>
      </c>
      <c r="B272" s="195">
        <v>263</v>
      </c>
      <c r="C272" s="218">
        <v>0</v>
      </c>
      <c r="D272" s="184">
        <v>123038</v>
      </c>
      <c r="E272" s="223">
        <v>79254</v>
      </c>
      <c r="F272" s="218">
        <f t="shared" si="8"/>
        <v>202292</v>
      </c>
      <c r="G272" s="198"/>
      <c r="H272" s="218">
        <v>0</v>
      </c>
      <c r="I272" s="229">
        <v>126483</v>
      </c>
      <c r="J272" s="229">
        <v>79254</v>
      </c>
      <c r="K272" s="198">
        <f t="shared" si="9"/>
        <v>205737</v>
      </c>
    </row>
    <row r="273" spans="1:11" ht="12.75">
      <c r="A273" s="194" t="s">
        <v>709</v>
      </c>
      <c r="B273" s="195">
        <v>264</v>
      </c>
      <c r="C273" s="218">
        <v>0</v>
      </c>
      <c r="D273" s="184">
        <v>2136185</v>
      </c>
      <c r="E273" s="223">
        <v>72</v>
      </c>
      <c r="F273" s="218">
        <f t="shared" si="8"/>
        <v>2136257</v>
      </c>
      <c r="G273" s="198"/>
      <c r="H273" s="218">
        <v>0</v>
      </c>
      <c r="I273" s="229">
        <v>2195998</v>
      </c>
      <c r="J273" s="229">
        <v>72</v>
      </c>
      <c r="K273" s="198">
        <f t="shared" si="9"/>
        <v>2196070</v>
      </c>
    </row>
    <row r="274" spans="1:11" ht="12.75">
      <c r="A274" s="194" t="s">
        <v>710</v>
      </c>
      <c r="B274" s="195">
        <v>265</v>
      </c>
      <c r="C274" s="218">
        <v>0</v>
      </c>
      <c r="D274" s="184">
        <v>1306706</v>
      </c>
      <c r="E274" s="223">
        <v>0</v>
      </c>
      <c r="F274" s="218">
        <f t="shared" si="8"/>
        <v>1306706</v>
      </c>
      <c r="G274" s="198"/>
      <c r="H274" s="218">
        <v>0</v>
      </c>
      <c r="I274" s="229">
        <v>1343294</v>
      </c>
      <c r="J274" s="229">
        <v>0</v>
      </c>
      <c r="K274" s="198">
        <f t="shared" si="9"/>
        <v>1343294</v>
      </c>
    </row>
    <row r="275" spans="1:11" ht="12.75">
      <c r="A275" s="194" t="s">
        <v>711</v>
      </c>
      <c r="B275" s="195">
        <v>266</v>
      </c>
      <c r="C275" s="218">
        <v>0</v>
      </c>
      <c r="D275" s="184">
        <v>1486493</v>
      </c>
      <c r="E275" s="223">
        <v>163175</v>
      </c>
      <c r="F275" s="218">
        <f t="shared" si="8"/>
        <v>1649668</v>
      </c>
      <c r="G275" s="198"/>
      <c r="H275" s="218">
        <v>0</v>
      </c>
      <c r="I275" s="229">
        <v>1528115</v>
      </c>
      <c r="J275" s="229">
        <v>163175</v>
      </c>
      <c r="K275" s="198">
        <f t="shared" si="9"/>
        <v>1691290</v>
      </c>
    </row>
    <row r="276" spans="1:11" ht="12.75">
      <c r="A276" s="194" t="s">
        <v>712</v>
      </c>
      <c r="B276" s="195">
        <v>267</v>
      </c>
      <c r="C276" s="218">
        <v>0</v>
      </c>
      <c r="D276" s="184">
        <v>258699</v>
      </c>
      <c r="E276" s="223">
        <v>99868</v>
      </c>
      <c r="F276" s="218">
        <f t="shared" si="8"/>
        <v>358567</v>
      </c>
      <c r="G276" s="198"/>
      <c r="H276" s="218">
        <v>0</v>
      </c>
      <c r="I276" s="229">
        <v>265943</v>
      </c>
      <c r="J276" s="229">
        <v>99868</v>
      </c>
      <c r="K276" s="198">
        <f t="shared" si="9"/>
        <v>365811</v>
      </c>
    </row>
    <row r="277" spans="1:11" ht="12.75">
      <c r="A277" s="194" t="s">
        <v>713</v>
      </c>
      <c r="B277" s="195">
        <v>268</v>
      </c>
      <c r="C277" s="218">
        <v>0</v>
      </c>
      <c r="D277" s="184">
        <v>277698</v>
      </c>
      <c r="E277" s="223">
        <v>2330</v>
      </c>
      <c r="F277" s="218">
        <f t="shared" si="8"/>
        <v>280028</v>
      </c>
      <c r="G277" s="198"/>
      <c r="H277" s="218">
        <v>0</v>
      </c>
      <c r="I277" s="229">
        <v>285474</v>
      </c>
      <c r="J277" s="229">
        <v>2330</v>
      </c>
      <c r="K277" s="198">
        <f t="shared" si="9"/>
        <v>287804</v>
      </c>
    </row>
    <row r="278" spans="1:11" ht="12.75">
      <c r="A278" s="194" t="s">
        <v>714</v>
      </c>
      <c r="B278" s="195">
        <v>269</v>
      </c>
      <c r="C278" s="218">
        <v>0</v>
      </c>
      <c r="D278" s="184">
        <v>230013</v>
      </c>
      <c r="E278" s="223">
        <v>14435</v>
      </c>
      <c r="F278" s="218">
        <f t="shared" si="8"/>
        <v>244448</v>
      </c>
      <c r="G278" s="198"/>
      <c r="H278" s="218">
        <v>0</v>
      </c>
      <c r="I278" s="229">
        <v>236453</v>
      </c>
      <c r="J278" s="229">
        <v>14435</v>
      </c>
      <c r="K278" s="198">
        <f t="shared" si="9"/>
        <v>250888</v>
      </c>
    </row>
    <row r="279" spans="1:11" ht="12.75">
      <c r="A279" s="194" t="s">
        <v>715</v>
      </c>
      <c r="B279" s="195">
        <v>270</v>
      </c>
      <c r="C279" s="218">
        <v>0</v>
      </c>
      <c r="D279" s="184">
        <v>1393208</v>
      </c>
      <c r="E279" s="223">
        <v>92388</v>
      </c>
      <c r="F279" s="218">
        <f t="shared" si="8"/>
        <v>1485596</v>
      </c>
      <c r="G279" s="198"/>
      <c r="H279" s="218">
        <v>0</v>
      </c>
      <c r="I279" s="229">
        <v>1432218</v>
      </c>
      <c r="J279" s="229">
        <v>92388</v>
      </c>
      <c r="K279" s="198">
        <f t="shared" si="9"/>
        <v>1524606</v>
      </c>
    </row>
    <row r="280" spans="1:11" ht="12.75">
      <c r="A280" s="194" t="s">
        <v>716</v>
      </c>
      <c r="B280" s="195">
        <v>271</v>
      </c>
      <c r="C280" s="218">
        <v>0</v>
      </c>
      <c r="D280" s="184">
        <v>2958042</v>
      </c>
      <c r="E280" s="223">
        <v>113028</v>
      </c>
      <c r="F280" s="218">
        <f t="shared" si="8"/>
        <v>3071070</v>
      </c>
      <c r="G280" s="198"/>
      <c r="H280" s="218">
        <v>0</v>
      </c>
      <c r="I280" s="229">
        <v>3040867</v>
      </c>
      <c r="J280" s="229">
        <v>113028</v>
      </c>
      <c r="K280" s="198">
        <f t="shared" si="9"/>
        <v>3153895</v>
      </c>
    </row>
    <row r="281" spans="1:11" ht="12.75">
      <c r="A281" s="194" t="s">
        <v>717</v>
      </c>
      <c r="B281" s="195">
        <v>272</v>
      </c>
      <c r="C281" s="218">
        <v>0</v>
      </c>
      <c r="D281" s="184">
        <v>180075</v>
      </c>
      <c r="E281" s="223">
        <v>18981</v>
      </c>
      <c r="F281" s="218">
        <f t="shared" si="8"/>
        <v>199056</v>
      </c>
      <c r="G281" s="198"/>
      <c r="H281" s="218">
        <v>0</v>
      </c>
      <c r="I281" s="229">
        <v>185117</v>
      </c>
      <c r="J281" s="229">
        <v>18981</v>
      </c>
      <c r="K281" s="198">
        <f t="shared" si="9"/>
        <v>204098</v>
      </c>
    </row>
    <row r="282" spans="1:11" ht="12.75">
      <c r="A282" s="194" t="s">
        <v>718</v>
      </c>
      <c r="B282" s="195">
        <v>273</v>
      </c>
      <c r="C282" s="218">
        <v>0</v>
      </c>
      <c r="D282" s="184">
        <v>1628687</v>
      </c>
      <c r="E282" s="223">
        <v>93</v>
      </c>
      <c r="F282" s="218">
        <f t="shared" si="8"/>
        <v>1628780</v>
      </c>
      <c r="G282" s="198"/>
      <c r="H282" s="218">
        <v>0</v>
      </c>
      <c r="I282" s="229">
        <v>1674290</v>
      </c>
      <c r="J282" s="229">
        <v>93</v>
      </c>
      <c r="K282" s="198">
        <f t="shared" si="9"/>
        <v>1674383</v>
      </c>
    </row>
    <row r="283" spans="1:11" ht="12.75">
      <c r="A283" s="194" t="s">
        <v>719</v>
      </c>
      <c r="B283" s="195">
        <v>274</v>
      </c>
      <c r="C283" s="218">
        <v>0</v>
      </c>
      <c r="D283" s="184">
        <v>26755389</v>
      </c>
      <c r="E283" s="223">
        <v>0</v>
      </c>
      <c r="F283" s="218">
        <f t="shared" si="8"/>
        <v>26755389</v>
      </c>
      <c r="G283" s="198"/>
      <c r="H283" s="218">
        <v>0</v>
      </c>
      <c r="I283" s="229">
        <v>27504540</v>
      </c>
      <c r="J283" s="229">
        <v>0</v>
      </c>
      <c r="K283" s="198">
        <f t="shared" si="9"/>
        <v>27504540</v>
      </c>
    </row>
    <row r="284" spans="1:11" ht="12.75">
      <c r="A284" s="194" t="s">
        <v>720</v>
      </c>
      <c r="B284" s="195">
        <v>275</v>
      </c>
      <c r="C284" s="218">
        <v>0</v>
      </c>
      <c r="D284" s="184">
        <v>2773350</v>
      </c>
      <c r="E284" s="223">
        <v>29343</v>
      </c>
      <c r="F284" s="218">
        <f t="shared" si="8"/>
        <v>2802693</v>
      </c>
      <c r="G284" s="198"/>
      <c r="H284" s="218">
        <v>0</v>
      </c>
      <c r="I284" s="229">
        <v>2851004</v>
      </c>
      <c r="J284" s="229">
        <v>29343</v>
      </c>
      <c r="K284" s="198">
        <f t="shared" si="9"/>
        <v>2880347</v>
      </c>
    </row>
    <row r="285" spans="1:11" ht="12.75">
      <c r="A285" s="194" t="s">
        <v>721</v>
      </c>
      <c r="B285" s="195">
        <v>276</v>
      </c>
      <c r="C285" s="218">
        <v>0</v>
      </c>
      <c r="D285" s="184">
        <v>676620</v>
      </c>
      <c r="E285" s="223">
        <v>9969</v>
      </c>
      <c r="F285" s="218">
        <f t="shared" si="8"/>
        <v>686589</v>
      </c>
      <c r="G285" s="198"/>
      <c r="H285" s="218">
        <v>0</v>
      </c>
      <c r="I285" s="229">
        <v>695565</v>
      </c>
      <c r="J285" s="229">
        <v>9969</v>
      </c>
      <c r="K285" s="198">
        <f t="shared" si="9"/>
        <v>705534</v>
      </c>
    </row>
    <row r="286" spans="1:11" ht="12.75">
      <c r="A286" s="194" t="s">
        <v>722</v>
      </c>
      <c r="B286" s="195">
        <v>277</v>
      </c>
      <c r="C286" s="218">
        <v>0</v>
      </c>
      <c r="D286" s="184">
        <v>464448</v>
      </c>
      <c r="E286" s="223">
        <v>3621</v>
      </c>
      <c r="F286" s="218">
        <f t="shared" si="8"/>
        <v>468069</v>
      </c>
      <c r="G286" s="198"/>
      <c r="H286" s="218">
        <v>0</v>
      </c>
      <c r="I286" s="229">
        <v>477453</v>
      </c>
      <c r="J286" s="229">
        <v>3621</v>
      </c>
      <c r="K286" s="198">
        <f t="shared" si="9"/>
        <v>481074</v>
      </c>
    </row>
    <row r="287" spans="1:11" ht="12.75">
      <c r="A287" s="194" t="s">
        <v>723</v>
      </c>
      <c r="B287" s="195">
        <v>278</v>
      </c>
      <c r="C287" s="218">
        <v>0</v>
      </c>
      <c r="D287" s="184">
        <v>3735783</v>
      </c>
      <c r="E287" s="223">
        <v>3792</v>
      </c>
      <c r="F287" s="218">
        <f t="shared" si="8"/>
        <v>3739575</v>
      </c>
      <c r="G287" s="198"/>
      <c r="H287" s="218">
        <v>0</v>
      </c>
      <c r="I287" s="229">
        <v>3840385</v>
      </c>
      <c r="J287" s="229">
        <v>3792</v>
      </c>
      <c r="K287" s="198">
        <f t="shared" si="9"/>
        <v>3844177</v>
      </c>
    </row>
    <row r="288" spans="1:11" ht="12.75">
      <c r="A288" s="194" t="s">
        <v>724</v>
      </c>
      <c r="B288" s="195">
        <v>279</v>
      </c>
      <c r="C288" s="218">
        <v>0</v>
      </c>
      <c r="D288" s="184">
        <v>1339475</v>
      </c>
      <c r="E288" s="223">
        <v>33131</v>
      </c>
      <c r="F288" s="218">
        <f t="shared" si="8"/>
        <v>1372606</v>
      </c>
      <c r="G288" s="198"/>
      <c r="H288" s="218">
        <v>0</v>
      </c>
      <c r="I288" s="229">
        <v>1376980</v>
      </c>
      <c r="J288" s="229">
        <v>33131</v>
      </c>
      <c r="K288" s="198">
        <f t="shared" si="9"/>
        <v>1410111</v>
      </c>
    </row>
    <row r="289" spans="1:11" ht="12.75">
      <c r="A289" s="194" t="s">
        <v>725</v>
      </c>
      <c r="B289" s="195">
        <v>280</v>
      </c>
      <c r="C289" s="218">
        <v>0</v>
      </c>
      <c r="D289" s="184">
        <v>2401798</v>
      </c>
      <c r="E289" s="223">
        <v>73103</v>
      </c>
      <c r="F289" s="218">
        <f t="shared" si="8"/>
        <v>2474901</v>
      </c>
      <c r="G289" s="198"/>
      <c r="H289" s="218">
        <v>0</v>
      </c>
      <c r="I289" s="229">
        <v>2469048</v>
      </c>
      <c r="J289" s="229">
        <v>73103</v>
      </c>
      <c r="K289" s="198">
        <f t="shared" si="9"/>
        <v>2542151</v>
      </c>
    </row>
    <row r="290" spans="1:11" ht="12.75">
      <c r="A290" s="194" t="s">
        <v>726</v>
      </c>
      <c r="B290" s="195">
        <v>281</v>
      </c>
      <c r="C290" s="218">
        <v>0</v>
      </c>
      <c r="D290" s="184">
        <v>40199748</v>
      </c>
      <c r="E290" s="223">
        <v>22189</v>
      </c>
      <c r="F290" s="218">
        <f t="shared" si="8"/>
        <v>40221937</v>
      </c>
      <c r="G290" s="198"/>
      <c r="H290" s="218">
        <v>0</v>
      </c>
      <c r="I290" s="229">
        <v>41325341</v>
      </c>
      <c r="J290" s="229">
        <v>22189</v>
      </c>
      <c r="K290" s="198">
        <f t="shared" si="9"/>
        <v>41347530</v>
      </c>
    </row>
    <row r="291" spans="1:11" ht="12.75">
      <c r="A291" s="194" t="s">
        <v>727</v>
      </c>
      <c r="B291" s="195">
        <v>282</v>
      </c>
      <c r="C291" s="218">
        <v>0</v>
      </c>
      <c r="D291" s="184">
        <v>736188</v>
      </c>
      <c r="E291" s="223">
        <v>24178</v>
      </c>
      <c r="F291" s="218">
        <f t="shared" si="8"/>
        <v>760366</v>
      </c>
      <c r="G291" s="198"/>
      <c r="H291" s="218">
        <v>0</v>
      </c>
      <c r="I291" s="229">
        <v>756801</v>
      </c>
      <c r="J291" s="229">
        <v>24178</v>
      </c>
      <c r="K291" s="198">
        <f t="shared" si="9"/>
        <v>780979</v>
      </c>
    </row>
    <row r="292" spans="1:11" ht="12.75">
      <c r="A292" s="194" t="s">
        <v>728</v>
      </c>
      <c r="B292" s="195">
        <v>283</v>
      </c>
      <c r="C292" s="218">
        <v>0</v>
      </c>
      <c r="D292" s="184">
        <v>105849</v>
      </c>
      <c r="E292" s="223">
        <v>41732</v>
      </c>
      <c r="F292" s="218">
        <f t="shared" si="8"/>
        <v>147581</v>
      </c>
      <c r="G292" s="198"/>
      <c r="H292" s="218">
        <v>0</v>
      </c>
      <c r="I292" s="229">
        <v>108813</v>
      </c>
      <c r="J292" s="229">
        <v>41732</v>
      </c>
      <c r="K292" s="198">
        <f t="shared" si="9"/>
        <v>150545</v>
      </c>
    </row>
    <row r="293" spans="1:11" ht="12.75">
      <c r="A293" s="194" t="s">
        <v>729</v>
      </c>
      <c r="B293" s="195">
        <v>284</v>
      </c>
      <c r="C293" s="218">
        <v>0</v>
      </c>
      <c r="D293" s="184">
        <v>3946510</v>
      </c>
      <c r="E293" s="223">
        <v>2562</v>
      </c>
      <c r="F293" s="218">
        <f t="shared" si="8"/>
        <v>3949072</v>
      </c>
      <c r="G293" s="198"/>
      <c r="H293" s="218">
        <v>0</v>
      </c>
      <c r="I293" s="229">
        <v>4057012</v>
      </c>
      <c r="J293" s="229">
        <v>2562</v>
      </c>
      <c r="K293" s="198">
        <f t="shared" si="9"/>
        <v>4059574</v>
      </c>
    </row>
    <row r="294" spans="1:11" ht="12.75">
      <c r="A294" s="194" t="s">
        <v>730</v>
      </c>
      <c r="B294" s="195">
        <v>285</v>
      </c>
      <c r="C294" s="218">
        <v>0</v>
      </c>
      <c r="D294" s="184">
        <v>3400457</v>
      </c>
      <c r="E294" s="223">
        <v>0</v>
      </c>
      <c r="F294" s="218">
        <f t="shared" si="8"/>
        <v>3400457</v>
      </c>
      <c r="G294" s="198"/>
      <c r="H294" s="218">
        <v>0</v>
      </c>
      <c r="I294" s="229">
        <v>3495670</v>
      </c>
      <c r="J294" s="229">
        <v>0</v>
      </c>
      <c r="K294" s="198">
        <f t="shared" si="9"/>
        <v>3495670</v>
      </c>
    </row>
    <row r="295" spans="1:11" ht="12.75">
      <c r="A295" s="194" t="s">
        <v>731</v>
      </c>
      <c r="B295" s="195">
        <v>286</v>
      </c>
      <c r="C295" s="218">
        <v>0</v>
      </c>
      <c r="D295" s="184">
        <v>447024</v>
      </c>
      <c r="E295" s="223">
        <v>0</v>
      </c>
      <c r="F295" s="218">
        <f t="shared" si="8"/>
        <v>447024</v>
      </c>
      <c r="G295" s="198"/>
      <c r="H295" s="218">
        <v>0</v>
      </c>
      <c r="I295" s="229">
        <v>459541</v>
      </c>
      <c r="J295" s="229">
        <v>0</v>
      </c>
      <c r="K295" s="198">
        <f t="shared" si="9"/>
        <v>459541</v>
      </c>
    </row>
    <row r="296" spans="1:11" ht="12.75">
      <c r="A296" s="194" t="s">
        <v>732</v>
      </c>
      <c r="B296" s="195">
        <v>287</v>
      </c>
      <c r="C296" s="218">
        <v>0</v>
      </c>
      <c r="D296" s="184">
        <v>822696</v>
      </c>
      <c r="E296" s="223">
        <v>143347</v>
      </c>
      <c r="F296" s="218">
        <f t="shared" si="8"/>
        <v>966043</v>
      </c>
      <c r="G296" s="198"/>
      <c r="H296" s="218">
        <v>0</v>
      </c>
      <c r="I296" s="229">
        <v>845731</v>
      </c>
      <c r="J296" s="229">
        <v>143347</v>
      </c>
      <c r="K296" s="198">
        <f t="shared" si="9"/>
        <v>989078</v>
      </c>
    </row>
    <row r="297" spans="1:11" ht="12.75">
      <c r="A297" s="194" t="s">
        <v>733</v>
      </c>
      <c r="B297" s="195">
        <v>288</v>
      </c>
      <c r="C297" s="218">
        <v>0</v>
      </c>
      <c r="D297" s="184">
        <v>1486462</v>
      </c>
      <c r="E297" s="223">
        <v>37768</v>
      </c>
      <c r="F297" s="218">
        <f t="shared" si="8"/>
        <v>1524230</v>
      </c>
      <c r="G297" s="198"/>
      <c r="H297" s="218">
        <v>0</v>
      </c>
      <c r="I297" s="229">
        <v>1528083</v>
      </c>
      <c r="J297" s="229">
        <v>37768</v>
      </c>
      <c r="K297" s="198">
        <f t="shared" si="9"/>
        <v>1565851</v>
      </c>
    </row>
    <row r="298" spans="1:11" ht="12.75">
      <c r="A298" s="194" t="s">
        <v>734</v>
      </c>
      <c r="B298" s="195">
        <v>289</v>
      </c>
      <c r="C298" s="218">
        <v>0</v>
      </c>
      <c r="D298" s="184">
        <v>536722</v>
      </c>
      <c r="E298" s="223">
        <v>133583</v>
      </c>
      <c r="F298" s="218">
        <f t="shared" si="8"/>
        <v>670305</v>
      </c>
      <c r="G298" s="198"/>
      <c r="H298" s="218">
        <v>0</v>
      </c>
      <c r="I298" s="229">
        <v>551750</v>
      </c>
      <c r="J298" s="229">
        <v>133583</v>
      </c>
      <c r="K298" s="198">
        <f t="shared" si="9"/>
        <v>685333</v>
      </c>
    </row>
    <row r="299" spans="1:11" ht="12.75">
      <c r="A299" s="194" t="s">
        <v>735</v>
      </c>
      <c r="B299" s="195">
        <v>290</v>
      </c>
      <c r="C299" s="218">
        <v>0</v>
      </c>
      <c r="D299" s="184">
        <v>828928</v>
      </c>
      <c r="E299" s="223">
        <v>144372</v>
      </c>
      <c r="F299" s="218">
        <f t="shared" si="8"/>
        <v>973300</v>
      </c>
      <c r="G299" s="198"/>
      <c r="H299" s="218">
        <v>0</v>
      </c>
      <c r="I299" s="229">
        <v>852138</v>
      </c>
      <c r="J299" s="229">
        <v>144372</v>
      </c>
      <c r="K299" s="198">
        <f t="shared" si="9"/>
        <v>996510</v>
      </c>
    </row>
    <row r="300" spans="1:11" ht="12.75">
      <c r="A300" s="194" t="s">
        <v>736</v>
      </c>
      <c r="B300" s="195">
        <v>291</v>
      </c>
      <c r="C300" s="218">
        <v>0</v>
      </c>
      <c r="D300" s="184">
        <v>1374511</v>
      </c>
      <c r="E300" s="223">
        <v>1563</v>
      </c>
      <c r="F300" s="218">
        <f t="shared" si="8"/>
        <v>1376074</v>
      </c>
      <c r="G300" s="198"/>
      <c r="H300" s="218">
        <v>0</v>
      </c>
      <c r="I300" s="229">
        <v>1412997</v>
      </c>
      <c r="J300" s="229">
        <v>1563</v>
      </c>
      <c r="K300" s="198">
        <f t="shared" si="9"/>
        <v>1414560</v>
      </c>
    </row>
    <row r="301" spans="1:11" ht="12.75">
      <c r="A301" s="194" t="s">
        <v>737</v>
      </c>
      <c r="B301" s="195">
        <v>292</v>
      </c>
      <c r="C301" s="218">
        <v>0</v>
      </c>
      <c r="D301" s="184">
        <v>1994435</v>
      </c>
      <c r="E301" s="223">
        <v>0</v>
      </c>
      <c r="F301" s="218">
        <f t="shared" si="8"/>
        <v>1994435</v>
      </c>
      <c r="G301" s="198"/>
      <c r="H301" s="218">
        <v>0</v>
      </c>
      <c r="I301" s="229">
        <v>2050279</v>
      </c>
      <c r="J301" s="229">
        <v>0</v>
      </c>
      <c r="K301" s="198">
        <f t="shared" si="9"/>
        <v>2050279</v>
      </c>
    </row>
    <row r="302" spans="1:11" ht="12.75">
      <c r="A302" s="194" t="s">
        <v>738</v>
      </c>
      <c r="B302" s="195">
        <v>293</v>
      </c>
      <c r="C302" s="218">
        <v>0</v>
      </c>
      <c r="D302" s="184">
        <v>8931365</v>
      </c>
      <c r="E302" s="223">
        <v>150743</v>
      </c>
      <c r="F302" s="218">
        <f t="shared" si="8"/>
        <v>9082108</v>
      </c>
      <c r="G302" s="198"/>
      <c r="H302" s="218">
        <v>0</v>
      </c>
      <c r="I302" s="229">
        <v>9181443</v>
      </c>
      <c r="J302" s="229">
        <v>150743</v>
      </c>
      <c r="K302" s="198">
        <f t="shared" si="9"/>
        <v>9332186</v>
      </c>
    </row>
    <row r="303" spans="1:11" ht="12.75">
      <c r="A303" s="194" t="s">
        <v>739</v>
      </c>
      <c r="B303" s="195">
        <v>294</v>
      </c>
      <c r="C303" s="218">
        <v>0</v>
      </c>
      <c r="D303" s="184">
        <v>1480770</v>
      </c>
      <c r="E303" s="223">
        <v>80857</v>
      </c>
      <c r="F303" s="218">
        <f t="shared" si="8"/>
        <v>1561627</v>
      </c>
      <c r="G303" s="198"/>
      <c r="H303" s="218">
        <v>0</v>
      </c>
      <c r="I303" s="229">
        <v>1522232</v>
      </c>
      <c r="J303" s="229">
        <v>80857</v>
      </c>
      <c r="K303" s="198">
        <f t="shared" si="9"/>
        <v>1603089</v>
      </c>
    </row>
    <row r="304" spans="1:11" ht="12.75">
      <c r="A304" s="194" t="s">
        <v>740</v>
      </c>
      <c r="B304" s="195">
        <v>295</v>
      </c>
      <c r="C304" s="218">
        <v>0</v>
      </c>
      <c r="D304" s="184">
        <v>2955498</v>
      </c>
      <c r="E304" s="223">
        <v>217738</v>
      </c>
      <c r="F304" s="218">
        <f t="shared" si="8"/>
        <v>3173236</v>
      </c>
      <c r="G304" s="198"/>
      <c r="H304" s="218">
        <v>0</v>
      </c>
      <c r="I304" s="229">
        <v>3038252</v>
      </c>
      <c r="J304" s="229">
        <v>217738</v>
      </c>
      <c r="K304" s="198">
        <f t="shared" si="9"/>
        <v>3255990</v>
      </c>
    </row>
    <row r="305" spans="1:11" ht="12.75">
      <c r="A305" s="194" t="s">
        <v>741</v>
      </c>
      <c r="B305" s="195">
        <v>296</v>
      </c>
      <c r="C305" s="218">
        <v>0</v>
      </c>
      <c r="D305" s="184">
        <v>104125</v>
      </c>
      <c r="E305" s="223">
        <v>12451</v>
      </c>
      <c r="F305" s="218">
        <f t="shared" si="8"/>
        <v>116576</v>
      </c>
      <c r="G305" s="198"/>
      <c r="H305" s="218">
        <v>0</v>
      </c>
      <c r="I305" s="229">
        <v>107041</v>
      </c>
      <c r="J305" s="229">
        <v>12451</v>
      </c>
      <c r="K305" s="198">
        <f t="shared" si="9"/>
        <v>119492</v>
      </c>
    </row>
    <row r="306" spans="1:11" ht="12.75">
      <c r="A306" s="194" t="s">
        <v>742</v>
      </c>
      <c r="B306" s="195">
        <v>297</v>
      </c>
      <c r="C306" s="218">
        <v>0</v>
      </c>
      <c r="D306" s="184">
        <v>19627</v>
      </c>
      <c r="E306" s="223">
        <v>66690</v>
      </c>
      <c r="F306" s="218">
        <f t="shared" si="8"/>
        <v>86317</v>
      </c>
      <c r="G306" s="198"/>
      <c r="H306" s="218">
        <v>0</v>
      </c>
      <c r="I306" s="229">
        <v>20177</v>
      </c>
      <c r="J306" s="229">
        <v>66690</v>
      </c>
      <c r="K306" s="198">
        <f t="shared" si="9"/>
        <v>86867</v>
      </c>
    </row>
    <row r="307" spans="1:11" ht="12.75">
      <c r="A307" s="194" t="s">
        <v>743</v>
      </c>
      <c r="B307" s="195">
        <v>298</v>
      </c>
      <c r="C307" s="218">
        <v>0</v>
      </c>
      <c r="D307" s="184">
        <v>651328</v>
      </c>
      <c r="E307" s="223">
        <v>140546</v>
      </c>
      <c r="F307" s="218">
        <f t="shared" si="8"/>
        <v>791874</v>
      </c>
      <c r="G307" s="198"/>
      <c r="H307" s="218">
        <v>0</v>
      </c>
      <c r="I307" s="229">
        <v>669565</v>
      </c>
      <c r="J307" s="229">
        <v>140546</v>
      </c>
      <c r="K307" s="198">
        <f t="shared" si="9"/>
        <v>810111</v>
      </c>
    </row>
    <row r="308" spans="1:11" ht="12.75">
      <c r="A308" s="194" t="s">
        <v>744</v>
      </c>
      <c r="B308" s="195">
        <v>299</v>
      </c>
      <c r="C308" s="218">
        <v>0</v>
      </c>
      <c r="D308" s="184">
        <v>1395578</v>
      </c>
      <c r="E308" s="223">
        <v>199989</v>
      </c>
      <c r="F308" s="218">
        <f t="shared" si="8"/>
        <v>1595567</v>
      </c>
      <c r="G308" s="198"/>
      <c r="H308" s="218">
        <v>0</v>
      </c>
      <c r="I308" s="229">
        <v>1434654</v>
      </c>
      <c r="J308" s="229">
        <v>199989</v>
      </c>
      <c r="K308" s="198">
        <f t="shared" si="9"/>
        <v>1634643</v>
      </c>
    </row>
    <row r="309" spans="1:11" ht="12.75">
      <c r="A309" s="194" t="s">
        <v>745</v>
      </c>
      <c r="B309" s="195">
        <v>300</v>
      </c>
      <c r="C309" s="218">
        <v>0</v>
      </c>
      <c r="D309" s="184">
        <v>31947</v>
      </c>
      <c r="E309" s="223">
        <v>262</v>
      </c>
      <c r="F309" s="218">
        <f t="shared" si="8"/>
        <v>32209</v>
      </c>
      <c r="G309" s="198"/>
      <c r="H309" s="218">
        <v>0</v>
      </c>
      <c r="I309" s="229">
        <v>32842</v>
      </c>
      <c r="J309" s="229">
        <v>262</v>
      </c>
      <c r="K309" s="198">
        <f t="shared" si="9"/>
        <v>33104</v>
      </c>
    </row>
    <row r="310" spans="1:11" ht="12.75">
      <c r="A310" s="194" t="s">
        <v>746</v>
      </c>
      <c r="B310" s="195">
        <v>301</v>
      </c>
      <c r="C310" s="218">
        <v>0</v>
      </c>
      <c r="D310" s="184">
        <v>1026218</v>
      </c>
      <c r="E310" s="223">
        <v>27176</v>
      </c>
      <c r="F310" s="218">
        <f t="shared" si="8"/>
        <v>1053394</v>
      </c>
      <c r="G310" s="198"/>
      <c r="H310" s="218">
        <v>0</v>
      </c>
      <c r="I310" s="229">
        <v>1054952</v>
      </c>
      <c r="J310" s="229">
        <v>27176</v>
      </c>
      <c r="K310" s="198">
        <f t="shared" si="9"/>
        <v>1082128</v>
      </c>
    </row>
    <row r="311" spans="1:11" ht="12.75">
      <c r="A311" s="194" t="s">
        <v>747</v>
      </c>
      <c r="B311" s="195">
        <v>302</v>
      </c>
      <c r="C311" s="218">
        <v>0</v>
      </c>
      <c r="D311" s="184">
        <v>13482</v>
      </c>
      <c r="E311" s="223">
        <v>12326</v>
      </c>
      <c r="F311" s="218">
        <f t="shared" si="8"/>
        <v>25808</v>
      </c>
      <c r="G311" s="198"/>
      <c r="H311" s="218">
        <v>0</v>
      </c>
      <c r="I311" s="229">
        <v>13859</v>
      </c>
      <c r="J311" s="229">
        <v>12326</v>
      </c>
      <c r="K311" s="198">
        <f t="shared" si="9"/>
        <v>26185</v>
      </c>
    </row>
    <row r="312" spans="1:11" ht="12.75">
      <c r="A312" s="194" t="s">
        <v>748</v>
      </c>
      <c r="B312" s="195">
        <v>303</v>
      </c>
      <c r="C312" s="218">
        <v>0</v>
      </c>
      <c r="D312" s="184">
        <v>565358</v>
      </c>
      <c r="E312" s="223">
        <v>201138</v>
      </c>
      <c r="F312" s="218">
        <f t="shared" si="8"/>
        <v>766496</v>
      </c>
      <c r="G312" s="198"/>
      <c r="H312" s="218">
        <v>0</v>
      </c>
      <c r="I312" s="229">
        <v>581188</v>
      </c>
      <c r="J312" s="229">
        <v>201138</v>
      </c>
      <c r="K312" s="198">
        <f t="shared" si="9"/>
        <v>782326</v>
      </c>
    </row>
    <row r="313" spans="1:11" ht="12.75">
      <c r="A313" s="194" t="s">
        <v>749</v>
      </c>
      <c r="B313" s="195">
        <v>304</v>
      </c>
      <c r="C313" s="218">
        <v>0</v>
      </c>
      <c r="D313" s="184">
        <v>1461125</v>
      </c>
      <c r="E313" s="223">
        <v>26773</v>
      </c>
      <c r="F313" s="218">
        <f t="shared" si="8"/>
        <v>1487898</v>
      </c>
      <c r="G313" s="198"/>
      <c r="H313" s="218">
        <v>0</v>
      </c>
      <c r="I313" s="229">
        <v>1502036</v>
      </c>
      <c r="J313" s="229">
        <v>26773</v>
      </c>
      <c r="K313" s="198">
        <f t="shared" si="9"/>
        <v>1528809</v>
      </c>
    </row>
    <row r="314" spans="1:11" ht="12.75">
      <c r="A314" s="194" t="s">
        <v>750</v>
      </c>
      <c r="B314" s="195">
        <v>305</v>
      </c>
      <c r="C314" s="218">
        <v>0</v>
      </c>
      <c r="D314" s="184">
        <v>3577383</v>
      </c>
      <c r="E314" s="223">
        <v>32508</v>
      </c>
      <c r="F314" s="218">
        <f t="shared" si="8"/>
        <v>3609891</v>
      </c>
      <c r="G314" s="198"/>
      <c r="H314" s="218">
        <v>0</v>
      </c>
      <c r="I314" s="229">
        <v>3677550</v>
      </c>
      <c r="J314" s="229">
        <v>32508</v>
      </c>
      <c r="K314" s="198">
        <f t="shared" si="9"/>
        <v>3710058</v>
      </c>
    </row>
    <row r="315" spans="1:11" ht="12.75">
      <c r="A315" s="194" t="s">
        <v>751</v>
      </c>
      <c r="B315" s="195">
        <v>306</v>
      </c>
      <c r="C315" s="218">
        <v>0</v>
      </c>
      <c r="D315" s="184">
        <v>250815</v>
      </c>
      <c r="E315" s="223">
        <v>41244</v>
      </c>
      <c r="F315" s="218">
        <f t="shared" si="8"/>
        <v>292059</v>
      </c>
      <c r="G315" s="198"/>
      <c r="H315" s="218">
        <v>0</v>
      </c>
      <c r="I315" s="229">
        <v>257838</v>
      </c>
      <c r="J315" s="229">
        <v>41244</v>
      </c>
      <c r="K315" s="198">
        <f t="shared" si="9"/>
        <v>299082</v>
      </c>
    </row>
    <row r="316" spans="1:11" ht="12.75">
      <c r="A316" s="194" t="s">
        <v>752</v>
      </c>
      <c r="B316" s="195">
        <v>307</v>
      </c>
      <c r="C316" s="218">
        <v>0</v>
      </c>
      <c r="D316" s="184">
        <v>2706343</v>
      </c>
      <c r="E316" s="223">
        <v>73420</v>
      </c>
      <c r="F316" s="218">
        <f t="shared" si="8"/>
        <v>2779763</v>
      </c>
      <c r="G316" s="198"/>
      <c r="H316" s="218">
        <v>0</v>
      </c>
      <c r="I316" s="229">
        <v>2782121</v>
      </c>
      <c r="J316" s="229">
        <v>73420</v>
      </c>
      <c r="K316" s="198">
        <f t="shared" si="9"/>
        <v>2855541</v>
      </c>
    </row>
    <row r="317" spans="1:11" ht="12.75">
      <c r="A317" s="194" t="s">
        <v>753</v>
      </c>
      <c r="B317" s="195">
        <v>308</v>
      </c>
      <c r="C317" s="218">
        <v>0</v>
      </c>
      <c r="D317" s="184">
        <v>10197155</v>
      </c>
      <c r="E317" s="223">
        <v>7741</v>
      </c>
      <c r="F317" s="218">
        <f t="shared" si="8"/>
        <v>10204896</v>
      </c>
      <c r="G317" s="198"/>
      <c r="H317" s="218">
        <v>0</v>
      </c>
      <c r="I317" s="229">
        <v>10482675</v>
      </c>
      <c r="J317" s="229">
        <v>7741</v>
      </c>
      <c r="K317" s="198">
        <f t="shared" si="9"/>
        <v>10490416</v>
      </c>
    </row>
    <row r="318" spans="1:11" ht="12.75">
      <c r="A318" s="194" t="s">
        <v>754</v>
      </c>
      <c r="B318" s="195">
        <v>309</v>
      </c>
      <c r="C318" s="218">
        <v>0</v>
      </c>
      <c r="D318" s="184">
        <v>1833298</v>
      </c>
      <c r="E318" s="223">
        <v>19447</v>
      </c>
      <c r="F318" s="218">
        <f t="shared" si="8"/>
        <v>1852745</v>
      </c>
      <c r="G318" s="198"/>
      <c r="H318" s="218">
        <v>0</v>
      </c>
      <c r="I318" s="229">
        <v>1884630</v>
      </c>
      <c r="J318" s="229">
        <v>19447</v>
      </c>
      <c r="K318" s="198">
        <f t="shared" si="9"/>
        <v>1904077</v>
      </c>
    </row>
    <row r="319" spans="1:11" ht="12.75">
      <c r="A319" s="194" t="s">
        <v>755</v>
      </c>
      <c r="B319" s="195">
        <v>310</v>
      </c>
      <c r="C319" s="218">
        <v>0</v>
      </c>
      <c r="D319" s="184">
        <v>2100976</v>
      </c>
      <c r="E319" s="223">
        <v>106632</v>
      </c>
      <c r="F319" s="218">
        <f t="shared" si="8"/>
        <v>2207608</v>
      </c>
      <c r="G319" s="198"/>
      <c r="H319" s="218">
        <v>0</v>
      </c>
      <c r="I319" s="229">
        <v>2159803</v>
      </c>
      <c r="J319" s="229">
        <v>106632</v>
      </c>
      <c r="K319" s="198">
        <f t="shared" si="9"/>
        <v>2266435</v>
      </c>
    </row>
    <row r="320" spans="1:11" ht="12.75">
      <c r="A320" s="194" t="s">
        <v>756</v>
      </c>
      <c r="B320" s="195">
        <v>311</v>
      </c>
      <c r="C320" s="218">
        <v>0</v>
      </c>
      <c r="D320" s="184">
        <v>960737</v>
      </c>
      <c r="E320" s="223">
        <v>5196</v>
      </c>
      <c r="F320" s="218">
        <f t="shared" si="8"/>
        <v>965933</v>
      </c>
      <c r="G320" s="198"/>
      <c r="H320" s="218">
        <v>0</v>
      </c>
      <c r="I320" s="229">
        <v>987638</v>
      </c>
      <c r="J320" s="229">
        <v>5196</v>
      </c>
      <c r="K320" s="198">
        <f t="shared" si="9"/>
        <v>992834</v>
      </c>
    </row>
    <row r="321" spans="1:11" ht="12.75">
      <c r="A321" s="194" t="s">
        <v>757</v>
      </c>
      <c r="B321" s="195">
        <v>312</v>
      </c>
      <c r="C321" s="218">
        <v>0</v>
      </c>
      <c r="D321" s="184">
        <v>135051</v>
      </c>
      <c r="E321" s="223">
        <v>98401</v>
      </c>
      <c r="F321" s="218">
        <f t="shared" si="8"/>
        <v>233452</v>
      </c>
      <c r="G321" s="198"/>
      <c r="H321" s="218">
        <v>0</v>
      </c>
      <c r="I321" s="229">
        <v>138832</v>
      </c>
      <c r="J321" s="229">
        <v>98401</v>
      </c>
      <c r="K321" s="198">
        <f t="shared" si="9"/>
        <v>237233</v>
      </c>
    </row>
    <row r="322" spans="1:11" ht="12.75">
      <c r="A322" s="194" t="s">
        <v>758</v>
      </c>
      <c r="B322" s="195">
        <v>313</v>
      </c>
      <c r="C322" s="218">
        <v>0</v>
      </c>
      <c r="D322" s="184">
        <v>100298</v>
      </c>
      <c r="E322" s="223">
        <v>72197</v>
      </c>
      <c r="F322" s="218">
        <f t="shared" si="8"/>
        <v>172495</v>
      </c>
      <c r="G322" s="198"/>
      <c r="H322" s="218">
        <v>0</v>
      </c>
      <c r="I322" s="229">
        <v>103106</v>
      </c>
      <c r="J322" s="229">
        <v>72197</v>
      </c>
      <c r="K322" s="198">
        <f t="shared" si="9"/>
        <v>175303</v>
      </c>
    </row>
    <row r="323" spans="1:11" ht="12.75">
      <c r="A323" s="194" t="s">
        <v>759</v>
      </c>
      <c r="B323" s="195">
        <v>314</v>
      </c>
      <c r="C323" s="218">
        <v>0</v>
      </c>
      <c r="D323" s="184">
        <v>7083057</v>
      </c>
      <c r="E323" s="223">
        <v>0</v>
      </c>
      <c r="F323" s="218">
        <f t="shared" si="8"/>
        <v>7083057</v>
      </c>
      <c r="G323" s="198"/>
      <c r="H323" s="218">
        <v>0</v>
      </c>
      <c r="I323" s="229">
        <v>7281383</v>
      </c>
      <c r="J323" s="229">
        <v>0</v>
      </c>
      <c r="K323" s="198">
        <f t="shared" si="9"/>
        <v>7281383</v>
      </c>
    </row>
    <row r="324" spans="1:11" ht="12.75">
      <c r="A324" s="194" t="s">
        <v>760</v>
      </c>
      <c r="B324" s="195">
        <v>315</v>
      </c>
      <c r="C324" s="218">
        <v>0</v>
      </c>
      <c r="D324" s="184">
        <v>959875</v>
      </c>
      <c r="E324" s="223">
        <v>99391</v>
      </c>
      <c r="F324" s="218">
        <f t="shared" si="8"/>
        <v>1059266</v>
      </c>
      <c r="G324" s="198"/>
      <c r="H324" s="218">
        <v>0</v>
      </c>
      <c r="I324" s="229">
        <v>986751</v>
      </c>
      <c r="J324" s="229">
        <v>99391</v>
      </c>
      <c r="K324" s="198">
        <f t="shared" si="9"/>
        <v>1086142</v>
      </c>
    </row>
    <row r="325" spans="1:11" ht="12.75">
      <c r="A325" s="194" t="s">
        <v>761</v>
      </c>
      <c r="B325" s="195">
        <v>316</v>
      </c>
      <c r="C325" s="218">
        <v>0</v>
      </c>
      <c r="D325" s="184">
        <v>2629189</v>
      </c>
      <c r="E325" s="223">
        <v>25908</v>
      </c>
      <c r="F325" s="218">
        <f t="shared" si="8"/>
        <v>2655097</v>
      </c>
      <c r="G325" s="198"/>
      <c r="H325" s="218">
        <v>0</v>
      </c>
      <c r="I325" s="229">
        <v>2702806</v>
      </c>
      <c r="J325" s="229">
        <v>25908</v>
      </c>
      <c r="K325" s="198">
        <f t="shared" si="9"/>
        <v>2728714</v>
      </c>
    </row>
    <row r="326" spans="1:11" ht="12.75">
      <c r="A326" s="194" t="s">
        <v>762</v>
      </c>
      <c r="B326" s="195">
        <v>317</v>
      </c>
      <c r="C326" s="218">
        <v>0</v>
      </c>
      <c r="D326" s="184">
        <v>1375608</v>
      </c>
      <c r="E326" s="223">
        <v>0</v>
      </c>
      <c r="F326" s="218">
        <f t="shared" si="8"/>
        <v>1375608</v>
      </c>
      <c r="G326" s="198"/>
      <c r="H326" s="218">
        <v>0</v>
      </c>
      <c r="I326" s="229">
        <v>1414125</v>
      </c>
      <c r="J326" s="229">
        <v>0</v>
      </c>
      <c r="K326" s="198">
        <f t="shared" si="9"/>
        <v>1414125</v>
      </c>
    </row>
    <row r="327" spans="1:11" ht="12.75">
      <c r="A327" s="194" t="s">
        <v>763</v>
      </c>
      <c r="B327" s="195">
        <v>318</v>
      </c>
      <c r="C327" s="218">
        <v>0</v>
      </c>
      <c r="D327" s="184">
        <v>62068</v>
      </c>
      <c r="E327" s="223">
        <v>8399</v>
      </c>
      <c r="F327" s="218">
        <f t="shared" si="8"/>
        <v>70467</v>
      </c>
      <c r="G327" s="198"/>
      <c r="H327" s="218">
        <v>0</v>
      </c>
      <c r="I327" s="229">
        <v>63806</v>
      </c>
      <c r="J327" s="229">
        <v>8399</v>
      </c>
      <c r="K327" s="198">
        <f t="shared" si="9"/>
        <v>72205</v>
      </c>
    </row>
    <row r="328" spans="1:11" ht="12.75">
      <c r="A328" s="194" t="s">
        <v>764</v>
      </c>
      <c r="B328" s="195">
        <v>319</v>
      </c>
      <c r="C328" s="218">
        <v>0</v>
      </c>
      <c r="D328" s="184">
        <v>185063</v>
      </c>
      <c r="E328" s="223">
        <v>109468</v>
      </c>
      <c r="F328" s="218">
        <f t="shared" si="8"/>
        <v>294531</v>
      </c>
      <c r="G328" s="198"/>
      <c r="H328" s="218">
        <v>0</v>
      </c>
      <c r="I328" s="229">
        <v>190245</v>
      </c>
      <c r="J328" s="229">
        <v>109468</v>
      </c>
      <c r="K328" s="198">
        <f t="shared" si="9"/>
        <v>299713</v>
      </c>
    </row>
    <row r="329" spans="1:11" ht="12.75">
      <c r="A329" s="194" t="s">
        <v>765</v>
      </c>
      <c r="B329" s="195">
        <v>320</v>
      </c>
      <c r="C329" s="218">
        <v>0</v>
      </c>
      <c r="D329" s="184">
        <v>454857</v>
      </c>
      <c r="E329" s="223">
        <v>3062</v>
      </c>
      <c r="F329" s="218">
        <f t="shared" si="8"/>
        <v>457919</v>
      </c>
      <c r="G329" s="198"/>
      <c r="H329" s="218">
        <v>0</v>
      </c>
      <c r="I329" s="229">
        <v>467593</v>
      </c>
      <c r="J329" s="229">
        <v>3062</v>
      </c>
      <c r="K329" s="198">
        <f t="shared" si="9"/>
        <v>470655</v>
      </c>
    </row>
    <row r="330" spans="1:11" ht="12.75">
      <c r="A330" s="194" t="s">
        <v>766</v>
      </c>
      <c r="B330" s="195">
        <v>321</v>
      </c>
      <c r="C330" s="218">
        <v>0</v>
      </c>
      <c r="D330" s="184">
        <v>846068</v>
      </c>
      <c r="E330" s="223">
        <v>0</v>
      </c>
      <c r="F330" s="218">
        <f t="shared" si="8"/>
        <v>846068</v>
      </c>
      <c r="G330" s="198"/>
      <c r="H330" s="218">
        <v>0</v>
      </c>
      <c r="I330" s="229">
        <v>869758</v>
      </c>
      <c r="J330" s="229">
        <v>0</v>
      </c>
      <c r="K330" s="198">
        <f t="shared" si="9"/>
        <v>869758</v>
      </c>
    </row>
    <row r="331" spans="1:11" ht="12.75">
      <c r="A331" s="194" t="s">
        <v>767</v>
      </c>
      <c r="B331" s="195">
        <v>322</v>
      </c>
      <c r="C331" s="218">
        <v>0</v>
      </c>
      <c r="D331" s="184">
        <v>694397</v>
      </c>
      <c r="E331" s="223">
        <v>38966</v>
      </c>
      <c r="F331" s="218">
        <f aca="true" t="shared" si="10" ref="F331:F360">SUM(C331:E331)</f>
        <v>733363</v>
      </c>
      <c r="G331" s="198"/>
      <c r="H331" s="218">
        <v>0</v>
      </c>
      <c r="I331" s="229">
        <v>713840</v>
      </c>
      <c r="J331" s="229">
        <v>38966</v>
      </c>
      <c r="K331" s="198">
        <f aca="true" t="shared" si="11" ref="K331:K360">SUM(H331:J331)</f>
        <v>752806</v>
      </c>
    </row>
    <row r="332" spans="1:11" ht="12.75">
      <c r="A332" s="194" t="s">
        <v>768</v>
      </c>
      <c r="B332" s="195">
        <v>323</v>
      </c>
      <c r="C332" s="218">
        <v>0</v>
      </c>
      <c r="D332" s="184">
        <v>517210</v>
      </c>
      <c r="E332" s="223">
        <v>53276</v>
      </c>
      <c r="F332" s="218">
        <f t="shared" si="10"/>
        <v>570486</v>
      </c>
      <c r="G332" s="198"/>
      <c r="H332" s="218">
        <v>0</v>
      </c>
      <c r="I332" s="229">
        <v>531692</v>
      </c>
      <c r="J332" s="229">
        <v>53276</v>
      </c>
      <c r="K332" s="198">
        <f t="shared" si="11"/>
        <v>584968</v>
      </c>
    </row>
    <row r="333" spans="1:11" ht="12.75">
      <c r="A333" s="194" t="s">
        <v>769</v>
      </c>
      <c r="B333" s="195">
        <v>324</v>
      </c>
      <c r="C333" s="218">
        <v>0</v>
      </c>
      <c r="D333" s="184">
        <v>314642</v>
      </c>
      <c r="E333" s="223">
        <v>44320</v>
      </c>
      <c r="F333" s="218">
        <f t="shared" si="10"/>
        <v>358962</v>
      </c>
      <c r="G333" s="198"/>
      <c r="H333" s="218">
        <v>0</v>
      </c>
      <c r="I333" s="229">
        <v>323452</v>
      </c>
      <c r="J333" s="229">
        <v>44320</v>
      </c>
      <c r="K333" s="198">
        <f t="shared" si="11"/>
        <v>367772</v>
      </c>
    </row>
    <row r="334" spans="1:11" ht="12.75">
      <c r="A334" s="194" t="s">
        <v>770</v>
      </c>
      <c r="B334" s="195">
        <v>325</v>
      </c>
      <c r="C334" s="218">
        <v>0</v>
      </c>
      <c r="D334" s="184">
        <v>3805777</v>
      </c>
      <c r="E334" s="223">
        <v>480</v>
      </c>
      <c r="F334" s="218">
        <f t="shared" si="10"/>
        <v>3806257</v>
      </c>
      <c r="G334" s="198"/>
      <c r="H334" s="218">
        <v>0</v>
      </c>
      <c r="I334" s="229">
        <v>3912339</v>
      </c>
      <c r="J334" s="229">
        <v>480</v>
      </c>
      <c r="K334" s="198">
        <f t="shared" si="11"/>
        <v>3912819</v>
      </c>
    </row>
    <row r="335" spans="1:11" ht="12.75">
      <c r="A335" s="194" t="s">
        <v>771</v>
      </c>
      <c r="B335" s="195">
        <v>326</v>
      </c>
      <c r="C335" s="218">
        <v>0</v>
      </c>
      <c r="D335" s="184">
        <v>103248</v>
      </c>
      <c r="E335" s="223">
        <v>73798</v>
      </c>
      <c r="F335" s="218">
        <f t="shared" si="10"/>
        <v>177046</v>
      </c>
      <c r="G335" s="198"/>
      <c r="H335" s="218">
        <v>0</v>
      </c>
      <c r="I335" s="229">
        <v>106139</v>
      </c>
      <c r="J335" s="229">
        <v>73798</v>
      </c>
      <c r="K335" s="198">
        <f t="shared" si="11"/>
        <v>179937</v>
      </c>
    </row>
    <row r="336" spans="1:11" ht="12.75">
      <c r="A336" s="194" t="s">
        <v>772</v>
      </c>
      <c r="B336" s="195">
        <v>327</v>
      </c>
      <c r="C336" s="218">
        <v>0</v>
      </c>
      <c r="D336" s="184">
        <v>197240</v>
      </c>
      <c r="E336" s="223">
        <v>829714</v>
      </c>
      <c r="F336" s="218">
        <f t="shared" si="10"/>
        <v>1026954</v>
      </c>
      <c r="G336" s="198"/>
      <c r="H336" s="218">
        <v>0</v>
      </c>
      <c r="I336" s="229">
        <v>202763</v>
      </c>
      <c r="J336" s="229">
        <v>829714</v>
      </c>
      <c r="K336" s="198">
        <f t="shared" si="11"/>
        <v>1032477</v>
      </c>
    </row>
    <row r="337" spans="1:11" ht="12.75">
      <c r="A337" s="194" t="s">
        <v>773</v>
      </c>
      <c r="B337" s="195">
        <v>328</v>
      </c>
      <c r="C337" s="218">
        <v>0</v>
      </c>
      <c r="D337" s="184">
        <v>1230539</v>
      </c>
      <c r="E337" s="223">
        <v>110755</v>
      </c>
      <c r="F337" s="218">
        <f t="shared" si="10"/>
        <v>1341294</v>
      </c>
      <c r="G337" s="198"/>
      <c r="H337" s="218">
        <v>0</v>
      </c>
      <c r="I337" s="229">
        <v>1264994</v>
      </c>
      <c r="J337" s="229">
        <v>110755</v>
      </c>
      <c r="K337" s="198">
        <f t="shared" si="11"/>
        <v>1375749</v>
      </c>
    </row>
    <row r="338" spans="1:11" ht="12.75">
      <c r="A338" s="194" t="s">
        <v>774</v>
      </c>
      <c r="B338" s="195">
        <v>329</v>
      </c>
      <c r="C338" s="218">
        <v>0</v>
      </c>
      <c r="D338" s="184">
        <v>6684896</v>
      </c>
      <c r="E338" s="223">
        <v>118952</v>
      </c>
      <c r="F338" s="218">
        <f t="shared" si="10"/>
        <v>6803848</v>
      </c>
      <c r="G338" s="198"/>
      <c r="H338" s="218">
        <v>0</v>
      </c>
      <c r="I338" s="229">
        <v>6872073</v>
      </c>
      <c r="J338" s="229">
        <v>118952</v>
      </c>
      <c r="K338" s="198">
        <f t="shared" si="11"/>
        <v>6991025</v>
      </c>
    </row>
    <row r="339" spans="1:11" ht="12.75">
      <c r="A339" s="194" t="s">
        <v>775</v>
      </c>
      <c r="B339" s="195">
        <v>330</v>
      </c>
      <c r="C339" s="218">
        <v>0</v>
      </c>
      <c r="D339" s="184">
        <v>2256711</v>
      </c>
      <c r="E339" s="223">
        <v>240</v>
      </c>
      <c r="F339" s="218">
        <f t="shared" si="10"/>
        <v>2256951</v>
      </c>
      <c r="G339" s="198"/>
      <c r="H339" s="218">
        <v>0</v>
      </c>
      <c r="I339" s="229">
        <v>2319899</v>
      </c>
      <c r="J339" s="229">
        <v>240</v>
      </c>
      <c r="K339" s="198">
        <f t="shared" si="11"/>
        <v>2320139</v>
      </c>
    </row>
    <row r="340" spans="1:11" ht="12.75">
      <c r="A340" s="194" t="s">
        <v>776</v>
      </c>
      <c r="B340" s="195">
        <v>331</v>
      </c>
      <c r="C340" s="218">
        <v>0</v>
      </c>
      <c r="D340" s="184">
        <v>153875</v>
      </c>
      <c r="E340" s="223">
        <v>1176</v>
      </c>
      <c r="F340" s="218">
        <f t="shared" si="10"/>
        <v>155051</v>
      </c>
      <c r="G340" s="198"/>
      <c r="H340" s="218">
        <v>0</v>
      </c>
      <c r="I340" s="229">
        <v>158184</v>
      </c>
      <c r="J340" s="229">
        <v>1176</v>
      </c>
      <c r="K340" s="198">
        <f t="shared" si="11"/>
        <v>159360</v>
      </c>
    </row>
    <row r="341" spans="1:11" ht="12.75">
      <c r="A341" s="194" t="s">
        <v>777</v>
      </c>
      <c r="B341" s="195">
        <v>332</v>
      </c>
      <c r="C341" s="218">
        <v>0</v>
      </c>
      <c r="D341" s="184">
        <v>695141</v>
      </c>
      <c r="E341" s="223">
        <v>146464</v>
      </c>
      <c r="F341" s="218">
        <f t="shared" si="10"/>
        <v>841605</v>
      </c>
      <c r="G341" s="198"/>
      <c r="H341" s="218">
        <v>0</v>
      </c>
      <c r="I341" s="229">
        <v>714605</v>
      </c>
      <c r="J341" s="229">
        <v>146464</v>
      </c>
      <c r="K341" s="198">
        <f t="shared" si="11"/>
        <v>861069</v>
      </c>
    </row>
    <row r="342" spans="1:11" ht="12.75">
      <c r="A342" s="194" t="s">
        <v>778</v>
      </c>
      <c r="B342" s="195">
        <v>333</v>
      </c>
      <c r="C342" s="218">
        <v>0</v>
      </c>
      <c r="D342" s="184">
        <v>397212</v>
      </c>
      <c r="E342" s="223">
        <v>0</v>
      </c>
      <c r="F342" s="218">
        <f t="shared" si="10"/>
        <v>397212</v>
      </c>
      <c r="G342" s="198"/>
      <c r="H342" s="218">
        <v>0</v>
      </c>
      <c r="I342" s="229">
        <v>408334</v>
      </c>
      <c r="J342" s="229">
        <v>0</v>
      </c>
      <c r="K342" s="198">
        <f t="shared" si="11"/>
        <v>408334</v>
      </c>
    </row>
    <row r="343" spans="1:11" ht="12.75">
      <c r="A343" s="194" t="s">
        <v>779</v>
      </c>
      <c r="B343" s="195">
        <v>334</v>
      </c>
      <c r="C343" s="218">
        <v>0</v>
      </c>
      <c r="D343" s="184">
        <v>1291919</v>
      </c>
      <c r="E343" s="223">
        <v>671077</v>
      </c>
      <c r="F343" s="218">
        <f t="shared" si="10"/>
        <v>1962996</v>
      </c>
      <c r="G343" s="198"/>
      <c r="H343" s="218">
        <v>0</v>
      </c>
      <c r="I343" s="229">
        <v>1328093</v>
      </c>
      <c r="J343" s="229">
        <v>671077</v>
      </c>
      <c r="K343" s="198">
        <f t="shared" si="11"/>
        <v>1999170</v>
      </c>
    </row>
    <row r="344" spans="1:11" ht="12.75">
      <c r="A344" s="194" t="s">
        <v>780</v>
      </c>
      <c r="B344" s="195">
        <v>335</v>
      </c>
      <c r="C344" s="218">
        <v>0</v>
      </c>
      <c r="D344" s="184">
        <v>774708</v>
      </c>
      <c r="E344" s="223">
        <v>0</v>
      </c>
      <c r="F344" s="218">
        <f t="shared" si="10"/>
        <v>774708</v>
      </c>
      <c r="G344" s="198"/>
      <c r="H344" s="218">
        <v>0</v>
      </c>
      <c r="I344" s="229">
        <v>796400</v>
      </c>
      <c r="J344" s="229">
        <v>0</v>
      </c>
      <c r="K344" s="198">
        <f t="shared" si="11"/>
        <v>796400</v>
      </c>
    </row>
    <row r="345" spans="1:11" ht="12.75">
      <c r="A345" s="194" t="s">
        <v>781</v>
      </c>
      <c r="B345" s="195">
        <v>336</v>
      </c>
      <c r="C345" s="218">
        <v>0</v>
      </c>
      <c r="D345" s="184">
        <v>9259265</v>
      </c>
      <c r="E345" s="223">
        <v>20231</v>
      </c>
      <c r="F345" s="218">
        <f t="shared" si="10"/>
        <v>9279496</v>
      </c>
      <c r="G345" s="198"/>
      <c r="H345" s="218">
        <v>0</v>
      </c>
      <c r="I345" s="229">
        <v>9518524</v>
      </c>
      <c r="J345" s="229">
        <v>20231</v>
      </c>
      <c r="K345" s="198">
        <f t="shared" si="11"/>
        <v>9538755</v>
      </c>
    </row>
    <row r="346" spans="1:11" ht="12.75">
      <c r="A346" s="194" t="s">
        <v>782</v>
      </c>
      <c r="B346" s="195">
        <v>337</v>
      </c>
      <c r="C346" s="218">
        <v>0</v>
      </c>
      <c r="D346" s="184">
        <v>142507</v>
      </c>
      <c r="E346" s="223">
        <v>31944</v>
      </c>
      <c r="F346" s="218">
        <f t="shared" si="10"/>
        <v>174451</v>
      </c>
      <c r="G346" s="198"/>
      <c r="H346" s="218">
        <v>0</v>
      </c>
      <c r="I346" s="229">
        <v>146497</v>
      </c>
      <c r="J346" s="229">
        <v>31944</v>
      </c>
      <c r="K346" s="198">
        <f t="shared" si="11"/>
        <v>178441</v>
      </c>
    </row>
    <row r="347" spans="1:11" ht="12.75">
      <c r="A347" s="194" t="s">
        <v>783</v>
      </c>
      <c r="B347" s="195">
        <v>338</v>
      </c>
      <c r="C347" s="218">
        <v>0</v>
      </c>
      <c r="D347" s="184">
        <v>2571344</v>
      </c>
      <c r="E347" s="223">
        <v>0</v>
      </c>
      <c r="F347" s="218">
        <f t="shared" si="10"/>
        <v>2571344</v>
      </c>
      <c r="G347" s="198"/>
      <c r="H347" s="218">
        <v>0</v>
      </c>
      <c r="I347" s="229">
        <v>2643342</v>
      </c>
      <c r="J347" s="229">
        <v>0</v>
      </c>
      <c r="K347" s="198">
        <f t="shared" si="11"/>
        <v>2643342</v>
      </c>
    </row>
    <row r="348" spans="1:11" ht="12.75">
      <c r="A348" s="194" t="s">
        <v>784</v>
      </c>
      <c r="B348" s="195">
        <v>339</v>
      </c>
      <c r="C348" s="218">
        <v>0</v>
      </c>
      <c r="D348" s="184">
        <v>1554121</v>
      </c>
      <c r="E348" s="223">
        <v>2576</v>
      </c>
      <c r="F348" s="218">
        <f t="shared" si="10"/>
        <v>1556697</v>
      </c>
      <c r="G348" s="198"/>
      <c r="H348" s="218">
        <v>0</v>
      </c>
      <c r="I348" s="229">
        <v>1597636</v>
      </c>
      <c r="J348" s="229">
        <v>2576</v>
      </c>
      <c r="K348" s="198">
        <f t="shared" si="11"/>
        <v>1600212</v>
      </c>
    </row>
    <row r="349" spans="1:11" ht="12.75">
      <c r="A349" s="194" t="s">
        <v>785</v>
      </c>
      <c r="B349" s="195">
        <v>340</v>
      </c>
      <c r="C349" s="218">
        <v>0</v>
      </c>
      <c r="D349" s="184">
        <v>321490</v>
      </c>
      <c r="E349" s="223">
        <v>7585</v>
      </c>
      <c r="F349" s="218">
        <f t="shared" si="10"/>
        <v>329075</v>
      </c>
      <c r="G349" s="198"/>
      <c r="H349" s="218">
        <v>0</v>
      </c>
      <c r="I349" s="229">
        <v>330492</v>
      </c>
      <c r="J349" s="229">
        <v>7585</v>
      </c>
      <c r="K349" s="198">
        <f t="shared" si="11"/>
        <v>338077</v>
      </c>
    </row>
    <row r="350" spans="1:11" ht="12.75">
      <c r="A350" s="194" t="s">
        <v>786</v>
      </c>
      <c r="B350" s="195">
        <v>341</v>
      </c>
      <c r="C350" s="218">
        <v>0</v>
      </c>
      <c r="D350" s="184">
        <v>1013834</v>
      </c>
      <c r="E350" s="223">
        <v>159386</v>
      </c>
      <c r="F350" s="218">
        <f t="shared" si="10"/>
        <v>1173220</v>
      </c>
      <c r="G350" s="198"/>
      <c r="H350" s="218">
        <v>0</v>
      </c>
      <c r="I350" s="229">
        <v>1042221</v>
      </c>
      <c r="J350" s="229">
        <v>159386</v>
      </c>
      <c r="K350" s="198">
        <f t="shared" si="11"/>
        <v>1201607</v>
      </c>
    </row>
    <row r="351" spans="1:11" ht="12.75">
      <c r="A351" s="194" t="s">
        <v>787</v>
      </c>
      <c r="B351" s="195">
        <v>342</v>
      </c>
      <c r="C351" s="218">
        <v>0</v>
      </c>
      <c r="D351" s="184">
        <v>2640489</v>
      </c>
      <c r="E351" s="223">
        <v>0</v>
      </c>
      <c r="F351" s="218">
        <f t="shared" si="10"/>
        <v>2640489</v>
      </c>
      <c r="G351" s="198"/>
      <c r="H351" s="218">
        <v>0</v>
      </c>
      <c r="I351" s="229">
        <v>2714423</v>
      </c>
      <c r="J351" s="229">
        <v>0</v>
      </c>
      <c r="K351" s="198">
        <f t="shared" si="11"/>
        <v>2714423</v>
      </c>
    </row>
    <row r="352" spans="1:11" ht="12.75">
      <c r="A352" s="194" t="s">
        <v>788</v>
      </c>
      <c r="B352" s="195">
        <v>343</v>
      </c>
      <c r="C352" s="218">
        <v>0</v>
      </c>
      <c r="D352" s="184">
        <v>1786474</v>
      </c>
      <c r="E352" s="223">
        <v>92699</v>
      </c>
      <c r="F352" s="218">
        <f t="shared" si="10"/>
        <v>1879173</v>
      </c>
      <c r="G352" s="198"/>
      <c r="H352" s="218">
        <v>0</v>
      </c>
      <c r="I352" s="229">
        <v>1836495</v>
      </c>
      <c r="J352" s="229">
        <v>92699</v>
      </c>
      <c r="K352" s="198">
        <f t="shared" si="11"/>
        <v>1929194</v>
      </c>
    </row>
    <row r="353" spans="1:11" ht="12.75">
      <c r="A353" s="194" t="s">
        <v>789</v>
      </c>
      <c r="B353" s="195">
        <v>344</v>
      </c>
      <c r="C353" s="218">
        <v>0</v>
      </c>
      <c r="D353" s="184">
        <v>1571148</v>
      </c>
      <c r="E353" s="223">
        <v>20209</v>
      </c>
      <c r="F353" s="218">
        <f t="shared" si="10"/>
        <v>1591357</v>
      </c>
      <c r="G353" s="198"/>
      <c r="H353" s="218">
        <v>0</v>
      </c>
      <c r="I353" s="229">
        <v>1615140</v>
      </c>
      <c r="J353" s="229">
        <v>20209</v>
      </c>
      <c r="K353" s="198">
        <f t="shared" si="11"/>
        <v>1635349</v>
      </c>
    </row>
    <row r="354" spans="1:11" ht="12.75">
      <c r="A354" s="194" t="s">
        <v>790</v>
      </c>
      <c r="B354" s="195">
        <v>345</v>
      </c>
      <c r="C354" s="218">
        <v>0</v>
      </c>
      <c r="D354" s="184">
        <v>110274</v>
      </c>
      <c r="E354" s="223">
        <v>93557</v>
      </c>
      <c r="F354" s="218">
        <f t="shared" si="10"/>
        <v>203831</v>
      </c>
      <c r="G354" s="198"/>
      <c r="H354" s="218">
        <v>0</v>
      </c>
      <c r="I354" s="229">
        <v>113362</v>
      </c>
      <c r="J354" s="229">
        <v>93557</v>
      </c>
      <c r="K354" s="198">
        <f t="shared" si="11"/>
        <v>206919</v>
      </c>
    </row>
    <row r="355" spans="1:11" ht="12.75">
      <c r="A355" s="194" t="s">
        <v>791</v>
      </c>
      <c r="B355" s="195">
        <v>346</v>
      </c>
      <c r="C355" s="218">
        <v>0</v>
      </c>
      <c r="D355" s="184">
        <v>4476634</v>
      </c>
      <c r="E355" s="223">
        <v>0</v>
      </c>
      <c r="F355" s="218">
        <f t="shared" si="10"/>
        <v>4476634</v>
      </c>
      <c r="G355" s="198"/>
      <c r="H355" s="218">
        <v>0</v>
      </c>
      <c r="I355" s="229">
        <v>4601980</v>
      </c>
      <c r="J355" s="229">
        <v>0</v>
      </c>
      <c r="K355" s="198">
        <f t="shared" si="11"/>
        <v>4601980</v>
      </c>
    </row>
    <row r="356" spans="1:11" ht="12.75">
      <c r="A356" s="194" t="s">
        <v>792</v>
      </c>
      <c r="B356" s="195">
        <v>347</v>
      </c>
      <c r="C356" s="218">
        <v>0</v>
      </c>
      <c r="D356" s="184">
        <v>6357286</v>
      </c>
      <c r="E356" s="223">
        <v>2117</v>
      </c>
      <c r="F356" s="218">
        <f t="shared" si="10"/>
        <v>6359403</v>
      </c>
      <c r="G356" s="198"/>
      <c r="H356" s="218">
        <v>0</v>
      </c>
      <c r="I356" s="229">
        <v>6535290</v>
      </c>
      <c r="J356" s="229">
        <v>2117</v>
      </c>
      <c r="K356" s="198">
        <f t="shared" si="11"/>
        <v>6537407</v>
      </c>
    </row>
    <row r="357" spans="1:11" ht="12.75">
      <c r="A357" s="194" t="s">
        <v>793</v>
      </c>
      <c r="B357" s="195">
        <v>348</v>
      </c>
      <c r="C357" s="218">
        <v>0</v>
      </c>
      <c r="D357" s="184">
        <v>44128813</v>
      </c>
      <c r="E357" s="223">
        <v>193960</v>
      </c>
      <c r="F357" s="218">
        <f t="shared" si="10"/>
        <v>44322773</v>
      </c>
      <c r="G357" s="198"/>
      <c r="H357" s="218">
        <v>0</v>
      </c>
      <c r="I357" s="229">
        <v>45364420</v>
      </c>
      <c r="J357" s="229">
        <v>193960</v>
      </c>
      <c r="K357" s="198">
        <f t="shared" si="11"/>
        <v>45558380</v>
      </c>
    </row>
    <row r="358" spans="1:11" ht="12.75">
      <c r="A358" s="194" t="s">
        <v>794</v>
      </c>
      <c r="B358" s="195">
        <v>349</v>
      </c>
      <c r="C358" s="218">
        <v>0</v>
      </c>
      <c r="D358" s="184">
        <v>133384</v>
      </c>
      <c r="E358" s="223">
        <v>75236</v>
      </c>
      <c r="F358" s="218">
        <f t="shared" si="10"/>
        <v>208620</v>
      </c>
      <c r="G358" s="198"/>
      <c r="H358" s="218">
        <v>0</v>
      </c>
      <c r="I358" s="229">
        <v>137119</v>
      </c>
      <c r="J358" s="229">
        <v>75236</v>
      </c>
      <c r="K358" s="198">
        <f t="shared" si="11"/>
        <v>212355</v>
      </c>
    </row>
    <row r="359" spans="1:11" ht="12.75">
      <c r="A359" s="194" t="s">
        <v>795</v>
      </c>
      <c r="B359" s="195">
        <v>350</v>
      </c>
      <c r="C359" s="218">
        <v>0</v>
      </c>
      <c r="D359" s="184">
        <v>990025</v>
      </c>
      <c r="E359" s="223">
        <v>52703</v>
      </c>
      <c r="F359" s="218">
        <f t="shared" si="10"/>
        <v>1042728</v>
      </c>
      <c r="G359" s="198"/>
      <c r="H359" s="218">
        <v>0</v>
      </c>
      <c r="I359" s="229">
        <v>1017746</v>
      </c>
      <c r="J359" s="229">
        <v>52703</v>
      </c>
      <c r="K359" s="198">
        <f t="shared" si="11"/>
        <v>1070449</v>
      </c>
    </row>
    <row r="360" spans="1:11" ht="12.75">
      <c r="A360" s="194" t="s">
        <v>796</v>
      </c>
      <c r="B360" s="195">
        <v>351</v>
      </c>
      <c r="C360" s="218">
        <v>0</v>
      </c>
      <c r="D360" s="184">
        <v>1340728</v>
      </c>
      <c r="E360" s="223">
        <v>1169</v>
      </c>
      <c r="F360" s="218">
        <f t="shared" si="10"/>
        <v>1341897</v>
      </c>
      <c r="G360" s="198"/>
      <c r="H360" s="218">
        <v>0</v>
      </c>
      <c r="I360" s="229">
        <v>1378268</v>
      </c>
      <c r="J360" s="229">
        <v>1169</v>
      </c>
      <c r="K360" s="198">
        <f t="shared" si="11"/>
        <v>1379437</v>
      </c>
    </row>
    <row r="361" spans="1:12" ht="12.75">
      <c r="A361" s="176"/>
      <c r="B361" s="176"/>
      <c r="L361" s="201"/>
    </row>
    <row r="362" spans="3:11" ht="12.75">
      <c r="C362" s="200">
        <f>SUM(C10:C360)</f>
        <v>0</v>
      </c>
      <c r="D362" s="200">
        <f aca="true" t="shared" si="12" ref="D362:K362">SUM(D10:D360)</f>
        <v>1128617436</v>
      </c>
      <c r="E362" s="200">
        <f t="shared" si="12"/>
        <v>30000000</v>
      </c>
      <c r="F362" s="200">
        <f t="shared" si="12"/>
        <v>1158617436</v>
      </c>
      <c r="G362" s="200"/>
      <c r="H362" s="200">
        <f t="shared" si="12"/>
        <v>0</v>
      </c>
      <c r="I362" s="200">
        <f t="shared" si="12"/>
        <v>1160218724</v>
      </c>
      <c r="J362" s="200">
        <f t="shared" si="12"/>
        <v>30000000</v>
      </c>
      <c r="K362" s="200">
        <f t="shared" si="12"/>
        <v>1190218724</v>
      </c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 transitionEvaluation="1"/>
  <dimension ref="A1:V362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2.57421875" defaultRowHeight="12.75"/>
  <cols>
    <col min="1" max="1" width="14.7109375" style="203" customWidth="1"/>
    <col min="2" max="2" width="12.57421875" style="203" customWidth="1"/>
    <col min="3" max="3" width="10.00390625" style="203" customWidth="1"/>
    <col min="4" max="4" width="16.57421875" style="203" customWidth="1"/>
    <col min="5" max="10" width="12.57421875" style="203" customWidth="1"/>
    <col min="11" max="12" width="16.421875" style="203" customWidth="1"/>
    <col min="13" max="13" width="9.28125" style="203" customWidth="1"/>
    <col min="14" max="14" width="14.28125" style="203" customWidth="1"/>
    <col min="15" max="20" width="12.57421875" style="203" customWidth="1"/>
    <col min="21" max="21" width="16.421875" style="203" customWidth="1"/>
    <col min="22" max="16384" width="12.57421875" style="203" customWidth="1"/>
  </cols>
  <sheetData>
    <row r="1" ht="12.75">
      <c r="A1" s="202" t="s">
        <v>816</v>
      </c>
    </row>
    <row r="2" ht="12.75">
      <c r="A2" s="204">
        <v>35451</v>
      </c>
    </row>
    <row r="3" spans="1:16" ht="12.75">
      <c r="A3" s="205"/>
      <c r="F3" s="206" t="s">
        <v>817</v>
      </c>
      <c r="P3" s="206" t="s">
        <v>818</v>
      </c>
    </row>
    <row r="4" ht="12.75">
      <c r="G4" s="203" t="s">
        <v>355</v>
      </c>
    </row>
    <row r="5" spans="4:22" ht="12.75">
      <c r="D5" s="206" t="s">
        <v>355</v>
      </c>
      <c r="E5" s="206" t="s">
        <v>355</v>
      </c>
      <c r="F5" s="206" t="s">
        <v>819</v>
      </c>
      <c r="G5" s="206" t="s">
        <v>355</v>
      </c>
      <c r="H5" s="206" t="s">
        <v>355</v>
      </c>
      <c r="I5" s="206" t="s">
        <v>355</v>
      </c>
      <c r="J5" s="206" t="s">
        <v>355</v>
      </c>
      <c r="K5" s="206" t="s">
        <v>820</v>
      </c>
      <c r="L5" s="206"/>
      <c r="M5" s="206"/>
      <c r="N5" s="206" t="s">
        <v>355</v>
      </c>
      <c r="O5" s="206" t="s">
        <v>355</v>
      </c>
      <c r="P5" s="206" t="s">
        <v>819</v>
      </c>
      <c r="Q5" s="206" t="s">
        <v>355</v>
      </c>
      <c r="R5" s="206" t="s">
        <v>355</v>
      </c>
      <c r="S5" s="206" t="s">
        <v>355</v>
      </c>
      <c r="T5" s="206" t="s">
        <v>355</v>
      </c>
      <c r="U5" s="206" t="s">
        <v>820</v>
      </c>
      <c r="V5" s="206" t="s">
        <v>820</v>
      </c>
    </row>
    <row r="6" spans="4:22" ht="12.75">
      <c r="D6" s="206" t="s">
        <v>821</v>
      </c>
      <c r="E6" s="206" t="s">
        <v>355</v>
      </c>
      <c r="F6" s="206" t="s">
        <v>822</v>
      </c>
      <c r="G6" s="206" t="s">
        <v>823</v>
      </c>
      <c r="H6" s="206" t="s">
        <v>824</v>
      </c>
      <c r="I6" s="206" t="s">
        <v>355</v>
      </c>
      <c r="J6" s="206" t="s">
        <v>355</v>
      </c>
      <c r="K6" s="206" t="s">
        <v>825</v>
      </c>
      <c r="L6" s="206"/>
      <c r="M6" s="206" t="s">
        <v>355</v>
      </c>
      <c r="N6" s="206" t="s">
        <v>821</v>
      </c>
      <c r="O6" s="206" t="s">
        <v>355</v>
      </c>
      <c r="P6" s="206" t="s">
        <v>822</v>
      </c>
      <c r="Q6" s="206" t="s">
        <v>823</v>
      </c>
      <c r="R6" s="206" t="s">
        <v>824</v>
      </c>
      <c r="S6" s="206" t="s">
        <v>355</v>
      </c>
      <c r="T6" s="206" t="s">
        <v>355</v>
      </c>
      <c r="U6" s="206" t="s">
        <v>825</v>
      </c>
      <c r="V6" s="206" t="s">
        <v>825</v>
      </c>
    </row>
    <row r="7" spans="3:22" ht="12.75">
      <c r="C7" s="206" t="s">
        <v>826</v>
      </c>
      <c r="D7" s="206" t="s">
        <v>827</v>
      </c>
      <c r="E7" s="206" t="s">
        <v>828</v>
      </c>
      <c r="F7" s="206" t="s">
        <v>829</v>
      </c>
      <c r="G7" s="206" t="s">
        <v>830</v>
      </c>
      <c r="H7" s="206" t="s">
        <v>831</v>
      </c>
      <c r="I7" s="206" t="s">
        <v>832</v>
      </c>
      <c r="J7" s="206" t="s">
        <v>833</v>
      </c>
      <c r="K7" s="206" t="s">
        <v>834</v>
      </c>
      <c r="L7" s="206"/>
      <c r="M7" s="206" t="s">
        <v>835</v>
      </c>
      <c r="N7" s="206" t="s">
        <v>827</v>
      </c>
      <c r="O7" s="206" t="s">
        <v>828</v>
      </c>
      <c r="P7" s="206" t="s">
        <v>829</v>
      </c>
      <c r="Q7" s="206" t="s">
        <v>830</v>
      </c>
      <c r="R7" s="206" t="s">
        <v>831</v>
      </c>
      <c r="S7" s="206" t="s">
        <v>832</v>
      </c>
      <c r="T7" s="206" t="s">
        <v>833</v>
      </c>
      <c r="U7" s="206" t="s">
        <v>834</v>
      </c>
      <c r="V7" s="206" t="s">
        <v>834</v>
      </c>
    </row>
    <row r="8" spans="3:22" ht="12.75">
      <c r="C8" s="206" t="s">
        <v>388</v>
      </c>
      <c r="D8" s="206" t="s">
        <v>836</v>
      </c>
      <c r="E8" s="206" t="s">
        <v>836</v>
      </c>
      <c r="F8" s="206" t="s">
        <v>836</v>
      </c>
      <c r="G8" s="206" t="s">
        <v>837</v>
      </c>
      <c r="H8" s="206" t="s">
        <v>838</v>
      </c>
      <c r="I8" s="206" t="s">
        <v>839</v>
      </c>
      <c r="J8" s="206" t="s">
        <v>840</v>
      </c>
      <c r="K8" s="206" t="s">
        <v>826</v>
      </c>
      <c r="L8" s="206"/>
      <c r="M8" s="206" t="s">
        <v>388</v>
      </c>
      <c r="N8" s="206" t="s">
        <v>836</v>
      </c>
      <c r="O8" s="206" t="s">
        <v>836</v>
      </c>
      <c r="P8" s="206" t="s">
        <v>836</v>
      </c>
      <c r="Q8" s="206" t="s">
        <v>837</v>
      </c>
      <c r="R8" s="206" t="s">
        <v>838</v>
      </c>
      <c r="S8" s="206" t="s">
        <v>839</v>
      </c>
      <c r="T8" s="206" t="s">
        <v>840</v>
      </c>
      <c r="U8" s="206" t="s">
        <v>835</v>
      </c>
      <c r="V8" s="206" t="s">
        <v>826</v>
      </c>
    </row>
    <row r="10" spans="1:22" ht="12.75">
      <c r="A10" s="202" t="s">
        <v>446</v>
      </c>
      <c r="B10" s="203">
        <v>1</v>
      </c>
      <c r="C10">
        <v>2019</v>
      </c>
      <c r="D10" s="234">
        <v>2104723</v>
      </c>
      <c r="E10" s="234">
        <v>285000</v>
      </c>
      <c r="F10" s="234">
        <v>225000</v>
      </c>
      <c r="G10" s="234">
        <v>0</v>
      </c>
      <c r="H10" s="234">
        <v>40000</v>
      </c>
      <c r="I10" s="234">
        <v>65000</v>
      </c>
      <c r="J10" s="234">
        <v>25000</v>
      </c>
      <c r="K10" s="234">
        <f>SUM(D10:J10)</f>
        <v>2744723</v>
      </c>
      <c r="L10"/>
      <c r="M10">
        <v>2020</v>
      </c>
      <c r="N10" s="234">
        <v>2531824</v>
      </c>
      <c r="O10" s="234">
        <v>340000</v>
      </c>
      <c r="P10" s="234">
        <v>250000</v>
      </c>
      <c r="Q10" s="234">
        <v>0</v>
      </c>
      <c r="R10" s="234">
        <v>50000</v>
      </c>
      <c r="S10" s="234">
        <v>85000</v>
      </c>
      <c r="T10" s="234">
        <v>245000</v>
      </c>
      <c r="U10" s="234">
        <f>SUM(N10:T10)</f>
        <v>3501824</v>
      </c>
      <c r="V10" s="234">
        <f>SUM(N10:T10)</f>
        <v>3501824</v>
      </c>
    </row>
    <row r="11" spans="1:22" ht="12.75">
      <c r="A11" s="202" t="s">
        <v>447</v>
      </c>
      <c r="B11" s="203">
        <v>2</v>
      </c>
      <c r="C11">
        <v>2019</v>
      </c>
      <c r="D11" s="234">
        <v>3420000</v>
      </c>
      <c r="E11" s="234">
        <v>310000</v>
      </c>
      <c r="F11" s="234">
        <v>125000</v>
      </c>
      <c r="G11" s="234">
        <v>40000</v>
      </c>
      <c r="H11" s="234">
        <v>113000</v>
      </c>
      <c r="I11" s="234">
        <v>112000</v>
      </c>
      <c r="J11" s="234">
        <v>0</v>
      </c>
      <c r="K11" s="234">
        <f aca="true" t="shared" si="0" ref="K11:K74">SUM(D11:J11)</f>
        <v>4120000</v>
      </c>
      <c r="L11"/>
      <c r="M11">
        <v>2020</v>
      </c>
      <c r="N11" s="234">
        <v>3429000</v>
      </c>
      <c r="O11" s="234">
        <v>309000</v>
      </c>
      <c r="P11" s="234">
        <v>160000</v>
      </c>
      <c r="Q11" s="234">
        <v>45000</v>
      </c>
      <c r="R11" s="234">
        <v>92000</v>
      </c>
      <c r="S11" s="234">
        <v>117000</v>
      </c>
      <c r="T11" s="234">
        <v>0</v>
      </c>
      <c r="U11" s="234">
        <f aca="true" t="shared" si="1" ref="U11:U74">SUM(N11:T11)</f>
        <v>4152000</v>
      </c>
      <c r="V11" s="234">
        <f aca="true" t="shared" si="2" ref="V11:V74">SUM(N11:T11)</f>
        <v>4152000</v>
      </c>
    </row>
    <row r="12" spans="1:22" ht="12.75">
      <c r="A12" s="202" t="s">
        <v>448</v>
      </c>
      <c r="B12" s="203">
        <v>3</v>
      </c>
      <c r="C12">
        <v>2019</v>
      </c>
      <c r="D12" s="234">
        <v>1000000</v>
      </c>
      <c r="E12" s="234">
        <v>0</v>
      </c>
      <c r="F12" s="234">
        <v>110000</v>
      </c>
      <c r="G12" s="234">
        <v>0</v>
      </c>
      <c r="H12" s="234">
        <v>10000</v>
      </c>
      <c r="I12" s="234">
        <v>13500</v>
      </c>
      <c r="J12" s="234">
        <v>75000</v>
      </c>
      <c r="K12" s="234">
        <f t="shared" si="0"/>
        <v>1208500</v>
      </c>
      <c r="L12"/>
      <c r="M12">
        <v>2020</v>
      </c>
      <c r="N12" s="234">
        <v>1200000</v>
      </c>
      <c r="O12" s="234">
        <v>0</v>
      </c>
      <c r="P12" s="234">
        <v>110000</v>
      </c>
      <c r="Q12" s="234">
        <v>0</v>
      </c>
      <c r="R12" s="234">
        <v>10000</v>
      </c>
      <c r="S12" s="234">
        <v>13500</v>
      </c>
      <c r="T12" s="234">
        <v>75000</v>
      </c>
      <c r="U12" s="234">
        <f t="shared" si="1"/>
        <v>1408500</v>
      </c>
      <c r="V12" s="234">
        <f t="shared" si="2"/>
        <v>1408500</v>
      </c>
    </row>
    <row r="13" spans="1:22" ht="12.75">
      <c r="A13" s="202" t="s">
        <v>449</v>
      </c>
      <c r="B13" s="203">
        <v>4</v>
      </c>
      <c r="C13">
        <v>2019</v>
      </c>
      <c r="D13" s="234">
        <v>944504</v>
      </c>
      <c r="E13" s="234">
        <v>15213</v>
      </c>
      <c r="F13" s="234">
        <v>95956</v>
      </c>
      <c r="G13" s="234">
        <v>136900</v>
      </c>
      <c r="H13" s="234">
        <v>15700</v>
      </c>
      <c r="I13" s="234">
        <v>5000</v>
      </c>
      <c r="J13" s="234">
        <v>0</v>
      </c>
      <c r="K13" s="234">
        <f t="shared" si="0"/>
        <v>1213273</v>
      </c>
      <c r="L13"/>
      <c r="M13">
        <v>2020</v>
      </c>
      <c r="N13" s="234">
        <v>975000</v>
      </c>
      <c r="O13" s="234">
        <v>16000</v>
      </c>
      <c r="P13" s="234">
        <v>92538</v>
      </c>
      <c r="Q13" s="234">
        <v>151462</v>
      </c>
      <c r="R13" s="234">
        <v>16000</v>
      </c>
      <c r="S13" s="234">
        <v>5000</v>
      </c>
      <c r="T13" s="234">
        <v>0</v>
      </c>
      <c r="U13" s="234">
        <f t="shared" si="1"/>
        <v>1256000</v>
      </c>
      <c r="V13" s="234">
        <f t="shared" si="2"/>
        <v>1256000</v>
      </c>
    </row>
    <row r="14" spans="1:22" ht="12.75">
      <c r="A14" s="202" t="s">
        <v>450</v>
      </c>
      <c r="B14" s="203">
        <v>5</v>
      </c>
      <c r="C14">
        <v>2019</v>
      </c>
      <c r="D14" s="234">
        <v>3650000</v>
      </c>
      <c r="E14" s="234">
        <v>0</v>
      </c>
      <c r="F14" s="234">
        <v>210000</v>
      </c>
      <c r="G14" s="234">
        <v>52000</v>
      </c>
      <c r="H14" s="234">
        <v>11900</v>
      </c>
      <c r="I14" s="234">
        <v>166000</v>
      </c>
      <c r="J14" s="234">
        <v>1228050</v>
      </c>
      <c r="K14" s="234">
        <f t="shared" si="0"/>
        <v>5317950</v>
      </c>
      <c r="L14"/>
      <c r="M14">
        <v>2020</v>
      </c>
      <c r="N14" s="234">
        <v>3500000</v>
      </c>
      <c r="O14" s="234">
        <v>160000</v>
      </c>
      <c r="P14" s="234">
        <v>196000</v>
      </c>
      <c r="Q14" s="234">
        <v>52000</v>
      </c>
      <c r="R14" s="234">
        <v>11900</v>
      </c>
      <c r="S14" s="234">
        <v>300000</v>
      </c>
      <c r="T14" s="234">
        <v>1496583</v>
      </c>
      <c r="U14" s="234">
        <f t="shared" si="1"/>
        <v>5716483</v>
      </c>
      <c r="V14" s="234">
        <f t="shared" si="2"/>
        <v>5716483</v>
      </c>
    </row>
    <row r="15" spans="1:22" ht="12.75">
      <c r="A15" s="202" t="s">
        <v>451</v>
      </c>
      <c r="B15" s="203">
        <v>6</v>
      </c>
      <c r="C15">
        <v>2019</v>
      </c>
      <c r="D15" s="234">
        <v>104000</v>
      </c>
      <c r="E15" s="234">
        <v>0</v>
      </c>
      <c r="F15" s="234">
        <v>18000</v>
      </c>
      <c r="G15" s="234">
        <v>0</v>
      </c>
      <c r="H15" s="234">
        <v>4500</v>
      </c>
      <c r="I15" s="234">
        <v>3000</v>
      </c>
      <c r="J15" s="234">
        <v>0</v>
      </c>
      <c r="K15" s="234">
        <f t="shared" si="0"/>
        <v>129500</v>
      </c>
      <c r="L15"/>
      <c r="M15">
        <v>2020</v>
      </c>
      <c r="N15" s="234">
        <v>95000</v>
      </c>
      <c r="O15" s="234">
        <v>0</v>
      </c>
      <c r="P15" s="234">
        <v>7000</v>
      </c>
      <c r="Q15" s="234">
        <v>0</v>
      </c>
      <c r="R15" s="234">
        <v>3000</v>
      </c>
      <c r="S15" s="234">
        <v>4700</v>
      </c>
      <c r="T15" s="234">
        <v>0</v>
      </c>
      <c r="U15" s="234">
        <f t="shared" si="1"/>
        <v>109700</v>
      </c>
      <c r="V15" s="234">
        <f t="shared" si="2"/>
        <v>109700</v>
      </c>
    </row>
    <row r="16" spans="1:22" ht="12.75">
      <c r="A16" s="202" t="s">
        <v>452</v>
      </c>
      <c r="B16" s="203">
        <v>7</v>
      </c>
      <c r="C16">
        <v>2019</v>
      </c>
      <c r="D16" s="234">
        <v>2230000</v>
      </c>
      <c r="E16" s="234">
        <v>578500</v>
      </c>
      <c r="F16" s="234">
        <v>192500</v>
      </c>
      <c r="G16" s="234">
        <v>12000</v>
      </c>
      <c r="H16" s="234">
        <v>71500</v>
      </c>
      <c r="I16" s="234">
        <v>30500</v>
      </c>
      <c r="J16" s="234">
        <v>136000</v>
      </c>
      <c r="K16" s="234">
        <f t="shared" si="0"/>
        <v>3251000</v>
      </c>
      <c r="L16"/>
      <c r="M16">
        <v>2020</v>
      </c>
      <c r="N16" s="234">
        <v>2314606</v>
      </c>
      <c r="O16" s="234">
        <v>607000</v>
      </c>
      <c r="P16" s="234">
        <v>120000</v>
      </c>
      <c r="Q16" s="234">
        <v>12000</v>
      </c>
      <c r="R16" s="234">
        <v>60000</v>
      </c>
      <c r="S16" s="234">
        <v>40000</v>
      </c>
      <c r="T16" s="234">
        <v>185000</v>
      </c>
      <c r="U16" s="234">
        <f t="shared" si="1"/>
        <v>3338606</v>
      </c>
      <c r="V16" s="234">
        <f t="shared" si="2"/>
        <v>3338606</v>
      </c>
    </row>
    <row r="17" spans="1:22" ht="12.75">
      <c r="A17" s="202" t="s">
        <v>453</v>
      </c>
      <c r="B17" s="203">
        <v>8</v>
      </c>
      <c r="C17">
        <v>2019</v>
      </c>
      <c r="D17" s="234">
        <v>1875000</v>
      </c>
      <c r="E17" s="234">
        <v>687000</v>
      </c>
      <c r="F17" s="234">
        <v>197229</v>
      </c>
      <c r="G17" s="234">
        <v>948476</v>
      </c>
      <c r="H17" s="234">
        <v>97700</v>
      </c>
      <c r="I17" s="234">
        <v>80000</v>
      </c>
      <c r="J17" s="234">
        <v>260549</v>
      </c>
      <c r="K17" s="234">
        <f t="shared" si="0"/>
        <v>4145954</v>
      </c>
      <c r="L17"/>
      <c r="M17">
        <v>2020</v>
      </c>
      <c r="N17" s="234">
        <v>1930373</v>
      </c>
      <c r="O17" s="234">
        <v>700000</v>
      </c>
      <c r="P17" s="234">
        <v>232229</v>
      </c>
      <c r="Q17" s="234">
        <v>951277</v>
      </c>
      <c r="R17" s="234">
        <v>87700</v>
      </c>
      <c r="S17" s="234">
        <v>90000</v>
      </c>
      <c r="T17" s="234">
        <v>655549</v>
      </c>
      <c r="U17" s="234">
        <f t="shared" si="1"/>
        <v>4647128</v>
      </c>
      <c r="V17" s="234">
        <f t="shared" si="2"/>
        <v>4647128</v>
      </c>
    </row>
    <row r="18" spans="1:22" ht="12.75">
      <c r="A18" s="202" t="s">
        <v>454</v>
      </c>
      <c r="B18" s="203">
        <v>9</v>
      </c>
      <c r="C18">
        <v>2019</v>
      </c>
      <c r="D18" s="234">
        <v>5331697</v>
      </c>
      <c r="E18" s="234">
        <v>2250205</v>
      </c>
      <c r="F18" s="234">
        <v>326345</v>
      </c>
      <c r="G18" s="234">
        <v>382000</v>
      </c>
      <c r="H18" s="234">
        <v>275000</v>
      </c>
      <c r="I18" s="234">
        <v>146100</v>
      </c>
      <c r="J18" s="234">
        <v>78114</v>
      </c>
      <c r="K18" s="234">
        <f t="shared" si="0"/>
        <v>8789461</v>
      </c>
      <c r="L18"/>
      <c r="M18">
        <v>2020</v>
      </c>
      <c r="N18" s="234">
        <v>5826858</v>
      </c>
      <c r="O18" s="234">
        <v>2358666</v>
      </c>
      <c r="P18" s="234">
        <v>461500</v>
      </c>
      <c r="Q18" s="234">
        <v>412000</v>
      </c>
      <c r="R18" s="234">
        <v>242000</v>
      </c>
      <c r="S18" s="234">
        <v>631269</v>
      </c>
      <c r="T18" s="234">
        <v>76121</v>
      </c>
      <c r="U18" s="234">
        <f t="shared" si="1"/>
        <v>10008414</v>
      </c>
      <c r="V18" s="234">
        <f t="shared" si="2"/>
        <v>10008414</v>
      </c>
    </row>
    <row r="19" spans="1:22" ht="12.75">
      <c r="A19" s="202" t="s">
        <v>455</v>
      </c>
      <c r="B19" s="203">
        <v>10</v>
      </c>
      <c r="C19">
        <v>2019</v>
      </c>
      <c r="D19" s="234">
        <v>4551000</v>
      </c>
      <c r="E19" s="234">
        <v>725000</v>
      </c>
      <c r="F19" s="234">
        <v>355000</v>
      </c>
      <c r="G19" s="234">
        <v>18000</v>
      </c>
      <c r="H19" s="234">
        <v>30000</v>
      </c>
      <c r="I19" s="234">
        <v>65000</v>
      </c>
      <c r="J19" s="234">
        <v>0</v>
      </c>
      <c r="K19" s="234">
        <f t="shared" si="0"/>
        <v>5744000</v>
      </c>
      <c r="L19"/>
      <c r="M19">
        <v>2020</v>
      </c>
      <c r="N19" s="234">
        <v>5051000</v>
      </c>
      <c r="O19" s="234">
        <v>725000</v>
      </c>
      <c r="P19" s="234">
        <v>355000</v>
      </c>
      <c r="Q19" s="234">
        <v>18000</v>
      </c>
      <c r="R19" s="234">
        <v>30000</v>
      </c>
      <c r="S19" s="234">
        <v>65000</v>
      </c>
      <c r="T19" s="234">
        <v>0</v>
      </c>
      <c r="U19" s="234">
        <f t="shared" si="1"/>
        <v>6244000</v>
      </c>
      <c r="V19" s="234">
        <f t="shared" si="2"/>
        <v>6244000</v>
      </c>
    </row>
    <row r="20" spans="1:22" ht="12.75">
      <c r="A20" s="202" t="s">
        <v>456</v>
      </c>
      <c r="B20" s="203">
        <v>11</v>
      </c>
      <c r="C20">
        <v>2019</v>
      </c>
      <c r="D20" s="234">
        <v>880595</v>
      </c>
      <c r="E20" s="234">
        <v>2012</v>
      </c>
      <c r="F20" s="234">
        <v>52983</v>
      </c>
      <c r="G20" s="234">
        <v>67637</v>
      </c>
      <c r="H20" s="234">
        <v>21850</v>
      </c>
      <c r="I20" s="234">
        <v>3900</v>
      </c>
      <c r="J20" s="234">
        <v>110000</v>
      </c>
      <c r="K20" s="234">
        <f t="shared" si="0"/>
        <v>1138977</v>
      </c>
      <c r="L20"/>
      <c r="M20">
        <v>2020</v>
      </c>
      <c r="N20" s="234">
        <v>890000</v>
      </c>
      <c r="O20" s="234">
        <v>2012</v>
      </c>
      <c r="P20" s="234">
        <v>120000</v>
      </c>
      <c r="Q20" s="234">
        <v>67930</v>
      </c>
      <c r="R20" s="234">
        <v>21850</v>
      </c>
      <c r="S20" s="234">
        <v>3900</v>
      </c>
      <c r="T20" s="234">
        <v>110000</v>
      </c>
      <c r="U20" s="234">
        <f t="shared" si="1"/>
        <v>1215692</v>
      </c>
      <c r="V20" s="234">
        <f t="shared" si="2"/>
        <v>1215692</v>
      </c>
    </row>
    <row r="21" spans="1:22" ht="12.75">
      <c r="A21" s="202" t="s">
        <v>457</v>
      </c>
      <c r="B21" s="203">
        <v>12</v>
      </c>
      <c r="C21">
        <v>2019</v>
      </c>
      <c r="D21" s="234">
        <v>400000</v>
      </c>
      <c r="E21" s="234">
        <v>0</v>
      </c>
      <c r="F21" s="234">
        <v>22500</v>
      </c>
      <c r="G21" s="234">
        <v>12000</v>
      </c>
      <c r="H21" s="234">
        <v>8500</v>
      </c>
      <c r="I21" s="234">
        <v>2400</v>
      </c>
      <c r="J21" s="234">
        <v>0</v>
      </c>
      <c r="K21" s="234">
        <f t="shared" si="0"/>
        <v>445400</v>
      </c>
      <c r="L21"/>
      <c r="M21">
        <v>2020</v>
      </c>
      <c r="N21" s="234">
        <v>410000</v>
      </c>
      <c r="O21" s="234">
        <v>0</v>
      </c>
      <c r="P21" s="234">
        <v>22000</v>
      </c>
      <c r="Q21" s="234">
        <v>12000</v>
      </c>
      <c r="R21" s="234">
        <v>9500</v>
      </c>
      <c r="S21" s="234">
        <v>2500</v>
      </c>
      <c r="T21" s="234">
        <v>0</v>
      </c>
      <c r="U21" s="234">
        <f t="shared" si="1"/>
        <v>456000</v>
      </c>
      <c r="V21" s="234">
        <f t="shared" si="2"/>
        <v>456000</v>
      </c>
    </row>
    <row r="22" spans="1:22" ht="12.75">
      <c r="A22" s="202" t="s">
        <v>458</v>
      </c>
      <c r="B22" s="203">
        <v>13</v>
      </c>
      <c r="C22">
        <v>2019</v>
      </c>
      <c r="D22" s="234">
        <v>178500</v>
      </c>
      <c r="E22" s="234">
        <v>0</v>
      </c>
      <c r="F22" s="234">
        <v>24000</v>
      </c>
      <c r="G22" s="234">
        <v>0</v>
      </c>
      <c r="H22" s="234">
        <v>2000</v>
      </c>
      <c r="I22" s="234">
        <v>3000</v>
      </c>
      <c r="J22" s="234">
        <v>0</v>
      </c>
      <c r="K22" s="234">
        <f t="shared" si="0"/>
        <v>207500</v>
      </c>
      <c r="L22"/>
      <c r="M22">
        <v>2020</v>
      </c>
      <c r="N22" s="234">
        <v>200000</v>
      </c>
      <c r="O22" s="234">
        <v>0</v>
      </c>
      <c r="P22" s="234">
        <v>17000</v>
      </c>
      <c r="Q22" s="234">
        <v>0</v>
      </c>
      <c r="R22" s="234">
        <v>3105.09</v>
      </c>
      <c r="S22" s="234">
        <v>13000</v>
      </c>
      <c r="T22" s="234">
        <v>0</v>
      </c>
      <c r="U22" s="234">
        <f t="shared" si="1"/>
        <v>233105.09</v>
      </c>
      <c r="V22" s="234">
        <f t="shared" si="2"/>
        <v>233105.09</v>
      </c>
    </row>
    <row r="23" spans="1:22" ht="12.75">
      <c r="A23" s="202" t="s">
        <v>459</v>
      </c>
      <c r="B23" s="203">
        <v>14</v>
      </c>
      <c r="C23">
        <v>2019</v>
      </c>
      <c r="D23" s="234">
        <v>2565000</v>
      </c>
      <c r="E23" s="234">
        <v>225000</v>
      </c>
      <c r="F23" s="234">
        <v>195000</v>
      </c>
      <c r="G23" s="234">
        <v>0</v>
      </c>
      <c r="H23" s="234">
        <v>25000</v>
      </c>
      <c r="I23" s="234">
        <v>100000</v>
      </c>
      <c r="J23" s="234">
        <v>100000</v>
      </c>
      <c r="K23" s="234">
        <f t="shared" si="0"/>
        <v>3210000</v>
      </c>
      <c r="L23"/>
      <c r="M23">
        <v>2020</v>
      </c>
      <c r="N23" s="234">
        <v>2895000</v>
      </c>
      <c r="O23" s="234">
        <v>0</v>
      </c>
      <c r="P23" s="234">
        <v>230135.77</v>
      </c>
      <c r="Q23" s="234">
        <v>0</v>
      </c>
      <c r="R23" s="234">
        <v>30000</v>
      </c>
      <c r="S23" s="234">
        <v>200000</v>
      </c>
      <c r="T23" s="234">
        <v>100000</v>
      </c>
      <c r="U23" s="234">
        <f t="shared" si="1"/>
        <v>3455135.77</v>
      </c>
      <c r="V23" s="234">
        <f t="shared" si="2"/>
        <v>3455135.77</v>
      </c>
    </row>
    <row r="24" spans="1:22" ht="12.75">
      <c r="A24" s="202" t="s">
        <v>460</v>
      </c>
      <c r="B24" s="203">
        <v>15</v>
      </c>
      <c r="C24">
        <v>2019</v>
      </c>
      <c r="D24" s="234">
        <v>1020000</v>
      </c>
      <c r="E24" s="234">
        <v>126000</v>
      </c>
      <c r="F24" s="234">
        <v>190000</v>
      </c>
      <c r="G24" s="234">
        <v>0</v>
      </c>
      <c r="H24" s="234">
        <v>15000</v>
      </c>
      <c r="I24" s="234">
        <v>12000</v>
      </c>
      <c r="J24" s="234">
        <v>0</v>
      </c>
      <c r="K24" s="234">
        <f t="shared" si="0"/>
        <v>1363000</v>
      </c>
      <c r="L24"/>
      <c r="M24">
        <v>2020</v>
      </c>
      <c r="N24" s="234">
        <v>1050000</v>
      </c>
      <c r="O24" s="234">
        <v>140000</v>
      </c>
      <c r="P24" s="234">
        <v>195000</v>
      </c>
      <c r="Q24" s="234">
        <v>0</v>
      </c>
      <c r="R24" s="234">
        <v>15000</v>
      </c>
      <c r="S24" s="234">
        <v>25000</v>
      </c>
      <c r="T24" s="234">
        <v>0</v>
      </c>
      <c r="U24" s="234">
        <f t="shared" si="1"/>
        <v>1425000</v>
      </c>
      <c r="V24" s="234">
        <f t="shared" si="2"/>
        <v>1425000</v>
      </c>
    </row>
    <row r="25" spans="1:22" ht="12.75">
      <c r="A25" s="202" t="s">
        <v>461</v>
      </c>
      <c r="B25" s="203">
        <v>16</v>
      </c>
      <c r="C25">
        <v>2019</v>
      </c>
      <c r="D25" s="234">
        <v>4900863.07</v>
      </c>
      <c r="E25" s="234">
        <v>645000</v>
      </c>
      <c r="F25" s="234">
        <v>410000</v>
      </c>
      <c r="G25" s="234">
        <v>6700</v>
      </c>
      <c r="H25" s="234">
        <v>250000</v>
      </c>
      <c r="I25" s="234">
        <v>20000</v>
      </c>
      <c r="J25" s="234">
        <v>477000</v>
      </c>
      <c r="K25" s="234">
        <f t="shared" si="0"/>
        <v>6709563.07</v>
      </c>
      <c r="L25"/>
      <c r="M25">
        <v>2020</v>
      </c>
      <c r="N25" s="234">
        <v>5009261.15</v>
      </c>
      <c r="O25" s="234">
        <v>685000</v>
      </c>
      <c r="P25" s="234">
        <v>410000</v>
      </c>
      <c r="Q25" s="234">
        <v>6700</v>
      </c>
      <c r="R25" s="234">
        <v>210000</v>
      </c>
      <c r="S25" s="234">
        <v>20000</v>
      </c>
      <c r="T25" s="234">
        <v>477000</v>
      </c>
      <c r="U25" s="234">
        <f t="shared" si="1"/>
        <v>6817961.15</v>
      </c>
      <c r="V25" s="234">
        <f t="shared" si="2"/>
        <v>6817961.15</v>
      </c>
    </row>
    <row r="26" spans="1:22" ht="12.75">
      <c r="A26" s="202" t="s">
        <v>462</v>
      </c>
      <c r="B26" s="203">
        <v>17</v>
      </c>
      <c r="C26">
        <v>2019</v>
      </c>
      <c r="D26" s="234">
        <v>2905000</v>
      </c>
      <c r="E26" s="234">
        <v>1025000</v>
      </c>
      <c r="F26" s="234">
        <v>250000</v>
      </c>
      <c r="G26" s="234">
        <v>42715.73</v>
      </c>
      <c r="H26" s="234">
        <v>145500</v>
      </c>
      <c r="I26" s="234">
        <v>75000</v>
      </c>
      <c r="J26" s="234">
        <v>0</v>
      </c>
      <c r="K26" s="234">
        <f t="shared" si="0"/>
        <v>4443215.73</v>
      </c>
      <c r="L26"/>
      <c r="M26">
        <v>2020</v>
      </c>
      <c r="N26" s="234">
        <v>2930000</v>
      </c>
      <c r="O26" s="234">
        <v>1025000</v>
      </c>
      <c r="P26" s="234">
        <v>245000</v>
      </c>
      <c r="Q26" s="234">
        <v>85000</v>
      </c>
      <c r="R26" s="234">
        <v>145500</v>
      </c>
      <c r="S26" s="234">
        <v>80000</v>
      </c>
      <c r="T26" s="234">
        <v>0</v>
      </c>
      <c r="U26" s="234">
        <f t="shared" si="1"/>
        <v>4510500</v>
      </c>
      <c r="V26" s="234">
        <f t="shared" si="2"/>
        <v>4510500</v>
      </c>
    </row>
    <row r="27" spans="1:22" ht="12.75">
      <c r="A27" s="202" t="s">
        <v>463</v>
      </c>
      <c r="B27" s="203">
        <v>18</v>
      </c>
      <c r="C27">
        <v>2019</v>
      </c>
      <c r="D27" s="234">
        <v>1072723</v>
      </c>
      <c r="E27" s="234">
        <v>70000</v>
      </c>
      <c r="F27" s="234">
        <v>140000</v>
      </c>
      <c r="G27" s="234">
        <v>73500</v>
      </c>
      <c r="H27" s="234">
        <v>25000</v>
      </c>
      <c r="I27" s="234">
        <v>150000</v>
      </c>
      <c r="J27" s="234">
        <v>35000</v>
      </c>
      <c r="K27" s="234">
        <f t="shared" si="0"/>
        <v>1566223</v>
      </c>
      <c r="L27"/>
      <c r="M27">
        <v>2020</v>
      </c>
      <c r="N27" s="234">
        <v>1075800</v>
      </c>
      <c r="O27" s="234">
        <v>70000</v>
      </c>
      <c r="P27" s="234">
        <v>181944</v>
      </c>
      <c r="Q27" s="234">
        <v>74970</v>
      </c>
      <c r="R27" s="234">
        <v>25500</v>
      </c>
      <c r="S27" s="234">
        <v>153000</v>
      </c>
      <c r="T27" s="234">
        <v>30000</v>
      </c>
      <c r="U27" s="234">
        <f t="shared" si="1"/>
        <v>1611214</v>
      </c>
      <c r="V27" s="234">
        <f t="shared" si="2"/>
        <v>1611214</v>
      </c>
    </row>
    <row r="28" spans="1:22" ht="12.75">
      <c r="A28" s="202" t="s">
        <v>464</v>
      </c>
      <c r="B28" s="203">
        <v>19</v>
      </c>
      <c r="C28">
        <v>2019</v>
      </c>
      <c r="D28" s="234">
        <v>1096400</v>
      </c>
      <c r="E28" s="234">
        <v>123000</v>
      </c>
      <c r="F28" s="234">
        <v>68000</v>
      </c>
      <c r="G28" s="234">
        <v>7500</v>
      </c>
      <c r="H28" s="234">
        <v>10000</v>
      </c>
      <c r="I28" s="234">
        <v>18000</v>
      </c>
      <c r="J28" s="234">
        <v>100000</v>
      </c>
      <c r="K28" s="234">
        <f t="shared" si="0"/>
        <v>1422900</v>
      </c>
      <c r="L28"/>
      <c r="M28">
        <v>2020</v>
      </c>
      <c r="N28" s="234">
        <v>1099000</v>
      </c>
      <c r="O28" s="234">
        <v>123000</v>
      </c>
      <c r="P28" s="234">
        <v>75000</v>
      </c>
      <c r="Q28" s="234">
        <v>7000</v>
      </c>
      <c r="R28" s="234">
        <v>9000</v>
      </c>
      <c r="S28" s="234">
        <v>23000</v>
      </c>
      <c r="T28" s="234">
        <v>120000</v>
      </c>
      <c r="U28" s="234">
        <f t="shared" si="1"/>
        <v>1456000</v>
      </c>
      <c r="V28" s="234">
        <f t="shared" si="2"/>
        <v>1456000</v>
      </c>
    </row>
    <row r="29" spans="1:22" ht="12.75">
      <c r="A29" s="202" t="s">
        <v>465</v>
      </c>
      <c r="B29" s="203">
        <v>20</v>
      </c>
      <c r="C29">
        <v>2019</v>
      </c>
      <c r="D29" s="234">
        <v>7128259</v>
      </c>
      <c r="E29" s="234">
        <v>2030000</v>
      </c>
      <c r="F29" s="234">
        <v>1124000</v>
      </c>
      <c r="G29" s="234">
        <v>30000</v>
      </c>
      <c r="H29" s="234">
        <v>376000</v>
      </c>
      <c r="I29" s="234">
        <v>400000</v>
      </c>
      <c r="J29" s="234">
        <v>700000</v>
      </c>
      <c r="K29" s="234">
        <f t="shared" si="0"/>
        <v>11788259</v>
      </c>
      <c r="L29"/>
      <c r="M29">
        <v>2020</v>
      </c>
      <c r="N29" s="234">
        <v>7131377</v>
      </c>
      <c r="O29" s="234">
        <v>2060000</v>
      </c>
      <c r="P29" s="234">
        <v>1204000</v>
      </c>
      <c r="Q29" s="234">
        <v>32000</v>
      </c>
      <c r="R29" s="234">
        <v>330000</v>
      </c>
      <c r="S29" s="234">
        <v>400000</v>
      </c>
      <c r="T29" s="234">
        <v>600000</v>
      </c>
      <c r="U29" s="234">
        <f t="shared" si="1"/>
        <v>11757377</v>
      </c>
      <c r="V29" s="234">
        <f t="shared" si="2"/>
        <v>11757377</v>
      </c>
    </row>
    <row r="30" spans="1:22" ht="12.75">
      <c r="A30" s="202" t="s">
        <v>466</v>
      </c>
      <c r="B30" s="203">
        <v>21</v>
      </c>
      <c r="C30">
        <v>2019</v>
      </c>
      <c r="D30" s="234">
        <v>650000</v>
      </c>
      <c r="E30" s="234">
        <v>0</v>
      </c>
      <c r="F30" s="234">
        <v>50000</v>
      </c>
      <c r="G30" s="234">
        <v>215085</v>
      </c>
      <c r="H30" s="234">
        <v>12500</v>
      </c>
      <c r="I30" s="234">
        <v>4000</v>
      </c>
      <c r="J30" s="234">
        <v>0</v>
      </c>
      <c r="K30" s="234">
        <f t="shared" si="0"/>
        <v>931585</v>
      </c>
      <c r="L30"/>
      <c r="M30">
        <v>2020</v>
      </c>
      <c r="N30" s="234">
        <v>722011.97</v>
      </c>
      <c r="O30" s="234">
        <v>0</v>
      </c>
      <c r="P30" s="234">
        <v>55000</v>
      </c>
      <c r="Q30" s="234">
        <v>220168.6</v>
      </c>
      <c r="R30" s="234">
        <v>13000</v>
      </c>
      <c r="S30" s="234">
        <v>10000</v>
      </c>
      <c r="T30" s="234">
        <v>0</v>
      </c>
      <c r="U30" s="234">
        <f t="shared" si="1"/>
        <v>1020180.57</v>
      </c>
      <c r="V30" s="234">
        <f t="shared" si="2"/>
        <v>1020180.57</v>
      </c>
    </row>
    <row r="31" spans="1:22" ht="12.75">
      <c r="A31" s="202" t="s">
        <v>467</v>
      </c>
      <c r="B31" s="203">
        <v>22</v>
      </c>
      <c r="C31">
        <v>2019</v>
      </c>
      <c r="D31" s="234">
        <v>230000</v>
      </c>
      <c r="E31" s="234">
        <v>0</v>
      </c>
      <c r="F31" s="234">
        <v>100000</v>
      </c>
      <c r="G31" s="234">
        <v>5000</v>
      </c>
      <c r="H31" s="234">
        <v>9000</v>
      </c>
      <c r="I31" s="234">
        <v>15000</v>
      </c>
      <c r="J31" s="234">
        <v>0</v>
      </c>
      <c r="K31" s="234">
        <f t="shared" si="0"/>
        <v>359000</v>
      </c>
      <c r="L31"/>
      <c r="M31">
        <v>2020</v>
      </c>
      <c r="N31" s="234">
        <v>230000</v>
      </c>
      <c r="O31" s="234">
        <v>0</v>
      </c>
      <c r="P31" s="234">
        <v>100000</v>
      </c>
      <c r="Q31" s="234">
        <v>5000</v>
      </c>
      <c r="R31" s="234">
        <v>9000</v>
      </c>
      <c r="S31" s="234">
        <v>15000</v>
      </c>
      <c r="T31" s="234">
        <v>0</v>
      </c>
      <c r="U31" s="234">
        <f t="shared" si="1"/>
        <v>359000</v>
      </c>
      <c r="V31" s="234">
        <f t="shared" si="2"/>
        <v>359000</v>
      </c>
    </row>
    <row r="32" spans="1:22" ht="12.75">
      <c r="A32" s="202" t="s">
        <v>468</v>
      </c>
      <c r="B32" s="203">
        <v>23</v>
      </c>
      <c r="C32">
        <v>2019</v>
      </c>
      <c r="D32" s="234">
        <v>1950000</v>
      </c>
      <c r="E32" s="234">
        <v>1100000</v>
      </c>
      <c r="F32" s="234">
        <v>50000</v>
      </c>
      <c r="G32" s="234">
        <v>1654518</v>
      </c>
      <c r="H32" s="234">
        <v>60000</v>
      </c>
      <c r="I32" s="234">
        <v>150000</v>
      </c>
      <c r="J32" s="234">
        <v>50000</v>
      </c>
      <c r="K32" s="234">
        <f t="shared" si="0"/>
        <v>5014518</v>
      </c>
      <c r="L32"/>
      <c r="M32">
        <v>2020</v>
      </c>
      <c r="N32" s="234">
        <v>1950000</v>
      </c>
      <c r="O32" s="234">
        <v>1050000</v>
      </c>
      <c r="P32" s="234">
        <v>50000</v>
      </c>
      <c r="Q32" s="234">
        <v>1734184</v>
      </c>
      <c r="R32" s="234">
        <v>60000</v>
      </c>
      <c r="S32" s="234">
        <v>220000</v>
      </c>
      <c r="T32" s="234">
        <v>30000</v>
      </c>
      <c r="U32" s="234">
        <f t="shared" si="1"/>
        <v>5094184</v>
      </c>
      <c r="V32" s="234">
        <f t="shared" si="2"/>
        <v>5094184</v>
      </c>
    </row>
    <row r="33" spans="1:22" ht="12.75">
      <c r="A33" s="202" t="s">
        <v>469</v>
      </c>
      <c r="B33" s="203">
        <v>24</v>
      </c>
      <c r="C33">
        <v>2019</v>
      </c>
      <c r="D33" s="234">
        <v>1915000</v>
      </c>
      <c r="E33" s="234">
        <v>97000</v>
      </c>
      <c r="F33" s="234">
        <v>155000</v>
      </c>
      <c r="G33" s="234">
        <v>328000</v>
      </c>
      <c r="H33" s="234">
        <v>40700</v>
      </c>
      <c r="I33" s="234">
        <v>50000</v>
      </c>
      <c r="J33" s="234">
        <v>185593</v>
      </c>
      <c r="K33" s="234">
        <f t="shared" si="0"/>
        <v>2771293</v>
      </c>
      <c r="L33"/>
      <c r="M33">
        <v>2020</v>
      </c>
      <c r="N33" s="234">
        <v>2000000</v>
      </c>
      <c r="O33" s="234">
        <v>100000</v>
      </c>
      <c r="P33" s="234">
        <v>140000</v>
      </c>
      <c r="Q33" s="234">
        <v>328000</v>
      </c>
      <c r="R33" s="234">
        <v>25700</v>
      </c>
      <c r="S33" s="234">
        <v>70000</v>
      </c>
      <c r="T33" s="234">
        <v>269593</v>
      </c>
      <c r="U33" s="234">
        <f t="shared" si="1"/>
        <v>2933293</v>
      </c>
      <c r="V33" s="234">
        <f t="shared" si="2"/>
        <v>2933293</v>
      </c>
    </row>
    <row r="34" spans="1:22" ht="12.75">
      <c r="A34" s="202" t="s">
        <v>470</v>
      </c>
      <c r="B34" s="203">
        <v>25</v>
      </c>
      <c r="C34">
        <v>2019</v>
      </c>
      <c r="D34" s="234">
        <v>2500000</v>
      </c>
      <c r="E34" s="234">
        <v>355000</v>
      </c>
      <c r="F34" s="234">
        <v>225000</v>
      </c>
      <c r="G34" s="234">
        <v>83971</v>
      </c>
      <c r="H34" s="234">
        <v>101400</v>
      </c>
      <c r="I34" s="234">
        <v>40000</v>
      </c>
      <c r="J34" s="234">
        <v>242928</v>
      </c>
      <c r="K34" s="234">
        <f t="shared" si="0"/>
        <v>3548299</v>
      </c>
      <c r="L34"/>
      <c r="M34">
        <v>2020</v>
      </c>
      <c r="N34" s="234">
        <v>2650000</v>
      </c>
      <c r="O34" s="234">
        <v>370000</v>
      </c>
      <c r="P34" s="234">
        <v>285575</v>
      </c>
      <c r="Q34" s="234">
        <v>68733</v>
      </c>
      <c r="R34" s="234">
        <v>115700</v>
      </c>
      <c r="S34" s="234">
        <v>30000</v>
      </c>
      <c r="T34" s="234">
        <v>257928</v>
      </c>
      <c r="U34" s="234">
        <f t="shared" si="1"/>
        <v>3777936</v>
      </c>
      <c r="V34" s="234">
        <f t="shared" si="2"/>
        <v>3777936</v>
      </c>
    </row>
    <row r="35" spans="1:22" ht="12.75">
      <c r="A35" s="202" t="s">
        <v>471</v>
      </c>
      <c r="B35" s="203">
        <v>26</v>
      </c>
      <c r="C35">
        <v>2019</v>
      </c>
      <c r="D35" s="234">
        <v>3199812</v>
      </c>
      <c r="E35" s="234">
        <v>200000</v>
      </c>
      <c r="F35" s="234">
        <v>200000</v>
      </c>
      <c r="G35" s="234">
        <v>36000</v>
      </c>
      <c r="H35" s="234">
        <v>125075</v>
      </c>
      <c r="I35" s="234">
        <v>149308</v>
      </c>
      <c r="J35" s="234">
        <v>0</v>
      </c>
      <c r="K35" s="234">
        <f t="shared" si="0"/>
        <v>3910195</v>
      </c>
      <c r="L35"/>
      <c r="M35">
        <v>2020</v>
      </c>
      <c r="N35" s="234">
        <v>3435243</v>
      </c>
      <c r="O35" s="234">
        <v>229279</v>
      </c>
      <c r="P35" s="234">
        <v>330000</v>
      </c>
      <c r="Q35" s="234">
        <v>36000</v>
      </c>
      <c r="R35" s="234">
        <v>237733</v>
      </c>
      <c r="S35" s="234">
        <v>250000</v>
      </c>
      <c r="T35" s="234">
        <v>0</v>
      </c>
      <c r="U35" s="234">
        <f t="shared" si="1"/>
        <v>4518255</v>
      </c>
      <c r="V35" s="234">
        <f t="shared" si="2"/>
        <v>4518255</v>
      </c>
    </row>
    <row r="36" spans="1:22" ht="12.75">
      <c r="A36" s="202" t="s">
        <v>472</v>
      </c>
      <c r="B36" s="203">
        <v>27</v>
      </c>
      <c r="C36">
        <v>2019</v>
      </c>
      <c r="D36" s="234">
        <v>654000</v>
      </c>
      <c r="E36" s="234">
        <v>20000</v>
      </c>
      <c r="F36" s="234">
        <v>45000</v>
      </c>
      <c r="G36" s="234">
        <v>0</v>
      </c>
      <c r="H36" s="234">
        <v>10605</v>
      </c>
      <c r="I36" s="234">
        <v>8000</v>
      </c>
      <c r="J36" s="234">
        <v>0</v>
      </c>
      <c r="K36" s="234">
        <f t="shared" si="0"/>
        <v>737605</v>
      </c>
      <c r="L36"/>
      <c r="M36">
        <v>2020</v>
      </c>
      <c r="N36" s="234">
        <v>730700</v>
      </c>
      <c r="O36" s="234">
        <v>20000</v>
      </c>
      <c r="P36" s="234">
        <v>45000</v>
      </c>
      <c r="Q36" s="234">
        <v>0</v>
      </c>
      <c r="R36" s="234">
        <v>10604</v>
      </c>
      <c r="S36" s="234">
        <v>20386</v>
      </c>
      <c r="T36" s="234">
        <v>0</v>
      </c>
      <c r="U36" s="234">
        <f t="shared" si="1"/>
        <v>826690</v>
      </c>
      <c r="V36" s="234">
        <f t="shared" si="2"/>
        <v>826690</v>
      </c>
    </row>
    <row r="37" spans="1:22" ht="12.75">
      <c r="A37" s="202" t="s">
        <v>473</v>
      </c>
      <c r="B37" s="203">
        <v>28</v>
      </c>
      <c r="C37">
        <v>2019</v>
      </c>
      <c r="D37" s="234">
        <v>536911</v>
      </c>
      <c r="E37" s="234">
        <v>51784</v>
      </c>
      <c r="F37" s="234">
        <v>24620</v>
      </c>
      <c r="G37" s="234">
        <v>67522</v>
      </c>
      <c r="H37" s="234">
        <v>38880</v>
      </c>
      <c r="I37" s="234">
        <v>18000</v>
      </c>
      <c r="J37" s="234">
        <v>21078</v>
      </c>
      <c r="K37" s="234">
        <f t="shared" si="0"/>
        <v>758795</v>
      </c>
      <c r="L37"/>
      <c r="M37">
        <v>2020</v>
      </c>
      <c r="N37" s="234">
        <v>535455</v>
      </c>
      <c r="O37" s="234">
        <v>82080</v>
      </c>
      <c r="P37" s="234">
        <v>29500</v>
      </c>
      <c r="Q37" s="234">
        <v>69613</v>
      </c>
      <c r="R37" s="234">
        <v>28250</v>
      </c>
      <c r="S37" s="234">
        <v>38515</v>
      </c>
      <c r="T37" s="234">
        <v>0</v>
      </c>
      <c r="U37" s="234">
        <f t="shared" si="1"/>
        <v>783413</v>
      </c>
      <c r="V37" s="234">
        <f t="shared" si="2"/>
        <v>783413</v>
      </c>
    </row>
    <row r="38" spans="1:22" ht="12.75">
      <c r="A38" s="202" t="s">
        <v>474</v>
      </c>
      <c r="B38" s="203">
        <v>29</v>
      </c>
      <c r="C38">
        <v>2019</v>
      </c>
      <c r="D38" s="234">
        <v>248000</v>
      </c>
      <c r="E38" s="234">
        <v>90000</v>
      </c>
      <c r="F38" s="234">
        <v>15000</v>
      </c>
      <c r="G38" s="234">
        <v>0</v>
      </c>
      <c r="H38" s="234">
        <v>33500</v>
      </c>
      <c r="I38" s="234">
        <v>2600</v>
      </c>
      <c r="J38" s="234">
        <v>5000</v>
      </c>
      <c r="K38" s="234">
        <f t="shared" si="0"/>
        <v>394100</v>
      </c>
      <c r="L38"/>
      <c r="M38">
        <v>2020</v>
      </c>
      <c r="N38" s="234">
        <v>251850</v>
      </c>
      <c r="O38" s="234">
        <v>88000</v>
      </c>
      <c r="P38" s="234">
        <v>15000</v>
      </c>
      <c r="Q38" s="234">
        <v>0</v>
      </c>
      <c r="R38" s="234">
        <v>33000</v>
      </c>
      <c r="S38" s="234">
        <v>3103</v>
      </c>
      <c r="T38" s="234">
        <v>5000</v>
      </c>
      <c r="U38" s="234">
        <f t="shared" si="1"/>
        <v>395953</v>
      </c>
      <c r="V38" s="234">
        <f t="shared" si="2"/>
        <v>395953</v>
      </c>
    </row>
    <row r="39" spans="1:22" ht="12.75">
      <c r="A39" s="202" t="s">
        <v>475</v>
      </c>
      <c r="B39" s="203">
        <v>30</v>
      </c>
      <c r="C39">
        <v>2019</v>
      </c>
      <c r="D39" s="234">
        <v>4725000</v>
      </c>
      <c r="E39" s="234">
        <v>870000</v>
      </c>
      <c r="F39" s="234">
        <v>320050</v>
      </c>
      <c r="G39" s="234">
        <v>236667</v>
      </c>
      <c r="H39" s="234">
        <v>85200</v>
      </c>
      <c r="I39" s="234">
        <v>75000</v>
      </c>
      <c r="J39" s="234">
        <v>820000</v>
      </c>
      <c r="K39" s="234">
        <f t="shared" si="0"/>
        <v>7131917</v>
      </c>
      <c r="L39"/>
      <c r="M39">
        <v>2020</v>
      </c>
      <c r="N39" s="234">
        <v>4500000</v>
      </c>
      <c r="O39" s="234">
        <v>875000</v>
      </c>
      <c r="P39" s="234">
        <v>320050</v>
      </c>
      <c r="Q39" s="234">
        <v>236667</v>
      </c>
      <c r="R39" s="234">
        <v>20000</v>
      </c>
      <c r="S39" s="234">
        <v>100000</v>
      </c>
      <c r="T39" s="234">
        <v>862000</v>
      </c>
      <c r="U39" s="234">
        <f t="shared" si="1"/>
        <v>6913717</v>
      </c>
      <c r="V39" s="234">
        <f t="shared" si="2"/>
        <v>6913717</v>
      </c>
    </row>
    <row r="40" spans="1:22" ht="12.75">
      <c r="A40" s="202" t="s">
        <v>476</v>
      </c>
      <c r="B40" s="203">
        <v>31</v>
      </c>
      <c r="C40">
        <v>2019</v>
      </c>
      <c r="D40" s="234">
        <v>6300000</v>
      </c>
      <c r="E40" s="234">
        <v>1500000</v>
      </c>
      <c r="F40" s="234">
        <v>350000</v>
      </c>
      <c r="G40" s="234">
        <v>40000</v>
      </c>
      <c r="H40" s="234">
        <v>125000</v>
      </c>
      <c r="I40" s="234">
        <v>225000</v>
      </c>
      <c r="J40" s="234">
        <v>125000</v>
      </c>
      <c r="K40" s="234">
        <f t="shared" si="0"/>
        <v>8665000</v>
      </c>
      <c r="L40"/>
      <c r="M40">
        <v>2020</v>
      </c>
      <c r="N40" s="234">
        <v>6500000</v>
      </c>
      <c r="O40" s="234">
        <v>1500000</v>
      </c>
      <c r="P40" s="234">
        <v>355000</v>
      </c>
      <c r="Q40" s="234">
        <v>45000</v>
      </c>
      <c r="R40" s="234">
        <v>125000</v>
      </c>
      <c r="S40" s="234">
        <v>225000</v>
      </c>
      <c r="T40" s="234">
        <v>125000</v>
      </c>
      <c r="U40" s="234">
        <f t="shared" si="1"/>
        <v>8875000</v>
      </c>
      <c r="V40" s="234">
        <f t="shared" si="2"/>
        <v>8875000</v>
      </c>
    </row>
    <row r="41" spans="1:22" ht="12.75">
      <c r="A41" s="202" t="s">
        <v>477</v>
      </c>
      <c r="B41" s="203">
        <v>32</v>
      </c>
      <c r="C41">
        <v>2019</v>
      </c>
      <c r="D41" s="234">
        <v>975000</v>
      </c>
      <c r="E41" s="234">
        <v>30000</v>
      </c>
      <c r="F41" s="234">
        <v>100000</v>
      </c>
      <c r="G41" s="234">
        <v>12000</v>
      </c>
      <c r="H41" s="234">
        <v>35000</v>
      </c>
      <c r="I41" s="234">
        <v>8000</v>
      </c>
      <c r="J41" s="234">
        <v>0</v>
      </c>
      <c r="K41" s="234">
        <f t="shared" si="0"/>
        <v>1160000</v>
      </c>
      <c r="L41"/>
      <c r="M41">
        <v>2020</v>
      </c>
      <c r="N41" s="234">
        <v>1150000</v>
      </c>
      <c r="O41" s="234">
        <v>40000</v>
      </c>
      <c r="P41" s="234">
        <v>100000</v>
      </c>
      <c r="Q41" s="234">
        <v>12000</v>
      </c>
      <c r="R41" s="234">
        <v>35000</v>
      </c>
      <c r="S41" s="234">
        <v>8000</v>
      </c>
      <c r="T41" s="234">
        <v>0</v>
      </c>
      <c r="U41" s="234">
        <f t="shared" si="1"/>
        <v>1345000</v>
      </c>
      <c r="V41" s="234">
        <f t="shared" si="2"/>
        <v>1345000</v>
      </c>
    </row>
    <row r="42" spans="1:22" ht="12.75">
      <c r="A42" s="202" t="s">
        <v>478</v>
      </c>
      <c r="B42" s="203">
        <v>33</v>
      </c>
      <c r="C42">
        <v>2019</v>
      </c>
      <c r="D42" s="234">
        <v>150000</v>
      </c>
      <c r="E42" s="234">
        <v>30000</v>
      </c>
      <c r="F42" s="234">
        <v>35000</v>
      </c>
      <c r="G42" s="234">
        <v>220000</v>
      </c>
      <c r="H42" s="234">
        <v>500</v>
      </c>
      <c r="I42" s="234">
        <v>2300</v>
      </c>
      <c r="J42" s="234">
        <v>0</v>
      </c>
      <c r="K42" s="234">
        <f t="shared" si="0"/>
        <v>437800</v>
      </c>
      <c r="L42"/>
      <c r="M42">
        <v>2020</v>
      </c>
      <c r="N42" s="234">
        <v>165000</v>
      </c>
      <c r="O42" s="234">
        <v>33000</v>
      </c>
      <c r="P42" s="234">
        <v>63000</v>
      </c>
      <c r="Q42" s="234">
        <v>260000</v>
      </c>
      <c r="R42" s="234">
        <v>5000</v>
      </c>
      <c r="S42" s="234">
        <v>2300</v>
      </c>
      <c r="T42" s="234">
        <v>0</v>
      </c>
      <c r="U42" s="234">
        <f t="shared" si="1"/>
        <v>528300</v>
      </c>
      <c r="V42" s="234">
        <f t="shared" si="2"/>
        <v>528300</v>
      </c>
    </row>
    <row r="43" spans="1:22" ht="12.75">
      <c r="A43" s="202" t="s">
        <v>479</v>
      </c>
      <c r="B43" s="203">
        <v>34</v>
      </c>
      <c r="C43">
        <v>2019</v>
      </c>
      <c r="D43" s="234">
        <v>865438</v>
      </c>
      <c r="E43" s="234">
        <v>10000</v>
      </c>
      <c r="F43" s="234">
        <v>50000</v>
      </c>
      <c r="G43" s="234">
        <v>0</v>
      </c>
      <c r="H43" s="234">
        <v>40000</v>
      </c>
      <c r="I43" s="234">
        <v>10000</v>
      </c>
      <c r="J43" s="234">
        <v>0</v>
      </c>
      <c r="K43" s="234">
        <f t="shared" si="0"/>
        <v>975438</v>
      </c>
      <c r="L43"/>
      <c r="M43">
        <v>2020</v>
      </c>
      <c r="N43" s="234">
        <v>900000</v>
      </c>
      <c r="O43" s="234">
        <v>62000</v>
      </c>
      <c r="P43" s="234">
        <v>60000</v>
      </c>
      <c r="Q43" s="234">
        <v>0</v>
      </c>
      <c r="R43" s="234">
        <v>40000</v>
      </c>
      <c r="S43" s="234">
        <v>12000</v>
      </c>
      <c r="T43" s="234">
        <v>0</v>
      </c>
      <c r="U43" s="234">
        <f t="shared" si="1"/>
        <v>1074000</v>
      </c>
      <c r="V43" s="234">
        <f t="shared" si="2"/>
        <v>1074000</v>
      </c>
    </row>
    <row r="44" spans="1:22" ht="12.75">
      <c r="A44" s="202" t="s">
        <v>480</v>
      </c>
      <c r="B44" s="203">
        <v>35</v>
      </c>
      <c r="C44">
        <v>2019</v>
      </c>
      <c r="D44" s="234">
        <v>52040000</v>
      </c>
      <c r="E44" s="234">
        <v>149250000</v>
      </c>
      <c r="F44" s="234">
        <v>9005000</v>
      </c>
      <c r="G44" s="234">
        <v>63016158</v>
      </c>
      <c r="H44" s="234">
        <v>68745000</v>
      </c>
      <c r="I44" s="234">
        <v>5000000</v>
      </c>
      <c r="J44" s="234">
        <v>7767338</v>
      </c>
      <c r="K44" s="234">
        <f t="shared" si="0"/>
        <v>354823496</v>
      </c>
      <c r="L44"/>
      <c r="M44">
        <v>2020</v>
      </c>
      <c r="N44" s="234">
        <v>52040000</v>
      </c>
      <c r="O44" s="234">
        <v>164000000</v>
      </c>
      <c r="P44" s="234">
        <v>8000000</v>
      </c>
      <c r="Q44" s="234">
        <v>68530000</v>
      </c>
      <c r="R44" s="234">
        <v>69175000</v>
      </c>
      <c r="S44" s="234">
        <v>15000000</v>
      </c>
      <c r="T44" s="234">
        <v>7767338</v>
      </c>
      <c r="U44" s="234">
        <f t="shared" si="1"/>
        <v>384512338</v>
      </c>
      <c r="V44" s="234">
        <f t="shared" si="2"/>
        <v>384512338</v>
      </c>
    </row>
    <row r="45" spans="1:22" ht="12.75">
      <c r="A45" s="202" t="s">
        <v>481</v>
      </c>
      <c r="B45" s="203">
        <v>36</v>
      </c>
      <c r="C45">
        <v>2019</v>
      </c>
      <c r="D45" s="234">
        <v>2850000</v>
      </c>
      <c r="E45" s="234">
        <v>525000</v>
      </c>
      <c r="F45" s="234">
        <v>196791</v>
      </c>
      <c r="G45" s="234">
        <v>20000</v>
      </c>
      <c r="H45" s="234">
        <v>125000</v>
      </c>
      <c r="I45" s="234">
        <v>46000</v>
      </c>
      <c r="J45" s="234">
        <v>649000</v>
      </c>
      <c r="K45" s="234">
        <f t="shared" si="0"/>
        <v>4411791</v>
      </c>
      <c r="L45"/>
      <c r="M45">
        <v>2020</v>
      </c>
      <c r="N45" s="234">
        <v>3215000</v>
      </c>
      <c r="O45" s="234">
        <v>555000</v>
      </c>
      <c r="P45" s="234">
        <v>168895.84</v>
      </c>
      <c r="Q45" s="234">
        <v>20000</v>
      </c>
      <c r="R45" s="234">
        <v>130000</v>
      </c>
      <c r="S45" s="234">
        <v>250000</v>
      </c>
      <c r="T45" s="234">
        <v>730000</v>
      </c>
      <c r="U45" s="234">
        <f t="shared" si="1"/>
        <v>5068895.84</v>
      </c>
      <c r="V45" s="234">
        <f t="shared" si="2"/>
        <v>5068895.84</v>
      </c>
    </row>
    <row r="46" spans="1:22" ht="12.75">
      <c r="A46" s="202" t="s">
        <v>482</v>
      </c>
      <c r="B46" s="203">
        <v>37</v>
      </c>
      <c r="C46">
        <v>2019</v>
      </c>
      <c r="D46" s="234">
        <v>800000</v>
      </c>
      <c r="E46" s="234">
        <v>127500</v>
      </c>
      <c r="F46" s="234">
        <v>40000</v>
      </c>
      <c r="G46" s="234">
        <v>0</v>
      </c>
      <c r="H46" s="234">
        <v>28500</v>
      </c>
      <c r="I46" s="234">
        <v>8000</v>
      </c>
      <c r="J46" s="234">
        <v>23000</v>
      </c>
      <c r="K46" s="234">
        <f t="shared" si="0"/>
        <v>1027000</v>
      </c>
      <c r="L46"/>
      <c r="M46">
        <v>2020</v>
      </c>
      <c r="N46" s="234">
        <v>840000</v>
      </c>
      <c r="O46" s="234">
        <v>181000</v>
      </c>
      <c r="P46" s="234">
        <v>40000</v>
      </c>
      <c r="Q46" s="234">
        <v>0</v>
      </c>
      <c r="R46" s="234">
        <v>28500</v>
      </c>
      <c r="S46" s="234">
        <v>25000</v>
      </c>
      <c r="T46" s="234">
        <v>33000</v>
      </c>
      <c r="U46" s="234">
        <f t="shared" si="1"/>
        <v>1147500</v>
      </c>
      <c r="V46" s="234">
        <f t="shared" si="2"/>
        <v>1147500</v>
      </c>
    </row>
    <row r="47" spans="1:22" ht="12.75">
      <c r="A47" s="202" t="s">
        <v>483</v>
      </c>
      <c r="B47" s="203">
        <v>38</v>
      </c>
      <c r="C47">
        <v>2019</v>
      </c>
      <c r="D47" s="234">
        <v>1650000</v>
      </c>
      <c r="E47" s="234">
        <v>0</v>
      </c>
      <c r="F47" s="234">
        <v>72000</v>
      </c>
      <c r="G47" s="234">
        <v>0</v>
      </c>
      <c r="H47" s="234">
        <v>50000</v>
      </c>
      <c r="I47" s="234">
        <v>95000</v>
      </c>
      <c r="J47" s="234">
        <v>0</v>
      </c>
      <c r="K47" s="234">
        <f t="shared" si="0"/>
        <v>1867000</v>
      </c>
      <c r="L47"/>
      <c r="M47">
        <v>2020</v>
      </c>
      <c r="N47" s="234">
        <v>1630000</v>
      </c>
      <c r="O47" s="234">
        <v>0</v>
      </c>
      <c r="P47" s="234">
        <v>53300</v>
      </c>
      <c r="Q47" s="234">
        <v>0</v>
      </c>
      <c r="R47" s="234">
        <v>25000</v>
      </c>
      <c r="S47" s="234">
        <v>150000</v>
      </c>
      <c r="T47" s="234">
        <v>3983</v>
      </c>
      <c r="U47" s="234">
        <f t="shared" si="1"/>
        <v>1862283</v>
      </c>
      <c r="V47" s="234">
        <f t="shared" si="2"/>
        <v>1862283</v>
      </c>
    </row>
    <row r="48" spans="1:22" ht="12.75">
      <c r="A48" s="202" t="s">
        <v>484</v>
      </c>
      <c r="B48" s="203">
        <v>39</v>
      </c>
      <c r="C48">
        <v>2019</v>
      </c>
      <c r="D48" s="234">
        <v>1096000</v>
      </c>
      <c r="E48" s="234">
        <v>0</v>
      </c>
      <c r="F48" s="234">
        <v>32000</v>
      </c>
      <c r="G48" s="234">
        <v>595000</v>
      </c>
      <c r="H48" s="234">
        <v>13000</v>
      </c>
      <c r="I48" s="234">
        <v>5000</v>
      </c>
      <c r="J48" s="234">
        <v>100000</v>
      </c>
      <c r="K48" s="234">
        <f t="shared" si="0"/>
        <v>1841000</v>
      </c>
      <c r="L48"/>
      <c r="M48">
        <v>2020</v>
      </c>
      <c r="N48" s="234">
        <v>1022000</v>
      </c>
      <c r="O48" s="234">
        <v>0</v>
      </c>
      <c r="P48" s="234">
        <v>35000</v>
      </c>
      <c r="Q48" s="234">
        <v>595000</v>
      </c>
      <c r="R48" s="234">
        <v>13000</v>
      </c>
      <c r="S48" s="234">
        <v>20000</v>
      </c>
      <c r="T48" s="234">
        <v>100000</v>
      </c>
      <c r="U48" s="234">
        <f t="shared" si="1"/>
        <v>1785000</v>
      </c>
      <c r="V48" s="234">
        <f t="shared" si="2"/>
        <v>1785000</v>
      </c>
    </row>
    <row r="49" spans="1:22" ht="12.75">
      <c r="A49" s="202" t="s">
        <v>485</v>
      </c>
      <c r="B49" s="203">
        <v>40</v>
      </c>
      <c r="C49">
        <v>2019</v>
      </c>
      <c r="D49" s="234">
        <v>6613000</v>
      </c>
      <c r="E49" s="234">
        <v>2793000</v>
      </c>
      <c r="F49" s="234">
        <v>318000</v>
      </c>
      <c r="G49" s="234">
        <v>2572000</v>
      </c>
      <c r="H49" s="234">
        <v>97000</v>
      </c>
      <c r="I49" s="234">
        <v>1200000</v>
      </c>
      <c r="J49" s="234">
        <v>1511000</v>
      </c>
      <c r="K49" s="234">
        <f t="shared" si="0"/>
        <v>15104000</v>
      </c>
      <c r="L49"/>
      <c r="M49">
        <v>2020</v>
      </c>
      <c r="N49" s="234">
        <v>6673386</v>
      </c>
      <c r="O49" s="234">
        <v>2913000</v>
      </c>
      <c r="P49" s="234">
        <v>298000</v>
      </c>
      <c r="Q49" s="234">
        <v>2411000</v>
      </c>
      <c r="R49" s="234">
        <v>97000</v>
      </c>
      <c r="S49" s="234">
        <v>1070000</v>
      </c>
      <c r="T49" s="234">
        <v>1343000</v>
      </c>
      <c r="U49" s="234">
        <f t="shared" si="1"/>
        <v>14805386</v>
      </c>
      <c r="V49" s="234">
        <f t="shared" si="2"/>
        <v>14805386</v>
      </c>
    </row>
    <row r="50" spans="1:22" ht="12.75">
      <c r="A50" s="202" t="s">
        <v>486</v>
      </c>
      <c r="B50" s="203">
        <v>41</v>
      </c>
      <c r="C50">
        <v>2019</v>
      </c>
      <c r="D50" s="234">
        <v>1651000</v>
      </c>
      <c r="E50" s="234">
        <v>1339200</v>
      </c>
      <c r="F50" s="234">
        <v>218000</v>
      </c>
      <c r="G50" s="234">
        <v>7000</v>
      </c>
      <c r="H50" s="234">
        <v>28200</v>
      </c>
      <c r="I50" s="234">
        <v>113784</v>
      </c>
      <c r="J50" s="234">
        <v>68500</v>
      </c>
      <c r="K50" s="234">
        <f t="shared" si="0"/>
        <v>3425684</v>
      </c>
      <c r="L50"/>
      <c r="M50">
        <v>2020</v>
      </c>
      <c r="N50" s="234">
        <v>1436262</v>
      </c>
      <c r="O50" s="234">
        <v>1214187</v>
      </c>
      <c r="P50" s="234">
        <v>152889</v>
      </c>
      <c r="Q50" s="234">
        <v>8328</v>
      </c>
      <c r="R50" s="234">
        <v>23826</v>
      </c>
      <c r="S50" s="234">
        <v>114793</v>
      </c>
      <c r="T50" s="234">
        <v>54778</v>
      </c>
      <c r="U50" s="234">
        <f t="shared" si="1"/>
        <v>3005063</v>
      </c>
      <c r="V50" s="234">
        <f t="shared" si="2"/>
        <v>3005063</v>
      </c>
    </row>
    <row r="51" spans="1:22" ht="12.75">
      <c r="A51" s="202" t="s">
        <v>487</v>
      </c>
      <c r="B51" s="203">
        <v>42</v>
      </c>
      <c r="C51">
        <v>2019</v>
      </c>
      <c r="D51" s="234">
        <v>3359518</v>
      </c>
      <c r="E51" s="234">
        <v>500000</v>
      </c>
      <c r="F51" s="234">
        <v>226143</v>
      </c>
      <c r="G51" s="234">
        <v>5121</v>
      </c>
      <c r="H51" s="234">
        <v>20000</v>
      </c>
      <c r="I51" s="234">
        <v>20000</v>
      </c>
      <c r="J51" s="234">
        <v>0</v>
      </c>
      <c r="K51" s="234">
        <f t="shared" si="0"/>
        <v>4130782</v>
      </c>
      <c r="L51"/>
      <c r="M51">
        <v>2020</v>
      </c>
      <c r="N51" s="234">
        <v>3331972.9</v>
      </c>
      <c r="O51" s="234">
        <v>500000</v>
      </c>
      <c r="P51" s="234">
        <v>261000</v>
      </c>
      <c r="Q51" s="234">
        <v>5121</v>
      </c>
      <c r="R51" s="234">
        <v>39000</v>
      </c>
      <c r="S51" s="234">
        <v>60254</v>
      </c>
      <c r="T51" s="234">
        <v>0</v>
      </c>
      <c r="U51" s="234">
        <f t="shared" si="1"/>
        <v>4197347.9</v>
      </c>
      <c r="V51" s="234">
        <f t="shared" si="2"/>
        <v>4197347.9</v>
      </c>
    </row>
    <row r="52" spans="1:22" ht="12.75">
      <c r="A52" s="202" t="s">
        <v>488</v>
      </c>
      <c r="B52" s="203">
        <v>43</v>
      </c>
      <c r="C52">
        <v>2019</v>
      </c>
      <c r="D52" s="234">
        <v>532394.48</v>
      </c>
      <c r="E52" s="234">
        <v>2172</v>
      </c>
      <c r="F52" s="234">
        <v>60000</v>
      </c>
      <c r="G52" s="234">
        <v>2628</v>
      </c>
      <c r="H52" s="234">
        <v>2200</v>
      </c>
      <c r="I52" s="234">
        <v>9000</v>
      </c>
      <c r="J52" s="234">
        <v>60000</v>
      </c>
      <c r="K52" s="234">
        <f t="shared" si="0"/>
        <v>668394.48</v>
      </c>
      <c r="L52"/>
      <c r="M52">
        <v>2020</v>
      </c>
      <c r="N52" s="234">
        <v>465000</v>
      </c>
      <c r="O52" s="234">
        <v>1961</v>
      </c>
      <c r="P52" s="234">
        <v>50000</v>
      </c>
      <c r="Q52" s="234">
        <v>2688</v>
      </c>
      <c r="R52" s="234">
        <v>2935</v>
      </c>
      <c r="S52" s="234">
        <v>18777</v>
      </c>
      <c r="T52" s="234">
        <v>55000</v>
      </c>
      <c r="U52" s="234">
        <f t="shared" si="1"/>
        <v>596361</v>
      </c>
      <c r="V52" s="234">
        <f t="shared" si="2"/>
        <v>596361</v>
      </c>
    </row>
    <row r="53" spans="1:22" ht="12.75">
      <c r="A53" s="202" t="s">
        <v>489</v>
      </c>
      <c r="B53" s="203">
        <v>44</v>
      </c>
      <c r="C53">
        <v>2019</v>
      </c>
      <c r="D53" s="234">
        <v>8330000</v>
      </c>
      <c r="E53" s="234">
        <v>2090000</v>
      </c>
      <c r="F53" s="234">
        <v>1845000</v>
      </c>
      <c r="G53" s="234">
        <v>165000</v>
      </c>
      <c r="H53" s="234">
        <v>250000</v>
      </c>
      <c r="I53" s="234">
        <v>480000</v>
      </c>
      <c r="J53" s="234">
        <v>1705000</v>
      </c>
      <c r="K53" s="234">
        <f t="shared" si="0"/>
        <v>14865000</v>
      </c>
      <c r="L53"/>
      <c r="M53">
        <v>2020</v>
      </c>
      <c r="N53" s="234">
        <v>8500000</v>
      </c>
      <c r="O53" s="234">
        <v>1900000</v>
      </c>
      <c r="P53" s="234">
        <v>1950000</v>
      </c>
      <c r="Q53" s="234">
        <v>160000</v>
      </c>
      <c r="R53" s="234">
        <v>350000</v>
      </c>
      <c r="S53" s="234">
        <v>400000</v>
      </c>
      <c r="T53" s="234">
        <v>1020000</v>
      </c>
      <c r="U53" s="234">
        <f t="shared" si="1"/>
        <v>14280000</v>
      </c>
      <c r="V53" s="234">
        <f t="shared" si="2"/>
        <v>14280000</v>
      </c>
    </row>
    <row r="54" spans="1:22" ht="12.75">
      <c r="A54" s="202" t="s">
        <v>490</v>
      </c>
      <c r="B54" s="203">
        <v>45</v>
      </c>
      <c r="C54">
        <v>2019</v>
      </c>
      <c r="D54" s="234">
        <v>479361.72</v>
      </c>
      <c r="E54" s="234">
        <v>0</v>
      </c>
      <c r="F54" s="234">
        <v>58725.95</v>
      </c>
      <c r="G54" s="234">
        <v>5000</v>
      </c>
      <c r="H54" s="234">
        <v>4134</v>
      </c>
      <c r="I54" s="234">
        <v>4500</v>
      </c>
      <c r="J54" s="234">
        <v>18038.28</v>
      </c>
      <c r="K54" s="234">
        <f t="shared" si="0"/>
        <v>569759.95</v>
      </c>
      <c r="L54"/>
      <c r="M54">
        <v>2020</v>
      </c>
      <c r="N54" s="234">
        <v>447668.39</v>
      </c>
      <c r="O54" s="234">
        <v>0</v>
      </c>
      <c r="P54" s="234">
        <v>40000</v>
      </c>
      <c r="Q54" s="234">
        <v>5000</v>
      </c>
      <c r="R54" s="234">
        <v>12000</v>
      </c>
      <c r="S54" s="234">
        <v>15000</v>
      </c>
      <c r="T54" s="234">
        <v>25000</v>
      </c>
      <c r="U54" s="234">
        <f t="shared" si="1"/>
        <v>544668.39</v>
      </c>
      <c r="V54" s="234">
        <f t="shared" si="2"/>
        <v>544668.39</v>
      </c>
    </row>
    <row r="55" spans="1:22" ht="12.75">
      <c r="A55" s="202" t="s">
        <v>491</v>
      </c>
      <c r="B55" s="203">
        <v>46</v>
      </c>
      <c r="C55">
        <v>2019</v>
      </c>
      <c r="D55" s="234">
        <v>6022200</v>
      </c>
      <c r="E55" s="234">
        <v>2972410</v>
      </c>
      <c r="F55" s="234">
        <v>512806</v>
      </c>
      <c r="G55" s="234">
        <v>983636</v>
      </c>
      <c r="H55" s="234">
        <v>3592000</v>
      </c>
      <c r="I55" s="234">
        <v>436391</v>
      </c>
      <c r="J55" s="234">
        <v>1157379</v>
      </c>
      <c r="K55" s="234">
        <f t="shared" si="0"/>
        <v>15676822</v>
      </c>
      <c r="L55"/>
      <c r="M55">
        <v>2020</v>
      </c>
      <c r="N55" s="234">
        <v>6142644</v>
      </c>
      <c r="O55" s="234">
        <v>3460310</v>
      </c>
      <c r="P55" s="234">
        <v>525676</v>
      </c>
      <c r="Q55" s="234">
        <v>1010509</v>
      </c>
      <c r="R55" s="234">
        <v>3392000</v>
      </c>
      <c r="S55" s="234">
        <v>447300</v>
      </c>
      <c r="T55" s="234">
        <v>1081367</v>
      </c>
      <c r="U55" s="234">
        <f t="shared" si="1"/>
        <v>16059806</v>
      </c>
      <c r="V55" s="234">
        <f t="shared" si="2"/>
        <v>16059806</v>
      </c>
    </row>
    <row r="56" spans="1:22" ht="12.75">
      <c r="A56" s="202" t="s">
        <v>492</v>
      </c>
      <c r="B56" s="203">
        <v>47</v>
      </c>
      <c r="C56">
        <v>2019</v>
      </c>
      <c r="D56" s="234">
        <v>170000</v>
      </c>
      <c r="E56" s="234">
        <v>0</v>
      </c>
      <c r="F56" s="234">
        <v>15000</v>
      </c>
      <c r="G56" s="234">
        <v>0</v>
      </c>
      <c r="H56" s="234">
        <v>3000</v>
      </c>
      <c r="I56" s="234">
        <v>1500</v>
      </c>
      <c r="J56" s="234">
        <v>0</v>
      </c>
      <c r="K56" s="234">
        <f t="shared" si="0"/>
        <v>189500</v>
      </c>
      <c r="L56"/>
      <c r="M56">
        <v>2020</v>
      </c>
      <c r="N56" s="234">
        <v>170000</v>
      </c>
      <c r="O56" s="234">
        <v>0</v>
      </c>
      <c r="P56" s="234">
        <v>15000</v>
      </c>
      <c r="Q56" s="234">
        <v>0</v>
      </c>
      <c r="R56" s="234">
        <v>3000</v>
      </c>
      <c r="S56" s="234">
        <v>1500</v>
      </c>
      <c r="T56" s="234">
        <v>0</v>
      </c>
      <c r="U56" s="234">
        <f t="shared" si="1"/>
        <v>189500</v>
      </c>
      <c r="V56" s="234">
        <f t="shared" si="2"/>
        <v>189500</v>
      </c>
    </row>
    <row r="57" spans="1:22" ht="12.75">
      <c r="A57" s="202" t="s">
        <v>493</v>
      </c>
      <c r="B57" s="203">
        <v>48</v>
      </c>
      <c r="C57">
        <v>2019</v>
      </c>
      <c r="D57" s="234">
        <v>3933515.34</v>
      </c>
      <c r="E57" s="234">
        <v>4275000</v>
      </c>
      <c r="F57" s="234">
        <v>400000</v>
      </c>
      <c r="G57" s="234">
        <v>520000</v>
      </c>
      <c r="H57" s="234">
        <v>25000</v>
      </c>
      <c r="I57" s="234">
        <v>250000</v>
      </c>
      <c r="J57" s="234">
        <v>210000</v>
      </c>
      <c r="K57" s="234">
        <f t="shared" si="0"/>
        <v>9613515.34</v>
      </c>
      <c r="L57"/>
      <c r="M57">
        <v>2020</v>
      </c>
      <c r="N57" s="234">
        <v>4097757.1</v>
      </c>
      <c r="O57" s="234">
        <v>4460000</v>
      </c>
      <c r="P57" s="234">
        <v>225000</v>
      </c>
      <c r="Q57" s="234">
        <v>520000</v>
      </c>
      <c r="R57" s="234">
        <v>15000</v>
      </c>
      <c r="S57" s="234">
        <v>485000</v>
      </c>
      <c r="T57" s="234">
        <v>260000</v>
      </c>
      <c r="U57" s="234">
        <f t="shared" si="1"/>
        <v>10062757.1</v>
      </c>
      <c r="V57" s="234">
        <f t="shared" si="2"/>
        <v>10062757.1</v>
      </c>
    </row>
    <row r="58" spans="1:22" ht="12.75">
      <c r="A58" s="202" t="s">
        <v>494</v>
      </c>
      <c r="B58" s="203">
        <v>49</v>
      </c>
      <c r="C58">
        <v>2019</v>
      </c>
      <c r="D58" s="234">
        <v>7200000</v>
      </c>
      <c r="E58" s="234">
        <v>20012500</v>
      </c>
      <c r="F58" s="234">
        <v>550000</v>
      </c>
      <c r="G58" s="234">
        <v>7100000</v>
      </c>
      <c r="H58" s="234">
        <v>11343735</v>
      </c>
      <c r="I58" s="234">
        <v>2810000</v>
      </c>
      <c r="J58" s="234">
        <v>1000000</v>
      </c>
      <c r="K58" s="234">
        <f t="shared" si="0"/>
        <v>50016235</v>
      </c>
      <c r="L58"/>
      <c r="M58">
        <v>2020</v>
      </c>
      <c r="N58" s="234">
        <v>7600000</v>
      </c>
      <c r="O58" s="234">
        <v>20750000</v>
      </c>
      <c r="P58" s="234">
        <v>550000</v>
      </c>
      <c r="Q58" s="234">
        <v>7100000</v>
      </c>
      <c r="R58" s="234">
        <v>10244395</v>
      </c>
      <c r="S58" s="234">
        <v>4870000</v>
      </c>
      <c r="T58" s="234">
        <v>1000000</v>
      </c>
      <c r="U58" s="234">
        <f t="shared" si="1"/>
        <v>52114395</v>
      </c>
      <c r="V58" s="234">
        <f t="shared" si="2"/>
        <v>52114395</v>
      </c>
    </row>
    <row r="59" spans="1:22" ht="12.75">
      <c r="A59" s="202" t="s">
        <v>495</v>
      </c>
      <c r="B59" s="203">
        <v>50</v>
      </c>
      <c r="C59">
        <v>2019</v>
      </c>
      <c r="D59" s="234">
        <v>4000000</v>
      </c>
      <c r="E59" s="234">
        <v>550000</v>
      </c>
      <c r="F59" s="234">
        <v>300000</v>
      </c>
      <c r="G59" s="234">
        <v>242736</v>
      </c>
      <c r="H59" s="234">
        <v>100000</v>
      </c>
      <c r="I59" s="234">
        <v>80000</v>
      </c>
      <c r="J59" s="234">
        <v>150000</v>
      </c>
      <c r="K59" s="234">
        <f t="shared" si="0"/>
        <v>5422736</v>
      </c>
      <c r="L59"/>
      <c r="M59">
        <v>2020</v>
      </c>
      <c r="N59" s="234">
        <v>4300000</v>
      </c>
      <c r="O59" s="234">
        <v>550000</v>
      </c>
      <c r="P59" s="234">
        <v>275000</v>
      </c>
      <c r="Q59" s="234">
        <v>248804</v>
      </c>
      <c r="R59" s="234">
        <v>80000</v>
      </c>
      <c r="S59" s="234">
        <v>300000</v>
      </c>
      <c r="T59" s="234">
        <v>250000</v>
      </c>
      <c r="U59" s="234">
        <f t="shared" si="1"/>
        <v>6003804</v>
      </c>
      <c r="V59" s="234">
        <f t="shared" si="2"/>
        <v>6003804</v>
      </c>
    </row>
    <row r="60" spans="1:22" ht="12.75">
      <c r="A60" s="202" t="s">
        <v>496</v>
      </c>
      <c r="B60" s="203">
        <v>51</v>
      </c>
      <c r="C60">
        <v>2019</v>
      </c>
      <c r="D60" s="234">
        <v>902112</v>
      </c>
      <c r="E60" s="234">
        <v>0</v>
      </c>
      <c r="F60" s="234">
        <v>49000</v>
      </c>
      <c r="G60" s="234">
        <v>7000</v>
      </c>
      <c r="H60" s="234">
        <v>4000</v>
      </c>
      <c r="I60" s="234">
        <v>12000</v>
      </c>
      <c r="J60" s="234">
        <v>12473</v>
      </c>
      <c r="K60" s="234">
        <f t="shared" si="0"/>
        <v>986585</v>
      </c>
      <c r="L60"/>
      <c r="M60">
        <v>2020</v>
      </c>
      <c r="N60" s="234">
        <v>950000</v>
      </c>
      <c r="O60" s="234">
        <v>0</v>
      </c>
      <c r="P60" s="234">
        <v>49000</v>
      </c>
      <c r="Q60" s="234">
        <v>7000</v>
      </c>
      <c r="R60" s="234">
        <v>4000</v>
      </c>
      <c r="S60" s="234">
        <v>13000</v>
      </c>
      <c r="T60" s="234">
        <v>12000</v>
      </c>
      <c r="U60" s="234">
        <f t="shared" si="1"/>
        <v>1035000</v>
      </c>
      <c r="V60" s="234">
        <f t="shared" si="2"/>
        <v>1035000</v>
      </c>
    </row>
    <row r="61" spans="1:22" ht="12.75">
      <c r="A61" s="202" t="s">
        <v>497</v>
      </c>
      <c r="B61" s="203">
        <v>52</v>
      </c>
      <c r="C61">
        <v>2019</v>
      </c>
      <c r="D61" s="234">
        <v>1640183</v>
      </c>
      <c r="E61" s="234">
        <v>234003</v>
      </c>
      <c r="F61" s="234">
        <v>160000</v>
      </c>
      <c r="G61" s="234">
        <v>28000</v>
      </c>
      <c r="H61" s="234">
        <v>24631</v>
      </c>
      <c r="I61" s="234">
        <v>37000</v>
      </c>
      <c r="J61" s="234">
        <v>138000</v>
      </c>
      <c r="K61" s="234">
        <f t="shared" si="0"/>
        <v>2261817</v>
      </c>
      <c r="L61"/>
      <c r="M61">
        <v>2020</v>
      </c>
      <c r="N61" s="234">
        <v>1742353</v>
      </c>
      <c r="O61" s="234">
        <v>239752</v>
      </c>
      <c r="P61" s="234">
        <v>170167</v>
      </c>
      <c r="Q61" s="234">
        <v>28589</v>
      </c>
      <c r="R61" s="234">
        <v>24573</v>
      </c>
      <c r="S61" s="234">
        <v>55678</v>
      </c>
      <c r="T61" s="234">
        <v>41202</v>
      </c>
      <c r="U61" s="234">
        <f t="shared" si="1"/>
        <v>2302314</v>
      </c>
      <c r="V61" s="234">
        <f t="shared" si="2"/>
        <v>2302314</v>
      </c>
    </row>
    <row r="62" spans="1:22" ht="12.75">
      <c r="A62" s="202" t="s">
        <v>498</v>
      </c>
      <c r="B62" s="203">
        <v>53</v>
      </c>
      <c r="C62">
        <v>2019</v>
      </c>
      <c r="D62" s="234">
        <v>145000</v>
      </c>
      <c r="E62" s="234">
        <v>25000</v>
      </c>
      <c r="F62" s="234">
        <v>33000</v>
      </c>
      <c r="G62" s="234">
        <v>882</v>
      </c>
      <c r="H62" s="234">
        <v>2000</v>
      </c>
      <c r="I62" s="234">
        <v>3750</v>
      </c>
      <c r="J62" s="234">
        <v>8000</v>
      </c>
      <c r="K62" s="234">
        <f t="shared" si="0"/>
        <v>217632</v>
      </c>
      <c r="L62"/>
      <c r="M62">
        <v>2020</v>
      </c>
      <c r="N62" s="234">
        <v>140000</v>
      </c>
      <c r="O62" s="234">
        <v>32000</v>
      </c>
      <c r="P62" s="234">
        <v>35000</v>
      </c>
      <c r="Q62" s="234">
        <v>1000</v>
      </c>
      <c r="R62" s="234">
        <v>0</v>
      </c>
      <c r="S62" s="234">
        <v>5000</v>
      </c>
      <c r="T62" s="234">
        <v>0</v>
      </c>
      <c r="U62" s="234">
        <f t="shared" si="1"/>
        <v>213000</v>
      </c>
      <c r="V62" s="234">
        <f t="shared" si="2"/>
        <v>213000</v>
      </c>
    </row>
    <row r="63" spans="1:22" ht="12.75">
      <c r="A63" s="202" t="s">
        <v>499</v>
      </c>
      <c r="B63" s="203">
        <v>54</v>
      </c>
      <c r="C63">
        <v>2019</v>
      </c>
      <c r="D63" s="234">
        <v>1825000</v>
      </c>
      <c r="E63" s="234">
        <v>199000</v>
      </c>
      <c r="F63" s="234">
        <v>75500</v>
      </c>
      <c r="G63" s="234">
        <v>700000</v>
      </c>
      <c r="H63" s="234">
        <v>80200</v>
      </c>
      <c r="I63" s="234">
        <v>12000</v>
      </c>
      <c r="J63" s="234">
        <v>24000</v>
      </c>
      <c r="K63" s="234">
        <f t="shared" si="0"/>
        <v>2915700</v>
      </c>
      <c r="L63"/>
      <c r="M63">
        <v>2020</v>
      </c>
      <c r="N63" s="234">
        <v>2000000</v>
      </c>
      <c r="O63" s="234">
        <v>185150</v>
      </c>
      <c r="P63" s="234">
        <v>78000</v>
      </c>
      <c r="Q63" s="234">
        <v>700000</v>
      </c>
      <c r="R63" s="234">
        <v>82000</v>
      </c>
      <c r="S63" s="234">
        <v>45500</v>
      </c>
      <c r="T63" s="234">
        <v>32500</v>
      </c>
      <c r="U63" s="234">
        <f t="shared" si="1"/>
        <v>3123150</v>
      </c>
      <c r="V63" s="234">
        <f t="shared" si="2"/>
        <v>3123150</v>
      </c>
    </row>
    <row r="64" spans="1:22" ht="12.75">
      <c r="A64" s="202" t="s">
        <v>500</v>
      </c>
      <c r="B64" s="203">
        <v>55</v>
      </c>
      <c r="C64">
        <v>2019</v>
      </c>
      <c r="D64" s="234">
        <v>985000</v>
      </c>
      <c r="E64" s="234">
        <v>1665000</v>
      </c>
      <c r="F64" s="234">
        <v>150000</v>
      </c>
      <c r="G64" s="234">
        <v>25000</v>
      </c>
      <c r="H64" s="234">
        <v>30000</v>
      </c>
      <c r="I64" s="234">
        <v>32500</v>
      </c>
      <c r="J64" s="234">
        <v>2500</v>
      </c>
      <c r="K64" s="234">
        <f t="shared" si="0"/>
        <v>2890000</v>
      </c>
      <c r="L64"/>
      <c r="M64">
        <v>2020</v>
      </c>
      <c r="N64" s="234">
        <v>985000</v>
      </c>
      <c r="O64" s="234">
        <v>1700000</v>
      </c>
      <c r="P64" s="234">
        <v>150000</v>
      </c>
      <c r="Q64" s="234">
        <v>25000</v>
      </c>
      <c r="R64" s="234">
        <v>40000</v>
      </c>
      <c r="S64" s="234">
        <v>75000</v>
      </c>
      <c r="T64" s="234">
        <v>2500</v>
      </c>
      <c r="U64" s="234">
        <f t="shared" si="1"/>
        <v>2977500</v>
      </c>
      <c r="V64" s="234">
        <f t="shared" si="2"/>
        <v>2977500</v>
      </c>
    </row>
    <row r="65" spans="1:22" ht="12.75">
      <c r="A65" s="202" t="s">
        <v>501</v>
      </c>
      <c r="B65" s="203">
        <v>56</v>
      </c>
      <c r="C65">
        <v>2019</v>
      </c>
      <c r="D65" s="234">
        <v>5450000</v>
      </c>
      <c r="E65" s="234">
        <v>1048524</v>
      </c>
      <c r="F65" s="234">
        <v>430000</v>
      </c>
      <c r="G65" s="234">
        <v>70393</v>
      </c>
      <c r="H65" s="234">
        <v>170000</v>
      </c>
      <c r="I65" s="234">
        <v>150000</v>
      </c>
      <c r="J65" s="234">
        <v>922883</v>
      </c>
      <c r="K65" s="234">
        <f t="shared" si="0"/>
        <v>8241800</v>
      </c>
      <c r="L65"/>
      <c r="M65">
        <v>2020</v>
      </c>
      <c r="N65" s="234">
        <v>5400000</v>
      </c>
      <c r="O65" s="234">
        <v>1070000</v>
      </c>
      <c r="P65" s="234">
        <v>450000</v>
      </c>
      <c r="Q65" s="234">
        <v>53393</v>
      </c>
      <c r="R65" s="234">
        <v>170000</v>
      </c>
      <c r="S65" s="234">
        <v>217000</v>
      </c>
      <c r="T65" s="234">
        <v>876407</v>
      </c>
      <c r="U65" s="234">
        <f t="shared" si="1"/>
        <v>8236800</v>
      </c>
      <c r="V65" s="234">
        <f t="shared" si="2"/>
        <v>8236800</v>
      </c>
    </row>
    <row r="66" spans="1:22" ht="12.75">
      <c r="A66" s="202" t="s">
        <v>502</v>
      </c>
      <c r="B66" s="203">
        <v>57</v>
      </c>
      <c r="C66">
        <v>2019</v>
      </c>
      <c r="D66" s="234">
        <v>11700000</v>
      </c>
      <c r="E66" s="234">
        <v>2300000</v>
      </c>
      <c r="F66" s="234">
        <v>350000</v>
      </c>
      <c r="G66" s="234">
        <v>1816509</v>
      </c>
      <c r="H66" s="234">
        <v>2700000</v>
      </c>
      <c r="I66" s="234">
        <v>1400000</v>
      </c>
      <c r="J66" s="234">
        <v>700000</v>
      </c>
      <c r="K66" s="234">
        <f t="shared" si="0"/>
        <v>20966509</v>
      </c>
      <c r="L66"/>
      <c r="M66">
        <v>2020</v>
      </c>
      <c r="N66" s="234">
        <v>12100000</v>
      </c>
      <c r="O66" s="234">
        <v>2450000</v>
      </c>
      <c r="P66" s="234">
        <v>358750</v>
      </c>
      <c r="Q66" s="234">
        <v>1800000</v>
      </c>
      <c r="R66" s="234">
        <v>2752500</v>
      </c>
      <c r="S66" s="234">
        <v>1300000</v>
      </c>
      <c r="T66" s="234">
        <v>1350000</v>
      </c>
      <c r="U66" s="234">
        <f t="shared" si="1"/>
        <v>22111250</v>
      </c>
      <c r="V66" s="234">
        <f t="shared" si="2"/>
        <v>22111250</v>
      </c>
    </row>
    <row r="67" spans="1:22" ht="12.75">
      <c r="A67" s="202" t="s">
        <v>503</v>
      </c>
      <c r="B67" s="203">
        <v>58</v>
      </c>
      <c r="C67">
        <v>2019</v>
      </c>
      <c r="D67" s="234">
        <v>540000</v>
      </c>
      <c r="E67" s="234">
        <v>0</v>
      </c>
      <c r="F67" s="234">
        <v>25000</v>
      </c>
      <c r="G67" s="234">
        <v>0</v>
      </c>
      <c r="H67" s="234">
        <v>4300</v>
      </c>
      <c r="I67" s="234">
        <v>3500</v>
      </c>
      <c r="J67" s="234">
        <v>0</v>
      </c>
      <c r="K67" s="234">
        <f t="shared" si="0"/>
        <v>572800</v>
      </c>
      <c r="L67"/>
      <c r="M67">
        <v>2020</v>
      </c>
      <c r="N67" s="234">
        <v>570000</v>
      </c>
      <c r="O67" s="234">
        <v>0</v>
      </c>
      <c r="P67" s="234">
        <v>30000</v>
      </c>
      <c r="Q67" s="234">
        <v>0</v>
      </c>
      <c r="R67" s="234">
        <v>3800</v>
      </c>
      <c r="S67" s="234">
        <v>5000</v>
      </c>
      <c r="T67" s="234">
        <v>0</v>
      </c>
      <c r="U67" s="234">
        <f t="shared" si="1"/>
        <v>608800</v>
      </c>
      <c r="V67" s="234">
        <f t="shared" si="2"/>
        <v>608800</v>
      </c>
    </row>
    <row r="68" spans="1:22" ht="12.75">
      <c r="A68" s="202" t="s">
        <v>504</v>
      </c>
      <c r="B68" s="203">
        <v>59</v>
      </c>
      <c r="C68">
        <v>2019</v>
      </c>
      <c r="D68" s="234">
        <v>140000</v>
      </c>
      <c r="E68" s="234">
        <v>0</v>
      </c>
      <c r="F68" s="234">
        <v>28000</v>
      </c>
      <c r="G68" s="234">
        <v>7550</v>
      </c>
      <c r="H68" s="234">
        <v>4500</v>
      </c>
      <c r="I68" s="234">
        <v>4000</v>
      </c>
      <c r="J68" s="234">
        <v>0</v>
      </c>
      <c r="K68" s="234">
        <f t="shared" si="0"/>
        <v>184050</v>
      </c>
      <c r="L68"/>
      <c r="M68">
        <v>2020</v>
      </c>
      <c r="N68" s="234">
        <v>160000</v>
      </c>
      <c r="O68" s="234">
        <v>0</v>
      </c>
      <c r="P68" s="234">
        <v>15000</v>
      </c>
      <c r="Q68" s="234">
        <v>11500</v>
      </c>
      <c r="R68" s="234">
        <v>3000</v>
      </c>
      <c r="S68" s="234">
        <v>3400</v>
      </c>
      <c r="T68" s="234">
        <v>3000</v>
      </c>
      <c r="U68" s="234">
        <f t="shared" si="1"/>
        <v>195900</v>
      </c>
      <c r="V68" s="234">
        <f t="shared" si="2"/>
        <v>195900</v>
      </c>
    </row>
    <row r="69" spans="1:22" ht="12.75">
      <c r="A69" s="202" t="s">
        <v>505</v>
      </c>
      <c r="B69" s="203">
        <v>60</v>
      </c>
      <c r="C69">
        <v>2019</v>
      </c>
      <c r="D69" s="234">
        <v>158000</v>
      </c>
      <c r="E69" s="234">
        <v>0</v>
      </c>
      <c r="F69" s="234">
        <v>36674.12</v>
      </c>
      <c r="G69" s="234">
        <v>0</v>
      </c>
      <c r="H69" s="234">
        <v>505</v>
      </c>
      <c r="I69" s="234">
        <v>1010</v>
      </c>
      <c r="J69" s="234">
        <v>2500</v>
      </c>
      <c r="K69" s="234">
        <f t="shared" si="0"/>
        <v>198689.12</v>
      </c>
      <c r="L69"/>
      <c r="M69">
        <v>2020</v>
      </c>
      <c r="N69" s="234">
        <v>160000</v>
      </c>
      <c r="O69" s="234">
        <v>0</v>
      </c>
      <c r="P69" s="234">
        <v>29000</v>
      </c>
      <c r="Q69" s="234">
        <v>282</v>
      </c>
      <c r="R69" s="234">
        <v>600</v>
      </c>
      <c r="S69" s="234">
        <v>9450</v>
      </c>
      <c r="T69" s="234">
        <v>2500</v>
      </c>
      <c r="U69" s="234">
        <f t="shared" si="1"/>
        <v>201832</v>
      </c>
      <c r="V69" s="234">
        <f t="shared" si="2"/>
        <v>201832</v>
      </c>
    </row>
    <row r="70" spans="1:22" ht="12.75">
      <c r="A70" s="202" t="s">
        <v>506</v>
      </c>
      <c r="B70" s="203">
        <v>61</v>
      </c>
      <c r="C70">
        <v>2019</v>
      </c>
      <c r="D70" s="234">
        <v>5650000</v>
      </c>
      <c r="E70" s="234">
        <v>1160000</v>
      </c>
      <c r="F70" s="234">
        <v>500000</v>
      </c>
      <c r="G70" s="234">
        <v>1300000</v>
      </c>
      <c r="H70" s="234">
        <v>230000</v>
      </c>
      <c r="I70" s="234">
        <v>350000</v>
      </c>
      <c r="J70" s="234">
        <v>700000</v>
      </c>
      <c r="K70" s="234">
        <f t="shared" si="0"/>
        <v>9890000</v>
      </c>
      <c r="L70"/>
      <c r="M70">
        <v>2020</v>
      </c>
      <c r="N70" s="234">
        <v>6200000</v>
      </c>
      <c r="O70" s="234">
        <v>1207008</v>
      </c>
      <c r="P70" s="234">
        <v>500000</v>
      </c>
      <c r="Q70" s="234">
        <v>1300000</v>
      </c>
      <c r="R70" s="234">
        <v>250000</v>
      </c>
      <c r="S70" s="234">
        <v>500000</v>
      </c>
      <c r="T70" s="234">
        <v>650000</v>
      </c>
      <c r="U70" s="234">
        <f t="shared" si="1"/>
        <v>10607008</v>
      </c>
      <c r="V70" s="234">
        <f t="shared" si="2"/>
        <v>10607008</v>
      </c>
    </row>
    <row r="71" spans="1:22" ht="12.75">
      <c r="A71" s="202" t="s">
        <v>507</v>
      </c>
      <c r="B71" s="203">
        <v>62</v>
      </c>
      <c r="C71" s="236">
        <v>2019</v>
      </c>
      <c r="D71" s="234">
        <v>260000</v>
      </c>
      <c r="E71" s="234">
        <v>58000</v>
      </c>
      <c r="F71" s="234">
        <v>28000</v>
      </c>
      <c r="G71" s="234">
        <v>5000</v>
      </c>
      <c r="H71" s="234">
        <v>7500</v>
      </c>
      <c r="I71" s="234">
        <v>4500</v>
      </c>
      <c r="J71" s="234">
        <v>0</v>
      </c>
      <c r="K71" s="234">
        <f t="shared" si="0"/>
        <v>363000</v>
      </c>
      <c r="L71"/>
      <c r="M71">
        <v>2020</v>
      </c>
      <c r="N71" s="234">
        <v>260000</v>
      </c>
      <c r="O71" s="234">
        <v>80000</v>
      </c>
      <c r="P71" s="234">
        <v>32000</v>
      </c>
      <c r="Q71" s="234">
        <v>5000</v>
      </c>
      <c r="R71" s="234">
        <v>8000</v>
      </c>
      <c r="S71" s="234">
        <v>6000</v>
      </c>
      <c r="T71" s="234">
        <v>0</v>
      </c>
      <c r="U71" s="234">
        <f t="shared" si="1"/>
        <v>391000</v>
      </c>
      <c r="V71" s="234">
        <f t="shared" si="2"/>
        <v>391000</v>
      </c>
    </row>
    <row r="72" spans="1:22" ht="12.75">
      <c r="A72" s="202" t="s">
        <v>508</v>
      </c>
      <c r="B72" s="203">
        <v>63</v>
      </c>
      <c r="C72">
        <v>2019</v>
      </c>
      <c r="D72" s="234">
        <v>230296.27</v>
      </c>
      <c r="E72" s="234">
        <v>2650</v>
      </c>
      <c r="F72" s="234">
        <v>13200</v>
      </c>
      <c r="G72" s="234">
        <v>0</v>
      </c>
      <c r="H72" s="234">
        <v>1200</v>
      </c>
      <c r="I72" s="234">
        <v>3855</v>
      </c>
      <c r="J72" s="234">
        <v>21750</v>
      </c>
      <c r="K72" s="234">
        <f t="shared" si="0"/>
        <v>272951.27</v>
      </c>
      <c r="L72"/>
      <c r="M72">
        <v>2020</v>
      </c>
      <c r="N72" s="234">
        <v>230600</v>
      </c>
      <c r="O72" s="234">
        <v>2790</v>
      </c>
      <c r="P72" s="234">
        <v>13200</v>
      </c>
      <c r="Q72" s="234">
        <v>0</v>
      </c>
      <c r="R72" s="234">
        <v>1400</v>
      </c>
      <c r="S72" s="234">
        <v>4500</v>
      </c>
      <c r="T72" s="234">
        <v>21750</v>
      </c>
      <c r="U72" s="234">
        <f t="shared" si="1"/>
        <v>274240</v>
      </c>
      <c r="V72" s="234">
        <f t="shared" si="2"/>
        <v>274240</v>
      </c>
    </row>
    <row r="73" spans="1:22" ht="12.75">
      <c r="A73" s="202" t="s">
        <v>509</v>
      </c>
      <c r="B73" s="203">
        <v>64</v>
      </c>
      <c r="C73">
        <v>2019</v>
      </c>
      <c r="D73" s="234">
        <v>1400000</v>
      </c>
      <c r="E73" s="234">
        <v>0</v>
      </c>
      <c r="F73" s="234">
        <v>220000</v>
      </c>
      <c r="G73" s="234">
        <v>200000</v>
      </c>
      <c r="H73" s="234">
        <v>25000</v>
      </c>
      <c r="I73" s="234">
        <v>25000</v>
      </c>
      <c r="J73" s="234">
        <v>150000</v>
      </c>
      <c r="K73" s="234">
        <f t="shared" si="0"/>
        <v>2020000</v>
      </c>
      <c r="L73"/>
      <c r="M73">
        <v>2020</v>
      </c>
      <c r="N73" s="234">
        <v>1498879</v>
      </c>
      <c r="O73" s="234">
        <v>80000</v>
      </c>
      <c r="P73" s="234">
        <v>200000</v>
      </c>
      <c r="Q73" s="234">
        <v>280000</v>
      </c>
      <c r="R73" s="234">
        <v>20000</v>
      </c>
      <c r="S73" s="234">
        <v>125000</v>
      </c>
      <c r="T73" s="234">
        <v>250000</v>
      </c>
      <c r="U73" s="234">
        <f t="shared" si="1"/>
        <v>2453879</v>
      </c>
      <c r="V73" s="234">
        <f t="shared" si="2"/>
        <v>2453879</v>
      </c>
    </row>
    <row r="74" spans="1:22" ht="12.75">
      <c r="A74" s="202" t="s">
        <v>510</v>
      </c>
      <c r="B74" s="203">
        <v>65</v>
      </c>
      <c r="C74">
        <v>2019</v>
      </c>
      <c r="D74" s="234">
        <v>1188297</v>
      </c>
      <c r="E74" s="234">
        <v>192519</v>
      </c>
      <c r="F74" s="234">
        <v>130000</v>
      </c>
      <c r="G74" s="234">
        <v>1291</v>
      </c>
      <c r="H74" s="234">
        <v>25000</v>
      </c>
      <c r="I74" s="234">
        <v>33936</v>
      </c>
      <c r="J74" s="234">
        <v>8242</v>
      </c>
      <c r="K74" s="234">
        <f t="shared" si="0"/>
        <v>1579285</v>
      </c>
      <c r="L74"/>
      <c r="M74">
        <v>2020</v>
      </c>
      <c r="N74" s="234">
        <v>1543102</v>
      </c>
      <c r="O74" s="234">
        <v>194445</v>
      </c>
      <c r="P74" s="234">
        <v>131300</v>
      </c>
      <c r="Q74" s="234">
        <v>1304</v>
      </c>
      <c r="R74" s="234">
        <v>25250</v>
      </c>
      <c r="S74" s="234">
        <v>34275</v>
      </c>
      <c r="T74" s="234">
        <v>8324</v>
      </c>
      <c r="U74" s="234">
        <f t="shared" si="1"/>
        <v>1938000</v>
      </c>
      <c r="V74" s="234">
        <f t="shared" si="2"/>
        <v>1938000</v>
      </c>
    </row>
    <row r="75" spans="1:22" ht="12.75">
      <c r="A75" s="202" t="s">
        <v>511</v>
      </c>
      <c r="B75" s="203">
        <v>66</v>
      </c>
      <c r="C75">
        <v>2019</v>
      </c>
      <c r="D75" s="234">
        <v>130000</v>
      </c>
      <c r="E75" s="234">
        <v>0</v>
      </c>
      <c r="F75" s="234">
        <v>10000</v>
      </c>
      <c r="G75" s="234">
        <v>0</v>
      </c>
      <c r="H75" s="234">
        <v>6000</v>
      </c>
      <c r="I75" s="234">
        <v>1000</v>
      </c>
      <c r="J75" s="234">
        <v>0</v>
      </c>
      <c r="K75" s="234">
        <f aca="true" t="shared" si="3" ref="K75:K138">SUM(D75:J75)</f>
        <v>147000</v>
      </c>
      <c r="L75"/>
      <c r="M75">
        <v>2020</v>
      </c>
      <c r="N75" s="234">
        <v>130000</v>
      </c>
      <c r="O75" s="234">
        <v>0</v>
      </c>
      <c r="P75" s="234">
        <v>10000</v>
      </c>
      <c r="Q75" s="234">
        <v>0</v>
      </c>
      <c r="R75" s="234">
        <v>6000</v>
      </c>
      <c r="S75" s="234">
        <v>1000</v>
      </c>
      <c r="T75" s="234">
        <v>0</v>
      </c>
      <c r="U75" s="234">
        <f aca="true" t="shared" si="4" ref="U75:U138">SUM(N75:T75)</f>
        <v>147000</v>
      </c>
      <c r="V75" s="234">
        <f aca="true" t="shared" si="5" ref="V75:V138">SUM(N75:T75)</f>
        <v>147000</v>
      </c>
    </row>
    <row r="76" spans="1:22" ht="12.75">
      <c r="A76" s="202" t="s">
        <v>512</v>
      </c>
      <c r="B76" s="203">
        <v>67</v>
      </c>
      <c r="C76">
        <v>2019</v>
      </c>
      <c r="D76" s="234">
        <v>3095601</v>
      </c>
      <c r="E76" s="234">
        <v>1235000</v>
      </c>
      <c r="F76" s="234">
        <v>160000</v>
      </c>
      <c r="G76" s="234">
        <v>20000</v>
      </c>
      <c r="H76" s="234">
        <v>50000</v>
      </c>
      <c r="I76" s="234">
        <v>500000</v>
      </c>
      <c r="J76" s="234">
        <v>115000</v>
      </c>
      <c r="K76" s="234">
        <f t="shared" si="3"/>
        <v>5175601</v>
      </c>
      <c r="L76"/>
      <c r="M76">
        <v>2020</v>
      </c>
      <c r="N76" s="234">
        <v>3316531</v>
      </c>
      <c r="O76" s="234">
        <v>1555269</v>
      </c>
      <c r="P76" s="234">
        <v>150000</v>
      </c>
      <c r="Q76" s="234">
        <v>20000</v>
      </c>
      <c r="R76" s="234">
        <v>75000</v>
      </c>
      <c r="S76" s="234">
        <v>700000</v>
      </c>
      <c r="T76" s="234">
        <v>160000</v>
      </c>
      <c r="U76" s="234">
        <f t="shared" si="4"/>
        <v>5976800</v>
      </c>
      <c r="V76" s="234">
        <f t="shared" si="5"/>
        <v>5976800</v>
      </c>
    </row>
    <row r="77" spans="1:22" ht="12.75">
      <c r="A77" s="202" t="s">
        <v>513</v>
      </c>
      <c r="B77" s="203">
        <v>68</v>
      </c>
      <c r="C77">
        <v>2019</v>
      </c>
      <c r="D77" s="234">
        <v>215000</v>
      </c>
      <c r="E77" s="234">
        <v>0</v>
      </c>
      <c r="F77" s="234">
        <v>15000</v>
      </c>
      <c r="G77" s="234">
        <v>0</v>
      </c>
      <c r="H77" s="234">
        <v>1000</v>
      </c>
      <c r="I77" s="234">
        <v>5000</v>
      </c>
      <c r="J77" s="234">
        <v>0</v>
      </c>
      <c r="K77" s="234">
        <f t="shared" si="3"/>
        <v>236000</v>
      </c>
      <c r="L77"/>
      <c r="M77">
        <v>2020</v>
      </c>
      <c r="N77" s="234">
        <v>220000</v>
      </c>
      <c r="O77" s="234">
        <v>0</v>
      </c>
      <c r="P77" s="234">
        <v>11000</v>
      </c>
      <c r="Q77" s="234">
        <v>0</v>
      </c>
      <c r="R77" s="234">
        <v>1000</v>
      </c>
      <c r="S77" s="234">
        <v>5000</v>
      </c>
      <c r="T77" s="234">
        <v>0</v>
      </c>
      <c r="U77" s="234">
        <f t="shared" si="4"/>
        <v>237000</v>
      </c>
      <c r="V77" s="234">
        <f t="shared" si="5"/>
        <v>237000</v>
      </c>
    </row>
    <row r="78" spans="1:22" ht="12.75">
      <c r="A78" s="202" t="s">
        <v>514</v>
      </c>
      <c r="B78" s="203">
        <v>69</v>
      </c>
      <c r="C78">
        <v>2019</v>
      </c>
      <c r="D78" s="234">
        <v>97000</v>
      </c>
      <c r="E78" s="234">
        <v>0</v>
      </c>
      <c r="F78" s="234">
        <v>10000</v>
      </c>
      <c r="G78" s="234">
        <v>1000</v>
      </c>
      <c r="H78" s="234">
        <v>1000</v>
      </c>
      <c r="I78" s="234">
        <v>500</v>
      </c>
      <c r="J78" s="234">
        <v>0</v>
      </c>
      <c r="K78" s="234">
        <f t="shared" si="3"/>
        <v>109500</v>
      </c>
      <c r="L78"/>
      <c r="M78">
        <v>2020</v>
      </c>
      <c r="N78" s="234">
        <v>101500</v>
      </c>
      <c r="O78" s="234">
        <v>0</v>
      </c>
      <c r="P78" s="234">
        <v>9000</v>
      </c>
      <c r="Q78" s="234">
        <v>1000</v>
      </c>
      <c r="R78" s="234">
        <v>500</v>
      </c>
      <c r="S78" s="234">
        <v>500</v>
      </c>
      <c r="T78" s="234">
        <v>0</v>
      </c>
      <c r="U78" s="234">
        <f t="shared" si="4"/>
        <v>112500</v>
      </c>
      <c r="V78" s="234">
        <f t="shared" si="5"/>
        <v>112500</v>
      </c>
    </row>
    <row r="79" spans="1:22" ht="12.75">
      <c r="A79" s="202" t="s">
        <v>515</v>
      </c>
      <c r="B79" s="203">
        <v>70</v>
      </c>
      <c r="C79">
        <v>2019</v>
      </c>
      <c r="D79" s="234">
        <v>750000</v>
      </c>
      <c r="E79" s="234">
        <v>38850</v>
      </c>
      <c r="F79" s="234">
        <v>45000</v>
      </c>
      <c r="G79" s="234">
        <v>6600</v>
      </c>
      <c r="H79" s="234">
        <v>14700</v>
      </c>
      <c r="I79" s="234">
        <v>10000</v>
      </c>
      <c r="J79" s="234">
        <v>0</v>
      </c>
      <c r="K79" s="234">
        <f t="shared" si="3"/>
        <v>865150</v>
      </c>
      <c r="L79"/>
      <c r="M79">
        <v>2020</v>
      </c>
      <c r="N79" s="234">
        <v>750000</v>
      </c>
      <c r="O79" s="234">
        <v>38850</v>
      </c>
      <c r="P79" s="234">
        <v>46000</v>
      </c>
      <c r="Q79" s="234">
        <v>6600</v>
      </c>
      <c r="R79" s="234">
        <v>13700</v>
      </c>
      <c r="S79" s="234">
        <v>10000</v>
      </c>
      <c r="T79" s="234">
        <v>0</v>
      </c>
      <c r="U79" s="234">
        <f t="shared" si="4"/>
        <v>865150</v>
      </c>
      <c r="V79" s="234">
        <f t="shared" si="5"/>
        <v>865150</v>
      </c>
    </row>
    <row r="80" spans="1:22" ht="12.75">
      <c r="A80" s="202" t="s">
        <v>516</v>
      </c>
      <c r="B80" s="203">
        <v>71</v>
      </c>
      <c r="C80">
        <v>2019</v>
      </c>
      <c r="D80" s="234">
        <v>4400000</v>
      </c>
      <c r="E80" s="234">
        <v>2460000</v>
      </c>
      <c r="F80" s="234">
        <v>300000</v>
      </c>
      <c r="G80" s="234">
        <v>1220000</v>
      </c>
      <c r="H80" s="234">
        <v>50000</v>
      </c>
      <c r="I80" s="234">
        <v>160000</v>
      </c>
      <c r="J80" s="234">
        <v>303000</v>
      </c>
      <c r="K80" s="234">
        <f t="shared" si="3"/>
        <v>8893000</v>
      </c>
      <c r="L80"/>
      <c r="M80">
        <v>2020</v>
      </c>
      <c r="N80" s="234">
        <v>4450000</v>
      </c>
      <c r="O80" s="234">
        <v>2475000</v>
      </c>
      <c r="P80" s="234">
        <v>300000</v>
      </c>
      <c r="Q80" s="234">
        <v>1220000</v>
      </c>
      <c r="R80" s="234">
        <v>50000</v>
      </c>
      <c r="S80" s="234">
        <v>160000</v>
      </c>
      <c r="T80" s="234">
        <v>424077.88</v>
      </c>
      <c r="U80" s="234">
        <f t="shared" si="4"/>
        <v>9079077.88</v>
      </c>
      <c r="V80" s="234">
        <f t="shared" si="5"/>
        <v>9079077.88</v>
      </c>
    </row>
    <row r="81" spans="1:22" ht="12.75">
      <c r="A81" s="202" t="s">
        <v>517</v>
      </c>
      <c r="B81" s="203">
        <v>72</v>
      </c>
      <c r="C81">
        <v>2019</v>
      </c>
      <c r="D81" s="234">
        <v>3850000</v>
      </c>
      <c r="E81" s="234">
        <v>1025000</v>
      </c>
      <c r="F81" s="234">
        <v>250000</v>
      </c>
      <c r="G81" s="234">
        <v>10000</v>
      </c>
      <c r="H81" s="234">
        <v>100000</v>
      </c>
      <c r="I81" s="234">
        <v>46000</v>
      </c>
      <c r="J81" s="234">
        <v>200000</v>
      </c>
      <c r="K81" s="234">
        <f t="shared" si="3"/>
        <v>5481000</v>
      </c>
      <c r="L81"/>
      <c r="M81">
        <v>2020</v>
      </c>
      <c r="N81" s="234">
        <v>3935000</v>
      </c>
      <c r="O81" s="234">
        <v>1040000</v>
      </c>
      <c r="P81" s="234">
        <v>250000</v>
      </c>
      <c r="Q81" s="234">
        <v>10000</v>
      </c>
      <c r="R81" s="234">
        <v>100000</v>
      </c>
      <c r="S81" s="234">
        <v>48000</v>
      </c>
      <c r="T81" s="234">
        <v>200000</v>
      </c>
      <c r="U81" s="234">
        <f t="shared" si="4"/>
        <v>5583000</v>
      </c>
      <c r="V81" s="234">
        <f t="shared" si="5"/>
        <v>5583000</v>
      </c>
    </row>
    <row r="82" spans="1:22" ht="12.75">
      <c r="A82" s="202" t="s">
        <v>518</v>
      </c>
      <c r="B82" s="203">
        <v>73</v>
      </c>
      <c r="C82">
        <v>2019</v>
      </c>
      <c r="D82" s="234">
        <v>3800000</v>
      </c>
      <c r="E82" s="234">
        <v>0</v>
      </c>
      <c r="F82" s="234">
        <v>550000</v>
      </c>
      <c r="G82" s="234">
        <v>28000</v>
      </c>
      <c r="H82" s="234">
        <v>160000</v>
      </c>
      <c r="I82" s="234">
        <v>250000</v>
      </c>
      <c r="J82" s="234">
        <v>275000</v>
      </c>
      <c r="K82" s="234">
        <f t="shared" si="3"/>
        <v>5063000</v>
      </c>
      <c r="L82"/>
      <c r="M82">
        <v>2020</v>
      </c>
      <c r="N82" s="234">
        <v>3800000</v>
      </c>
      <c r="O82" s="234">
        <v>0</v>
      </c>
      <c r="P82" s="234">
        <v>600000</v>
      </c>
      <c r="Q82" s="234">
        <v>140000</v>
      </c>
      <c r="R82" s="234">
        <v>130000</v>
      </c>
      <c r="S82" s="234">
        <v>200000</v>
      </c>
      <c r="T82" s="234">
        <v>290000</v>
      </c>
      <c r="U82" s="234">
        <f t="shared" si="4"/>
        <v>5160000</v>
      </c>
      <c r="V82" s="234">
        <f t="shared" si="5"/>
        <v>5160000</v>
      </c>
    </row>
    <row r="83" spans="1:22" ht="12.75">
      <c r="A83" s="202" t="s">
        <v>519</v>
      </c>
      <c r="B83" s="203">
        <v>74</v>
      </c>
      <c r="C83">
        <v>2019</v>
      </c>
      <c r="D83" s="234">
        <v>585000</v>
      </c>
      <c r="E83" s="234">
        <v>210000</v>
      </c>
      <c r="F83" s="234">
        <v>25000</v>
      </c>
      <c r="G83" s="234">
        <v>130000</v>
      </c>
      <c r="H83" s="234">
        <v>50000</v>
      </c>
      <c r="I83" s="234">
        <v>12000</v>
      </c>
      <c r="J83" s="234">
        <v>25000</v>
      </c>
      <c r="K83" s="234">
        <f t="shared" si="3"/>
        <v>1037000</v>
      </c>
      <c r="L83"/>
      <c r="M83">
        <v>2020</v>
      </c>
      <c r="N83" s="234">
        <v>615000</v>
      </c>
      <c r="O83" s="234">
        <v>245000</v>
      </c>
      <c r="P83" s="234">
        <v>35000</v>
      </c>
      <c r="Q83" s="234">
        <v>160000</v>
      </c>
      <c r="R83" s="234">
        <v>55000</v>
      </c>
      <c r="S83" s="234">
        <v>25000</v>
      </c>
      <c r="T83" s="234">
        <v>25000</v>
      </c>
      <c r="U83" s="234">
        <f t="shared" si="4"/>
        <v>1160000</v>
      </c>
      <c r="V83" s="234">
        <f t="shared" si="5"/>
        <v>1160000</v>
      </c>
    </row>
    <row r="84" spans="1:22" ht="12.75">
      <c r="A84" s="202" t="s">
        <v>520</v>
      </c>
      <c r="B84" s="203">
        <v>75</v>
      </c>
      <c r="C84">
        <v>2019</v>
      </c>
      <c r="D84" s="234">
        <v>2178000</v>
      </c>
      <c r="E84" s="234">
        <v>845000</v>
      </c>
      <c r="F84" s="234">
        <v>390000</v>
      </c>
      <c r="G84" s="234">
        <v>0</v>
      </c>
      <c r="H84" s="234">
        <v>70000</v>
      </c>
      <c r="I84" s="234">
        <v>15000</v>
      </c>
      <c r="J84" s="234">
        <v>145000</v>
      </c>
      <c r="K84" s="234">
        <f t="shared" si="3"/>
        <v>3643000</v>
      </c>
      <c r="L84"/>
      <c r="M84">
        <v>2020</v>
      </c>
      <c r="N84" s="234">
        <v>1998000</v>
      </c>
      <c r="O84" s="234">
        <v>845000</v>
      </c>
      <c r="P84" s="234">
        <v>390000</v>
      </c>
      <c r="Q84" s="234">
        <v>0</v>
      </c>
      <c r="R84" s="234">
        <v>70000</v>
      </c>
      <c r="S84" s="234">
        <v>15000</v>
      </c>
      <c r="T84" s="234">
        <v>325000</v>
      </c>
      <c r="U84" s="234">
        <f t="shared" si="4"/>
        <v>3643000</v>
      </c>
      <c r="V84" s="234">
        <f t="shared" si="5"/>
        <v>3643000</v>
      </c>
    </row>
    <row r="85" spans="1:22" ht="12.75">
      <c r="A85" s="202" t="s">
        <v>521</v>
      </c>
      <c r="B85" s="203">
        <v>76</v>
      </c>
      <c r="C85">
        <v>2019</v>
      </c>
      <c r="D85" s="234">
        <v>1076118.75</v>
      </c>
      <c r="E85" s="234">
        <v>24000</v>
      </c>
      <c r="F85" s="234">
        <v>88615</v>
      </c>
      <c r="G85" s="234">
        <v>3410.67</v>
      </c>
      <c r="H85" s="234">
        <v>1550</v>
      </c>
      <c r="I85" s="234">
        <v>23000</v>
      </c>
      <c r="J85" s="234">
        <v>5410</v>
      </c>
      <c r="K85" s="234">
        <f t="shared" si="3"/>
        <v>1222104.42</v>
      </c>
      <c r="L85"/>
      <c r="M85">
        <v>2020</v>
      </c>
      <c r="N85" s="234">
        <v>1220902.8</v>
      </c>
      <c r="O85" s="234">
        <v>21559.93</v>
      </c>
      <c r="P85" s="234">
        <v>88749.5</v>
      </c>
      <c r="Q85" s="234">
        <v>3410.67</v>
      </c>
      <c r="R85" s="234">
        <v>598.24</v>
      </c>
      <c r="S85" s="234">
        <v>61234.2</v>
      </c>
      <c r="T85" s="234">
        <v>66548</v>
      </c>
      <c r="U85" s="234">
        <f t="shared" si="4"/>
        <v>1463003.3399999999</v>
      </c>
      <c r="V85" s="234">
        <f t="shared" si="5"/>
        <v>1463003.3399999999</v>
      </c>
    </row>
    <row r="86" spans="1:22" ht="12.75">
      <c r="A86" s="202" t="s">
        <v>522</v>
      </c>
      <c r="B86" s="203">
        <v>77</v>
      </c>
      <c r="C86">
        <v>2019</v>
      </c>
      <c r="D86" s="234">
        <v>1041927</v>
      </c>
      <c r="E86" s="234">
        <v>28400</v>
      </c>
      <c r="F86" s="234">
        <v>110000</v>
      </c>
      <c r="G86" s="234">
        <v>0</v>
      </c>
      <c r="H86" s="234">
        <v>20000</v>
      </c>
      <c r="I86" s="234">
        <v>19000</v>
      </c>
      <c r="J86" s="234">
        <v>30000</v>
      </c>
      <c r="K86" s="234">
        <f t="shared" si="3"/>
        <v>1249327</v>
      </c>
      <c r="L86"/>
      <c r="M86">
        <v>2020</v>
      </c>
      <c r="N86" s="234">
        <v>1069812</v>
      </c>
      <c r="O86" s="234">
        <v>28400</v>
      </c>
      <c r="P86" s="234">
        <v>110000</v>
      </c>
      <c r="Q86" s="234">
        <v>0</v>
      </c>
      <c r="R86" s="234">
        <v>20000</v>
      </c>
      <c r="S86" s="234">
        <v>19000</v>
      </c>
      <c r="T86" s="234">
        <v>30000</v>
      </c>
      <c r="U86" s="234">
        <f t="shared" si="4"/>
        <v>1277212</v>
      </c>
      <c r="V86" s="234">
        <f t="shared" si="5"/>
        <v>1277212</v>
      </c>
    </row>
    <row r="87" spans="1:22" ht="12.75">
      <c r="A87" s="202" t="s">
        <v>523</v>
      </c>
      <c r="B87" s="203">
        <v>78</v>
      </c>
      <c r="C87">
        <v>2019</v>
      </c>
      <c r="D87" s="234">
        <v>1200000</v>
      </c>
      <c r="E87" s="234">
        <v>200</v>
      </c>
      <c r="F87" s="234">
        <v>50000</v>
      </c>
      <c r="G87" s="234">
        <v>0</v>
      </c>
      <c r="H87" s="234">
        <v>1800</v>
      </c>
      <c r="I87" s="234">
        <v>75000</v>
      </c>
      <c r="J87" s="234">
        <v>0</v>
      </c>
      <c r="K87" s="234">
        <f t="shared" si="3"/>
        <v>1327000</v>
      </c>
      <c r="L87"/>
      <c r="M87">
        <v>2020</v>
      </c>
      <c r="N87" s="234">
        <v>1350000</v>
      </c>
      <c r="O87" s="234">
        <v>200</v>
      </c>
      <c r="P87" s="234">
        <v>75000</v>
      </c>
      <c r="Q87" s="234">
        <v>200</v>
      </c>
      <c r="R87" s="234">
        <v>2000</v>
      </c>
      <c r="S87" s="234">
        <v>75000</v>
      </c>
      <c r="T87" s="234">
        <v>0</v>
      </c>
      <c r="U87" s="234">
        <f t="shared" si="4"/>
        <v>1502400</v>
      </c>
      <c r="V87" s="234">
        <f t="shared" si="5"/>
        <v>1502400</v>
      </c>
    </row>
    <row r="88" spans="1:22" ht="12.75">
      <c r="A88" s="202" t="s">
        <v>524</v>
      </c>
      <c r="B88" s="203">
        <v>79</v>
      </c>
      <c r="C88">
        <v>2019</v>
      </c>
      <c r="D88" s="234">
        <v>4745674</v>
      </c>
      <c r="E88" s="234">
        <v>378000</v>
      </c>
      <c r="F88" s="234">
        <v>110000</v>
      </c>
      <c r="G88" s="234">
        <v>20744</v>
      </c>
      <c r="H88" s="234">
        <v>12500</v>
      </c>
      <c r="I88" s="234">
        <v>75000</v>
      </c>
      <c r="J88" s="234">
        <v>251500</v>
      </c>
      <c r="K88" s="234">
        <f t="shared" si="3"/>
        <v>5593418</v>
      </c>
      <c r="L88"/>
      <c r="M88">
        <v>2020</v>
      </c>
      <c r="N88" s="234">
        <v>4807440</v>
      </c>
      <c r="O88" s="234">
        <v>450000</v>
      </c>
      <c r="P88" s="234">
        <v>175000</v>
      </c>
      <c r="Q88" s="234">
        <v>21302</v>
      </c>
      <c r="R88" s="234">
        <v>53000</v>
      </c>
      <c r="S88" s="234">
        <v>100000</v>
      </c>
      <c r="T88" s="234">
        <v>260000</v>
      </c>
      <c r="U88" s="234">
        <f t="shared" si="4"/>
        <v>5866742</v>
      </c>
      <c r="V88" s="234">
        <f t="shared" si="5"/>
        <v>5866742</v>
      </c>
    </row>
    <row r="89" spans="1:22" ht="12.75">
      <c r="A89" s="202" t="s">
        <v>525</v>
      </c>
      <c r="B89" s="203">
        <v>80</v>
      </c>
      <c r="C89">
        <v>2019</v>
      </c>
      <c r="D89" s="234">
        <v>1543720</v>
      </c>
      <c r="E89" s="234">
        <v>78000</v>
      </c>
      <c r="F89" s="234">
        <v>124500</v>
      </c>
      <c r="G89" s="234">
        <v>850</v>
      </c>
      <c r="H89" s="234">
        <v>38625</v>
      </c>
      <c r="I89" s="234">
        <v>28170</v>
      </c>
      <c r="J89" s="234">
        <v>0</v>
      </c>
      <c r="K89" s="234">
        <f t="shared" si="3"/>
        <v>1813865</v>
      </c>
      <c r="L89"/>
      <c r="M89">
        <v>2020</v>
      </c>
      <c r="N89" s="234">
        <v>1683720</v>
      </c>
      <c r="O89" s="234">
        <v>97000</v>
      </c>
      <c r="P89" s="234">
        <v>124500</v>
      </c>
      <c r="Q89" s="234">
        <v>850</v>
      </c>
      <c r="R89" s="234">
        <v>38790</v>
      </c>
      <c r="S89" s="234">
        <v>91710</v>
      </c>
      <c r="T89" s="234">
        <v>0</v>
      </c>
      <c r="U89" s="234">
        <f t="shared" si="4"/>
        <v>2036570</v>
      </c>
      <c r="V89" s="234">
        <f t="shared" si="5"/>
        <v>2036570</v>
      </c>
    </row>
    <row r="90" spans="1:22" ht="12.75">
      <c r="A90" s="202" t="s">
        <v>526</v>
      </c>
      <c r="B90" s="203">
        <v>81</v>
      </c>
      <c r="C90">
        <v>2019</v>
      </c>
      <c r="D90" s="234">
        <v>550000</v>
      </c>
      <c r="E90" s="234">
        <v>3000</v>
      </c>
      <c r="F90" s="234">
        <v>35000</v>
      </c>
      <c r="G90" s="234">
        <v>0</v>
      </c>
      <c r="H90" s="234">
        <v>10000</v>
      </c>
      <c r="I90" s="234">
        <v>7000</v>
      </c>
      <c r="J90" s="234">
        <v>0</v>
      </c>
      <c r="K90" s="234">
        <f t="shared" si="3"/>
        <v>605000</v>
      </c>
      <c r="L90"/>
      <c r="M90">
        <v>2020</v>
      </c>
      <c r="N90" s="234">
        <v>550000</v>
      </c>
      <c r="O90" s="234">
        <v>3000</v>
      </c>
      <c r="P90" s="234">
        <v>25000</v>
      </c>
      <c r="Q90" s="234">
        <v>0</v>
      </c>
      <c r="R90" s="234">
        <v>15000</v>
      </c>
      <c r="S90" s="234">
        <v>8000</v>
      </c>
      <c r="T90" s="234">
        <v>0</v>
      </c>
      <c r="U90" s="234">
        <f t="shared" si="4"/>
        <v>601000</v>
      </c>
      <c r="V90" s="234">
        <f t="shared" si="5"/>
        <v>601000</v>
      </c>
    </row>
    <row r="91" spans="1:22" ht="12.75">
      <c r="A91" s="202" t="s">
        <v>527</v>
      </c>
      <c r="B91" s="203">
        <v>82</v>
      </c>
      <c r="C91">
        <v>2019</v>
      </c>
      <c r="D91" s="234">
        <v>2605540</v>
      </c>
      <c r="E91" s="234">
        <v>94699</v>
      </c>
      <c r="F91" s="234">
        <v>200000</v>
      </c>
      <c r="G91" s="234">
        <v>8250</v>
      </c>
      <c r="H91" s="234">
        <v>30360</v>
      </c>
      <c r="I91" s="234">
        <v>185645</v>
      </c>
      <c r="J91" s="234">
        <v>696500</v>
      </c>
      <c r="K91" s="234">
        <f t="shared" si="3"/>
        <v>3820994</v>
      </c>
      <c r="L91"/>
      <c r="M91">
        <v>2020</v>
      </c>
      <c r="N91" s="234">
        <v>2790811.2</v>
      </c>
      <c r="O91" s="234">
        <v>131256</v>
      </c>
      <c r="P91" s="234">
        <v>229199</v>
      </c>
      <c r="Q91" s="234">
        <v>7260</v>
      </c>
      <c r="R91" s="234">
        <v>36500</v>
      </c>
      <c r="S91" s="234">
        <v>250176</v>
      </c>
      <c r="T91" s="234">
        <v>724928</v>
      </c>
      <c r="U91" s="234">
        <f t="shared" si="4"/>
        <v>4170130.2</v>
      </c>
      <c r="V91" s="234">
        <f t="shared" si="5"/>
        <v>4170130.2</v>
      </c>
    </row>
    <row r="92" spans="1:22" ht="12.75">
      <c r="A92" s="202" t="s">
        <v>528</v>
      </c>
      <c r="B92" s="203">
        <v>83</v>
      </c>
      <c r="C92">
        <v>2019</v>
      </c>
      <c r="D92" s="234">
        <v>1946159</v>
      </c>
      <c r="E92" s="234">
        <v>0</v>
      </c>
      <c r="F92" s="234">
        <v>275000</v>
      </c>
      <c r="G92" s="234">
        <v>3000</v>
      </c>
      <c r="H92" s="234">
        <v>20000</v>
      </c>
      <c r="I92" s="234">
        <v>35000</v>
      </c>
      <c r="J92" s="234">
        <v>70000</v>
      </c>
      <c r="K92" s="234">
        <f t="shared" si="3"/>
        <v>2349159</v>
      </c>
      <c r="L92"/>
      <c r="M92">
        <v>2020</v>
      </c>
      <c r="N92" s="234">
        <v>1971159</v>
      </c>
      <c r="O92" s="234">
        <v>0</v>
      </c>
      <c r="P92" s="234">
        <v>315000</v>
      </c>
      <c r="Q92" s="234">
        <v>3000</v>
      </c>
      <c r="R92" s="234">
        <v>20000</v>
      </c>
      <c r="S92" s="234">
        <v>85000</v>
      </c>
      <c r="T92" s="234">
        <v>70000</v>
      </c>
      <c r="U92" s="234">
        <f t="shared" si="4"/>
        <v>2464159</v>
      </c>
      <c r="V92" s="234">
        <f t="shared" si="5"/>
        <v>2464159</v>
      </c>
    </row>
    <row r="93" spans="1:22" ht="12.75">
      <c r="A93" s="202" t="s">
        <v>529</v>
      </c>
      <c r="B93" s="203">
        <v>84</v>
      </c>
      <c r="C93">
        <v>2019</v>
      </c>
      <c r="D93" s="234">
        <v>300000</v>
      </c>
      <c r="E93" s="234">
        <v>1000</v>
      </c>
      <c r="F93" s="234">
        <v>20000</v>
      </c>
      <c r="G93" s="234">
        <v>0</v>
      </c>
      <c r="H93" s="234">
        <v>10000</v>
      </c>
      <c r="I93" s="234">
        <v>2000</v>
      </c>
      <c r="J93" s="234">
        <v>0</v>
      </c>
      <c r="K93" s="234">
        <f t="shared" si="3"/>
        <v>333000</v>
      </c>
      <c r="L93"/>
      <c r="M93">
        <v>2020</v>
      </c>
      <c r="N93" s="234">
        <v>300000</v>
      </c>
      <c r="O93" s="234">
        <v>1500</v>
      </c>
      <c r="P93" s="234">
        <v>20000</v>
      </c>
      <c r="Q93" s="234">
        <v>0</v>
      </c>
      <c r="R93" s="234">
        <v>13000</v>
      </c>
      <c r="S93" s="234">
        <v>3000</v>
      </c>
      <c r="T93" s="234">
        <v>0</v>
      </c>
      <c r="U93" s="234">
        <f t="shared" si="4"/>
        <v>337500</v>
      </c>
      <c r="V93" s="234">
        <f t="shared" si="5"/>
        <v>337500</v>
      </c>
    </row>
    <row r="94" spans="1:22" ht="12.75">
      <c r="A94" s="202" t="s">
        <v>530</v>
      </c>
      <c r="B94" s="203">
        <v>85</v>
      </c>
      <c r="C94">
        <v>2019</v>
      </c>
      <c r="D94" s="234">
        <v>2408169.06</v>
      </c>
      <c r="E94" s="234">
        <v>315000</v>
      </c>
      <c r="F94" s="234">
        <v>225000</v>
      </c>
      <c r="G94" s="234">
        <v>61000</v>
      </c>
      <c r="H94" s="234">
        <v>5000</v>
      </c>
      <c r="I94" s="234">
        <v>60000</v>
      </c>
      <c r="J94" s="234">
        <v>330000</v>
      </c>
      <c r="K94" s="234">
        <f t="shared" si="3"/>
        <v>3404169.06</v>
      </c>
      <c r="L94"/>
      <c r="M94">
        <v>2020</v>
      </c>
      <c r="N94" s="234">
        <v>2432008.13</v>
      </c>
      <c r="O94" s="234">
        <v>325000</v>
      </c>
      <c r="P94" s="234">
        <v>200000</v>
      </c>
      <c r="Q94" s="234">
        <v>63500</v>
      </c>
      <c r="R94" s="234">
        <v>10000</v>
      </c>
      <c r="S94" s="234">
        <v>150000</v>
      </c>
      <c r="T94" s="234">
        <v>430000</v>
      </c>
      <c r="U94" s="234">
        <f t="shared" si="4"/>
        <v>3610508.13</v>
      </c>
      <c r="V94" s="234">
        <f t="shared" si="5"/>
        <v>3610508.13</v>
      </c>
    </row>
    <row r="95" spans="1:22" ht="12.75">
      <c r="A95" s="202" t="s">
        <v>531</v>
      </c>
      <c r="B95" s="203">
        <v>86</v>
      </c>
      <c r="C95">
        <v>2019</v>
      </c>
      <c r="D95" s="234">
        <v>880000</v>
      </c>
      <c r="E95" s="234">
        <v>388000</v>
      </c>
      <c r="F95" s="234">
        <v>90000</v>
      </c>
      <c r="G95" s="234">
        <v>8000</v>
      </c>
      <c r="H95" s="234">
        <v>34000</v>
      </c>
      <c r="I95" s="234">
        <v>20000</v>
      </c>
      <c r="J95" s="234">
        <v>32500</v>
      </c>
      <c r="K95" s="234">
        <f t="shared" si="3"/>
        <v>1452500</v>
      </c>
      <c r="L95"/>
      <c r="M95">
        <v>2020</v>
      </c>
      <c r="N95" s="234">
        <v>880000</v>
      </c>
      <c r="O95" s="234">
        <v>403000</v>
      </c>
      <c r="P95" s="234">
        <v>90000</v>
      </c>
      <c r="Q95" s="234">
        <v>8000</v>
      </c>
      <c r="R95" s="234">
        <v>34000</v>
      </c>
      <c r="S95" s="234">
        <v>22000</v>
      </c>
      <c r="T95" s="234">
        <v>33000</v>
      </c>
      <c r="U95" s="234">
        <f t="shared" si="4"/>
        <v>1470000</v>
      </c>
      <c r="V95" s="234">
        <f t="shared" si="5"/>
        <v>1470000</v>
      </c>
    </row>
    <row r="96" spans="1:22" ht="12.75">
      <c r="A96" s="202" t="s">
        <v>532</v>
      </c>
      <c r="B96" s="203">
        <v>87</v>
      </c>
      <c r="C96">
        <v>2019</v>
      </c>
      <c r="D96" s="234">
        <v>1600909</v>
      </c>
      <c r="E96" s="234">
        <v>180000</v>
      </c>
      <c r="F96" s="234">
        <v>115000</v>
      </c>
      <c r="G96" s="234">
        <v>33000</v>
      </c>
      <c r="H96" s="234">
        <v>32000</v>
      </c>
      <c r="I96" s="234">
        <v>15000</v>
      </c>
      <c r="J96" s="234">
        <v>90000</v>
      </c>
      <c r="K96" s="234">
        <f t="shared" si="3"/>
        <v>2065909</v>
      </c>
      <c r="L96"/>
      <c r="M96">
        <v>2020</v>
      </c>
      <c r="N96" s="234">
        <v>1778075.32</v>
      </c>
      <c r="O96" s="234">
        <v>265000</v>
      </c>
      <c r="P96" s="234">
        <v>105000</v>
      </c>
      <c r="Q96" s="234">
        <v>33000</v>
      </c>
      <c r="R96" s="234">
        <v>25000</v>
      </c>
      <c r="S96" s="234">
        <v>21500</v>
      </c>
      <c r="T96" s="234">
        <v>125000</v>
      </c>
      <c r="U96" s="234">
        <f t="shared" si="4"/>
        <v>2352575.3200000003</v>
      </c>
      <c r="V96" s="234">
        <f t="shared" si="5"/>
        <v>2352575.3200000003</v>
      </c>
    </row>
    <row r="97" spans="1:22" ht="12.75">
      <c r="A97" s="202" t="s">
        <v>533</v>
      </c>
      <c r="B97" s="203">
        <v>88</v>
      </c>
      <c r="C97">
        <v>2019</v>
      </c>
      <c r="D97" s="234">
        <v>3750000</v>
      </c>
      <c r="E97" s="234">
        <v>345000</v>
      </c>
      <c r="F97" s="234">
        <v>275000</v>
      </c>
      <c r="G97" s="234">
        <v>0</v>
      </c>
      <c r="H97" s="234">
        <v>25000</v>
      </c>
      <c r="I97" s="234">
        <v>55000</v>
      </c>
      <c r="J97" s="234">
        <v>619000</v>
      </c>
      <c r="K97" s="234">
        <f t="shared" si="3"/>
        <v>5069000</v>
      </c>
      <c r="L97"/>
      <c r="M97">
        <v>2020</v>
      </c>
      <c r="N97" s="234">
        <v>3830000</v>
      </c>
      <c r="O97" s="234">
        <v>400000</v>
      </c>
      <c r="P97" s="234">
        <v>275000</v>
      </c>
      <c r="Q97" s="234">
        <v>0</v>
      </c>
      <c r="R97" s="234">
        <v>27000</v>
      </c>
      <c r="S97" s="234">
        <v>75000</v>
      </c>
      <c r="T97" s="234">
        <v>599000</v>
      </c>
      <c r="U97" s="234">
        <f t="shared" si="4"/>
        <v>5206000</v>
      </c>
      <c r="V97" s="234">
        <f t="shared" si="5"/>
        <v>5206000</v>
      </c>
    </row>
    <row r="98" spans="1:22" ht="12.75">
      <c r="A98" s="202" t="s">
        <v>534</v>
      </c>
      <c r="B98" s="203">
        <v>89</v>
      </c>
      <c r="C98" s="236">
        <v>2019</v>
      </c>
      <c r="D98" s="234">
        <v>850000</v>
      </c>
      <c r="E98" s="234">
        <v>887500</v>
      </c>
      <c r="F98" s="234">
        <v>85000</v>
      </c>
      <c r="G98" s="234">
        <v>28000.17</v>
      </c>
      <c r="H98" s="234">
        <v>45000</v>
      </c>
      <c r="I98" s="234">
        <v>30000</v>
      </c>
      <c r="J98" s="234">
        <v>0</v>
      </c>
      <c r="K98" s="234">
        <f t="shared" si="3"/>
        <v>1925500.17</v>
      </c>
      <c r="L98"/>
      <c r="M98">
        <v>2020</v>
      </c>
      <c r="N98" s="234">
        <v>850000</v>
      </c>
      <c r="O98" s="234">
        <v>1032718.4</v>
      </c>
      <c r="P98" s="234">
        <v>85000</v>
      </c>
      <c r="Q98" s="234">
        <v>28000.17</v>
      </c>
      <c r="R98" s="234">
        <v>45000</v>
      </c>
      <c r="S98" s="234">
        <v>30000</v>
      </c>
      <c r="T98" s="234">
        <v>0</v>
      </c>
      <c r="U98" s="234">
        <f t="shared" si="4"/>
        <v>2070718.5699999998</v>
      </c>
      <c r="V98" s="234">
        <f t="shared" si="5"/>
        <v>2070718.5699999998</v>
      </c>
    </row>
    <row r="99" spans="1:22" ht="12.75">
      <c r="A99" s="202" t="s">
        <v>535</v>
      </c>
      <c r="B99" s="203">
        <v>90</v>
      </c>
      <c r="C99">
        <v>2019</v>
      </c>
      <c r="D99" s="234">
        <v>215000</v>
      </c>
      <c r="E99" s="234">
        <v>0</v>
      </c>
      <c r="F99" s="234">
        <v>20000</v>
      </c>
      <c r="G99" s="234">
        <v>700</v>
      </c>
      <c r="H99" s="234">
        <v>12000</v>
      </c>
      <c r="I99" s="234">
        <v>4000</v>
      </c>
      <c r="J99" s="234">
        <v>12000</v>
      </c>
      <c r="K99" s="234">
        <f t="shared" si="3"/>
        <v>263700</v>
      </c>
      <c r="L99"/>
      <c r="M99">
        <v>2020</v>
      </c>
      <c r="N99" s="234">
        <v>220000</v>
      </c>
      <c r="O99" s="234">
        <v>0</v>
      </c>
      <c r="P99" s="234">
        <v>19000</v>
      </c>
      <c r="Q99" s="234">
        <v>700</v>
      </c>
      <c r="R99" s="234">
        <v>1000</v>
      </c>
      <c r="S99" s="234">
        <v>9500</v>
      </c>
      <c r="T99" s="234">
        <v>13000</v>
      </c>
      <c r="U99" s="234">
        <f t="shared" si="4"/>
        <v>263200</v>
      </c>
      <c r="V99" s="234">
        <f t="shared" si="5"/>
        <v>263200</v>
      </c>
    </row>
    <row r="100" spans="1:22" ht="12.75">
      <c r="A100" s="202" t="s">
        <v>536</v>
      </c>
      <c r="B100" s="203">
        <v>91</v>
      </c>
      <c r="C100">
        <v>2019</v>
      </c>
      <c r="D100" s="234">
        <v>175000</v>
      </c>
      <c r="E100" s="234">
        <v>792</v>
      </c>
      <c r="F100" s="234">
        <v>6600</v>
      </c>
      <c r="G100" s="234">
        <v>0</v>
      </c>
      <c r="H100" s="234">
        <v>20000</v>
      </c>
      <c r="I100" s="234">
        <v>30000</v>
      </c>
      <c r="J100" s="234">
        <v>70000</v>
      </c>
      <c r="K100" s="234">
        <f t="shared" si="3"/>
        <v>302392</v>
      </c>
      <c r="L100"/>
      <c r="M100">
        <v>2020</v>
      </c>
      <c r="N100" s="234">
        <v>160000</v>
      </c>
      <c r="O100" s="234">
        <v>800</v>
      </c>
      <c r="P100" s="234">
        <v>6500</v>
      </c>
      <c r="Q100" s="234">
        <v>0</v>
      </c>
      <c r="R100" s="234">
        <v>8000</v>
      </c>
      <c r="S100" s="234">
        <v>25000</v>
      </c>
      <c r="T100" s="234">
        <v>40700</v>
      </c>
      <c r="U100" s="234">
        <f t="shared" si="4"/>
        <v>241000</v>
      </c>
      <c r="V100" s="234">
        <f t="shared" si="5"/>
        <v>241000</v>
      </c>
    </row>
    <row r="101" spans="1:22" ht="12.75">
      <c r="A101" s="202" t="s">
        <v>537</v>
      </c>
      <c r="B101" s="203">
        <v>92</v>
      </c>
      <c r="C101">
        <v>2019</v>
      </c>
      <c r="D101" s="234">
        <v>675000</v>
      </c>
      <c r="E101" s="234">
        <v>229000</v>
      </c>
      <c r="F101" s="234">
        <v>22000</v>
      </c>
      <c r="G101" s="234">
        <v>0</v>
      </c>
      <c r="H101" s="234">
        <v>10275</v>
      </c>
      <c r="I101" s="234">
        <v>25000</v>
      </c>
      <c r="J101" s="234">
        <v>0</v>
      </c>
      <c r="K101" s="234">
        <f t="shared" si="3"/>
        <v>961275</v>
      </c>
      <c r="L101"/>
      <c r="M101">
        <v>2020</v>
      </c>
      <c r="N101" s="234">
        <v>675000</v>
      </c>
      <c r="O101" s="234">
        <v>224475</v>
      </c>
      <c r="P101" s="234">
        <v>22550</v>
      </c>
      <c r="Q101" s="234">
        <v>0</v>
      </c>
      <c r="R101" s="234">
        <v>7665</v>
      </c>
      <c r="S101" s="234">
        <v>56500</v>
      </c>
      <c r="T101" s="234">
        <v>0</v>
      </c>
      <c r="U101" s="234">
        <f t="shared" si="4"/>
        <v>986190</v>
      </c>
      <c r="V101" s="234">
        <f t="shared" si="5"/>
        <v>986190</v>
      </c>
    </row>
    <row r="102" spans="1:22" ht="12.75">
      <c r="A102" s="202" t="s">
        <v>538</v>
      </c>
      <c r="B102" s="203">
        <v>93</v>
      </c>
      <c r="C102">
        <v>2019</v>
      </c>
      <c r="D102" s="234">
        <v>3700000</v>
      </c>
      <c r="E102" s="234">
        <v>500000</v>
      </c>
      <c r="F102" s="234">
        <v>350000</v>
      </c>
      <c r="G102" s="234">
        <v>14000</v>
      </c>
      <c r="H102" s="234">
        <v>1000000</v>
      </c>
      <c r="I102" s="234">
        <v>35000</v>
      </c>
      <c r="J102" s="234">
        <v>950000</v>
      </c>
      <c r="K102" s="234">
        <f t="shared" si="3"/>
        <v>6549000</v>
      </c>
      <c r="L102"/>
      <c r="M102">
        <v>2020</v>
      </c>
      <c r="N102" s="234">
        <v>4000000</v>
      </c>
      <c r="O102" s="234">
        <v>23250000</v>
      </c>
      <c r="P102" s="234">
        <v>350000</v>
      </c>
      <c r="Q102" s="234">
        <v>14000</v>
      </c>
      <c r="R102" s="234">
        <v>1000000</v>
      </c>
      <c r="S102" s="234">
        <v>250000</v>
      </c>
      <c r="T102" s="234">
        <v>6250000</v>
      </c>
      <c r="U102" s="234">
        <f t="shared" si="4"/>
        <v>35114000</v>
      </c>
      <c r="V102" s="234">
        <f t="shared" si="5"/>
        <v>35114000</v>
      </c>
    </row>
    <row r="103" spans="1:22" ht="12.75">
      <c r="A103" s="202" t="s">
        <v>539</v>
      </c>
      <c r="B103" s="203">
        <v>94</v>
      </c>
      <c r="C103">
        <v>2019</v>
      </c>
      <c r="D103" s="234">
        <v>1700000</v>
      </c>
      <c r="E103" s="234">
        <v>600000</v>
      </c>
      <c r="F103" s="234">
        <v>325000</v>
      </c>
      <c r="G103" s="234">
        <v>170000</v>
      </c>
      <c r="H103" s="234">
        <v>4000</v>
      </c>
      <c r="I103" s="234">
        <v>30000</v>
      </c>
      <c r="J103" s="234">
        <v>40000</v>
      </c>
      <c r="K103" s="234">
        <f t="shared" si="3"/>
        <v>2869000</v>
      </c>
      <c r="L103"/>
      <c r="M103">
        <v>2020</v>
      </c>
      <c r="N103" s="234">
        <v>2000000</v>
      </c>
      <c r="O103" s="234">
        <v>600000</v>
      </c>
      <c r="P103" s="234">
        <v>350000</v>
      </c>
      <c r="Q103" s="234">
        <v>170000</v>
      </c>
      <c r="R103" s="234">
        <v>5000</v>
      </c>
      <c r="S103" s="234">
        <v>210000</v>
      </c>
      <c r="T103" s="234">
        <v>90000</v>
      </c>
      <c r="U103" s="234">
        <f t="shared" si="4"/>
        <v>3425000</v>
      </c>
      <c r="V103" s="234">
        <f t="shared" si="5"/>
        <v>3425000</v>
      </c>
    </row>
    <row r="104" spans="1:22" ht="12.75">
      <c r="A104" s="202" t="s">
        <v>540</v>
      </c>
      <c r="B104" s="203">
        <v>95</v>
      </c>
      <c r="C104">
        <v>2019</v>
      </c>
      <c r="D104" s="234">
        <v>8230000</v>
      </c>
      <c r="E104" s="234">
        <v>1347300</v>
      </c>
      <c r="F104" s="234">
        <v>1411000</v>
      </c>
      <c r="G104" s="234">
        <v>429400</v>
      </c>
      <c r="H104" s="234">
        <v>1550000</v>
      </c>
      <c r="I104" s="234">
        <v>115000</v>
      </c>
      <c r="J104" s="234">
        <v>2770330</v>
      </c>
      <c r="K104" s="234">
        <f t="shared" si="3"/>
        <v>15853030</v>
      </c>
      <c r="L104"/>
      <c r="M104">
        <v>2020</v>
      </c>
      <c r="N104" s="234">
        <v>8230000</v>
      </c>
      <c r="O104" s="234">
        <v>2331000</v>
      </c>
      <c r="P104" s="234">
        <v>1230000</v>
      </c>
      <c r="Q104" s="234">
        <v>410000</v>
      </c>
      <c r="R104" s="234">
        <v>1693285</v>
      </c>
      <c r="S104" s="234">
        <v>657382.51</v>
      </c>
      <c r="T104" s="234">
        <v>2180000</v>
      </c>
      <c r="U104" s="234">
        <f t="shared" si="4"/>
        <v>16731667.51</v>
      </c>
      <c r="V104" s="234">
        <f t="shared" si="5"/>
        <v>16731667.51</v>
      </c>
    </row>
    <row r="105" spans="1:22" ht="12.75">
      <c r="A105" s="202" t="s">
        <v>541</v>
      </c>
      <c r="B105" s="203">
        <v>96</v>
      </c>
      <c r="C105">
        <v>2019</v>
      </c>
      <c r="D105" s="234">
        <v>4000000</v>
      </c>
      <c r="E105" s="234">
        <v>1560000</v>
      </c>
      <c r="F105" s="234">
        <v>575000</v>
      </c>
      <c r="G105" s="234">
        <v>165000</v>
      </c>
      <c r="H105" s="234">
        <v>80000</v>
      </c>
      <c r="I105" s="234">
        <v>40000</v>
      </c>
      <c r="J105" s="234">
        <v>40000</v>
      </c>
      <c r="K105" s="234">
        <f t="shared" si="3"/>
        <v>6460000</v>
      </c>
      <c r="L105"/>
      <c r="M105">
        <v>2020</v>
      </c>
      <c r="N105" s="234">
        <v>4425000</v>
      </c>
      <c r="O105" s="234">
        <v>1560000</v>
      </c>
      <c r="P105" s="234">
        <v>575000</v>
      </c>
      <c r="Q105" s="234">
        <v>165000</v>
      </c>
      <c r="R105" s="234">
        <v>80000</v>
      </c>
      <c r="S105" s="234">
        <v>191000</v>
      </c>
      <c r="T105" s="234">
        <v>40000</v>
      </c>
      <c r="U105" s="234">
        <f t="shared" si="4"/>
        <v>7036000</v>
      </c>
      <c r="V105" s="234">
        <f t="shared" si="5"/>
        <v>7036000</v>
      </c>
    </row>
    <row r="106" spans="1:22" ht="12.75">
      <c r="A106" s="202" t="s">
        <v>542</v>
      </c>
      <c r="B106" s="203">
        <v>97</v>
      </c>
      <c r="C106">
        <v>2019</v>
      </c>
      <c r="D106" s="234">
        <v>3777668.42</v>
      </c>
      <c r="E106" s="234">
        <v>900000</v>
      </c>
      <c r="F106" s="234">
        <v>580000</v>
      </c>
      <c r="G106" s="234">
        <v>224000</v>
      </c>
      <c r="H106" s="234">
        <v>142000</v>
      </c>
      <c r="I106" s="234">
        <v>75000</v>
      </c>
      <c r="J106" s="234">
        <v>750000</v>
      </c>
      <c r="K106" s="234">
        <f t="shared" si="3"/>
        <v>6448668.42</v>
      </c>
      <c r="L106"/>
      <c r="M106">
        <v>2020</v>
      </c>
      <c r="N106" s="234">
        <v>4196532.74</v>
      </c>
      <c r="O106" s="234">
        <v>1050000</v>
      </c>
      <c r="P106" s="234">
        <v>700000</v>
      </c>
      <c r="Q106" s="234">
        <v>206500</v>
      </c>
      <c r="R106" s="234">
        <v>160000</v>
      </c>
      <c r="S106" s="234">
        <v>300000</v>
      </c>
      <c r="T106" s="234">
        <v>725000</v>
      </c>
      <c r="U106" s="234">
        <f t="shared" si="4"/>
        <v>7338032.74</v>
      </c>
      <c r="V106" s="234">
        <f t="shared" si="5"/>
        <v>7338032.74</v>
      </c>
    </row>
    <row r="107" spans="1:22" ht="12.75">
      <c r="A107" s="202" t="s">
        <v>543</v>
      </c>
      <c r="B107" s="203">
        <v>98</v>
      </c>
      <c r="C107">
        <v>2018</v>
      </c>
      <c r="D107" s="234">
        <v>80000</v>
      </c>
      <c r="E107" s="234">
        <v>0</v>
      </c>
      <c r="F107" s="234">
        <v>5000</v>
      </c>
      <c r="G107" s="234">
        <v>180000</v>
      </c>
      <c r="H107" s="234">
        <v>1000</v>
      </c>
      <c r="I107" s="234">
        <v>3000</v>
      </c>
      <c r="J107" s="234">
        <v>0</v>
      </c>
      <c r="K107" s="234">
        <f t="shared" si="3"/>
        <v>269000</v>
      </c>
      <c r="L107"/>
      <c r="M107">
        <v>2019</v>
      </c>
      <c r="N107" s="234">
        <v>80000</v>
      </c>
      <c r="O107" s="234">
        <v>0</v>
      </c>
      <c r="P107" s="234">
        <v>2000</v>
      </c>
      <c r="Q107" s="234">
        <v>180000</v>
      </c>
      <c r="R107" s="234">
        <v>1000</v>
      </c>
      <c r="S107" s="234">
        <v>3000</v>
      </c>
      <c r="T107" s="234">
        <v>0</v>
      </c>
      <c r="U107" s="234">
        <f t="shared" si="4"/>
        <v>266000</v>
      </c>
      <c r="V107" s="234">
        <f t="shared" si="5"/>
        <v>266000</v>
      </c>
    </row>
    <row r="108" spans="1:22" ht="12.75">
      <c r="A108" s="202" t="s">
        <v>544</v>
      </c>
      <c r="B108" s="203">
        <v>99</v>
      </c>
      <c r="C108">
        <v>2019</v>
      </c>
      <c r="D108" s="234">
        <v>3065872</v>
      </c>
      <c r="E108" s="234">
        <v>2803275</v>
      </c>
      <c r="F108" s="234">
        <v>185281</v>
      </c>
      <c r="G108" s="234">
        <v>2118068</v>
      </c>
      <c r="H108" s="234">
        <v>78407</v>
      </c>
      <c r="I108" s="234">
        <v>270108</v>
      </c>
      <c r="J108" s="234">
        <v>326948</v>
      </c>
      <c r="K108" s="234">
        <f t="shared" si="3"/>
        <v>8847959</v>
      </c>
      <c r="L108"/>
      <c r="M108">
        <v>2020</v>
      </c>
      <c r="N108" s="234">
        <v>3148412</v>
      </c>
      <c r="O108" s="234">
        <v>2819762</v>
      </c>
      <c r="P108" s="234">
        <v>245004</v>
      </c>
      <c r="Q108" s="234">
        <v>2730863</v>
      </c>
      <c r="R108" s="234">
        <v>54597</v>
      </c>
      <c r="S108" s="234">
        <v>383711</v>
      </c>
      <c r="T108" s="234">
        <v>40235</v>
      </c>
      <c r="U108" s="234">
        <f t="shared" si="4"/>
        <v>9422584</v>
      </c>
      <c r="V108" s="234">
        <f t="shared" si="5"/>
        <v>9422584</v>
      </c>
    </row>
    <row r="109" spans="1:22" ht="12.75">
      <c r="A109" s="202" t="s">
        <v>545</v>
      </c>
      <c r="B109" s="203">
        <v>100</v>
      </c>
      <c r="C109">
        <v>2019</v>
      </c>
      <c r="D109" s="234">
        <v>8470400</v>
      </c>
      <c r="E109" s="234">
        <v>3121980</v>
      </c>
      <c r="F109" s="234">
        <v>1415701</v>
      </c>
      <c r="G109" s="234">
        <v>671564</v>
      </c>
      <c r="H109" s="234">
        <v>404855</v>
      </c>
      <c r="I109" s="234">
        <v>61778</v>
      </c>
      <c r="J109" s="234">
        <v>2408358</v>
      </c>
      <c r="K109" s="234">
        <f t="shared" si="3"/>
        <v>16554636</v>
      </c>
      <c r="L109"/>
      <c r="M109">
        <v>2020</v>
      </c>
      <c r="N109" s="234">
        <v>8573024</v>
      </c>
      <c r="O109" s="234">
        <v>3212134</v>
      </c>
      <c r="P109" s="234">
        <v>970439</v>
      </c>
      <c r="Q109" s="234">
        <v>657949</v>
      </c>
      <c r="R109" s="234">
        <v>320936</v>
      </c>
      <c r="S109" s="234">
        <v>296534</v>
      </c>
      <c r="T109" s="234">
        <v>1823882</v>
      </c>
      <c r="U109" s="234">
        <f t="shared" si="4"/>
        <v>15854898</v>
      </c>
      <c r="V109" s="234">
        <f t="shared" si="5"/>
        <v>15854898</v>
      </c>
    </row>
    <row r="110" spans="1:22" ht="12.75">
      <c r="A110" s="202" t="s">
        <v>546</v>
      </c>
      <c r="B110" s="203">
        <v>101</v>
      </c>
      <c r="C110">
        <v>2019</v>
      </c>
      <c r="D110" s="234">
        <v>4469160</v>
      </c>
      <c r="E110" s="234">
        <v>1065090</v>
      </c>
      <c r="F110" s="234">
        <v>296000</v>
      </c>
      <c r="G110" s="234">
        <v>20200</v>
      </c>
      <c r="H110" s="234">
        <v>99000</v>
      </c>
      <c r="I110" s="234">
        <v>151000</v>
      </c>
      <c r="J110" s="234">
        <v>206000</v>
      </c>
      <c r="K110" s="234">
        <f t="shared" si="3"/>
        <v>6306450</v>
      </c>
      <c r="L110"/>
      <c r="M110">
        <v>2020</v>
      </c>
      <c r="N110" s="234">
        <v>4619680</v>
      </c>
      <c r="O110" s="234">
        <v>1049462</v>
      </c>
      <c r="P110" s="234">
        <v>261027</v>
      </c>
      <c r="Q110" s="234">
        <v>34000</v>
      </c>
      <c r="R110" s="234">
        <v>110516</v>
      </c>
      <c r="S110" s="234">
        <v>350185</v>
      </c>
      <c r="T110" s="234">
        <v>265273</v>
      </c>
      <c r="U110" s="234">
        <f t="shared" si="4"/>
        <v>6690143</v>
      </c>
      <c r="V110" s="234">
        <f t="shared" si="5"/>
        <v>6690143</v>
      </c>
    </row>
    <row r="111" spans="1:22" ht="12.75">
      <c r="A111" s="202" t="s">
        <v>547</v>
      </c>
      <c r="B111" s="203">
        <v>102</v>
      </c>
      <c r="C111">
        <v>2019</v>
      </c>
      <c r="D111" s="234">
        <v>1895000</v>
      </c>
      <c r="E111" s="234">
        <v>1000</v>
      </c>
      <c r="F111" s="234">
        <v>50000</v>
      </c>
      <c r="G111" s="234">
        <v>5000</v>
      </c>
      <c r="H111" s="234">
        <v>10000</v>
      </c>
      <c r="I111" s="234">
        <v>12333</v>
      </c>
      <c r="J111" s="234">
        <v>20000</v>
      </c>
      <c r="K111" s="234">
        <f t="shared" si="3"/>
        <v>1993333</v>
      </c>
      <c r="L111"/>
      <c r="M111">
        <v>2020</v>
      </c>
      <c r="N111" s="234">
        <v>1700000</v>
      </c>
      <c r="O111" s="234">
        <v>5800</v>
      </c>
      <c r="P111" s="234">
        <v>120000</v>
      </c>
      <c r="Q111" s="234">
        <v>0</v>
      </c>
      <c r="R111" s="234">
        <v>38000</v>
      </c>
      <c r="S111" s="234">
        <v>12333</v>
      </c>
      <c r="T111" s="234">
        <v>81528</v>
      </c>
      <c r="U111" s="234">
        <f t="shared" si="4"/>
        <v>1957661</v>
      </c>
      <c r="V111" s="234">
        <f t="shared" si="5"/>
        <v>1957661</v>
      </c>
    </row>
    <row r="112" spans="1:22" ht="12.75">
      <c r="A112" s="202" t="s">
        <v>548</v>
      </c>
      <c r="B112" s="203">
        <v>103</v>
      </c>
      <c r="C112">
        <v>2019</v>
      </c>
      <c r="D112" s="237">
        <v>1920462</v>
      </c>
      <c r="E112" s="237">
        <v>115000</v>
      </c>
      <c r="F112" s="237">
        <v>300000</v>
      </c>
      <c r="G112" s="237">
        <v>40000</v>
      </c>
      <c r="H112" s="237">
        <v>116100</v>
      </c>
      <c r="I112" s="237">
        <v>25000</v>
      </c>
      <c r="J112" s="237">
        <v>425000</v>
      </c>
      <c r="K112" s="234">
        <f t="shared" si="3"/>
        <v>2941562</v>
      </c>
      <c r="L112"/>
      <c r="M112">
        <v>2020</v>
      </c>
      <c r="N112" s="237">
        <v>2094985</v>
      </c>
      <c r="O112" s="237">
        <v>282276</v>
      </c>
      <c r="P112" s="237">
        <v>330990</v>
      </c>
      <c r="Q112" s="237">
        <v>43000</v>
      </c>
      <c r="R112" s="237">
        <v>125479</v>
      </c>
      <c r="S112" s="237">
        <v>45000</v>
      </c>
      <c r="T112" s="237">
        <v>517636</v>
      </c>
      <c r="U112" s="234">
        <f t="shared" si="4"/>
        <v>3439366</v>
      </c>
      <c r="V112" s="234">
        <f t="shared" si="5"/>
        <v>3439366</v>
      </c>
    </row>
    <row r="113" spans="1:22" ht="12.75">
      <c r="A113" s="202" t="s">
        <v>549</v>
      </c>
      <c r="B113" s="203">
        <v>104</v>
      </c>
      <c r="C113" s="236">
        <v>2019</v>
      </c>
      <c r="D113" s="234">
        <v>50000</v>
      </c>
      <c r="E113" s="234">
        <v>10000</v>
      </c>
      <c r="F113" s="234">
        <v>44500</v>
      </c>
      <c r="G113" s="234">
        <v>7500</v>
      </c>
      <c r="H113" s="234">
        <v>7000</v>
      </c>
      <c r="I113" s="234">
        <v>2500</v>
      </c>
      <c r="J113" s="234">
        <v>2000</v>
      </c>
      <c r="K113" s="234">
        <f t="shared" si="3"/>
        <v>123500</v>
      </c>
      <c r="L113"/>
      <c r="M113">
        <v>2020</v>
      </c>
      <c r="N113" s="234">
        <v>50000</v>
      </c>
      <c r="O113" s="234">
        <v>10000</v>
      </c>
      <c r="P113" s="234">
        <v>44500</v>
      </c>
      <c r="Q113" s="234">
        <v>7500</v>
      </c>
      <c r="R113" s="234">
        <v>7000</v>
      </c>
      <c r="S113" s="234">
        <v>2500</v>
      </c>
      <c r="T113" s="234">
        <v>2000</v>
      </c>
      <c r="U113" s="234">
        <f t="shared" si="4"/>
        <v>123500</v>
      </c>
      <c r="V113" s="234">
        <f t="shared" si="5"/>
        <v>123500</v>
      </c>
    </row>
    <row r="114" spans="1:22" ht="12.75">
      <c r="A114" s="202" t="s">
        <v>550</v>
      </c>
      <c r="B114" s="203">
        <v>105</v>
      </c>
      <c r="C114">
        <v>2019</v>
      </c>
      <c r="D114" s="234">
        <v>1574746</v>
      </c>
      <c r="E114" s="234">
        <v>80000</v>
      </c>
      <c r="F114" s="234">
        <v>127000</v>
      </c>
      <c r="G114" s="234">
        <v>45000</v>
      </c>
      <c r="H114" s="234">
        <v>65000</v>
      </c>
      <c r="I114" s="234">
        <v>18000</v>
      </c>
      <c r="J114" s="234">
        <v>612254</v>
      </c>
      <c r="K114" s="234">
        <f t="shared" si="3"/>
        <v>2522000</v>
      </c>
      <c r="L114"/>
      <c r="M114">
        <v>2020</v>
      </c>
      <c r="N114" s="234">
        <v>1575000</v>
      </c>
      <c r="O114" s="234">
        <v>80000</v>
      </c>
      <c r="P114" s="234">
        <v>72000</v>
      </c>
      <c r="Q114" s="234">
        <v>48000</v>
      </c>
      <c r="R114" s="234">
        <v>42000</v>
      </c>
      <c r="S114" s="234">
        <v>50000</v>
      </c>
      <c r="T114" s="234">
        <v>651000</v>
      </c>
      <c r="U114" s="234">
        <f t="shared" si="4"/>
        <v>2518000</v>
      </c>
      <c r="V114" s="234">
        <f t="shared" si="5"/>
        <v>2518000</v>
      </c>
    </row>
    <row r="115" spans="1:22" ht="12.75">
      <c r="A115" s="202" t="s">
        <v>551</v>
      </c>
      <c r="B115" s="203">
        <v>106</v>
      </c>
      <c r="C115">
        <v>2018</v>
      </c>
      <c r="D115" s="234">
        <v>155000</v>
      </c>
      <c r="E115" s="234">
        <v>8500</v>
      </c>
      <c r="F115" s="234">
        <v>9000</v>
      </c>
      <c r="G115" s="234">
        <v>0</v>
      </c>
      <c r="H115" s="234">
        <v>900</v>
      </c>
      <c r="I115" s="234">
        <v>1500</v>
      </c>
      <c r="J115" s="234">
        <v>0</v>
      </c>
      <c r="K115" s="234">
        <f t="shared" si="3"/>
        <v>174900</v>
      </c>
      <c r="L115"/>
      <c r="M115">
        <v>2019</v>
      </c>
      <c r="N115" s="234">
        <v>155000</v>
      </c>
      <c r="O115" s="234">
        <v>9500</v>
      </c>
      <c r="P115" s="234">
        <v>5000</v>
      </c>
      <c r="Q115" s="234">
        <v>0</v>
      </c>
      <c r="R115" s="234">
        <v>900</v>
      </c>
      <c r="S115" s="234">
        <v>1500</v>
      </c>
      <c r="T115" s="234">
        <v>0</v>
      </c>
      <c r="U115" s="234">
        <f t="shared" si="4"/>
        <v>171900</v>
      </c>
      <c r="V115" s="234">
        <f t="shared" si="5"/>
        <v>171900</v>
      </c>
    </row>
    <row r="116" spans="1:22" ht="12.75">
      <c r="A116" s="202" t="s">
        <v>552</v>
      </c>
      <c r="B116" s="203">
        <v>107</v>
      </c>
      <c r="C116">
        <v>2019</v>
      </c>
      <c r="D116" s="234">
        <v>3518674</v>
      </c>
      <c r="E116" s="234">
        <v>1495000</v>
      </c>
      <c r="F116" s="234">
        <v>480000</v>
      </c>
      <c r="G116" s="234">
        <v>59000</v>
      </c>
      <c r="H116" s="234">
        <v>305000</v>
      </c>
      <c r="I116" s="234">
        <v>55000</v>
      </c>
      <c r="J116" s="234">
        <v>1339617</v>
      </c>
      <c r="K116" s="234">
        <f t="shared" si="3"/>
        <v>7252291</v>
      </c>
      <c r="L116"/>
      <c r="M116">
        <v>2020</v>
      </c>
      <c r="N116" s="234">
        <v>3571000</v>
      </c>
      <c r="O116" s="234">
        <v>1550000</v>
      </c>
      <c r="P116" s="234">
        <v>480000</v>
      </c>
      <c r="Q116" s="234">
        <v>78075</v>
      </c>
      <c r="R116" s="234">
        <v>285000</v>
      </c>
      <c r="S116" s="234">
        <v>125000</v>
      </c>
      <c r="T116" s="234">
        <v>1205717</v>
      </c>
      <c r="U116" s="234">
        <f t="shared" si="4"/>
        <v>7294792</v>
      </c>
      <c r="V116" s="234">
        <f t="shared" si="5"/>
        <v>7294792</v>
      </c>
    </row>
    <row r="117" spans="1:22" ht="12.75">
      <c r="A117" s="202" t="s">
        <v>553</v>
      </c>
      <c r="B117" s="203">
        <v>108</v>
      </c>
      <c r="C117">
        <v>2019</v>
      </c>
      <c r="D117" s="234">
        <v>142000</v>
      </c>
      <c r="E117" s="234">
        <v>0</v>
      </c>
      <c r="F117" s="234">
        <v>15000</v>
      </c>
      <c r="G117" s="234">
        <v>0</v>
      </c>
      <c r="H117" s="234">
        <v>5000</v>
      </c>
      <c r="I117" s="234">
        <v>1200</v>
      </c>
      <c r="J117" s="234">
        <v>0</v>
      </c>
      <c r="K117" s="234">
        <f t="shared" si="3"/>
        <v>163200</v>
      </c>
      <c r="L117"/>
      <c r="M117">
        <v>2020</v>
      </c>
      <c r="N117" s="234">
        <v>142000</v>
      </c>
      <c r="O117" s="234">
        <v>0</v>
      </c>
      <c r="P117" s="234">
        <v>15000</v>
      </c>
      <c r="Q117" s="234">
        <v>0</v>
      </c>
      <c r="R117" s="234">
        <v>5000</v>
      </c>
      <c r="S117" s="234">
        <v>1200</v>
      </c>
      <c r="T117" s="234">
        <v>0</v>
      </c>
      <c r="U117" s="234">
        <f t="shared" si="4"/>
        <v>163200</v>
      </c>
      <c r="V117" s="234">
        <f t="shared" si="5"/>
        <v>163200</v>
      </c>
    </row>
    <row r="118" spans="1:22" ht="12.75">
      <c r="A118" s="202" t="s">
        <v>554</v>
      </c>
      <c r="B118" s="203">
        <v>109</v>
      </c>
      <c r="C118" s="238">
        <v>2018</v>
      </c>
      <c r="D118" s="237">
        <v>5000</v>
      </c>
      <c r="E118" s="237">
        <v>2050</v>
      </c>
      <c r="F118" s="237">
        <v>0</v>
      </c>
      <c r="G118" s="237">
        <v>0</v>
      </c>
      <c r="H118" s="237">
        <v>0</v>
      </c>
      <c r="I118" s="237">
        <v>740</v>
      </c>
      <c r="J118" s="237">
        <v>50350</v>
      </c>
      <c r="K118" s="234">
        <f t="shared" si="3"/>
        <v>58140</v>
      </c>
      <c r="L118" s="176"/>
      <c r="M118" s="176">
        <v>2019</v>
      </c>
      <c r="N118" s="237">
        <v>3000</v>
      </c>
      <c r="O118" s="237">
        <v>2050</v>
      </c>
      <c r="P118" s="237">
        <v>500</v>
      </c>
      <c r="Q118" s="237">
        <v>0</v>
      </c>
      <c r="R118" s="237">
        <v>0</v>
      </c>
      <c r="S118" s="237">
        <v>320</v>
      </c>
      <c r="T118" s="237">
        <v>50350</v>
      </c>
      <c r="U118" s="234">
        <f t="shared" si="4"/>
        <v>56220</v>
      </c>
      <c r="V118" s="234">
        <f t="shared" si="5"/>
        <v>56220</v>
      </c>
    </row>
    <row r="119" spans="1:22" ht="12.75">
      <c r="A119" s="202" t="s">
        <v>555</v>
      </c>
      <c r="B119" s="203">
        <v>110</v>
      </c>
      <c r="C119">
        <v>2019</v>
      </c>
      <c r="D119" s="234">
        <v>2884954</v>
      </c>
      <c r="E119" s="234">
        <v>125000</v>
      </c>
      <c r="F119" s="234">
        <v>91000</v>
      </c>
      <c r="G119" s="234">
        <v>69413</v>
      </c>
      <c r="H119" s="234">
        <v>54950</v>
      </c>
      <c r="I119" s="234">
        <v>58939</v>
      </c>
      <c r="J119" s="234">
        <v>334500</v>
      </c>
      <c r="K119" s="234">
        <f t="shared" si="3"/>
        <v>3618756</v>
      </c>
      <c r="L119"/>
      <c r="M119">
        <v>2020</v>
      </c>
      <c r="N119" s="234">
        <v>2771654.36</v>
      </c>
      <c r="O119" s="234">
        <v>150000</v>
      </c>
      <c r="P119" s="234">
        <v>105000</v>
      </c>
      <c r="Q119" s="234">
        <v>69413</v>
      </c>
      <c r="R119" s="234">
        <v>54950</v>
      </c>
      <c r="S119" s="234">
        <v>38000</v>
      </c>
      <c r="T119" s="234">
        <v>322300</v>
      </c>
      <c r="U119" s="234">
        <f t="shared" si="4"/>
        <v>3511317.36</v>
      </c>
      <c r="V119" s="234">
        <f t="shared" si="5"/>
        <v>3511317.36</v>
      </c>
    </row>
    <row r="120" spans="1:22" ht="12.75">
      <c r="A120" s="202" t="s">
        <v>556</v>
      </c>
      <c r="B120" s="203">
        <v>111</v>
      </c>
      <c r="C120">
        <v>2019</v>
      </c>
      <c r="D120" s="234">
        <v>514023.65</v>
      </c>
      <c r="E120" s="234">
        <v>10000</v>
      </c>
      <c r="F120" s="234">
        <v>15000</v>
      </c>
      <c r="G120" s="234">
        <v>0</v>
      </c>
      <c r="H120" s="234">
        <v>8000</v>
      </c>
      <c r="I120" s="234">
        <v>23000</v>
      </c>
      <c r="J120" s="234">
        <v>0</v>
      </c>
      <c r="K120" s="234">
        <f t="shared" si="3"/>
        <v>570023.65</v>
      </c>
      <c r="L120"/>
      <c r="M120">
        <v>2020</v>
      </c>
      <c r="N120" s="234">
        <v>525000</v>
      </c>
      <c r="O120" s="234">
        <v>15000</v>
      </c>
      <c r="P120" s="234">
        <v>25000</v>
      </c>
      <c r="Q120" s="234">
        <v>0</v>
      </c>
      <c r="R120" s="234">
        <v>13000</v>
      </c>
      <c r="S120" s="234">
        <v>26347</v>
      </c>
      <c r="T120" s="234">
        <v>0</v>
      </c>
      <c r="U120" s="234">
        <f t="shared" si="4"/>
        <v>604347</v>
      </c>
      <c r="V120" s="234">
        <f t="shared" si="5"/>
        <v>604347</v>
      </c>
    </row>
    <row r="121" spans="1:22" ht="12.75">
      <c r="A121" s="202" t="s">
        <v>557</v>
      </c>
      <c r="B121" s="203">
        <v>112</v>
      </c>
      <c r="C121">
        <v>2019</v>
      </c>
      <c r="D121" s="234">
        <v>190000</v>
      </c>
      <c r="E121" s="234">
        <v>0</v>
      </c>
      <c r="F121" s="234">
        <v>32000</v>
      </c>
      <c r="G121" s="234">
        <v>200000</v>
      </c>
      <c r="H121" s="234">
        <v>5000</v>
      </c>
      <c r="I121" s="234">
        <v>400</v>
      </c>
      <c r="J121" s="234">
        <v>0</v>
      </c>
      <c r="K121" s="234">
        <f t="shared" si="3"/>
        <v>427400</v>
      </c>
      <c r="L121"/>
      <c r="M121">
        <v>2020</v>
      </c>
      <c r="N121" s="234">
        <v>193000</v>
      </c>
      <c r="O121" s="234">
        <v>0</v>
      </c>
      <c r="P121" s="234">
        <v>20000</v>
      </c>
      <c r="Q121" s="234">
        <v>200000</v>
      </c>
      <c r="R121" s="234">
        <v>6000</v>
      </c>
      <c r="S121" s="234">
        <v>600</v>
      </c>
      <c r="T121" s="234">
        <v>0</v>
      </c>
      <c r="U121" s="234">
        <f t="shared" si="4"/>
        <v>419600</v>
      </c>
      <c r="V121" s="234">
        <f t="shared" si="5"/>
        <v>419600</v>
      </c>
    </row>
    <row r="122" spans="1:22" ht="12.75">
      <c r="A122" s="202" t="s">
        <v>558</v>
      </c>
      <c r="B122" s="203">
        <v>113</v>
      </c>
      <c r="C122">
        <v>2019</v>
      </c>
      <c r="D122" s="234">
        <v>420000</v>
      </c>
      <c r="E122" s="234">
        <v>470000</v>
      </c>
      <c r="F122" s="234">
        <v>45000</v>
      </c>
      <c r="G122" s="234">
        <v>2000</v>
      </c>
      <c r="H122" s="234">
        <v>8000</v>
      </c>
      <c r="I122" s="234">
        <v>20000</v>
      </c>
      <c r="J122" s="234">
        <v>0</v>
      </c>
      <c r="K122" s="234">
        <f t="shared" si="3"/>
        <v>965000</v>
      </c>
      <c r="L122"/>
      <c r="M122">
        <v>2020</v>
      </c>
      <c r="N122" s="234">
        <v>420000</v>
      </c>
      <c r="O122" s="234">
        <v>470000</v>
      </c>
      <c r="P122" s="234">
        <v>45000</v>
      </c>
      <c r="Q122" s="234">
        <v>2000</v>
      </c>
      <c r="R122" s="234">
        <v>8000</v>
      </c>
      <c r="S122" s="234">
        <v>30000</v>
      </c>
      <c r="T122" s="234">
        <v>0</v>
      </c>
      <c r="U122" s="234">
        <f t="shared" si="4"/>
        <v>975000</v>
      </c>
      <c r="V122" s="234">
        <f t="shared" si="5"/>
        <v>975000</v>
      </c>
    </row>
    <row r="123" spans="1:22" ht="12.75">
      <c r="A123" s="202" t="s">
        <v>559</v>
      </c>
      <c r="B123" s="203">
        <v>114</v>
      </c>
      <c r="C123">
        <v>2019</v>
      </c>
      <c r="D123" s="234">
        <v>1590000</v>
      </c>
      <c r="E123" s="234">
        <v>610000</v>
      </c>
      <c r="F123" s="234">
        <v>275000</v>
      </c>
      <c r="G123" s="234">
        <v>35003</v>
      </c>
      <c r="H123" s="234">
        <v>300000</v>
      </c>
      <c r="I123" s="234">
        <v>15000</v>
      </c>
      <c r="J123" s="234">
        <v>605000</v>
      </c>
      <c r="K123" s="234">
        <f t="shared" si="3"/>
        <v>3430003</v>
      </c>
      <c r="L123"/>
      <c r="M123">
        <v>2020</v>
      </c>
      <c r="N123" s="234">
        <v>1590000</v>
      </c>
      <c r="O123" s="234">
        <v>600000</v>
      </c>
      <c r="P123" s="234">
        <v>209000</v>
      </c>
      <c r="Q123" s="234">
        <v>40000</v>
      </c>
      <c r="R123" s="234">
        <v>286000</v>
      </c>
      <c r="S123" s="234">
        <v>16500</v>
      </c>
      <c r="T123" s="234">
        <v>615000</v>
      </c>
      <c r="U123" s="234">
        <f t="shared" si="4"/>
        <v>3356500</v>
      </c>
      <c r="V123" s="234">
        <f t="shared" si="5"/>
        <v>3356500</v>
      </c>
    </row>
    <row r="124" spans="1:22" ht="12.75">
      <c r="A124" s="202" t="s">
        <v>560</v>
      </c>
      <c r="B124" s="203">
        <v>115</v>
      </c>
      <c r="C124">
        <v>2019</v>
      </c>
      <c r="D124" s="234">
        <v>1549739</v>
      </c>
      <c r="E124" s="234">
        <v>120000</v>
      </c>
      <c r="F124" s="234">
        <v>90000</v>
      </c>
      <c r="G124" s="234">
        <v>260000</v>
      </c>
      <c r="H124" s="234">
        <v>25000</v>
      </c>
      <c r="I124" s="234">
        <v>20000</v>
      </c>
      <c r="J124" s="234">
        <v>1650</v>
      </c>
      <c r="K124" s="234">
        <f t="shared" si="3"/>
        <v>2066389</v>
      </c>
      <c r="L124"/>
      <c r="M124">
        <v>2020</v>
      </c>
      <c r="N124" s="234">
        <v>1577642</v>
      </c>
      <c r="O124" s="234">
        <v>200000</v>
      </c>
      <c r="P124" s="234">
        <v>90000</v>
      </c>
      <c r="Q124" s="234">
        <v>260000</v>
      </c>
      <c r="R124" s="234">
        <v>25000</v>
      </c>
      <c r="S124" s="234">
        <v>40000</v>
      </c>
      <c r="T124" s="234">
        <v>1263</v>
      </c>
      <c r="U124" s="234">
        <f t="shared" si="4"/>
        <v>2193905</v>
      </c>
      <c r="V124" s="234">
        <f t="shared" si="5"/>
        <v>2193905</v>
      </c>
    </row>
    <row r="125" spans="1:22" ht="12.75">
      <c r="A125" s="202" t="s">
        <v>561</v>
      </c>
      <c r="B125" s="203">
        <v>116</v>
      </c>
      <c r="C125">
        <v>2019</v>
      </c>
      <c r="D125" s="234">
        <v>1050000</v>
      </c>
      <c r="E125" s="234">
        <v>0</v>
      </c>
      <c r="F125" s="234">
        <v>130000</v>
      </c>
      <c r="G125" s="234">
        <v>59000</v>
      </c>
      <c r="H125" s="234">
        <v>55000</v>
      </c>
      <c r="I125" s="234">
        <v>15000</v>
      </c>
      <c r="J125" s="234">
        <v>0</v>
      </c>
      <c r="K125" s="234">
        <f t="shared" si="3"/>
        <v>1309000</v>
      </c>
      <c r="L125"/>
      <c r="M125">
        <v>2020</v>
      </c>
      <c r="N125" s="234">
        <v>1050000</v>
      </c>
      <c r="O125" s="234">
        <v>0</v>
      </c>
      <c r="P125" s="234">
        <v>115000</v>
      </c>
      <c r="Q125" s="234">
        <v>36000</v>
      </c>
      <c r="R125" s="234">
        <v>55000</v>
      </c>
      <c r="S125" s="234">
        <v>20000</v>
      </c>
      <c r="T125" s="234">
        <v>0</v>
      </c>
      <c r="U125" s="234">
        <f t="shared" si="4"/>
        <v>1276000</v>
      </c>
      <c r="V125" s="234">
        <f t="shared" si="5"/>
        <v>1276000</v>
      </c>
    </row>
    <row r="126" spans="1:22" ht="12.75">
      <c r="A126" s="202" t="s">
        <v>562</v>
      </c>
      <c r="B126" s="203">
        <v>117</v>
      </c>
      <c r="C126">
        <v>2019</v>
      </c>
      <c r="D126" s="234">
        <v>528698</v>
      </c>
      <c r="E126" s="234">
        <v>986717</v>
      </c>
      <c r="F126" s="234">
        <v>19272</v>
      </c>
      <c r="G126" s="234">
        <v>28000</v>
      </c>
      <c r="H126" s="234">
        <v>28725</v>
      </c>
      <c r="I126" s="234">
        <v>14000</v>
      </c>
      <c r="J126" s="234">
        <v>53204</v>
      </c>
      <c r="K126" s="234">
        <f t="shared" si="3"/>
        <v>1658616</v>
      </c>
      <c r="L126"/>
      <c r="M126">
        <v>2020</v>
      </c>
      <c r="N126" s="234">
        <v>739305</v>
      </c>
      <c r="O126" s="234">
        <v>1384052</v>
      </c>
      <c r="P126" s="234">
        <v>35000</v>
      </c>
      <c r="Q126" s="234">
        <v>15000</v>
      </c>
      <c r="R126" s="234">
        <v>27000</v>
      </c>
      <c r="S126" s="234">
        <v>25000</v>
      </c>
      <c r="T126" s="234">
        <v>103000</v>
      </c>
      <c r="U126" s="234">
        <f t="shared" si="4"/>
        <v>2328357</v>
      </c>
      <c r="V126" s="234">
        <f t="shared" si="5"/>
        <v>2328357</v>
      </c>
    </row>
    <row r="127" spans="1:22" ht="12.75">
      <c r="A127" s="202" t="s">
        <v>563</v>
      </c>
      <c r="B127" s="203">
        <v>118</v>
      </c>
      <c r="C127">
        <v>2019</v>
      </c>
      <c r="D127" s="234">
        <v>1060000</v>
      </c>
      <c r="E127" s="234">
        <v>154000</v>
      </c>
      <c r="F127" s="234">
        <v>180000</v>
      </c>
      <c r="G127" s="234">
        <v>2490</v>
      </c>
      <c r="H127" s="234">
        <v>5000</v>
      </c>
      <c r="I127" s="234">
        <v>3000</v>
      </c>
      <c r="J127" s="234">
        <v>15000</v>
      </c>
      <c r="K127" s="234">
        <f t="shared" si="3"/>
        <v>1419490</v>
      </c>
      <c r="L127"/>
      <c r="M127">
        <v>2020</v>
      </c>
      <c r="N127" s="234">
        <v>1090000</v>
      </c>
      <c r="O127" s="234">
        <v>159000</v>
      </c>
      <c r="P127" s="234">
        <v>175000</v>
      </c>
      <c r="Q127" s="234">
        <v>2490</v>
      </c>
      <c r="R127" s="234">
        <v>4500</v>
      </c>
      <c r="S127" s="234">
        <v>8000</v>
      </c>
      <c r="T127" s="234">
        <v>15000</v>
      </c>
      <c r="U127" s="234">
        <f t="shared" si="4"/>
        <v>1453990</v>
      </c>
      <c r="V127" s="234">
        <f t="shared" si="5"/>
        <v>1453990</v>
      </c>
    </row>
    <row r="128" spans="1:22" ht="12.75">
      <c r="A128" s="202" t="s">
        <v>564</v>
      </c>
      <c r="B128" s="203">
        <v>119</v>
      </c>
      <c r="C128">
        <v>2019</v>
      </c>
      <c r="D128" s="234">
        <v>1075000</v>
      </c>
      <c r="E128" s="234">
        <v>66700</v>
      </c>
      <c r="F128" s="234">
        <v>77900</v>
      </c>
      <c r="G128" s="234">
        <v>32000</v>
      </c>
      <c r="H128" s="234">
        <v>6950</v>
      </c>
      <c r="I128" s="234">
        <v>8000</v>
      </c>
      <c r="J128" s="234">
        <v>15000</v>
      </c>
      <c r="K128" s="234">
        <f t="shared" si="3"/>
        <v>1281550</v>
      </c>
      <c r="L128"/>
      <c r="M128">
        <v>2020</v>
      </c>
      <c r="N128" s="234">
        <v>1075000</v>
      </c>
      <c r="O128" s="234">
        <v>69700</v>
      </c>
      <c r="P128" s="234">
        <v>76500</v>
      </c>
      <c r="Q128" s="234">
        <v>33000</v>
      </c>
      <c r="R128" s="234">
        <v>6850</v>
      </c>
      <c r="S128" s="234">
        <v>8000</v>
      </c>
      <c r="T128" s="234">
        <v>20490</v>
      </c>
      <c r="U128" s="234">
        <f t="shared" si="4"/>
        <v>1289540</v>
      </c>
      <c r="V128" s="234">
        <f t="shared" si="5"/>
        <v>1289540</v>
      </c>
    </row>
    <row r="129" spans="1:22" ht="12.75">
      <c r="A129" s="202" t="s">
        <v>565</v>
      </c>
      <c r="B129" s="203">
        <v>120</v>
      </c>
      <c r="C129">
        <v>2019</v>
      </c>
      <c r="D129" s="234">
        <v>526227</v>
      </c>
      <c r="E129" s="234">
        <v>0</v>
      </c>
      <c r="F129" s="234">
        <v>30000</v>
      </c>
      <c r="G129" s="234">
        <v>5600</v>
      </c>
      <c r="H129" s="234">
        <v>4500</v>
      </c>
      <c r="I129" s="234">
        <v>2700</v>
      </c>
      <c r="J129" s="234">
        <v>21000</v>
      </c>
      <c r="K129" s="234">
        <f t="shared" si="3"/>
        <v>590027</v>
      </c>
      <c r="L129"/>
      <c r="M129">
        <v>2020</v>
      </c>
      <c r="N129" s="234">
        <v>526227</v>
      </c>
      <c r="O129" s="234">
        <v>0</v>
      </c>
      <c r="P129" s="234">
        <v>40000</v>
      </c>
      <c r="Q129" s="234">
        <v>7000</v>
      </c>
      <c r="R129" s="234">
        <v>4500</v>
      </c>
      <c r="S129" s="234">
        <v>10000</v>
      </c>
      <c r="T129" s="234">
        <v>25000</v>
      </c>
      <c r="U129" s="234">
        <f t="shared" si="4"/>
        <v>612727</v>
      </c>
      <c r="V129" s="234">
        <f t="shared" si="5"/>
        <v>612727</v>
      </c>
    </row>
    <row r="130" spans="1:22" ht="12.75">
      <c r="A130" s="202" t="s">
        <v>566</v>
      </c>
      <c r="B130" s="203">
        <v>121</v>
      </c>
      <c r="C130">
        <v>2019</v>
      </c>
      <c r="D130" s="234">
        <v>57000</v>
      </c>
      <c r="E130" s="234">
        <v>237444</v>
      </c>
      <c r="F130" s="234">
        <v>4300</v>
      </c>
      <c r="G130" s="234">
        <v>145000</v>
      </c>
      <c r="H130" s="234">
        <v>6000</v>
      </c>
      <c r="I130" s="234">
        <v>5500</v>
      </c>
      <c r="J130" s="234">
        <v>0</v>
      </c>
      <c r="K130" s="234">
        <f t="shared" si="3"/>
        <v>455244</v>
      </c>
      <c r="L130"/>
      <c r="M130">
        <v>2020</v>
      </c>
      <c r="N130" s="234">
        <v>149000</v>
      </c>
      <c r="O130" s="234">
        <v>255000</v>
      </c>
      <c r="P130" s="234">
        <v>4000</v>
      </c>
      <c r="Q130" s="234">
        <v>200000</v>
      </c>
      <c r="R130" s="234">
        <v>1500</v>
      </c>
      <c r="S130" s="234">
        <v>17550</v>
      </c>
      <c r="T130" s="234">
        <v>0</v>
      </c>
      <c r="U130" s="234">
        <f t="shared" si="4"/>
        <v>627050</v>
      </c>
      <c r="V130" s="234">
        <f t="shared" si="5"/>
        <v>627050</v>
      </c>
    </row>
    <row r="131" spans="1:22" ht="12.75">
      <c r="A131" s="202" t="s">
        <v>567</v>
      </c>
      <c r="B131" s="203">
        <v>122</v>
      </c>
      <c r="C131">
        <v>2019</v>
      </c>
      <c r="D131" s="234">
        <v>2482658</v>
      </c>
      <c r="E131" s="234">
        <v>750</v>
      </c>
      <c r="F131" s="234">
        <v>120000</v>
      </c>
      <c r="G131" s="234">
        <v>0</v>
      </c>
      <c r="H131" s="234">
        <v>87163</v>
      </c>
      <c r="I131" s="234">
        <v>60000</v>
      </c>
      <c r="J131" s="234">
        <v>0</v>
      </c>
      <c r="K131" s="234">
        <f t="shared" si="3"/>
        <v>2750571</v>
      </c>
      <c r="L131"/>
      <c r="M131">
        <v>2020</v>
      </c>
      <c r="N131" s="234">
        <v>2792508</v>
      </c>
      <c r="O131" s="234">
        <v>448</v>
      </c>
      <c r="P131" s="234">
        <v>120000</v>
      </c>
      <c r="Q131" s="234">
        <v>0</v>
      </c>
      <c r="R131" s="234">
        <v>101230</v>
      </c>
      <c r="S131" s="234">
        <v>85000</v>
      </c>
      <c r="T131" s="234">
        <v>0</v>
      </c>
      <c r="U131" s="234">
        <f t="shared" si="4"/>
        <v>3099186</v>
      </c>
      <c r="V131" s="234">
        <f t="shared" si="5"/>
        <v>3099186</v>
      </c>
    </row>
    <row r="132" spans="1:22" ht="12.75">
      <c r="A132" s="202" t="s">
        <v>568</v>
      </c>
      <c r="B132" s="203">
        <v>123</v>
      </c>
      <c r="C132">
        <v>2019</v>
      </c>
      <c r="D132" s="234">
        <v>1365000</v>
      </c>
      <c r="E132" s="234">
        <v>0</v>
      </c>
      <c r="F132" s="234">
        <v>175000</v>
      </c>
      <c r="G132" s="234">
        <v>9000</v>
      </c>
      <c r="H132" s="234">
        <v>3000</v>
      </c>
      <c r="I132" s="234">
        <v>14000</v>
      </c>
      <c r="J132" s="234">
        <v>0</v>
      </c>
      <c r="K132" s="234">
        <f t="shared" si="3"/>
        <v>1566000</v>
      </c>
      <c r="L132"/>
      <c r="M132">
        <v>2020</v>
      </c>
      <c r="N132" s="234">
        <v>1395000</v>
      </c>
      <c r="O132" s="234">
        <v>0</v>
      </c>
      <c r="P132" s="234">
        <v>175000</v>
      </c>
      <c r="Q132" s="234">
        <v>9500</v>
      </c>
      <c r="R132" s="234">
        <v>3000</v>
      </c>
      <c r="S132" s="234">
        <v>20500</v>
      </c>
      <c r="T132" s="234">
        <v>0</v>
      </c>
      <c r="U132" s="234">
        <f t="shared" si="4"/>
        <v>1603000</v>
      </c>
      <c r="V132" s="234">
        <f t="shared" si="5"/>
        <v>1603000</v>
      </c>
    </row>
    <row r="133" spans="1:22" ht="12.75">
      <c r="A133" s="202" t="s">
        <v>569</v>
      </c>
      <c r="B133" s="203">
        <v>124</v>
      </c>
      <c r="C133">
        <v>2019</v>
      </c>
      <c r="D133" s="234">
        <v>335000</v>
      </c>
      <c r="E133" s="234">
        <v>5600</v>
      </c>
      <c r="F133" s="234">
        <v>82300</v>
      </c>
      <c r="G133" s="234">
        <v>173718</v>
      </c>
      <c r="H133" s="234">
        <v>2000</v>
      </c>
      <c r="I133" s="234">
        <v>3000</v>
      </c>
      <c r="J133" s="234">
        <v>120274</v>
      </c>
      <c r="K133" s="234">
        <f t="shared" si="3"/>
        <v>721892</v>
      </c>
      <c r="L133"/>
      <c r="M133">
        <v>2020</v>
      </c>
      <c r="N133" s="234">
        <v>328881.63</v>
      </c>
      <c r="O133" s="234">
        <v>8145.35</v>
      </c>
      <c r="P133" s="234">
        <v>86789.91</v>
      </c>
      <c r="Q133" s="234">
        <v>175874.77</v>
      </c>
      <c r="R133" s="234">
        <v>4345.5</v>
      </c>
      <c r="S133" s="234">
        <v>3728.15</v>
      </c>
      <c r="T133" s="234">
        <v>105130.35</v>
      </c>
      <c r="U133" s="234">
        <f t="shared" si="4"/>
        <v>712895.66</v>
      </c>
      <c r="V133" s="234">
        <f t="shared" si="5"/>
        <v>712895.66</v>
      </c>
    </row>
    <row r="134" spans="1:22" ht="12.75">
      <c r="A134" s="202" t="s">
        <v>570</v>
      </c>
      <c r="B134" s="203">
        <v>125</v>
      </c>
      <c r="C134">
        <v>2019</v>
      </c>
      <c r="D134" s="234">
        <v>900000</v>
      </c>
      <c r="E134" s="234">
        <v>20000</v>
      </c>
      <c r="F134" s="234">
        <v>120000</v>
      </c>
      <c r="G134" s="234">
        <v>10000</v>
      </c>
      <c r="H134" s="234">
        <v>40000</v>
      </c>
      <c r="I134" s="234">
        <v>30000</v>
      </c>
      <c r="J134" s="234">
        <v>108049</v>
      </c>
      <c r="K134" s="234">
        <f t="shared" si="3"/>
        <v>1228049</v>
      </c>
      <c r="L134"/>
      <c r="M134">
        <v>2020</v>
      </c>
      <c r="N134" s="234">
        <v>900000</v>
      </c>
      <c r="O134" s="234">
        <v>20000</v>
      </c>
      <c r="P134" s="234">
        <v>64000</v>
      </c>
      <c r="Q134" s="234">
        <v>25000</v>
      </c>
      <c r="R134" s="234">
        <v>30000</v>
      </c>
      <c r="S134" s="234">
        <v>30000</v>
      </c>
      <c r="T134" s="234">
        <v>9492</v>
      </c>
      <c r="U134" s="234">
        <f t="shared" si="4"/>
        <v>1078492</v>
      </c>
      <c r="V134" s="234">
        <f t="shared" si="5"/>
        <v>1078492</v>
      </c>
    </row>
    <row r="135" spans="1:22" ht="12.75">
      <c r="A135" s="202" t="s">
        <v>571</v>
      </c>
      <c r="B135" s="203">
        <v>126</v>
      </c>
      <c r="C135">
        <v>2019</v>
      </c>
      <c r="D135" s="234">
        <v>2300000</v>
      </c>
      <c r="E135" s="234">
        <v>1095000</v>
      </c>
      <c r="F135" s="234">
        <v>340000</v>
      </c>
      <c r="G135" s="234">
        <v>55000</v>
      </c>
      <c r="H135" s="234">
        <v>10000</v>
      </c>
      <c r="I135" s="234">
        <v>150000</v>
      </c>
      <c r="J135" s="234">
        <v>270000</v>
      </c>
      <c r="K135" s="234">
        <f t="shared" si="3"/>
        <v>4220000</v>
      </c>
      <c r="L135"/>
      <c r="M135">
        <v>2020</v>
      </c>
      <c r="N135" s="234">
        <v>2325000</v>
      </c>
      <c r="O135" s="234">
        <v>1125000</v>
      </c>
      <c r="P135" s="234">
        <v>385994</v>
      </c>
      <c r="Q135" s="234">
        <v>55000</v>
      </c>
      <c r="R135" s="234">
        <v>8800</v>
      </c>
      <c r="S135" s="234">
        <v>225038.75</v>
      </c>
      <c r="T135" s="234">
        <v>295000</v>
      </c>
      <c r="U135" s="234">
        <f t="shared" si="4"/>
        <v>4419832.75</v>
      </c>
      <c r="V135" s="234">
        <f t="shared" si="5"/>
        <v>4419832.75</v>
      </c>
    </row>
    <row r="136" spans="1:22" ht="12.75">
      <c r="A136" s="202" t="s">
        <v>572</v>
      </c>
      <c r="B136" s="203">
        <v>127</v>
      </c>
      <c r="C136">
        <v>2019</v>
      </c>
      <c r="D136" s="234">
        <v>622000</v>
      </c>
      <c r="E136" s="234">
        <v>46500</v>
      </c>
      <c r="F136" s="234">
        <v>32000</v>
      </c>
      <c r="G136" s="234">
        <v>3698</v>
      </c>
      <c r="H136" s="234">
        <v>11000</v>
      </c>
      <c r="I136" s="234">
        <v>12000</v>
      </c>
      <c r="J136" s="234">
        <v>6500</v>
      </c>
      <c r="K136" s="234">
        <f t="shared" si="3"/>
        <v>733698</v>
      </c>
      <c r="L136"/>
      <c r="M136">
        <v>2020</v>
      </c>
      <c r="N136" s="234">
        <v>578800</v>
      </c>
      <c r="O136" s="234">
        <v>45500</v>
      </c>
      <c r="P136" s="234">
        <v>62200</v>
      </c>
      <c r="Q136" s="234">
        <v>3700</v>
      </c>
      <c r="R136" s="234">
        <v>20000</v>
      </c>
      <c r="S136" s="234">
        <v>20000</v>
      </c>
      <c r="T136" s="234">
        <v>14000</v>
      </c>
      <c r="U136" s="234">
        <f t="shared" si="4"/>
        <v>744200</v>
      </c>
      <c r="V136" s="234">
        <f t="shared" si="5"/>
        <v>744200</v>
      </c>
    </row>
    <row r="137" spans="1:22" ht="12.75">
      <c r="A137" s="202" t="s">
        <v>573</v>
      </c>
      <c r="B137" s="203">
        <v>128</v>
      </c>
      <c r="C137">
        <v>2019</v>
      </c>
      <c r="D137" s="234">
        <v>7500000</v>
      </c>
      <c r="E137" s="234">
        <v>1315000</v>
      </c>
      <c r="F137" s="234">
        <v>500000</v>
      </c>
      <c r="G137" s="234">
        <v>2000000</v>
      </c>
      <c r="H137" s="234">
        <v>710000</v>
      </c>
      <c r="I137" s="234">
        <v>368000</v>
      </c>
      <c r="J137" s="234">
        <v>1025000</v>
      </c>
      <c r="K137" s="234">
        <f t="shared" si="3"/>
        <v>13418000</v>
      </c>
      <c r="L137"/>
      <c r="M137">
        <v>2020</v>
      </c>
      <c r="N137" s="234">
        <v>7632760</v>
      </c>
      <c r="O137" s="234">
        <v>1435000</v>
      </c>
      <c r="P137" s="234">
        <v>490000</v>
      </c>
      <c r="Q137" s="234">
        <v>2228000</v>
      </c>
      <c r="R137" s="234">
        <v>687000</v>
      </c>
      <c r="S137" s="234">
        <v>839000</v>
      </c>
      <c r="T137" s="234">
        <v>1032000</v>
      </c>
      <c r="U137" s="234">
        <f t="shared" si="4"/>
        <v>14343760</v>
      </c>
      <c r="V137" s="234">
        <f t="shared" si="5"/>
        <v>14343760</v>
      </c>
    </row>
    <row r="138" spans="1:22" ht="12.75">
      <c r="A138" s="202" t="s">
        <v>574</v>
      </c>
      <c r="B138" s="203">
        <v>129</v>
      </c>
      <c r="C138">
        <v>2019</v>
      </c>
      <c r="D138" s="234">
        <v>31500</v>
      </c>
      <c r="E138" s="234">
        <v>0</v>
      </c>
      <c r="F138" s="234">
        <v>6500</v>
      </c>
      <c r="G138" s="234">
        <v>0</v>
      </c>
      <c r="H138" s="234">
        <v>0</v>
      </c>
      <c r="I138" s="234">
        <v>800</v>
      </c>
      <c r="J138" s="234">
        <v>500</v>
      </c>
      <c r="K138" s="234">
        <f t="shared" si="3"/>
        <v>39300</v>
      </c>
      <c r="L138"/>
      <c r="M138">
        <v>2020</v>
      </c>
      <c r="N138" s="234">
        <v>35000</v>
      </c>
      <c r="O138" s="234">
        <v>0</v>
      </c>
      <c r="P138" s="234">
        <v>6500</v>
      </c>
      <c r="Q138" s="234">
        <v>1000</v>
      </c>
      <c r="R138" s="234">
        <v>0</v>
      </c>
      <c r="S138" s="234">
        <v>800</v>
      </c>
      <c r="T138" s="234">
        <v>2500</v>
      </c>
      <c r="U138" s="234">
        <f t="shared" si="4"/>
        <v>45800</v>
      </c>
      <c r="V138" s="234">
        <f t="shared" si="5"/>
        <v>45800</v>
      </c>
    </row>
    <row r="139" spans="1:22" ht="12.75">
      <c r="A139" s="202" t="s">
        <v>575</v>
      </c>
      <c r="B139" s="203">
        <v>130</v>
      </c>
      <c r="C139">
        <v>2019</v>
      </c>
      <c r="D139" s="234">
        <v>75000</v>
      </c>
      <c r="E139" s="234">
        <v>0</v>
      </c>
      <c r="F139" s="234">
        <v>19000</v>
      </c>
      <c r="G139" s="234">
        <v>0</v>
      </c>
      <c r="H139" s="234">
        <v>0</v>
      </c>
      <c r="I139" s="234">
        <v>750</v>
      </c>
      <c r="J139" s="234">
        <v>0</v>
      </c>
      <c r="K139" s="234">
        <f aca="true" t="shared" si="6" ref="K139:K202">SUM(D139:J139)</f>
        <v>94750</v>
      </c>
      <c r="L139"/>
      <c r="M139">
        <v>2020</v>
      </c>
      <c r="N139" s="234">
        <v>76500</v>
      </c>
      <c r="O139" s="234">
        <v>0</v>
      </c>
      <c r="P139" s="234">
        <v>15000</v>
      </c>
      <c r="Q139" s="234">
        <v>0</v>
      </c>
      <c r="R139" s="234">
        <v>0</v>
      </c>
      <c r="S139" s="234">
        <v>1200</v>
      </c>
      <c r="T139" s="234">
        <v>0</v>
      </c>
      <c r="U139" s="234">
        <f aca="true" t="shared" si="7" ref="U139:U202">SUM(N139:T139)</f>
        <v>92700</v>
      </c>
      <c r="V139" s="234">
        <f aca="true" t="shared" si="8" ref="V139:V202">SUM(N139:T139)</f>
        <v>92700</v>
      </c>
    </row>
    <row r="140" spans="1:22" ht="12.75">
      <c r="A140" s="202" t="s">
        <v>576</v>
      </c>
      <c r="B140" s="203">
        <v>131</v>
      </c>
      <c r="C140">
        <v>2019</v>
      </c>
      <c r="D140" s="234">
        <v>4350000</v>
      </c>
      <c r="E140" s="234">
        <v>835000</v>
      </c>
      <c r="F140" s="234">
        <v>300000</v>
      </c>
      <c r="G140" s="234">
        <v>661429</v>
      </c>
      <c r="H140" s="234">
        <v>80000</v>
      </c>
      <c r="I140" s="234">
        <v>103400</v>
      </c>
      <c r="J140" s="234">
        <v>0</v>
      </c>
      <c r="K140" s="234">
        <f t="shared" si="6"/>
        <v>6329829</v>
      </c>
      <c r="L140"/>
      <c r="M140">
        <v>2020</v>
      </c>
      <c r="N140" s="234">
        <v>4700000</v>
      </c>
      <c r="O140" s="234">
        <v>860000</v>
      </c>
      <c r="P140" s="234">
        <v>400000</v>
      </c>
      <c r="Q140" s="234">
        <v>673335</v>
      </c>
      <c r="R140" s="234">
        <v>60000</v>
      </c>
      <c r="S140" s="234">
        <v>775000</v>
      </c>
      <c r="T140" s="234">
        <v>0</v>
      </c>
      <c r="U140" s="234">
        <f t="shared" si="7"/>
        <v>7468335</v>
      </c>
      <c r="V140" s="234">
        <f t="shared" si="8"/>
        <v>7468335</v>
      </c>
    </row>
    <row r="141" spans="1:22" ht="12.75">
      <c r="A141" s="202" t="s">
        <v>577</v>
      </c>
      <c r="B141" s="203">
        <v>132</v>
      </c>
      <c r="C141">
        <v>2019</v>
      </c>
      <c r="D141" s="234">
        <v>250000</v>
      </c>
      <c r="E141" s="234">
        <v>0</v>
      </c>
      <c r="F141" s="234">
        <v>20000</v>
      </c>
      <c r="G141" s="234">
        <v>20000</v>
      </c>
      <c r="H141" s="234">
        <v>0</v>
      </c>
      <c r="I141" s="234">
        <v>2000</v>
      </c>
      <c r="J141" s="234">
        <v>0</v>
      </c>
      <c r="K141" s="234">
        <f t="shared" si="6"/>
        <v>292000</v>
      </c>
      <c r="L141"/>
      <c r="M141">
        <v>2020</v>
      </c>
      <c r="N141" s="234">
        <v>250000</v>
      </c>
      <c r="O141" s="234">
        <v>0</v>
      </c>
      <c r="P141" s="234">
        <v>20000</v>
      </c>
      <c r="Q141" s="234">
        <v>20000</v>
      </c>
      <c r="R141" s="234">
        <v>0</v>
      </c>
      <c r="S141" s="234">
        <v>2000</v>
      </c>
      <c r="T141" s="234">
        <v>0</v>
      </c>
      <c r="U141" s="234">
        <f t="shared" si="7"/>
        <v>292000</v>
      </c>
      <c r="V141" s="234">
        <f t="shared" si="8"/>
        <v>292000</v>
      </c>
    </row>
    <row r="142" spans="1:22" ht="12.75">
      <c r="A142" s="202" t="s">
        <v>578</v>
      </c>
      <c r="B142" s="203">
        <v>133</v>
      </c>
      <c r="C142">
        <v>2019</v>
      </c>
      <c r="D142" s="234">
        <v>1500000</v>
      </c>
      <c r="E142" s="234">
        <v>1000</v>
      </c>
      <c r="F142" s="234">
        <v>210000</v>
      </c>
      <c r="G142" s="234">
        <v>3313</v>
      </c>
      <c r="H142" s="234">
        <v>18000</v>
      </c>
      <c r="I142" s="234">
        <v>70000</v>
      </c>
      <c r="J142" s="234">
        <v>435000</v>
      </c>
      <c r="K142" s="234">
        <f t="shared" si="6"/>
        <v>2237313</v>
      </c>
      <c r="L142"/>
      <c r="M142">
        <v>2020</v>
      </c>
      <c r="N142" s="234">
        <v>1550000</v>
      </c>
      <c r="O142" s="234">
        <v>1000</v>
      </c>
      <c r="P142" s="234">
        <v>229000</v>
      </c>
      <c r="Q142" s="234">
        <v>3292</v>
      </c>
      <c r="R142" s="234">
        <v>15694</v>
      </c>
      <c r="S142" s="234">
        <v>54000</v>
      </c>
      <c r="T142" s="234">
        <v>179162</v>
      </c>
      <c r="U142" s="234">
        <f t="shared" si="7"/>
        <v>2032148</v>
      </c>
      <c r="V142" s="234">
        <f t="shared" si="8"/>
        <v>2032148</v>
      </c>
    </row>
    <row r="143" spans="1:22" ht="12.75">
      <c r="A143" s="202" t="s">
        <v>579</v>
      </c>
      <c r="B143" s="203">
        <v>134</v>
      </c>
      <c r="C143">
        <v>2019</v>
      </c>
      <c r="D143" s="234">
        <v>2300000</v>
      </c>
      <c r="E143" s="234">
        <v>0</v>
      </c>
      <c r="F143" s="234">
        <v>115000</v>
      </c>
      <c r="G143" s="234">
        <v>1043435</v>
      </c>
      <c r="H143" s="234">
        <v>45800</v>
      </c>
      <c r="I143" s="234">
        <v>60000</v>
      </c>
      <c r="J143" s="234">
        <v>210375</v>
      </c>
      <c r="K143" s="234">
        <f t="shared" si="6"/>
        <v>3774610</v>
      </c>
      <c r="L143"/>
      <c r="M143">
        <v>2020</v>
      </c>
      <c r="N143" s="234">
        <v>2375000</v>
      </c>
      <c r="O143" s="234">
        <v>0</v>
      </c>
      <c r="P143" s="234">
        <v>115000</v>
      </c>
      <c r="Q143" s="234">
        <v>1041032</v>
      </c>
      <c r="R143" s="234">
        <v>45800</v>
      </c>
      <c r="S143" s="234">
        <v>75000</v>
      </c>
      <c r="T143" s="234">
        <v>210375</v>
      </c>
      <c r="U143" s="234">
        <f t="shared" si="7"/>
        <v>3862207</v>
      </c>
      <c r="V143" s="234">
        <f t="shared" si="8"/>
        <v>3862207</v>
      </c>
    </row>
    <row r="144" spans="1:22" ht="12.75">
      <c r="A144" s="202" t="s">
        <v>580</v>
      </c>
      <c r="B144" s="203">
        <v>135</v>
      </c>
      <c r="C144">
        <v>2019</v>
      </c>
      <c r="D144" s="234">
        <v>300000</v>
      </c>
      <c r="E144" s="234">
        <v>0</v>
      </c>
      <c r="F144" s="234">
        <v>55000</v>
      </c>
      <c r="G144" s="234">
        <v>1400</v>
      </c>
      <c r="H144" s="234">
        <v>2000</v>
      </c>
      <c r="I144" s="234">
        <v>7500</v>
      </c>
      <c r="J144" s="234">
        <v>40000</v>
      </c>
      <c r="K144" s="234">
        <f t="shared" si="6"/>
        <v>405900</v>
      </c>
      <c r="L144"/>
      <c r="M144">
        <v>2020</v>
      </c>
      <c r="N144" s="234">
        <v>344000</v>
      </c>
      <c r="O144" s="234">
        <v>0</v>
      </c>
      <c r="P144" s="234">
        <v>50000</v>
      </c>
      <c r="Q144" s="234">
        <v>0</v>
      </c>
      <c r="R144" s="234">
        <v>1800</v>
      </c>
      <c r="S144" s="234">
        <v>13000</v>
      </c>
      <c r="T144" s="234">
        <v>40000</v>
      </c>
      <c r="U144" s="234">
        <f t="shared" si="7"/>
        <v>448800</v>
      </c>
      <c r="V144" s="234">
        <f t="shared" si="8"/>
        <v>448800</v>
      </c>
    </row>
    <row r="145" spans="1:22" ht="12.75">
      <c r="A145" s="202" t="s">
        <v>581</v>
      </c>
      <c r="B145" s="203">
        <v>136</v>
      </c>
      <c r="C145">
        <v>2019</v>
      </c>
      <c r="D145" s="234">
        <v>2050000</v>
      </c>
      <c r="E145" s="234">
        <v>0</v>
      </c>
      <c r="F145" s="234">
        <v>140000</v>
      </c>
      <c r="G145" s="234">
        <v>30000</v>
      </c>
      <c r="H145" s="234">
        <v>55000</v>
      </c>
      <c r="I145" s="234">
        <v>35000</v>
      </c>
      <c r="J145" s="234">
        <v>102339</v>
      </c>
      <c r="K145" s="234">
        <f t="shared" si="6"/>
        <v>2412339</v>
      </c>
      <c r="L145"/>
      <c r="M145">
        <v>2020</v>
      </c>
      <c r="N145" s="234">
        <v>2110000</v>
      </c>
      <c r="O145" s="234">
        <v>0</v>
      </c>
      <c r="P145" s="234">
        <v>130000</v>
      </c>
      <c r="Q145" s="234">
        <v>30000</v>
      </c>
      <c r="R145" s="234">
        <v>43548</v>
      </c>
      <c r="S145" s="234">
        <v>50000</v>
      </c>
      <c r="T145" s="234">
        <v>86337</v>
      </c>
      <c r="U145" s="234">
        <f t="shared" si="7"/>
        <v>2449885</v>
      </c>
      <c r="V145" s="234">
        <f t="shared" si="8"/>
        <v>2449885</v>
      </c>
    </row>
    <row r="146" spans="1:22" ht="12.75">
      <c r="A146" s="202" t="s">
        <v>582</v>
      </c>
      <c r="B146" s="203">
        <v>137</v>
      </c>
      <c r="C146">
        <v>2019</v>
      </c>
      <c r="D146" s="237">
        <v>3140000</v>
      </c>
      <c r="E146" s="237">
        <v>1085000</v>
      </c>
      <c r="F146" s="237">
        <v>300000</v>
      </c>
      <c r="G146" s="237">
        <v>1504000</v>
      </c>
      <c r="H146" s="237">
        <v>335000</v>
      </c>
      <c r="I146" s="237">
        <v>125000</v>
      </c>
      <c r="J146" s="237">
        <v>1598000</v>
      </c>
      <c r="K146" s="234">
        <f t="shared" si="6"/>
        <v>8087000</v>
      </c>
      <c r="L146"/>
      <c r="M146">
        <v>2020</v>
      </c>
      <c r="N146" s="237">
        <v>3160000</v>
      </c>
      <c r="O146" s="237">
        <v>1110000</v>
      </c>
      <c r="P146" s="237">
        <v>290000</v>
      </c>
      <c r="Q146" s="237">
        <v>1459000</v>
      </c>
      <c r="R146" s="237">
        <v>350000</v>
      </c>
      <c r="S146" s="237">
        <v>125000</v>
      </c>
      <c r="T146" s="237">
        <v>1440000</v>
      </c>
      <c r="U146" s="234">
        <f t="shared" si="7"/>
        <v>7934000</v>
      </c>
      <c r="V146" s="234">
        <f t="shared" si="8"/>
        <v>7934000</v>
      </c>
    </row>
    <row r="147" spans="1:22" ht="12.75">
      <c r="A147" s="202" t="s">
        <v>583</v>
      </c>
      <c r="B147" s="203">
        <v>138</v>
      </c>
      <c r="C147">
        <v>2019</v>
      </c>
      <c r="D147" s="234">
        <v>880000</v>
      </c>
      <c r="E147" s="234">
        <v>0</v>
      </c>
      <c r="F147" s="234">
        <v>210000</v>
      </c>
      <c r="G147" s="234">
        <v>70000</v>
      </c>
      <c r="H147" s="234">
        <v>19000</v>
      </c>
      <c r="I147" s="234">
        <v>16500</v>
      </c>
      <c r="J147" s="234">
        <v>0</v>
      </c>
      <c r="K147" s="234">
        <f t="shared" si="6"/>
        <v>1195500</v>
      </c>
      <c r="L147"/>
      <c r="M147">
        <v>2020</v>
      </c>
      <c r="N147" s="234">
        <v>850000</v>
      </c>
      <c r="O147" s="234">
        <v>0</v>
      </c>
      <c r="P147" s="234">
        <v>150000</v>
      </c>
      <c r="Q147" s="234">
        <v>52000</v>
      </c>
      <c r="R147" s="234">
        <v>20000</v>
      </c>
      <c r="S147" s="234">
        <v>15000</v>
      </c>
      <c r="T147" s="234">
        <v>0</v>
      </c>
      <c r="U147" s="234">
        <f t="shared" si="7"/>
        <v>1087000</v>
      </c>
      <c r="V147" s="234">
        <f t="shared" si="8"/>
        <v>1087000</v>
      </c>
    </row>
    <row r="148" spans="1:22" ht="12.75">
      <c r="A148" s="202" t="s">
        <v>584</v>
      </c>
      <c r="B148" s="203">
        <v>139</v>
      </c>
      <c r="C148">
        <v>2018</v>
      </c>
      <c r="D148" s="234">
        <v>3138016</v>
      </c>
      <c r="E148" s="234">
        <v>0</v>
      </c>
      <c r="F148" s="234">
        <v>201080</v>
      </c>
      <c r="G148" s="234">
        <v>256467</v>
      </c>
      <c r="H148" s="234">
        <v>17707</v>
      </c>
      <c r="I148" s="234">
        <v>192390</v>
      </c>
      <c r="J148" s="234">
        <v>51234</v>
      </c>
      <c r="K148" s="234">
        <f t="shared" si="6"/>
        <v>3856894</v>
      </c>
      <c r="L148"/>
      <c r="M148">
        <v>2019</v>
      </c>
      <c r="N148" s="234">
        <v>3155000</v>
      </c>
      <c r="O148" s="234">
        <v>0</v>
      </c>
      <c r="P148" s="234">
        <v>201000</v>
      </c>
      <c r="Q148" s="234">
        <v>256500</v>
      </c>
      <c r="R148" s="234">
        <v>12000</v>
      </c>
      <c r="S148" s="234">
        <v>202175</v>
      </c>
      <c r="T148" s="234">
        <v>43000</v>
      </c>
      <c r="U148" s="234">
        <f t="shared" si="7"/>
        <v>3869675</v>
      </c>
      <c r="V148" s="234">
        <f t="shared" si="8"/>
        <v>3869675</v>
      </c>
    </row>
    <row r="149" spans="1:22" ht="12.75">
      <c r="A149" s="202" t="s">
        <v>585</v>
      </c>
      <c r="B149" s="203">
        <v>140</v>
      </c>
      <c r="C149">
        <v>2019</v>
      </c>
      <c r="D149" s="234">
        <v>650200</v>
      </c>
      <c r="E149" s="234">
        <v>0</v>
      </c>
      <c r="F149" s="234">
        <v>45000</v>
      </c>
      <c r="G149" s="234">
        <v>337000</v>
      </c>
      <c r="H149" s="234">
        <v>12300</v>
      </c>
      <c r="I149" s="234">
        <v>6700</v>
      </c>
      <c r="J149" s="234">
        <v>0</v>
      </c>
      <c r="K149" s="234">
        <f t="shared" si="6"/>
        <v>1051200</v>
      </c>
      <c r="L149"/>
      <c r="M149">
        <v>2020</v>
      </c>
      <c r="N149" s="234">
        <v>639742.7</v>
      </c>
      <c r="O149" s="234">
        <v>0</v>
      </c>
      <c r="P149" s="234">
        <v>43975</v>
      </c>
      <c r="Q149" s="234">
        <v>343703</v>
      </c>
      <c r="R149" s="234">
        <v>9193</v>
      </c>
      <c r="S149" s="234">
        <v>20025</v>
      </c>
      <c r="T149" s="234">
        <v>27000</v>
      </c>
      <c r="U149" s="234">
        <f t="shared" si="7"/>
        <v>1083638.7</v>
      </c>
      <c r="V149" s="234">
        <f t="shared" si="8"/>
        <v>1083638.7</v>
      </c>
    </row>
    <row r="150" spans="1:22" ht="12.75">
      <c r="A150" s="202" t="s">
        <v>586</v>
      </c>
      <c r="B150" s="203">
        <v>141</v>
      </c>
      <c r="C150">
        <v>2019</v>
      </c>
      <c r="D150" s="234">
        <v>3005000</v>
      </c>
      <c r="E150" s="234">
        <v>511245</v>
      </c>
      <c r="F150" s="234">
        <v>304844</v>
      </c>
      <c r="G150" s="234">
        <v>0</v>
      </c>
      <c r="H150" s="234">
        <v>65000</v>
      </c>
      <c r="I150" s="234">
        <v>150000</v>
      </c>
      <c r="J150" s="234">
        <v>857222</v>
      </c>
      <c r="K150" s="234">
        <f t="shared" si="6"/>
        <v>4893311</v>
      </c>
      <c r="L150"/>
      <c r="M150">
        <v>2020</v>
      </c>
      <c r="N150" s="234">
        <v>2976000</v>
      </c>
      <c r="O150" s="234">
        <v>813600</v>
      </c>
      <c r="P150" s="234">
        <v>268000</v>
      </c>
      <c r="Q150" s="234">
        <v>0</v>
      </c>
      <c r="R150" s="234">
        <v>71000</v>
      </c>
      <c r="S150" s="234">
        <v>175000</v>
      </c>
      <c r="T150" s="234">
        <v>840372</v>
      </c>
      <c r="U150" s="234">
        <f t="shared" si="7"/>
        <v>5143972</v>
      </c>
      <c r="V150" s="234">
        <f t="shared" si="8"/>
        <v>5143972</v>
      </c>
    </row>
    <row r="151" spans="1:22" ht="12.75">
      <c r="A151" s="202" t="s">
        <v>587</v>
      </c>
      <c r="B151" s="203">
        <v>142</v>
      </c>
      <c r="C151">
        <v>2019</v>
      </c>
      <c r="D151" s="234">
        <v>1452444</v>
      </c>
      <c r="E151" s="234">
        <v>360000</v>
      </c>
      <c r="F151" s="234">
        <v>200000</v>
      </c>
      <c r="G151" s="234">
        <v>240000</v>
      </c>
      <c r="H151" s="234">
        <v>99000</v>
      </c>
      <c r="I151" s="234">
        <v>95000</v>
      </c>
      <c r="J151" s="234">
        <v>545000</v>
      </c>
      <c r="K151" s="234">
        <f t="shared" si="6"/>
        <v>2991444</v>
      </c>
      <c r="L151"/>
      <c r="M151">
        <v>2020</v>
      </c>
      <c r="N151" s="234">
        <v>1372000</v>
      </c>
      <c r="O151" s="234">
        <v>355000</v>
      </c>
      <c r="P151" s="234">
        <v>215000</v>
      </c>
      <c r="Q151" s="234">
        <v>230000</v>
      </c>
      <c r="R151" s="234">
        <v>118000</v>
      </c>
      <c r="S151" s="234">
        <v>250000</v>
      </c>
      <c r="T151" s="234">
        <v>535000</v>
      </c>
      <c r="U151" s="234">
        <f t="shared" si="7"/>
        <v>3075000</v>
      </c>
      <c r="V151" s="234">
        <f t="shared" si="8"/>
        <v>3075000</v>
      </c>
    </row>
    <row r="152" spans="1:22" ht="12.75">
      <c r="A152" s="202" t="s">
        <v>588</v>
      </c>
      <c r="B152" s="203">
        <v>143</v>
      </c>
      <c r="C152">
        <v>2019</v>
      </c>
      <c r="D152" s="234">
        <v>280000</v>
      </c>
      <c r="E152" s="234">
        <v>0</v>
      </c>
      <c r="F152" s="234">
        <v>41500</v>
      </c>
      <c r="G152" s="234">
        <v>6100</v>
      </c>
      <c r="H152" s="234">
        <v>0</v>
      </c>
      <c r="I152" s="234">
        <v>3800</v>
      </c>
      <c r="J152" s="234">
        <v>0</v>
      </c>
      <c r="K152" s="234">
        <f t="shared" si="6"/>
        <v>331400</v>
      </c>
      <c r="L152"/>
      <c r="M152">
        <v>2020</v>
      </c>
      <c r="N152" s="234">
        <v>251000</v>
      </c>
      <c r="O152" s="234">
        <v>0</v>
      </c>
      <c r="P152" s="234">
        <v>26000</v>
      </c>
      <c r="Q152" s="234">
        <v>6800</v>
      </c>
      <c r="R152" s="234">
        <v>3850</v>
      </c>
      <c r="S152" s="234">
        <v>5450</v>
      </c>
      <c r="T152" s="234">
        <v>0</v>
      </c>
      <c r="U152" s="234">
        <f t="shared" si="7"/>
        <v>293100</v>
      </c>
      <c r="V152" s="234">
        <f t="shared" si="8"/>
        <v>293100</v>
      </c>
    </row>
    <row r="153" spans="1:22" ht="12.75">
      <c r="A153" s="202" t="s">
        <v>589</v>
      </c>
      <c r="B153" s="203">
        <v>144</v>
      </c>
      <c r="C153">
        <v>2019</v>
      </c>
      <c r="D153" s="234">
        <v>2000000</v>
      </c>
      <c r="E153" s="234">
        <v>245000</v>
      </c>
      <c r="F153" s="234">
        <v>155000</v>
      </c>
      <c r="G153" s="234">
        <v>160000</v>
      </c>
      <c r="H153" s="234">
        <v>43000</v>
      </c>
      <c r="I153" s="234">
        <v>55000</v>
      </c>
      <c r="J153" s="234">
        <v>140000</v>
      </c>
      <c r="K153" s="234">
        <f t="shared" si="6"/>
        <v>2798000</v>
      </c>
      <c r="L153"/>
      <c r="M153">
        <v>2020</v>
      </c>
      <c r="N153" s="234">
        <v>2000000</v>
      </c>
      <c r="O153" s="234">
        <v>242000</v>
      </c>
      <c r="P153" s="234">
        <v>152000</v>
      </c>
      <c r="Q153" s="234">
        <v>155000</v>
      </c>
      <c r="R153" s="234">
        <v>40000</v>
      </c>
      <c r="S153" s="234">
        <v>79000</v>
      </c>
      <c r="T153" s="234">
        <v>110000</v>
      </c>
      <c r="U153" s="234">
        <f t="shared" si="7"/>
        <v>2778000</v>
      </c>
      <c r="V153" s="234">
        <f t="shared" si="8"/>
        <v>2778000</v>
      </c>
    </row>
    <row r="154" spans="1:22" ht="12.75">
      <c r="A154" s="202" t="s">
        <v>590</v>
      </c>
      <c r="B154" s="203">
        <v>145</v>
      </c>
      <c r="C154">
        <v>2019</v>
      </c>
      <c r="D154" s="234">
        <v>2100000</v>
      </c>
      <c r="E154" s="234">
        <v>379450</v>
      </c>
      <c r="F154" s="234">
        <v>150000</v>
      </c>
      <c r="G154" s="234">
        <v>9450</v>
      </c>
      <c r="H154" s="234">
        <v>20000</v>
      </c>
      <c r="I154" s="234">
        <v>45000</v>
      </c>
      <c r="J154" s="234">
        <v>40000</v>
      </c>
      <c r="K154" s="234">
        <f t="shared" si="6"/>
        <v>2743900</v>
      </c>
      <c r="L154"/>
      <c r="M154">
        <v>2020</v>
      </c>
      <c r="N154" s="234">
        <v>2250000</v>
      </c>
      <c r="O154" s="234">
        <v>397500</v>
      </c>
      <c r="P154" s="234">
        <v>200000</v>
      </c>
      <c r="Q154" s="234">
        <v>10000</v>
      </c>
      <c r="R154" s="234">
        <v>15000</v>
      </c>
      <c r="S154" s="234">
        <v>80000</v>
      </c>
      <c r="T154" s="234">
        <v>60000</v>
      </c>
      <c r="U154" s="234">
        <f t="shared" si="7"/>
        <v>3012500</v>
      </c>
      <c r="V154" s="234">
        <f t="shared" si="8"/>
        <v>3012500</v>
      </c>
    </row>
    <row r="155" spans="1:22" ht="12.75">
      <c r="A155" s="202" t="s">
        <v>591</v>
      </c>
      <c r="B155" s="203">
        <v>146</v>
      </c>
      <c r="C155">
        <v>2019</v>
      </c>
      <c r="D155" s="234">
        <v>1850000</v>
      </c>
      <c r="E155" s="234">
        <v>8000</v>
      </c>
      <c r="F155" s="234">
        <v>145000</v>
      </c>
      <c r="G155" s="234">
        <v>22000</v>
      </c>
      <c r="H155" s="234">
        <v>18000</v>
      </c>
      <c r="I155" s="234">
        <v>5800.76</v>
      </c>
      <c r="J155" s="234">
        <v>0</v>
      </c>
      <c r="K155" s="234">
        <f t="shared" si="6"/>
        <v>2048800.76</v>
      </c>
      <c r="L155"/>
      <c r="M155">
        <v>2020</v>
      </c>
      <c r="N155" s="234">
        <v>1850000</v>
      </c>
      <c r="O155" s="234">
        <v>0</v>
      </c>
      <c r="P155" s="234">
        <v>160000</v>
      </c>
      <c r="Q155" s="234">
        <v>20000</v>
      </c>
      <c r="R155" s="234">
        <v>18000</v>
      </c>
      <c r="S155" s="234">
        <v>23004</v>
      </c>
      <c r="T155" s="234">
        <v>0</v>
      </c>
      <c r="U155" s="234">
        <f t="shared" si="7"/>
        <v>2071004</v>
      </c>
      <c r="V155" s="234">
        <f t="shared" si="8"/>
        <v>2071004</v>
      </c>
    </row>
    <row r="156" spans="1:22" ht="12.75">
      <c r="A156" s="202" t="s">
        <v>592</v>
      </c>
      <c r="B156" s="203">
        <v>147</v>
      </c>
      <c r="C156">
        <v>2019</v>
      </c>
      <c r="D156" s="234">
        <v>1100000</v>
      </c>
      <c r="E156" s="234">
        <v>0</v>
      </c>
      <c r="F156" s="234">
        <v>97000</v>
      </c>
      <c r="G156" s="234">
        <v>12000</v>
      </c>
      <c r="H156" s="234">
        <v>41133</v>
      </c>
      <c r="I156" s="234">
        <v>20000</v>
      </c>
      <c r="J156" s="234">
        <v>0</v>
      </c>
      <c r="K156" s="234">
        <f t="shared" si="6"/>
        <v>1270133</v>
      </c>
      <c r="L156"/>
      <c r="M156">
        <v>2020</v>
      </c>
      <c r="N156" s="234">
        <v>1100000</v>
      </c>
      <c r="O156" s="234">
        <v>36100</v>
      </c>
      <c r="P156" s="234">
        <v>97000</v>
      </c>
      <c r="Q156" s="234">
        <v>12000</v>
      </c>
      <c r="R156" s="234">
        <v>53950</v>
      </c>
      <c r="S156" s="234">
        <v>50000</v>
      </c>
      <c r="T156" s="234">
        <v>0</v>
      </c>
      <c r="U156" s="234">
        <f t="shared" si="7"/>
        <v>1349050</v>
      </c>
      <c r="V156" s="234">
        <f t="shared" si="8"/>
        <v>1349050</v>
      </c>
    </row>
    <row r="157" spans="1:22" ht="12.75">
      <c r="A157" s="202" t="s">
        <v>593</v>
      </c>
      <c r="B157" s="203">
        <v>148</v>
      </c>
      <c r="C157">
        <v>2019</v>
      </c>
      <c r="D157" s="234">
        <v>535000</v>
      </c>
      <c r="E157" s="234">
        <v>105291</v>
      </c>
      <c r="F157" s="234">
        <v>140000</v>
      </c>
      <c r="G157" s="234">
        <v>15449</v>
      </c>
      <c r="H157" s="234">
        <v>3000</v>
      </c>
      <c r="I157" s="234">
        <v>3800</v>
      </c>
      <c r="J157" s="234">
        <v>62000</v>
      </c>
      <c r="K157" s="234">
        <f t="shared" si="6"/>
        <v>864540</v>
      </c>
      <c r="L157"/>
      <c r="M157">
        <v>2020</v>
      </c>
      <c r="N157" s="234">
        <v>545000</v>
      </c>
      <c r="O157" s="234">
        <v>100194</v>
      </c>
      <c r="P157" s="234">
        <v>150000</v>
      </c>
      <c r="Q157" s="234">
        <v>0</v>
      </c>
      <c r="R157" s="234">
        <v>2200</v>
      </c>
      <c r="S157" s="234">
        <v>3000</v>
      </c>
      <c r="T157" s="234">
        <v>82628</v>
      </c>
      <c r="U157" s="234">
        <f t="shared" si="7"/>
        <v>883022</v>
      </c>
      <c r="V157" s="234">
        <f t="shared" si="8"/>
        <v>883022</v>
      </c>
    </row>
    <row r="158" spans="1:22" ht="12.75">
      <c r="A158" s="202" t="s">
        <v>594</v>
      </c>
      <c r="B158" s="203">
        <v>149</v>
      </c>
      <c r="C158">
        <v>2019</v>
      </c>
      <c r="D158" s="234">
        <v>5467944</v>
      </c>
      <c r="E158" s="234">
        <v>1497626</v>
      </c>
      <c r="F158" s="234">
        <v>986700</v>
      </c>
      <c r="G158" s="234">
        <v>600000</v>
      </c>
      <c r="H158" s="234">
        <v>934756</v>
      </c>
      <c r="I158" s="234">
        <v>968176</v>
      </c>
      <c r="J158" s="234">
        <v>1801492</v>
      </c>
      <c r="K158" s="234">
        <f t="shared" si="6"/>
        <v>12256694</v>
      </c>
      <c r="L158"/>
      <c r="M158">
        <v>2020</v>
      </c>
      <c r="N158" s="234">
        <v>5368570.19</v>
      </c>
      <c r="O158" s="234">
        <v>1058626</v>
      </c>
      <c r="P158" s="234">
        <v>1000000</v>
      </c>
      <c r="Q158" s="234">
        <v>630000</v>
      </c>
      <c r="R158" s="234">
        <v>760000</v>
      </c>
      <c r="S158" s="234">
        <v>1600000</v>
      </c>
      <c r="T158" s="234">
        <v>1588250</v>
      </c>
      <c r="U158" s="234">
        <f t="shared" si="7"/>
        <v>12005446.190000001</v>
      </c>
      <c r="V158" s="234">
        <f t="shared" si="8"/>
        <v>12005446.190000001</v>
      </c>
    </row>
    <row r="159" spans="1:22" ht="12.75">
      <c r="A159" s="202" t="s">
        <v>595</v>
      </c>
      <c r="B159" s="203">
        <v>150</v>
      </c>
      <c r="C159">
        <v>2019</v>
      </c>
      <c r="D159" s="234">
        <v>740000</v>
      </c>
      <c r="E159" s="234">
        <v>440000</v>
      </c>
      <c r="F159" s="234">
        <v>69660</v>
      </c>
      <c r="G159" s="234">
        <v>35000</v>
      </c>
      <c r="H159" s="234">
        <v>28000</v>
      </c>
      <c r="I159" s="234">
        <v>30000</v>
      </c>
      <c r="J159" s="234">
        <v>287455</v>
      </c>
      <c r="K159" s="234">
        <f t="shared" si="6"/>
        <v>1630115</v>
      </c>
      <c r="L159"/>
      <c r="M159">
        <v>2020</v>
      </c>
      <c r="N159" s="234">
        <v>760000</v>
      </c>
      <c r="O159" s="234">
        <v>440000</v>
      </c>
      <c r="P159" s="234">
        <v>75000</v>
      </c>
      <c r="Q159" s="234">
        <v>78000</v>
      </c>
      <c r="R159" s="234">
        <v>29000</v>
      </c>
      <c r="S159" s="234">
        <v>50000</v>
      </c>
      <c r="T159" s="234">
        <v>294650</v>
      </c>
      <c r="U159" s="234">
        <f t="shared" si="7"/>
        <v>1726650</v>
      </c>
      <c r="V159" s="234">
        <f t="shared" si="8"/>
        <v>1726650</v>
      </c>
    </row>
    <row r="160" spans="1:22" ht="12.75">
      <c r="A160" s="202" t="s">
        <v>596</v>
      </c>
      <c r="B160" s="203">
        <v>151</v>
      </c>
      <c r="C160">
        <v>2019</v>
      </c>
      <c r="D160" s="234">
        <v>1475000</v>
      </c>
      <c r="E160" s="234">
        <v>95000</v>
      </c>
      <c r="F160" s="234">
        <v>165000</v>
      </c>
      <c r="G160" s="234">
        <v>45000</v>
      </c>
      <c r="H160" s="234">
        <v>45000</v>
      </c>
      <c r="I160" s="234">
        <v>45000</v>
      </c>
      <c r="J160" s="234">
        <v>189000</v>
      </c>
      <c r="K160" s="234">
        <f t="shared" si="6"/>
        <v>2059000</v>
      </c>
      <c r="L160"/>
      <c r="M160">
        <v>2020</v>
      </c>
      <c r="N160" s="234">
        <v>1500000</v>
      </c>
      <c r="O160" s="234">
        <v>106000</v>
      </c>
      <c r="P160" s="234">
        <v>195000</v>
      </c>
      <c r="Q160" s="234">
        <v>25000</v>
      </c>
      <c r="R160" s="234">
        <v>35000</v>
      </c>
      <c r="S160" s="234">
        <v>80000</v>
      </c>
      <c r="T160" s="234">
        <v>157000</v>
      </c>
      <c r="U160" s="234">
        <f t="shared" si="7"/>
        <v>2098000</v>
      </c>
      <c r="V160" s="234">
        <f t="shared" si="8"/>
        <v>2098000</v>
      </c>
    </row>
    <row r="161" spans="1:22" ht="12.75">
      <c r="A161" s="202" t="s">
        <v>597</v>
      </c>
      <c r="B161" s="203">
        <v>152</v>
      </c>
      <c r="C161">
        <v>2019</v>
      </c>
      <c r="D161" s="234">
        <v>600000</v>
      </c>
      <c r="E161" s="234">
        <v>1776357</v>
      </c>
      <c r="F161" s="234">
        <v>50000</v>
      </c>
      <c r="G161" s="234">
        <v>55000</v>
      </c>
      <c r="H161" s="234">
        <v>22000</v>
      </c>
      <c r="I161" s="234">
        <v>60000</v>
      </c>
      <c r="J161" s="234">
        <v>74734</v>
      </c>
      <c r="K161" s="234">
        <f t="shared" si="6"/>
        <v>2638091</v>
      </c>
      <c r="L161"/>
      <c r="M161">
        <v>2020</v>
      </c>
      <c r="N161" s="234">
        <v>620000</v>
      </c>
      <c r="O161" s="234">
        <v>1797000</v>
      </c>
      <c r="P161" s="234">
        <v>50000</v>
      </c>
      <c r="Q161" s="234">
        <v>55000</v>
      </c>
      <c r="R161" s="234">
        <v>22000</v>
      </c>
      <c r="S161" s="234">
        <v>66000</v>
      </c>
      <c r="T161" s="234">
        <v>74734</v>
      </c>
      <c r="U161" s="234">
        <f t="shared" si="7"/>
        <v>2684734</v>
      </c>
      <c r="V161" s="234">
        <f t="shared" si="8"/>
        <v>2684734</v>
      </c>
    </row>
    <row r="162" spans="1:22" ht="12.75">
      <c r="A162" s="202" t="s">
        <v>598</v>
      </c>
      <c r="B162" s="203">
        <v>153</v>
      </c>
      <c r="C162">
        <v>2019</v>
      </c>
      <c r="D162" s="234">
        <v>2750000</v>
      </c>
      <c r="E162" s="234">
        <v>265000</v>
      </c>
      <c r="F162" s="234">
        <v>183000</v>
      </c>
      <c r="G162" s="234">
        <v>0</v>
      </c>
      <c r="H162" s="234">
        <v>110000</v>
      </c>
      <c r="I162" s="234">
        <v>50000</v>
      </c>
      <c r="J162" s="234">
        <v>48000</v>
      </c>
      <c r="K162" s="234">
        <f t="shared" si="6"/>
        <v>3406000</v>
      </c>
      <c r="L162"/>
      <c r="M162">
        <v>2020</v>
      </c>
      <c r="N162" s="234">
        <v>2750000</v>
      </c>
      <c r="O162" s="234">
        <v>315000</v>
      </c>
      <c r="P162" s="234">
        <v>183000</v>
      </c>
      <c r="Q162" s="234">
        <v>0</v>
      </c>
      <c r="R162" s="234">
        <v>110000</v>
      </c>
      <c r="S162" s="234">
        <v>50000</v>
      </c>
      <c r="T162" s="234">
        <v>48000</v>
      </c>
      <c r="U162" s="234">
        <f t="shared" si="7"/>
        <v>3456000</v>
      </c>
      <c r="V162" s="234">
        <f t="shared" si="8"/>
        <v>3456000</v>
      </c>
    </row>
    <row r="163" spans="1:22" ht="12.75">
      <c r="A163" s="202" t="s">
        <v>599</v>
      </c>
      <c r="B163" s="203">
        <v>154</v>
      </c>
      <c r="C163">
        <v>2019</v>
      </c>
      <c r="D163" s="234">
        <v>211083.53</v>
      </c>
      <c r="E163" s="234">
        <v>0</v>
      </c>
      <c r="F163" s="234">
        <v>16040.65</v>
      </c>
      <c r="G163" s="234">
        <v>600</v>
      </c>
      <c r="H163" s="234">
        <v>3662.5</v>
      </c>
      <c r="I163" s="234">
        <v>5252.22</v>
      </c>
      <c r="J163" s="234">
        <v>8200</v>
      </c>
      <c r="K163" s="234">
        <f t="shared" si="6"/>
        <v>244838.9</v>
      </c>
      <c r="L163"/>
      <c r="M163">
        <v>2020</v>
      </c>
      <c r="N163" s="234">
        <v>220075.54</v>
      </c>
      <c r="O163" s="234">
        <v>0</v>
      </c>
      <c r="P163" s="234">
        <v>17232.82</v>
      </c>
      <c r="Q163" s="234">
        <v>700</v>
      </c>
      <c r="R163" s="234">
        <v>4345.33</v>
      </c>
      <c r="S163" s="234">
        <v>5697.65</v>
      </c>
      <c r="T163" s="234">
        <v>8200</v>
      </c>
      <c r="U163" s="234">
        <f t="shared" si="7"/>
        <v>256251.34</v>
      </c>
      <c r="V163" s="234">
        <f t="shared" si="8"/>
        <v>256251.34</v>
      </c>
    </row>
    <row r="164" spans="1:22" ht="12.75">
      <c r="A164" s="202" t="s">
        <v>600</v>
      </c>
      <c r="B164" s="203">
        <v>155</v>
      </c>
      <c r="C164">
        <v>2019</v>
      </c>
      <c r="D164" s="234">
        <v>5080000</v>
      </c>
      <c r="E164" s="234">
        <v>1583000</v>
      </c>
      <c r="F164" s="234">
        <v>341500</v>
      </c>
      <c r="G164" s="234">
        <v>614000</v>
      </c>
      <c r="H164" s="234">
        <v>200000</v>
      </c>
      <c r="I164" s="234">
        <v>345000</v>
      </c>
      <c r="J164" s="234">
        <v>400000</v>
      </c>
      <c r="K164" s="234">
        <f t="shared" si="6"/>
        <v>8563500</v>
      </c>
      <c r="L164"/>
      <c r="M164">
        <v>2020</v>
      </c>
      <c r="N164" s="234">
        <v>5281392.38</v>
      </c>
      <c r="O164" s="234">
        <v>1648000</v>
      </c>
      <c r="P164" s="234">
        <v>341500</v>
      </c>
      <c r="Q164" s="234">
        <v>668000</v>
      </c>
      <c r="R164" s="234">
        <v>202000</v>
      </c>
      <c r="S164" s="234">
        <v>500000</v>
      </c>
      <c r="T164" s="234">
        <v>378000</v>
      </c>
      <c r="U164" s="234">
        <f t="shared" si="7"/>
        <v>9018892.379999999</v>
      </c>
      <c r="V164" s="234">
        <f t="shared" si="8"/>
        <v>9018892.379999999</v>
      </c>
    </row>
    <row r="165" spans="1:22" ht="12.75">
      <c r="A165" s="202" t="s">
        <v>601</v>
      </c>
      <c r="B165" s="203">
        <v>156</v>
      </c>
      <c r="C165">
        <v>2019</v>
      </c>
      <c r="D165" s="234">
        <v>84554.31</v>
      </c>
      <c r="E165" s="234">
        <v>0</v>
      </c>
      <c r="F165" s="234">
        <v>14000</v>
      </c>
      <c r="G165" s="234">
        <v>9000</v>
      </c>
      <c r="H165" s="234">
        <v>2000</v>
      </c>
      <c r="I165" s="234">
        <v>900</v>
      </c>
      <c r="J165" s="234">
        <v>0</v>
      </c>
      <c r="K165" s="234">
        <f t="shared" si="6"/>
        <v>110454.31</v>
      </c>
      <c r="L165"/>
      <c r="M165">
        <v>2020</v>
      </c>
      <c r="N165" s="234">
        <v>92018.64</v>
      </c>
      <c r="O165" s="234">
        <v>0</v>
      </c>
      <c r="P165" s="234">
        <v>13000</v>
      </c>
      <c r="Q165" s="234">
        <v>9000</v>
      </c>
      <c r="R165" s="234">
        <v>1200</v>
      </c>
      <c r="S165" s="234">
        <v>1200</v>
      </c>
      <c r="T165" s="234">
        <v>0</v>
      </c>
      <c r="U165" s="234">
        <f t="shared" si="7"/>
        <v>116418.64</v>
      </c>
      <c r="V165" s="234">
        <f t="shared" si="8"/>
        <v>116418.64</v>
      </c>
    </row>
    <row r="166" spans="1:22" ht="12.75">
      <c r="A166" s="202" t="s">
        <v>602</v>
      </c>
      <c r="B166" s="203">
        <v>157</v>
      </c>
      <c r="C166">
        <v>2019</v>
      </c>
      <c r="D166" s="234">
        <v>429439</v>
      </c>
      <c r="E166" s="234">
        <v>0</v>
      </c>
      <c r="F166" s="234">
        <v>36197</v>
      </c>
      <c r="G166" s="234">
        <v>117</v>
      </c>
      <c r="H166" s="234">
        <v>27682</v>
      </c>
      <c r="I166" s="234">
        <v>5885</v>
      </c>
      <c r="J166" s="234">
        <v>473184</v>
      </c>
      <c r="K166" s="234">
        <f t="shared" si="6"/>
        <v>972504</v>
      </c>
      <c r="L166"/>
      <c r="M166">
        <v>2020</v>
      </c>
      <c r="N166" s="234">
        <v>294222</v>
      </c>
      <c r="O166" s="234">
        <v>0</v>
      </c>
      <c r="P166" s="234">
        <v>36197</v>
      </c>
      <c r="Q166" s="234">
        <v>117</v>
      </c>
      <c r="R166" s="234">
        <v>27682</v>
      </c>
      <c r="S166" s="234">
        <v>5885</v>
      </c>
      <c r="T166" s="234">
        <v>420475</v>
      </c>
      <c r="U166" s="234">
        <f t="shared" si="7"/>
        <v>784578</v>
      </c>
      <c r="V166" s="234">
        <f t="shared" si="8"/>
        <v>784578</v>
      </c>
    </row>
    <row r="167" spans="1:22" ht="12.75">
      <c r="A167" s="202" t="s">
        <v>603</v>
      </c>
      <c r="B167" s="203">
        <v>158</v>
      </c>
      <c r="C167">
        <v>2019</v>
      </c>
      <c r="D167" s="234">
        <v>1300000</v>
      </c>
      <c r="E167" s="234">
        <v>436116</v>
      </c>
      <c r="F167" s="234">
        <v>75000</v>
      </c>
      <c r="G167" s="234">
        <v>850000</v>
      </c>
      <c r="H167" s="234">
        <v>25000</v>
      </c>
      <c r="I167" s="234">
        <v>100000</v>
      </c>
      <c r="J167" s="234">
        <v>0</v>
      </c>
      <c r="K167" s="234">
        <f t="shared" si="6"/>
        <v>2786116</v>
      </c>
      <c r="L167"/>
      <c r="M167">
        <v>2020</v>
      </c>
      <c r="N167" s="234">
        <v>1500000</v>
      </c>
      <c r="O167" s="234">
        <v>461116</v>
      </c>
      <c r="P167" s="234">
        <v>73000</v>
      </c>
      <c r="Q167" s="234">
        <v>750000</v>
      </c>
      <c r="R167" s="234">
        <v>40000</v>
      </c>
      <c r="S167" s="234">
        <v>150000</v>
      </c>
      <c r="T167" s="234">
        <v>0</v>
      </c>
      <c r="U167" s="234">
        <f t="shared" si="7"/>
        <v>2974116</v>
      </c>
      <c r="V167" s="234">
        <f t="shared" si="8"/>
        <v>2974116</v>
      </c>
    </row>
    <row r="168" spans="1:22" ht="12.75">
      <c r="A168" s="202" t="s">
        <v>604</v>
      </c>
      <c r="B168" s="203">
        <v>159</v>
      </c>
      <c r="C168">
        <v>2019</v>
      </c>
      <c r="D168" s="234">
        <v>2489287</v>
      </c>
      <c r="E168" s="234">
        <v>125000</v>
      </c>
      <c r="F168" s="234">
        <v>145000</v>
      </c>
      <c r="G168" s="234">
        <v>55900</v>
      </c>
      <c r="H168" s="234">
        <v>25000</v>
      </c>
      <c r="I168" s="234">
        <v>125000</v>
      </c>
      <c r="J168" s="234">
        <v>785000</v>
      </c>
      <c r="K168" s="234">
        <f t="shared" si="6"/>
        <v>3750187</v>
      </c>
      <c r="L168"/>
      <c r="M168">
        <v>2020</v>
      </c>
      <c r="N168" s="234">
        <v>2475000</v>
      </c>
      <c r="O168" s="234">
        <v>115000</v>
      </c>
      <c r="P168" s="234">
        <v>130000</v>
      </c>
      <c r="Q168" s="234">
        <v>50000</v>
      </c>
      <c r="R168" s="234">
        <v>25000</v>
      </c>
      <c r="S168" s="234">
        <v>175000</v>
      </c>
      <c r="T168" s="234">
        <v>765000</v>
      </c>
      <c r="U168" s="234">
        <f t="shared" si="7"/>
        <v>3735000</v>
      </c>
      <c r="V168" s="234">
        <f t="shared" si="8"/>
        <v>3735000</v>
      </c>
    </row>
    <row r="169" spans="1:22" ht="12.75">
      <c r="A169" s="202" t="s">
        <v>605</v>
      </c>
      <c r="B169" s="203">
        <v>160</v>
      </c>
      <c r="C169">
        <v>2019</v>
      </c>
      <c r="D169" s="234">
        <v>8750000</v>
      </c>
      <c r="E169" s="234">
        <v>2127559</v>
      </c>
      <c r="F169" s="234">
        <v>1324254</v>
      </c>
      <c r="G169" s="234">
        <v>560602</v>
      </c>
      <c r="H169" s="234">
        <v>1478500</v>
      </c>
      <c r="I169" s="234">
        <v>300000</v>
      </c>
      <c r="J169" s="234">
        <v>1740997</v>
      </c>
      <c r="K169" s="234">
        <f t="shared" si="6"/>
        <v>16281912</v>
      </c>
      <c r="L169"/>
      <c r="M169">
        <v>2020</v>
      </c>
      <c r="N169" s="234">
        <v>8711942.75</v>
      </c>
      <c r="O169" s="234">
        <v>1754366.31</v>
      </c>
      <c r="P169" s="234">
        <v>1246786.97</v>
      </c>
      <c r="Q169" s="234">
        <v>425000</v>
      </c>
      <c r="R169" s="234">
        <v>1361451.81</v>
      </c>
      <c r="S169" s="234">
        <v>320000</v>
      </c>
      <c r="T169" s="234">
        <v>1446540</v>
      </c>
      <c r="U169" s="234">
        <f t="shared" si="7"/>
        <v>15266087.840000002</v>
      </c>
      <c r="V169" s="234">
        <f t="shared" si="8"/>
        <v>15266087.840000002</v>
      </c>
    </row>
    <row r="170" spans="1:22" ht="12.75">
      <c r="A170" s="202" t="s">
        <v>606</v>
      </c>
      <c r="B170" s="203">
        <v>161</v>
      </c>
      <c r="C170">
        <v>2019</v>
      </c>
      <c r="D170" s="234">
        <v>2850000</v>
      </c>
      <c r="E170" s="234">
        <v>388000</v>
      </c>
      <c r="F170" s="234">
        <v>325000</v>
      </c>
      <c r="G170" s="234">
        <v>1400000</v>
      </c>
      <c r="H170" s="234">
        <v>40000</v>
      </c>
      <c r="I170" s="234">
        <v>15000</v>
      </c>
      <c r="J170" s="234">
        <v>400000</v>
      </c>
      <c r="K170" s="234">
        <f t="shared" si="6"/>
        <v>5418000</v>
      </c>
      <c r="L170"/>
      <c r="M170">
        <v>2020</v>
      </c>
      <c r="N170" s="234">
        <v>2850000</v>
      </c>
      <c r="O170" s="234">
        <v>406000</v>
      </c>
      <c r="P170" s="234">
        <v>155000</v>
      </c>
      <c r="Q170" s="234">
        <v>1450000</v>
      </c>
      <c r="R170" s="234">
        <v>180000</v>
      </c>
      <c r="S170" s="234">
        <v>20000</v>
      </c>
      <c r="T170" s="234">
        <v>425000</v>
      </c>
      <c r="U170" s="234">
        <f t="shared" si="7"/>
        <v>5486000</v>
      </c>
      <c r="V170" s="234">
        <f t="shared" si="8"/>
        <v>5486000</v>
      </c>
    </row>
    <row r="171" spans="1:22" ht="12.75">
      <c r="A171" s="202" t="s">
        <v>607</v>
      </c>
      <c r="B171" s="203">
        <v>162</v>
      </c>
      <c r="C171">
        <v>2019</v>
      </c>
      <c r="D171" s="234">
        <v>1621640</v>
      </c>
      <c r="E171" s="234">
        <v>96113</v>
      </c>
      <c r="F171" s="234">
        <v>193552</v>
      </c>
      <c r="G171" s="234">
        <v>1735</v>
      </c>
      <c r="H171" s="234">
        <v>29716</v>
      </c>
      <c r="I171" s="234">
        <v>61701</v>
      </c>
      <c r="J171" s="234">
        <v>1376</v>
      </c>
      <c r="K171" s="234">
        <f t="shared" si="6"/>
        <v>2005833</v>
      </c>
      <c r="L171"/>
      <c r="M171">
        <v>2020</v>
      </c>
      <c r="N171" s="234">
        <v>1671640</v>
      </c>
      <c r="O171" s="234">
        <v>100980</v>
      </c>
      <c r="P171" s="234">
        <v>156022</v>
      </c>
      <c r="Q171" s="234">
        <v>1648</v>
      </c>
      <c r="R171" s="234">
        <v>27213</v>
      </c>
      <c r="S171" s="234">
        <v>62935</v>
      </c>
      <c r="T171" s="234">
        <v>0</v>
      </c>
      <c r="U171" s="234">
        <f t="shared" si="7"/>
        <v>2020438</v>
      </c>
      <c r="V171" s="234">
        <f t="shared" si="8"/>
        <v>2020438</v>
      </c>
    </row>
    <row r="172" spans="1:22" ht="12.75">
      <c r="A172" s="202" t="s">
        <v>608</v>
      </c>
      <c r="B172" s="203">
        <v>163</v>
      </c>
      <c r="C172">
        <v>2019</v>
      </c>
      <c r="D172" s="234">
        <v>8045936</v>
      </c>
      <c r="E172" s="234">
        <v>663200</v>
      </c>
      <c r="F172" s="234">
        <v>676976</v>
      </c>
      <c r="G172" s="234">
        <v>487909</v>
      </c>
      <c r="H172" s="234">
        <v>1487770</v>
      </c>
      <c r="I172" s="234">
        <v>69582</v>
      </c>
      <c r="J172" s="234">
        <v>3221066</v>
      </c>
      <c r="K172" s="234">
        <f t="shared" si="6"/>
        <v>14652439</v>
      </c>
      <c r="L172"/>
      <c r="M172">
        <v>2020</v>
      </c>
      <c r="N172" s="234">
        <v>7958040</v>
      </c>
      <c r="O172" s="234">
        <v>771040</v>
      </c>
      <c r="P172" s="234">
        <v>650250</v>
      </c>
      <c r="Q172" s="234">
        <v>428088</v>
      </c>
      <c r="R172" s="234">
        <v>1490750</v>
      </c>
      <c r="S172" s="234">
        <v>285000</v>
      </c>
      <c r="T172" s="234">
        <v>1171886</v>
      </c>
      <c r="U172" s="234">
        <f t="shared" si="7"/>
        <v>12755054</v>
      </c>
      <c r="V172" s="234">
        <f t="shared" si="8"/>
        <v>12755054</v>
      </c>
    </row>
    <row r="173" spans="1:22" ht="12.75">
      <c r="A173" s="202" t="s">
        <v>609</v>
      </c>
      <c r="B173" s="203">
        <v>164</v>
      </c>
      <c r="C173">
        <v>2019</v>
      </c>
      <c r="D173" s="234">
        <v>2776000</v>
      </c>
      <c r="E173" s="234">
        <v>525000</v>
      </c>
      <c r="F173" s="234">
        <v>65000</v>
      </c>
      <c r="G173" s="234">
        <v>515000</v>
      </c>
      <c r="H173" s="234">
        <v>61000</v>
      </c>
      <c r="I173" s="234">
        <v>60000</v>
      </c>
      <c r="J173" s="234">
        <v>82000</v>
      </c>
      <c r="K173" s="234">
        <f t="shared" si="6"/>
        <v>4084000</v>
      </c>
      <c r="L173"/>
      <c r="M173">
        <v>2020</v>
      </c>
      <c r="N173" s="234">
        <v>2775000</v>
      </c>
      <c r="O173" s="234">
        <v>500000</v>
      </c>
      <c r="P173" s="234">
        <v>90000</v>
      </c>
      <c r="Q173" s="234">
        <v>530000</v>
      </c>
      <c r="R173" s="234">
        <v>45000</v>
      </c>
      <c r="S173" s="234">
        <v>80000</v>
      </c>
      <c r="T173" s="234">
        <v>75000</v>
      </c>
      <c r="U173" s="234">
        <f t="shared" si="7"/>
        <v>4095000</v>
      </c>
      <c r="V173" s="234">
        <f t="shared" si="8"/>
        <v>4095000</v>
      </c>
    </row>
    <row r="174" spans="1:22" ht="12.75">
      <c r="A174" s="202" t="s">
        <v>610</v>
      </c>
      <c r="B174" s="203">
        <v>165</v>
      </c>
      <c r="C174">
        <v>2019</v>
      </c>
      <c r="D174" s="234">
        <v>5503810.79</v>
      </c>
      <c r="E174" s="234">
        <v>808000</v>
      </c>
      <c r="F174" s="234">
        <v>702000</v>
      </c>
      <c r="G174" s="234">
        <v>333000</v>
      </c>
      <c r="H174" s="234">
        <v>1555000</v>
      </c>
      <c r="I174" s="234">
        <v>147000</v>
      </c>
      <c r="J174" s="234">
        <v>780000</v>
      </c>
      <c r="K174" s="234">
        <f t="shared" si="6"/>
        <v>9828810.79</v>
      </c>
      <c r="L174"/>
      <c r="M174">
        <v>2020</v>
      </c>
      <c r="N174" s="234">
        <v>4912854.07</v>
      </c>
      <c r="O174" s="234">
        <v>725000</v>
      </c>
      <c r="P174" s="234">
        <v>525000</v>
      </c>
      <c r="Q174" s="234">
        <v>285000</v>
      </c>
      <c r="R174" s="234">
        <v>1400000</v>
      </c>
      <c r="S174" s="234">
        <v>275000</v>
      </c>
      <c r="T174" s="234">
        <v>720000</v>
      </c>
      <c r="U174" s="234">
        <f t="shared" si="7"/>
        <v>8842854.07</v>
      </c>
      <c r="V174" s="234">
        <f t="shared" si="8"/>
        <v>8842854.07</v>
      </c>
    </row>
    <row r="175" spans="1:22" ht="12.75">
      <c r="A175" s="202" t="s">
        <v>611</v>
      </c>
      <c r="B175" s="203">
        <v>166</v>
      </c>
      <c r="C175">
        <v>2019</v>
      </c>
      <c r="D175" s="234">
        <v>700000</v>
      </c>
      <c r="E175" s="234">
        <v>60000</v>
      </c>
      <c r="F175" s="234">
        <v>36000</v>
      </c>
      <c r="G175" s="234">
        <v>4000</v>
      </c>
      <c r="H175" s="234">
        <v>30000</v>
      </c>
      <c r="I175" s="234">
        <v>13000</v>
      </c>
      <c r="J175" s="234">
        <v>8000</v>
      </c>
      <c r="K175" s="234">
        <f t="shared" si="6"/>
        <v>851000</v>
      </c>
      <c r="L175"/>
      <c r="M175">
        <v>2020</v>
      </c>
      <c r="N175" s="234">
        <v>1000000</v>
      </c>
      <c r="O175" s="234">
        <v>65000</v>
      </c>
      <c r="P175" s="234">
        <v>60000</v>
      </c>
      <c r="Q175" s="234">
        <v>4000</v>
      </c>
      <c r="R175" s="234">
        <v>30000</v>
      </c>
      <c r="S175" s="234">
        <v>13000</v>
      </c>
      <c r="T175" s="234">
        <v>4000</v>
      </c>
      <c r="U175" s="234">
        <f t="shared" si="7"/>
        <v>1176000</v>
      </c>
      <c r="V175" s="234">
        <f t="shared" si="8"/>
        <v>1176000</v>
      </c>
    </row>
    <row r="176" spans="1:22" ht="12.75">
      <c r="A176" s="202" t="s">
        <v>612</v>
      </c>
      <c r="B176" s="203">
        <v>167</v>
      </c>
      <c r="C176">
        <v>2019</v>
      </c>
      <c r="D176" s="234">
        <v>3650000</v>
      </c>
      <c r="E176" s="234">
        <v>755000</v>
      </c>
      <c r="F176" s="234">
        <v>190000</v>
      </c>
      <c r="G176" s="234">
        <v>714699</v>
      </c>
      <c r="H176" s="234">
        <v>90000</v>
      </c>
      <c r="I176" s="234">
        <v>350000</v>
      </c>
      <c r="J176" s="234">
        <v>411500</v>
      </c>
      <c r="K176" s="234">
        <f t="shared" si="6"/>
        <v>6161199</v>
      </c>
      <c r="L176"/>
      <c r="M176">
        <v>2020</v>
      </c>
      <c r="N176" s="234">
        <v>3700000</v>
      </c>
      <c r="O176" s="234">
        <v>861807</v>
      </c>
      <c r="P176" s="234">
        <v>185000</v>
      </c>
      <c r="Q176" s="234">
        <v>704478</v>
      </c>
      <c r="R176" s="234">
        <v>81500</v>
      </c>
      <c r="S176" s="234">
        <v>523004</v>
      </c>
      <c r="T176" s="234">
        <v>423845</v>
      </c>
      <c r="U176" s="234">
        <f t="shared" si="7"/>
        <v>6479634</v>
      </c>
      <c r="V176" s="234">
        <f t="shared" si="8"/>
        <v>6479634</v>
      </c>
    </row>
    <row r="177" spans="1:22" ht="12.75">
      <c r="A177" s="202" t="s">
        <v>613</v>
      </c>
      <c r="B177" s="203">
        <v>168</v>
      </c>
      <c r="C177">
        <v>2019</v>
      </c>
      <c r="D177" s="234">
        <v>2844821.39</v>
      </c>
      <c r="E177" s="234">
        <v>0</v>
      </c>
      <c r="F177" s="234">
        <v>105000</v>
      </c>
      <c r="G177" s="234">
        <v>12000</v>
      </c>
      <c r="H177" s="234">
        <v>51000</v>
      </c>
      <c r="I177" s="234">
        <v>80000</v>
      </c>
      <c r="J177" s="234">
        <v>0</v>
      </c>
      <c r="K177" s="234">
        <f t="shared" si="6"/>
        <v>3092821.39</v>
      </c>
      <c r="L177"/>
      <c r="M177">
        <v>2020</v>
      </c>
      <c r="N177" s="234">
        <v>2792745.47</v>
      </c>
      <c r="O177" s="234">
        <v>0</v>
      </c>
      <c r="P177" s="234">
        <v>105000</v>
      </c>
      <c r="Q177" s="234">
        <v>12000</v>
      </c>
      <c r="R177" s="234">
        <v>51000</v>
      </c>
      <c r="S177" s="234">
        <v>80000</v>
      </c>
      <c r="T177" s="234">
        <v>0</v>
      </c>
      <c r="U177" s="234">
        <f t="shared" si="7"/>
        <v>3040745.47</v>
      </c>
      <c r="V177" s="234">
        <f t="shared" si="8"/>
        <v>3040745.47</v>
      </c>
    </row>
    <row r="178" spans="1:22" ht="12.75">
      <c r="A178" s="202" t="s">
        <v>614</v>
      </c>
      <c r="B178" s="203">
        <v>169</v>
      </c>
      <c r="C178">
        <v>2019</v>
      </c>
      <c r="D178" s="234">
        <v>600000</v>
      </c>
      <c r="E178" s="234">
        <v>30000</v>
      </c>
      <c r="F178" s="234">
        <v>75000</v>
      </c>
      <c r="G178" s="234">
        <v>0</v>
      </c>
      <c r="H178" s="234">
        <v>200</v>
      </c>
      <c r="I178" s="234">
        <v>20000</v>
      </c>
      <c r="J178" s="234">
        <v>0</v>
      </c>
      <c r="K178" s="234">
        <f t="shared" si="6"/>
        <v>725200</v>
      </c>
      <c r="L178"/>
      <c r="M178">
        <v>2020</v>
      </c>
      <c r="N178" s="234">
        <v>600000</v>
      </c>
      <c r="O178" s="234">
        <v>30000</v>
      </c>
      <c r="P178" s="234">
        <v>75000</v>
      </c>
      <c r="Q178" s="234">
        <v>0</v>
      </c>
      <c r="R178" s="234">
        <v>200</v>
      </c>
      <c r="S178" s="234">
        <v>20000</v>
      </c>
      <c r="T178" s="234">
        <v>0</v>
      </c>
      <c r="U178" s="234">
        <f t="shared" si="7"/>
        <v>725200</v>
      </c>
      <c r="V178" s="234">
        <f t="shared" si="8"/>
        <v>725200</v>
      </c>
    </row>
    <row r="179" spans="1:22" ht="12.75">
      <c r="A179" s="202" t="s">
        <v>615</v>
      </c>
      <c r="B179" s="203">
        <v>170</v>
      </c>
      <c r="C179">
        <v>2019</v>
      </c>
      <c r="D179" s="234">
        <v>5526591.55</v>
      </c>
      <c r="E179" s="234">
        <v>2188000</v>
      </c>
      <c r="F179" s="234">
        <v>560000</v>
      </c>
      <c r="G179" s="234">
        <v>255000</v>
      </c>
      <c r="H179" s="234">
        <v>150000</v>
      </c>
      <c r="I179" s="234">
        <v>500000</v>
      </c>
      <c r="J179" s="234">
        <v>460000</v>
      </c>
      <c r="K179" s="234">
        <f t="shared" si="6"/>
        <v>9639591.55</v>
      </c>
      <c r="L179"/>
      <c r="M179">
        <v>2020</v>
      </c>
      <c r="N179" s="234">
        <v>5600000</v>
      </c>
      <c r="O179" s="234">
        <v>2250493</v>
      </c>
      <c r="P179" s="234">
        <v>600000</v>
      </c>
      <c r="Q179" s="234">
        <v>300000</v>
      </c>
      <c r="R179" s="234">
        <v>135000</v>
      </c>
      <c r="S179" s="234">
        <v>750000</v>
      </c>
      <c r="T179" s="234">
        <v>440000</v>
      </c>
      <c r="U179" s="234">
        <f t="shared" si="7"/>
        <v>10075493</v>
      </c>
      <c r="V179" s="234">
        <f t="shared" si="8"/>
        <v>10075493</v>
      </c>
    </row>
    <row r="180" spans="1:22" ht="12.75">
      <c r="A180" s="202" t="s">
        <v>616</v>
      </c>
      <c r="B180" s="203">
        <v>171</v>
      </c>
      <c r="C180">
        <v>2019</v>
      </c>
      <c r="D180" s="234">
        <v>4060000</v>
      </c>
      <c r="E180" s="234">
        <v>472000</v>
      </c>
      <c r="F180" s="234">
        <v>350000</v>
      </c>
      <c r="G180" s="234">
        <v>45000</v>
      </c>
      <c r="H180" s="234">
        <v>10000</v>
      </c>
      <c r="I180" s="234">
        <v>200000</v>
      </c>
      <c r="J180" s="234">
        <v>245000</v>
      </c>
      <c r="K180" s="234">
        <f t="shared" si="6"/>
        <v>5382000</v>
      </c>
      <c r="L180"/>
      <c r="M180">
        <v>2020</v>
      </c>
      <c r="N180" s="234">
        <v>3925000</v>
      </c>
      <c r="O180" s="234">
        <v>439000</v>
      </c>
      <c r="P180" s="234">
        <v>375000</v>
      </c>
      <c r="Q180" s="234">
        <v>45000</v>
      </c>
      <c r="R180" s="234">
        <v>10000</v>
      </c>
      <c r="S180" s="234">
        <v>225000</v>
      </c>
      <c r="T180" s="234">
        <v>150000</v>
      </c>
      <c r="U180" s="234">
        <f t="shared" si="7"/>
        <v>5169000</v>
      </c>
      <c r="V180" s="234">
        <f t="shared" si="8"/>
        <v>5169000</v>
      </c>
    </row>
    <row r="181" spans="1:22" ht="12.75">
      <c r="A181" s="202" t="s">
        <v>617</v>
      </c>
      <c r="B181" s="203">
        <v>172</v>
      </c>
      <c r="C181">
        <v>2019</v>
      </c>
      <c r="D181" s="234">
        <v>1482650</v>
      </c>
      <c r="E181" s="234">
        <v>351500</v>
      </c>
      <c r="F181" s="234">
        <v>200000</v>
      </c>
      <c r="G181" s="234">
        <v>20000</v>
      </c>
      <c r="H181" s="234">
        <v>39000</v>
      </c>
      <c r="I181" s="234">
        <v>100000</v>
      </c>
      <c r="J181" s="234">
        <v>195000</v>
      </c>
      <c r="K181" s="234">
        <f t="shared" si="6"/>
        <v>2388150</v>
      </c>
      <c r="L181"/>
      <c r="M181">
        <v>2020</v>
      </c>
      <c r="N181" s="234">
        <v>1610475</v>
      </c>
      <c r="O181" s="234">
        <v>545000</v>
      </c>
      <c r="P181" s="234">
        <v>200000</v>
      </c>
      <c r="Q181" s="234">
        <v>20000</v>
      </c>
      <c r="R181" s="234">
        <v>39000</v>
      </c>
      <c r="S181" s="234">
        <v>150000</v>
      </c>
      <c r="T181" s="234">
        <v>210000</v>
      </c>
      <c r="U181" s="234">
        <f t="shared" si="7"/>
        <v>2774475</v>
      </c>
      <c r="V181" s="234">
        <f t="shared" si="8"/>
        <v>2774475</v>
      </c>
    </row>
    <row r="182" spans="1:22" ht="12.75">
      <c r="A182" s="202" t="s">
        <v>618</v>
      </c>
      <c r="B182" s="203">
        <v>173</v>
      </c>
      <c r="C182">
        <v>2019</v>
      </c>
      <c r="D182" s="234">
        <v>1007300</v>
      </c>
      <c r="E182" s="234">
        <v>0</v>
      </c>
      <c r="F182" s="234">
        <v>125000</v>
      </c>
      <c r="G182" s="234">
        <v>6969</v>
      </c>
      <c r="H182" s="234">
        <v>2000</v>
      </c>
      <c r="I182" s="234">
        <v>40000</v>
      </c>
      <c r="J182" s="234">
        <v>320550</v>
      </c>
      <c r="K182" s="234">
        <f t="shared" si="6"/>
        <v>1501819</v>
      </c>
      <c r="L182"/>
      <c r="M182">
        <v>2020</v>
      </c>
      <c r="N182" s="234">
        <v>1186309</v>
      </c>
      <c r="O182" s="234">
        <v>0</v>
      </c>
      <c r="P182" s="234">
        <v>111000</v>
      </c>
      <c r="Q182" s="234">
        <v>7077</v>
      </c>
      <c r="R182" s="234">
        <v>1000</v>
      </c>
      <c r="S182" s="234">
        <v>70000</v>
      </c>
      <c r="T182" s="234">
        <v>301203</v>
      </c>
      <c r="U182" s="234">
        <f t="shared" si="7"/>
        <v>1676589</v>
      </c>
      <c r="V182" s="234">
        <f t="shared" si="8"/>
        <v>1676589</v>
      </c>
    </row>
    <row r="183" spans="1:22" ht="12.75">
      <c r="A183" s="202" t="s">
        <v>619</v>
      </c>
      <c r="B183" s="203">
        <v>174</v>
      </c>
      <c r="C183">
        <v>2019</v>
      </c>
      <c r="D183" s="234">
        <v>1319900</v>
      </c>
      <c r="E183" s="234">
        <v>108000</v>
      </c>
      <c r="F183" s="234">
        <v>95000</v>
      </c>
      <c r="G183" s="234">
        <v>30000</v>
      </c>
      <c r="H183" s="234">
        <v>86000</v>
      </c>
      <c r="I183" s="234">
        <v>36000</v>
      </c>
      <c r="J183" s="234">
        <v>50000</v>
      </c>
      <c r="K183" s="234">
        <f t="shared" si="6"/>
        <v>1724900</v>
      </c>
      <c r="L183"/>
      <c r="M183">
        <v>2020</v>
      </c>
      <c r="N183" s="234">
        <v>1340000</v>
      </c>
      <c r="O183" s="234">
        <v>112000</v>
      </c>
      <c r="P183" s="234">
        <v>98000</v>
      </c>
      <c r="Q183" s="234">
        <v>36000</v>
      </c>
      <c r="R183" s="234">
        <v>69000</v>
      </c>
      <c r="S183" s="234">
        <v>82000</v>
      </c>
      <c r="T183" s="234">
        <v>100000</v>
      </c>
      <c r="U183" s="234">
        <f t="shared" si="7"/>
        <v>1837000</v>
      </c>
      <c r="V183" s="234">
        <f t="shared" si="8"/>
        <v>1837000</v>
      </c>
    </row>
    <row r="184" spans="1:22" ht="12.75">
      <c r="A184" s="202" t="s">
        <v>620</v>
      </c>
      <c r="B184" s="203">
        <v>175</v>
      </c>
      <c r="C184">
        <v>2019</v>
      </c>
      <c r="D184" s="234">
        <v>2010000</v>
      </c>
      <c r="E184" s="234">
        <v>150000</v>
      </c>
      <c r="F184" s="234">
        <v>58000</v>
      </c>
      <c r="G184" s="234">
        <v>3396</v>
      </c>
      <c r="H184" s="234">
        <v>20435</v>
      </c>
      <c r="I184" s="234">
        <v>200000</v>
      </c>
      <c r="J184" s="234">
        <v>0</v>
      </c>
      <c r="K184" s="234">
        <f t="shared" si="6"/>
        <v>2441831</v>
      </c>
      <c r="L184"/>
      <c r="M184">
        <v>2020</v>
      </c>
      <c r="N184" s="234">
        <v>2190000</v>
      </c>
      <c r="O184" s="234">
        <v>175517</v>
      </c>
      <c r="P184" s="234">
        <v>67000</v>
      </c>
      <c r="Q184" s="234">
        <v>3450</v>
      </c>
      <c r="R184" s="234">
        <v>18694</v>
      </c>
      <c r="S184" s="234">
        <v>215000</v>
      </c>
      <c r="T184" s="234">
        <v>0</v>
      </c>
      <c r="U184" s="234">
        <f t="shared" si="7"/>
        <v>2669661</v>
      </c>
      <c r="V184" s="234">
        <f t="shared" si="8"/>
        <v>2669661</v>
      </c>
    </row>
    <row r="185" spans="1:22" ht="12.75">
      <c r="A185" s="202" t="s">
        <v>621</v>
      </c>
      <c r="B185" s="203">
        <v>176</v>
      </c>
      <c r="C185">
        <v>2019</v>
      </c>
      <c r="D185" s="234">
        <v>7000056</v>
      </c>
      <c r="E185" s="234">
        <v>1742460</v>
      </c>
      <c r="F185" s="234">
        <v>675100</v>
      </c>
      <c r="G185" s="234">
        <v>1753000</v>
      </c>
      <c r="H185" s="234">
        <v>160000</v>
      </c>
      <c r="I185" s="234">
        <v>239000</v>
      </c>
      <c r="J185" s="234">
        <v>520000</v>
      </c>
      <c r="K185" s="234">
        <f t="shared" si="6"/>
        <v>12089616</v>
      </c>
      <c r="L185"/>
      <c r="M185">
        <v>2020</v>
      </c>
      <c r="N185" s="234">
        <v>7029750</v>
      </c>
      <c r="O185" s="234">
        <v>2195875</v>
      </c>
      <c r="P185" s="234">
        <v>692282</v>
      </c>
      <c r="Q185" s="234">
        <v>2257642</v>
      </c>
      <c r="R185" s="234">
        <v>165000</v>
      </c>
      <c r="S185" s="234">
        <v>385000</v>
      </c>
      <c r="T185" s="234">
        <v>260000</v>
      </c>
      <c r="U185" s="234">
        <f t="shared" si="7"/>
        <v>12985549</v>
      </c>
      <c r="V185" s="234">
        <f t="shared" si="8"/>
        <v>12985549</v>
      </c>
    </row>
    <row r="186" spans="1:22" ht="12.75">
      <c r="A186" s="202" t="s">
        <v>622</v>
      </c>
      <c r="B186" s="203">
        <v>177</v>
      </c>
      <c r="C186">
        <v>2019</v>
      </c>
      <c r="D186" s="234">
        <v>1700000</v>
      </c>
      <c r="E186" s="234">
        <v>100000</v>
      </c>
      <c r="F186" s="234">
        <v>85000</v>
      </c>
      <c r="G186" s="234">
        <v>24000</v>
      </c>
      <c r="H186" s="234">
        <v>20000</v>
      </c>
      <c r="I186" s="234">
        <v>50000</v>
      </c>
      <c r="J186" s="234">
        <v>390100</v>
      </c>
      <c r="K186" s="234">
        <f t="shared" si="6"/>
        <v>2369100</v>
      </c>
      <c r="L186"/>
      <c r="M186">
        <v>2020</v>
      </c>
      <c r="N186" s="234">
        <v>1762565</v>
      </c>
      <c r="O186" s="234">
        <v>125000</v>
      </c>
      <c r="P186" s="234">
        <v>80000</v>
      </c>
      <c r="Q186" s="234">
        <v>24000</v>
      </c>
      <c r="R186" s="234">
        <v>20000</v>
      </c>
      <c r="S186" s="234">
        <v>50000</v>
      </c>
      <c r="T186" s="234">
        <v>477535</v>
      </c>
      <c r="U186" s="234">
        <f t="shared" si="7"/>
        <v>2539100</v>
      </c>
      <c r="V186" s="234">
        <f t="shared" si="8"/>
        <v>2539100</v>
      </c>
    </row>
    <row r="187" spans="1:22" ht="12.75">
      <c r="A187" s="202" t="s">
        <v>623</v>
      </c>
      <c r="B187" s="203">
        <v>178</v>
      </c>
      <c r="C187">
        <v>2019</v>
      </c>
      <c r="D187" s="234">
        <v>2926242.54</v>
      </c>
      <c r="E187" s="234">
        <v>200000</v>
      </c>
      <c r="F187" s="234">
        <v>365000</v>
      </c>
      <c r="G187" s="234">
        <v>75000</v>
      </c>
      <c r="H187" s="234">
        <v>100000</v>
      </c>
      <c r="I187" s="234">
        <v>45000</v>
      </c>
      <c r="J187" s="234">
        <v>65000</v>
      </c>
      <c r="K187" s="234">
        <f t="shared" si="6"/>
        <v>3776242.54</v>
      </c>
      <c r="L187"/>
      <c r="M187">
        <v>2020</v>
      </c>
      <c r="N187" s="234">
        <v>2940000</v>
      </c>
      <c r="O187" s="234">
        <v>200000</v>
      </c>
      <c r="P187" s="234">
        <v>365000</v>
      </c>
      <c r="Q187" s="234">
        <v>6000</v>
      </c>
      <c r="R187" s="234">
        <v>100000</v>
      </c>
      <c r="S187" s="234">
        <v>95000</v>
      </c>
      <c r="T187" s="234">
        <v>65000</v>
      </c>
      <c r="U187" s="234">
        <f t="shared" si="7"/>
        <v>3771000</v>
      </c>
      <c r="V187" s="234">
        <f t="shared" si="8"/>
        <v>3771000</v>
      </c>
    </row>
    <row r="188" spans="1:22" ht="12.75">
      <c r="A188" s="202" t="s">
        <v>624</v>
      </c>
      <c r="B188" s="203">
        <v>179</v>
      </c>
      <c r="C188">
        <v>2019</v>
      </c>
      <c r="D188" s="234">
        <v>1100000</v>
      </c>
      <c r="E188" s="234">
        <v>154382</v>
      </c>
      <c r="F188" s="234">
        <v>50000</v>
      </c>
      <c r="G188" s="234">
        <v>0</v>
      </c>
      <c r="H188" s="234">
        <v>46000</v>
      </c>
      <c r="I188" s="234">
        <v>3600</v>
      </c>
      <c r="J188" s="234">
        <v>38355</v>
      </c>
      <c r="K188" s="234">
        <f t="shared" si="6"/>
        <v>1392337</v>
      </c>
      <c r="L188"/>
      <c r="M188">
        <v>2020</v>
      </c>
      <c r="N188" s="234">
        <v>1100000</v>
      </c>
      <c r="O188" s="234">
        <v>138382</v>
      </c>
      <c r="P188" s="234">
        <v>50000</v>
      </c>
      <c r="Q188" s="234">
        <v>0</v>
      </c>
      <c r="R188" s="234">
        <v>46000</v>
      </c>
      <c r="S188" s="234">
        <v>23567</v>
      </c>
      <c r="T188" s="234">
        <v>36833</v>
      </c>
      <c r="U188" s="234">
        <f t="shared" si="7"/>
        <v>1394782</v>
      </c>
      <c r="V188" s="234">
        <f t="shared" si="8"/>
        <v>1394782</v>
      </c>
    </row>
    <row r="189" spans="1:22" ht="12.75">
      <c r="A189" s="202" t="s">
        <v>625</v>
      </c>
      <c r="B189" s="203">
        <v>180</v>
      </c>
      <c r="C189">
        <v>2019</v>
      </c>
      <c r="D189" s="234">
        <v>940000</v>
      </c>
      <c r="E189" s="234">
        <v>0</v>
      </c>
      <c r="F189" s="234">
        <v>22000</v>
      </c>
      <c r="G189" s="234">
        <v>1200</v>
      </c>
      <c r="H189" s="234">
        <v>45000</v>
      </c>
      <c r="I189" s="234">
        <v>35000</v>
      </c>
      <c r="J189" s="234">
        <v>37000</v>
      </c>
      <c r="K189" s="234">
        <f t="shared" si="6"/>
        <v>1080200</v>
      </c>
      <c r="L189"/>
      <c r="M189">
        <v>2020</v>
      </c>
      <c r="N189" s="234">
        <v>990000</v>
      </c>
      <c r="O189" s="234">
        <v>0</v>
      </c>
      <c r="P189" s="234">
        <v>27000</v>
      </c>
      <c r="Q189" s="234">
        <v>1200</v>
      </c>
      <c r="R189" s="234">
        <v>35000</v>
      </c>
      <c r="S189" s="234">
        <v>65000</v>
      </c>
      <c r="T189" s="234">
        <v>37000</v>
      </c>
      <c r="U189" s="234">
        <f t="shared" si="7"/>
        <v>1155200</v>
      </c>
      <c r="V189" s="234">
        <f t="shared" si="8"/>
        <v>1155200</v>
      </c>
    </row>
    <row r="190" spans="1:22" ht="12.75">
      <c r="A190" s="202" t="s">
        <v>626</v>
      </c>
      <c r="B190" s="203">
        <v>181</v>
      </c>
      <c r="C190">
        <v>2019</v>
      </c>
      <c r="D190" s="234">
        <v>6260280</v>
      </c>
      <c r="E190" s="234">
        <v>93000</v>
      </c>
      <c r="F190" s="234">
        <v>0</v>
      </c>
      <c r="G190" s="234">
        <v>256000</v>
      </c>
      <c r="H190" s="234">
        <v>294527</v>
      </c>
      <c r="I190" s="234">
        <v>555000</v>
      </c>
      <c r="J190" s="234">
        <v>430000</v>
      </c>
      <c r="K190" s="234">
        <f t="shared" si="6"/>
        <v>7888807</v>
      </c>
      <c r="L190"/>
      <c r="M190">
        <v>2020</v>
      </c>
      <c r="N190" s="234">
        <v>6500000</v>
      </c>
      <c r="O190" s="234">
        <v>100000</v>
      </c>
      <c r="P190" s="234">
        <v>0</v>
      </c>
      <c r="Q190" s="234">
        <v>256000</v>
      </c>
      <c r="R190" s="234">
        <v>294527</v>
      </c>
      <c r="S190" s="234">
        <v>675000</v>
      </c>
      <c r="T190" s="234">
        <v>530000</v>
      </c>
      <c r="U190" s="234">
        <f t="shared" si="7"/>
        <v>8355527</v>
      </c>
      <c r="V190" s="234">
        <f t="shared" si="8"/>
        <v>8355527</v>
      </c>
    </row>
    <row r="191" spans="1:22" ht="12.75">
      <c r="A191" s="202" t="s">
        <v>627</v>
      </c>
      <c r="B191" s="203">
        <v>182</v>
      </c>
      <c r="C191">
        <v>2019</v>
      </c>
      <c r="D191" s="234">
        <v>3000000</v>
      </c>
      <c r="E191" s="234">
        <v>654841</v>
      </c>
      <c r="F191" s="234">
        <v>323127</v>
      </c>
      <c r="G191" s="234">
        <v>239921</v>
      </c>
      <c r="H191" s="234">
        <v>98295</v>
      </c>
      <c r="I191" s="234">
        <v>356896</v>
      </c>
      <c r="J191" s="234">
        <v>105000</v>
      </c>
      <c r="K191" s="234">
        <f t="shared" si="6"/>
        <v>4778080</v>
      </c>
      <c r="L191"/>
      <c r="M191">
        <v>2020</v>
      </c>
      <c r="N191" s="234">
        <v>3100000</v>
      </c>
      <c r="O191" s="234">
        <v>775044</v>
      </c>
      <c r="P191" s="234">
        <v>341351</v>
      </c>
      <c r="Q191" s="234">
        <v>268823</v>
      </c>
      <c r="R191" s="234">
        <v>79087</v>
      </c>
      <c r="S191" s="234">
        <v>600000</v>
      </c>
      <c r="T191" s="234">
        <v>105000</v>
      </c>
      <c r="U191" s="234">
        <f t="shared" si="7"/>
        <v>5269305</v>
      </c>
      <c r="V191" s="234">
        <f t="shared" si="8"/>
        <v>5269305</v>
      </c>
    </row>
    <row r="192" spans="1:22" ht="12.75">
      <c r="A192" s="202" t="s">
        <v>628</v>
      </c>
      <c r="B192" s="203">
        <v>183</v>
      </c>
      <c r="C192">
        <v>2019</v>
      </c>
      <c r="D192" s="234">
        <v>57000</v>
      </c>
      <c r="E192" s="234">
        <v>0</v>
      </c>
      <c r="F192" s="234">
        <v>8600</v>
      </c>
      <c r="G192" s="234">
        <v>0</v>
      </c>
      <c r="H192" s="234">
        <v>100</v>
      </c>
      <c r="I192" s="234">
        <v>2100</v>
      </c>
      <c r="J192" s="234">
        <v>3500</v>
      </c>
      <c r="K192" s="234">
        <f t="shared" si="6"/>
        <v>71300</v>
      </c>
      <c r="L192"/>
      <c r="M192">
        <v>2020</v>
      </c>
      <c r="N192" s="234">
        <v>58400</v>
      </c>
      <c r="O192" s="234">
        <v>0</v>
      </c>
      <c r="P192" s="234">
        <v>4600</v>
      </c>
      <c r="Q192" s="234">
        <v>0</v>
      </c>
      <c r="R192" s="234">
        <v>200</v>
      </c>
      <c r="S192" s="234">
        <v>3200</v>
      </c>
      <c r="T192" s="234">
        <v>0</v>
      </c>
      <c r="U192" s="234">
        <f t="shared" si="7"/>
        <v>66400</v>
      </c>
      <c r="V192" s="234">
        <f t="shared" si="8"/>
        <v>66400</v>
      </c>
    </row>
    <row r="193" spans="1:22" ht="12.75">
      <c r="A193" s="202" t="s">
        <v>629</v>
      </c>
      <c r="B193" s="203">
        <v>184</v>
      </c>
      <c r="C193">
        <v>2019</v>
      </c>
      <c r="D193" s="234">
        <v>1950000</v>
      </c>
      <c r="E193" s="234">
        <v>430000</v>
      </c>
      <c r="F193" s="234">
        <v>80000</v>
      </c>
      <c r="G193" s="234">
        <v>130000</v>
      </c>
      <c r="H193" s="234">
        <v>12000</v>
      </c>
      <c r="I193" s="234">
        <v>70000</v>
      </c>
      <c r="J193" s="234">
        <v>54855</v>
      </c>
      <c r="K193" s="234">
        <f t="shared" si="6"/>
        <v>2726855</v>
      </c>
      <c r="L193"/>
      <c r="M193">
        <v>2020</v>
      </c>
      <c r="N193" s="234">
        <v>1975000</v>
      </c>
      <c r="O193" s="234">
        <v>420000</v>
      </c>
      <c r="P193" s="234">
        <v>90000</v>
      </c>
      <c r="Q193" s="234">
        <v>130000</v>
      </c>
      <c r="R193" s="234">
        <v>12000</v>
      </c>
      <c r="S193" s="234">
        <v>80000</v>
      </c>
      <c r="T193" s="234">
        <v>55844</v>
      </c>
      <c r="U193" s="234">
        <f t="shared" si="7"/>
        <v>2762844</v>
      </c>
      <c r="V193" s="234">
        <f t="shared" si="8"/>
        <v>2762844</v>
      </c>
    </row>
    <row r="194" spans="1:22" ht="12.75">
      <c r="A194" s="202" t="s">
        <v>630</v>
      </c>
      <c r="B194" s="203">
        <v>185</v>
      </c>
      <c r="C194">
        <v>2019</v>
      </c>
      <c r="D194" s="234">
        <v>4030000</v>
      </c>
      <c r="E194" s="234">
        <v>1000000</v>
      </c>
      <c r="F194" s="234">
        <v>337000</v>
      </c>
      <c r="G194" s="234">
        <v>12713</v>
      </c>
      <c r="H194" s="234">
        <v>164900</v>
      </c>
      <c r="I194" s="234">
        <v>125000</v>
      </c>
      <c r="J194" s="234">
        <v>957227</v>
      </c>
      <c r="K194" s="234">
        <f t="shared" si="6"/>
        <v>6626840</v>
      </c>
      <c r="L194"/>
      <c r="M194">
        <v>2020</v>
      </c>
      <c r="N194" s="234">
        <v>4000000</v>
      </c>
      <c r="O194" s="234">
        <v>1000000</v>
      </c>
      <c r="P194" s="234">
        <v>300000</v>
      </c>
      <c r="Q194" s="234">
        <v>25000</v>
      </c>
      <c r="R194" s="234">
        <v>165200</v>
      </c>
      <c r="S194" s="234">
        <v>125000</v>
      </c>
      <c r="T194" s="234">
        <v>1187236</v>
      </c>
      <c r="U194" s="234">
        <f t="shared" si="7"/>
        <v>6802436</v>
      </c>
      <c r="V194" s="234">
        <f t="shared" si="8"/>
        <v>6802436</v>
      </c>
    </row>
    <row r="195" spans="1:22" ht="12.75">
      <c r="A195" s="202" t="s">
        <v>631</v>
      </c>
      <c r="B195" s="203">
        <v>186</v>
      </c>
      <c r="C195">
        <v>2019</v>
      </c>
      <c r="D195" s="234">
        <v>1900000</v>
      </c>
      <c r="E195" s="234">
        <v>312000</v>
      </c>
      <c r="F195" s="234">
        <v>60000</v>
      </c>
      <c r="G195" s="234">
        <v>2270000</v>
      </c>
      <c r="H195" s="234">
        <v>60000</v>
      </c>
      <c r="I195" s="234">
        <v>20000</v>
      </c>
      <c r="J195" s="234">
        <v>160000</v>
      </c>
      <c r="K195" s="234">
        <f t="shared" si="6"/>
        <v>4782000</v>
      </c>
      <c r="L195"/>
      <c r="M195">
        <v>2020</v>
      </c>
      <c r="N195" s="234">
        <v>2099805</v>
      </c>
      <c r="O195" s="234">
        <v>331800</v>
      </c>
      <c r="P195" s="234">
        <v>70000</v>
      </c>
      <c r="Q195" s="234">
        <v>2300053</v>
      </c>
      <c r="R195" s="234">
        <v>70000</v>
      </c>
      <c r="S195" s="234">
        <v>23000</v>
      </c>
      <c r="T195" s="234">
        <v>160000</v>
      </c>
      <c r="U195" s="234">
        <f t="shared" si="7"/>
        <v>5054658</v>
      </c>
      <c r="V195" s="234">
        <f t="shared" si="8"/>
        <v>5054658</v>
      </c>
    </row>
    <row r="196" spans="1:22" ht="12.75">
      <c r="A196" s="202" t="s">
        <v>632</v>
      </c>
      <c r="B196" s="203">
        <v>187</v>
      </c>
      <c r="C196">
        <v>2019</v>
      </c>
      <c r="D196" s="234">
        <v>1175000.58</v>
      </c>
      <c r="E196" s="234">
        <v>110000</v>
      </c>
      <c r="F196" s="234">
        <v>100000</v>
      </c>
      <c r="G196" s="234">
        <v>2500</v>
      </c>
      <c r="H196" s="234">
        <v>5000</v>
      </c>
      <c r="I196" s="234">
        <v>14000</v>
      </c>
      <c r="J196" s="234">
        <v>180100</v>
      </c>
      <c r="K196" s="234">
        <f t="shared" si="6"/>
        <v>1586600.58</v>
      </c>
      <c r="L196"/>
      <c r="M196">
        <v>2020</v>
      </c>
      <c r="N196" s="234">
        <v>1186750</v>
      </c>
      <c r="O196" s="234">
        <v>111100</v>
      </c>
      <c r="P196" s="234">
        <v>101000</v>
      </c>
      <c r="Q196" s="234">
        <v>2525</v>
      </c>
      <c r="R196" s="234">
        <v>15058.12</v>
      </c>
      <c r="S196" s="234">
        <v>54140</v>
      </c>
      <c r="T196" s="234">
        <v>182002</v>
      </c>
      <c r="U196" s="234">
        <f t="shared" si="7"/>
        <v>1652575.12</v>
      </c>
      <c r="V196" s="234">
        <f t="shared" si="8"/>
        <v>1652575.12</v>
      </c>
    </row>
    <row r="197" spans="1:22" ht="12.75">
      <c r="A197" s="202" t="s">
        <v>633</v>
      </c>
      <c r="B197" s="203">
        <v>188</v>
      </c>
      <c r="C197">
        <v>2019</v>
      </c>
      <c r="D197" s="234">
        <v>397500</v>
      </c>
      <c r="E197" s="234">
        <v>0</v>
      </c>
      <c r="F197" s="234">
        <v>23900</v>
      </c>
      <c r="G197" s="234">
        <v>0</v>
      </c>
      <c r="H197" s="234">
        <v>20000</v>
      </c>
      <c r="I197" s="234">
        <v>2400</v>
      </c>
      <c r="J197" s="234">
        <v>0</v>
      </c>
      <c r="K197" s="234">
        <f t="shared" si="6"/>
        <v>443800</v>
      </c>
      <c r="L197"/>
      <c r="M197">
        <v>2020</v>
      </c>
      <c r="N197" s="234">
        <v>395000</v>
      </c>
      <c r="O197" s="234">
        <v>0</v>
      </c>
      <c r="P197" s="234">
        <v>28000</v>
      </c>
      <c r="Q197" s="234">
        <v>0</v>
      </c>
      <c r="R197" s="234">
        <v>10000</v>
      </c>
      <c r="S197" s="234">
        <v>1800</v>
      </c>
      <c r="T197" s="234">
        <v>0</v>
      </c>
      <c r="U197" s="234">
        <f t="shared" si="7"/>
        <v>434800</v>
      </c>
      <c r="V197" s="234">
        <f t="shared" si="8"/>
        <v>434800</v>
      </c>
    </row>
    <row r="198" spans="1:22" ht="12.75">
      <c r="A198" s="202" t="s">
        <v>634</v>
      </c>
      <c r="B198" s="203">
        <v>189</v>
      </c>
      <c r="C198">
        <v>2019</v>
      </c>
      <c r="D198" s="234">
        <v>4070000</v>
      </c>
      <c r="E198" s="234">
        <v>194000</v>
      </c>
      <c r="F198" s="234">
        <v>486000</v>
      </c>
      <c r="G198" s="234">
        <v>105000</v>
      </c>
      <c r="H198" s="234">
        <v>165000</v>
      </c>
      <c r="I198" s="234">
        <v>50000</v>
      </c>
      <c r="J198" s="234">
        <v>65000</v>
      </c>
      <c r="K198" s="234">
        <f t="shared" si="6"/>
        <v>5135000</v>
      </c>
      <c r="L198"/>
      <c r="M198">
        <v>2020</v>
      </c>
      <c r="N198" s="234">
        <v>4230000</v>
      </c>
      <c r="O198" s="234">
        <v>205000</v>
      </c>
      <c r="P198" s="234">
        <v>535000</v>
      </c>
      <c r="Q198" s="234">
        <v>244000</v>
      </c>
      <c r="R198" s="234">
        <v>175000</v>
      </c>
      <c r="S198" s="234">
        <v>160000</v>
      </c>
      <c r="T198" s="234">
        <v>90000</v>
      </c>
      <c r="U198" s="234">
        <f t="shared" si="7"/>
        <v>5639000</v>
      </c>
      <c r="V198" s="234">
        <f t="shared" si="8"/>
        <v>5639000</v>
      </c>
    </row>
    <row r="199" spans="1:22" ht="12.75">
      <c r="A199" s="202" t="s">
        <v>635</v>
      </c>
      <c r="B199" s="203">
        <v>190</v>
      </c>
      <c r="C199" s="238">
        <v>2019</v>
      </c>
      <c r="D199" s="239">
        <v>18500</v>
      </c>
      <c r="E199" s="239">
        <v>0</v>
      </c>
      <c r="F199" s="239">
        <v>1500</v>
      </c>
      <c r="G199" s="239">
        <v>168350</v>
      </c>
      <c r="H199" s="239">
        <v>0</v>
      </c>
      <c r="I199" s="239">
        <v>5000</v>
      </c>
      <c r="J199" s="239">
        <v>0</v>
      </c>
      <c r="K199" s="234">
        <f t="shared" si="6"/>
        <v>193350</v>
      </c>
      <c r="L199"/>
      <c r="M199">
        <v>2020</v>
      </c>
      <c r="N199" s="239">
        <v>13000</v>
      </c>
      <c r="O199" s="239">
        <v>0</v>
      </c>
      <c r="P199" s="239">
        <v>1500</v>
      </c>
      <c r="Q199" s="239">
        <v>150000</v>
      </c>
      <c r="R199" s="239">
        <v>0</v>
      </c>
      <c r="S199" s="239">
        <v>5000</v>
      </c>
      <c r="T199" s="239">
        <v>0</v>
      </c>
      <c r="U199" s="234">
        <f t="shared" si="7"/>
        <v>169500</v>
      </c>
      <c r="V199" s="234">
        <f t="shared" si="8"/>
        <v>169500</v>
      </c>
    </row>
    <row r="200" spans="1:22" ht="12.75">
      <c r="A200" s="202" t="s">
        <v>636</v>
      </c>
      <c r="B200" s="203">
        <v>191</v>
      </c>
      <c r="C200">
        <v>2019</v>
      </c>
      <c r="D200" s="234">
        <v>1160000</v>
      </c>
      <c r="E200" s="234">
        <v>36000</v>
      </c>
      <c r="F200" s="234">
        <v>46500</v>
      </c>
      <c r="G200" s="234">
        <v>88900</v>
      </c>
      <c r="H200" s="234">
        <v>18000</v>
      </c>
      <c r="I200" s="234">
        <v>21000</v>
      </c>
      <c r="J200" s="234">
        <v>5507</v>
      </c>
      <c r="K200" s="234">
        <f t="shared" si="6"/>
        <v>1375907</v>
      </c>
      <c r="L200"/>
      <c r="M200">
        <v>2020</v>
      </c>
      <c r="N200" s="234">
        <v>1180000</v>
      </c>
      <c r="O200" s="234">
        <v>38000</v>
      </c>
      <c r="P200" s="234">
        <v>45000</v>
      </c>
      <c r="Q200" s="234">
        <v>13800</v>
      </c>
      <c r="R200" s="234">
        <v>18000</v>
      </c>
      <c r="S200" s="234">
        <v>21000</v>
      </c>
      <c r="T200" s="234">
        <v>0</v>
      </c>
      <c r="U200" s="234">
        <f t="shared" si="7"/>
        <v>1315800</v>
      </c>
      <c r="V200" s="234">
        <f t="shared" si="8"/>
        <v>1315800</v>
      </c>
    </row>
    <row r="201" spans="1:22" ht="12.75">
      <c r="A201" s="202" t="s">
        <v>637</v>
      </c>
      <c r="B201" s="203">
        <v>192</v>
      </c>
      <c r="C201">
        <v>2019</v>
      </c>
      <c r="D201" s="234">
        <v>657000</v>
      </c>
      <c r="E201" s="234">
        <v>0</v>
      </c>
      <c r="F201" s="234">
        <v>70000</v>
      </c>
      <c r="G201" s="234">
        <v>5000</v>
      </c>
      <c r="H201" s="234">
        <v>7000</v>
      </c>
      <c r="I201" s="234">
        <v>5000</v>
      </c>
      <c r="J201" s="234">
        <v>187792</v>
      </c>
      <c r="K201" s="234">
        <f t="shared" si="6"/>
        <v>931792</v>
      </c>
      <c r="L201"/>
      <c r="M201">
        <v>2020</v>
      </c>
      <c r="N201" s="234">
        <v>346037.41</v>
      </c>
      <c r="O201" s="234">
        <v>31000</v>
      </c>
      <c r="P201" s="234">
        <v>101000</v>
      </c>
      <c r="Q201" s="234">
        <v>5000</v>
      </c>
      <c r="R201" s="234">
        <v>14000</v>
      </c>
      <c r="S201" s="234">
        <v>9000</v>
      </c>
      <c r="T201" s="234">
        <v>171500</v>
      </c>
      <c r="U201" s="234">
        <f t="shared" si="7"/>
        <v>677537.4099999999</v>
      </c>
      <c r="V201" s="234">
        <f t="shared" si="8"/>
        <v>677537.4099999999</v>
      </c>
    </row>
    <row r="202" spans="1:22" ht="12.75">
      <c r="A202" s="202" t="s">
        <v>638</v>
      </c>
      <c r="B202" s="203">
        <v>193</v>
      </c>
      <c r="C202" s="236">
        <v>2019</v>
      </c>
      <c r="D202" s="234">
        <v>137880</v>
      </c>
      <c r="E202" s="234">
        <v>0</v>
      </c>
      <c r="F202" s="234">
        <v>17500</v>
      </c>
      <c r="G202" s="234">
        <v>12000</v>
      </c>
      <c r="H202" s="234">
        <v>5000</v>
      </c>
      <c r="I202" s="234">
        <v>2000</v>
      </c>
      <c r="J202" s="234">
        <v>0</v>
      </c>
      <c r="K202" s="234">
        <f t="shared" si="6"/>
        <v>174380</v>
      </c>
      <c r="L202"/>
      <c r="M202">
        <v>2020</v>
      </c>
      <c r="N202" s="234">
        <v>140000</v>
      </c>
      <c r="O202" s="234">
        <v>0</v>
      </c>
      <c r="P202" s="234">
        <v>15000</v>
      </c>
      <c r="Q202" s="234">
        <v>12000</v>
      </c>
      <c r="R202" s="234">
        <v>17000</v>
      </c>
      <c r="S202" s="234">
        <v>2000</v>
      </c>
      <c r="T202" s="234">
        <v>0</v>
      </c>
      <c r="U202" s="234">
        <f t="shared" si="7"/>
        <v>186000</v>
      </c>
      <c r="V202" s="234">
        <f t="shared" si="8"/>
        <v>186000</v>
      </c>
    </row>
    <row r="203" spans="1:22" ht="12.75">
      <c r="A203" s="202" t="s">
        <v>639</v>
      </c>
      <c r="B203" s="203">
        <v>194</v>
      </c>
      <c r="C203">
        <v>2019</v>
      </c>
      <c r="D203" s="234">
        <v>108000</v>
      </c>
      <c r="E203" s="234">
        <v>0</v>
      </c>
      <c r="F203" s="234">
        <v>7000</v>
      </c>
      <c r="G203" s="234">
        <v>27000</v>
      </c>
      <c r="H203" s="234">
        <v>1000</v>
      </c>
      <c r="I203" s="234">
        <v>1000</v>
      </c>
      <c r="J203" s="234">
        <v>0</v>
      </c>
      <c r="K203" s="234">
        <f aca="true" t="shared" si="9" ref="K203:K266">SUM(D203:J203)</f>
        <v>144000</v>
      </c>
      <c r="L203"/>
      <c r="M203">
        <v>2020</v>
      </c>
      <c r="N203" s="234">
        <v>108000</v>
      </c>
      <c r="O203" s="234">
        <v>0</v>
      </c>
      <c r="P203" s="234">
        <v>7000</v>
      </c>
      <c r="Q203" s="234">
        <v>27000</v>
      </c>
      <c r="R203" s="234">
        <v>900</v>
      </c>
      <c r="S203" s="234">
        <v>1500</v>
      </c>
      <c r="T203" s="234">
        <v>0</v>
      </c>
      <c r="U203" s="234">
        <f aca="true" t="shared" si="10" ref="U203:U266">SUM(N203:T203)</f>
        <v>144400</v>
      </c>
      <c r="V203" s="234">
        <f aca="true" t="shared" si="11" ref="V203:V266">SUM(N203:T203)</f>
        <v>144400</v>
      </c>
    </row>
    <row r="204" spans="1:22" ht="12.75">
      <c r="A204" s="202" t="s">
        <v>640</v>
      </c>
      <c r="B204" s="203">
        <v>195</v>
      </c>
      <c r="C204">
        <v>2019</v>
      </c>
      <c r="D204" s="234">
        <v>18000</v>
      </c>
      <c r="E204" s="234">
        <v>0</v>
      </c>
      <c r="F204" s="234">
        <v>1000</v>
      </c>
      <c r="G204" s="234">
        <v>5000</v>
      </c>
      <c r="H204" s="234">
        <v>0</v>
      </c>
      <c r="I204" s="234">
        <v>400</v>
      </c>
      <c r="J204" s="234">
        <v>0</v>
      </c>
      <c r="K204" s="234">
        <f t="shared" si="9"/>
        <v>24400</v>
      </c>
      <c r="L204"/>
      <c r="M204">
        <v>2020</v>
      </c>
      <c r="N204" s="234">
        <v>18000</v>
      </c>
      <c r="O204" s="234">
        <v>0</v>
      </c>
      <c r="P204" s="234">
        <v>1000</v>
      </c>
      <c r="Q204" s="234">
        <v>5000</v>
      </c>
      <c r="R204" s="234">
        <v>0</v>
      </c>
      <c r="S204" s="234">
        <v>1000</v>
      </c>
      <c r="T204" s="234">
        <v>0</v>
      </c>
      <c r="U204" s="234">
        <f t="shared" si="10"/>
        <v>25000</v>
      </c>
      <c r="V204" s="234">
        <f t="shared" si="11"/>
        <v>25000</v>
      </c>
    </row>
    <row r="205" spans="1:22" ht="12.75">
      <c r="A205" s="202" t="s">
        <v>641</v>
      </c>
      <c r="B205" s="203">
        <v>196</v>
      </c>
      <c r="C205">
        <v>2019</v>
      </c>
      <c r="D205" s="234">
        <v>562573</v>
      </c>
      <c r="E205" s="234">
        <v>5250</v>
      </c>
      <c r="F205" s="234">
        <v>23000</v>
      </c>
      <c r="G205" s="234">
        <v>1555</v>
      </c>
      <c r="H205" s="234">
        <v>31473</v>
      </c>
      <c r="I205" s="234">
        <v>945</v>
      </c>
      <c r="J205" s="234">
        <v>0</v>
      </c>
      <c r="K205" s="234">
        <f t="shared" si="9"/>
        <v>624796</v>
      </c>
      <c r="L205"/>
      <c r="M205">
        <v>2020</v>
      </c>
      <c r="N205" s="234">
        <v>550000</v>
      </c>
      <c r="O205" s="234">
        <v>5381</v>
      </c>
      <c r="P205" s="234">
        <v>20775</v>
      </c>
      <c r="Q205" s="234">
        <v>1558</v>
      </c>
      <c r="R205" s="234">
        <v>29950</v>
      </c>
      <c r="S205" s="234">
        <v>6435</v>
      </c>
      <c r="T205" s="234">
        <v>0</v>
      </c>
      <c r="U205" s="234">
        <f t="shared" si="10"/>
        <v>614099</v>
      </c>
      <c r="V205" s="234">
        <f t="shared" si="11"/>
        <v>614099</v>
      </c>
    </row>
    <row r="206" spans="1:22" ht="12.75">
      <c r="A206" s="202" t="s">
        <v>642</v>
      </c>
      <c r="B206" s="203">
        <v>197</v>
      </c>
      <c r="C206">
        <v>2019</v>
      </c>
      <c r="D206" s="234">
        <v>2450000</v>
      </c>
      <c r="E206" s="234">
        <v>3832500</v>
      </c>
      <c r="F206" s="234">
        <v>475000</v>
      </c>
      <c r="G206" s="234">
        <v>8794</v>
      </c>
      <c r="H206" s="234">
        <v>225000</v>
      </c>
      <c r="I206" s="234">
        <v>150000</v>
      </c>
      <c r="J206" s="234">
        <v>0</v>
      </c>
      <c r="K206" s="234">
        <f t="shared" si="9"/>
        <v>7141294</v>
      </c>
      <c r="L206"/>
      <c r="M206">
        <v>2020</v>
      </c>
      <c r="N206" s="234">
        <v>2750000</v>
      </c>
      <c r="O206" s="234">
        <v>4326733</v>
      </c>
      <c r="P206" s="234">
        <v>450000</v>
      </c>
      <c r="Q206" s="234">
        <v>7000</v>
      </c>
      <c r="R206" s="234">
        <v>265500</v>
      </c>
      <c r="S206" s="234">
        <v>250000</v>
      </c>
      <c r="T206" s="234">
        <v>0</v>
      </c>
      <c r="U206" s="234">
        <f t="shared" si="10"/>
        <v>8049233</v>
      </c>
      <c r="V206" s="234">
        <f t="shared" si="11"/>
        <v>8049233</v>
      </c>
    </row>
    <row r="207" spans="1:22" ht="12.75">
      <c r="A207" s="202" t="s">
        <v>643</v>
      </c>
      <c r="B207" s="203">
        <v>198</v>
      </c>
      <c r="C207">
        <v>2019</v>
      </c>
      <c r="D207" s="234">
        <v>5900000</v>
      </c>
      <c r="E207" s="234">
        <v>2403000</v>
      </c>
      <c r="F207" s="234">
        <v>394350</v>
      </c>
      <c r="G207" s="234">
        <v>35950</v>
      </c>
      <c r="H207" s="234">
        <v>200000</v>
      </c>
      <c r="I207" s="234">
        <v>439075</v>
      </c>
      <c r="J207" s="234">
        <v>650000</v>
      </c>
      <c r="K207" s="234">
        <f t="shared" si="9"/>
        <v>10022375</v>
      </c>
      <c r="L207"/>
      <c r="M207">
        <v>2020</v>
      </c>
      <c r="N207" s="234">
        <v>5690000</v>
      </c>
      <c r="O207" s="234">
        <v>2513000</v>
      </c>
      <c r="P207" s="234">
        <v>330350</v>
      </c>
      <c r="Q207" s="234">
        <v>35950</v>
      </c>
      <c r="R207" s="234">
        <v>100600</v>
      </c>
      <c r="S207" s="234">
        <v>1170000</v>
      </c>
      <c r="T207" s="234">
        <v>1040000</v>
      </c>
      <c r="U207" s="234">
        <f t="shared" si="10"/>
        <v>10879900</v>
      </c>
      <c r="V207" s="234">
        <f t="shared" si="11"/>
        <v>10879900</v>
      </c>
    </row>
    <row r="208" spans="1:22" ht="12.75">
      <c r="A208" s="202" t="s">
        <v>644</v>
      </c>
      <c r="B208" s="203">
        <v>199</v>
      </c>
      <c r="C208">
        <v>2019</v>
      </c>
      <c r="D208" s="234">
        <v>4900000</v>
      </c>
      <c r="E208" s="234">
        <v>1360000</v>
      </c>
      <c r="F208" s="234">
        <v>225000</v>
      </c>
      <c r="G208" s="234">
        <v>50000</v>
      </c>
      <c r="H208" s="234">
        <v>120000</v>
      </c>
      <c r="I208" s="234">
        <v>250000</v>
      </c>
      <c r="J208" s="234">
        <v>4000</v>
      </c>
      <c r="K208" s="234">
        <f t="shared" si="9"/>
        <v>6909000</v>
      </c>
      <c r="L208"/>
      <c r="M208">
        <v>2020</v>
      </c>
      <c r="N208" s="234">
        <v>5200000</v>
      </c>
      <c r="O208" s="234">
        <v>1435000</v>
      </c>
      <c r="P208" s="234">
        <v>225000</v>
      </c>
      <c r="Q208" s="234">
        <v>50000</v>
      </c>
      <c r="R208" s="234">
        <v>152000</v>
      </c>
      <c r="S208" s="234">
        <v>400000</v>
      </c>
      <c r="T208" s="234">
        <v>600</v>
      </c>
      <c r="U208" s="234">
        <f t="shared" si="10"/>
        <v>7462600</v>
      </c>
      <c r="V208" s="234">
        <f t="shared" si="11"/>
        <v>7462600</v>
      </c>
    </row>
    <row r="209" spans="1:22" ht="12.75">
      <c r="A209" s="202" t="s">
        <v>645</v>
      </c>
      <c r="B209" s="203">
        <v>200</v>
      </c>
      <c r="C209" s="238">
        <v>2019</v>
      </c>
      <c r="D209" s="239">
        <v>38000</v>
      </c>
      <c r="E209" s="239">
        <v>3000</v>
      </c>
      <c r="F209" s="239">
        <v>0</v>
      </c>
      <c r="G209" s="239">
        <v>0</v>
      </c>
      <c r="H209" s="239">
        <v>100</v>
      </c>
      <c r="I209" s="239">
        <v>1000</v>
      </c>
      <c r="J209" s="239">
        <v>0</v>
      </c>
      <c r="K209" s="234">
        <f t="shared" si="9"/>
        <v>42100</v>
      </c>
      <c r="L209"/>
      <c r="M209">
        <v>2020</v>
      </c>
      <c r="N209" s="239">
        <v>34000</v>
      </c>
      <c r="O209" s="239">
        <v>2700</v>
      </c>
      <c r="P209" s="239">
        <v>0</v>
      </c>
      <c r="Q209" s="239">
        <v>0</v>
      </c>
      <c r="R209" s="239">
        <v>1000</v>
      </c>
      <c r="S209" s="239">
        <v>1500</v>
      </c>
      <c r="T209" s="239">
        <v>0</v>
      </c>
      <c r="U209" s="234">
        <f t="shared" si="10"/>
        <v>39200</v>
      </c>
      <c r="V209" s="234">
        <f t="shared" si="11"/>
        <v>39200</v>
      </c>
    </row>
    <row r="210" spans="1:22" ht="12.75">
      <c r="A210" s="202" t="s">
        <v>646</v>
      </c>
      <c r="B210" s="203">
        <v>201</v>
      </c>
      <c r="C210">
        <v>2019</v>
      </c>
      <c r="D210" s="234">
        <v>8358000</v>
      </c>
      <c r="E210" s="234">
        <v>1471500</v>
      </c>
      <c r="F210" s="234">
        <v>1753300</v>
      </c>
      <c r="G210" s="234">
        <v>294400</v>
      </c>
      <c r="H210" s="234">
        <v>129600</v>
      </c>
      <c r="I210" s="234">
        <v>582000</v>
      </c>
      <c r="J210" s="234">
        <v>3023700</v>
      </c>
      <c r="K210" s="234">
        <f t="shared" si="9"/>
        <v>15612500</v>
      </c>
      <c r="L210"/>
      <c r="M210">
        <v>2020</v>
      </c>
      <c r="N210" s="234">
        <v>8000000</v>
      </c>
      <c r="O210" s="234">
        <v>1525000</v>
      </c>
      <c r="P210" s="234">
        <v>1239000</v>
      </c>
      <c r="Q210" s="234">
        <v>364000</v>
      </c>
      <c r="R210" s="234">
        <v>230000</v>
      </c>
      <c r="S210" s="234">
        <v>869000</v>
      </c>
      <c r="T210" s="234">
        <v>3050000</v>
      </c>
      <c r="U210" s="234">
        <f t="shared" si="10"/>
        <v>15277000</v>
      </c>
      <c r="V210" s="234">
        <f t="shared" si="11"/>
        <v>15277000</v>
      </c>
    </row>
    <row r="211" spans="1:22" ht="12.75">
      <c r="A211" s="202" t="s">
        <v>647</v>
      </c>
      <c r="B211" s="203">
        <v>202</v>
      </c>
      <c r="C211">
        <v>2019</v>
      </c>
      <c r="D211" s="234">
        <v>149500</v>
      </c>
      <c r="E211" s="234">
        <v>0</v>
      </c>
      <c r="F211" s="234">
        <v>22700</v>
      </c>
      <c r="G211" s="234">
        <v>0</v>
      </c>
      <c r="H211" s="234">
        <v>4800</v>
      </c>
      <c r="I211" s="234">
        <v>1060</v>
      </c>
      <c r="J211" s="234">
        <v>0</v>
      </c>
      <c r="K211" s="234">
        <f t="shared" si="9"/>
        <v>178060</v>
      </c>
      <c r="L211"/>
      <c r="M211">
        <v>2020</v>
      </c>
      <c r="N211" s="234">
        <v>155000</v>
      </c>
      <c r="O211" s="234">
        <v>0</v>
      </c>
      <c r="P211" s="234">
        <v>20000</v>
      </c>
      <c r="Q211" s="234">
        <v>0</v>
      </c>
      <c r="R211" s="234">
        <v>5800</v>
      </c>
      <c r="S211" s="234">
        <v>1700</v>
      </c>
      <c r="T211" s="234">
        <v>0</v>
      </c>
      <c r="U211" s="234">
        <f t="shared" si="10"/>
        <v>182500</v>
      </c>
      <c r="V211" s="234">
        <f t="shared" si="11"/>
        <v>182500</v>
      </c>
    </row>
    <row r="212" spans="1:22" ht="12.75">
      <c r="A212" s="202" t="s">
        <v>648</v>
      </c>
      <c r="B212" s="203">
        <v>203</v>
      </c>
      <c r="C212">
        <v>2019</v>
      </c>
      <c r="D212" s="234">
        <v>250000</v>
      </c>
      <c r="E212" s="234">
        <v>300</v>
      </c>
      <c r="F212" s="234">
        <v>35000</v>
      </c>
      <c r="G212" s="234">
        <v>0</v>
      </c>
      <c r="H212" s="234">
        <v>0</v>
      </c>
      <c r="I212" s="234">
        <v>4000</v>
      </c>
      <c r="J212" s="234">
        <v>1000</v>
      </c>
      <c r="K212" s="234">
        <f t="shared" si="9"/>
        <v>290300</v>
      </c>
      <c r="L212"/>
      <c r="M212">
        <v>2020</v>
      </c>
      <c r="N212" s="234">
        <v>260000</v>
      </c>
      <c r="O212" s="234">
        <v>300</v>
      </c>
      <c r="P212" s="234">
        <v>30000</v>
      </c>
      <c r="Q212" s="234">
        <v>0</v>
      </c>
      <c r="R212" s="234">
        <v>0</v>
      </c>
      <c r="S212" s="234">
        <v>4000</v>
      </c>
      <c r="T212" s="234">
        <v>0</v>
      </c>
      <c r="U212" s="234">
        <f t="shared" si="10"/>
        <v>294300</v>
      </c>
      <c r="V212" s="234">
        <f t="shared" si="11"/>
        <v>294300</v>
      </c>
    </row>
    <row r="213" spans="1:22" ht="12.75">
      <c r="A213" s="202" t="s">
        <v>649</v>
      </c>
      <c r="B213" s="203">
        <v>204</v>
      </c>
      <c r="C213" s="238">
        <v>2019</v>
      </c>
      <c r="D213" s="239">
        <v>110936</v>
      </c>
      <c r="E213" s="239">
        <v>0</v>
      </c>
      <c r="F213" s="239">
        <v>9000</v>
      </c>
      <c r="G213" s="239">
        <v>632000</v>
      </c>
      <c r="H213" s="239">
        <v>740</v>
      </c>
      <c r="I213" s="239">
        <v>1600</v>
      </c>
      <c r="J213" s="239">
        <v>0</v>
      </c>
      <c r="K213" s="234">
        <f t="shared" si="9"/>
        <v>754276</v>
      </c>
      <c r="L213"/>
      <c r="M213">
        <v>2020</v>
      </c>
      <c r="N213" s="239">
        <v>131563</v>
      </c>
      <c r="O213" s="239">
        <v>0</v>
      </c>
      <c r="P213" s="239">
        <v>10359</v>
      </c>
      <c r="Q213" s="239">
        <v>686241</v>
      </c>
      <c r="R213" s="239">
        <v>998</v>
      </c>
      <c r="S213" s="239">
        <v>4403</v>
      </c>
      <c r="T213" s="239">
        <v>0</v>
      </c>
      <c r="U213" s="234">
        <f t="shared" si="10"/>
        <v>833564</v>
      </c>
      <c r="V213" s="234">
        <f t="shared" si="11"/>
        <v>833564</v>
      </c>
    </row>
    <row r="214" spans="1:22" ht="12.75">
      <c r="A214" s="202" t="s">
        <v>650</v>
      </c>
      <c r="B214" s="203">
        <v>205</v>
      </c>
      <c r="C214">
        <v>2019</v>
      </c>
      <c r="D214" s="234">
        <v>1260000</v>
      </c>
      <c r="E214" s="234">
        <v>15000</v>
      </c>
      <c r="F214" s="234">
        <v>40000</v>
      </c>
      <c r="G214" s="234">
        <v>56000</v>
      </c>
      <c r="H214" s="234">
        <v>150000</v>
      </c>
      <c r="I214" s="234">
        <v>39000</v>
      </c>
      <c r="J214" s="234">
        <v>15000</v>
      </c>
      <c r="K214" s="234">
        <f t="shared" si="9"/>
        <v>1575000</v>
      </c>
      <c r="L214"/>
      <c r="M214">
        <v>2020</v>
      </c>
      <c r="N214" s="234">
        <v>1300000</v>
      </c>
      <c r="O214" s="234">
        <v>14000</v>
      </c>
      <c r="P214" s="234">
        <v>36000</v>
      </c>
      <c r="Q214" s="234">
        <v>58000</v>
      </c>
      <c r="R214" s="234">
        <v>120000</v>
      </c>
      <c r="S214" s="234">
        <v>73000</v>
      </c>
      <c r="T214" s="234">
        <v>24000</v>
      </c>
      <c r="U214" s="234">
        <f t="shared" si="10"/>
        <v>1625000</v>
      </c>
      <c r="V214" s="234">
        <f t="shared" si="11"/>
        <v>1625000</v>
      </c>
    </row>
    <row r="215" spans="1:22" ht="12.75">
      <c r="A215" s="202" t="s">
        <v>651</v>
      </c>
      <c r="B215" s="203">
        <v>206</v>
      </c>
      <c r="C215">
        <v>2019</v>
      </c>
      <c r="D215" s="234">
        <v>2600000</v>
      </c>
      <c r="E215" s="234">
        <v>960000</v>
      </c>
      <c r="F215" s="234">
        <v>300000</v>
      </c>
      <c r="G215" s="234">
        <v>60000</v>
      </c>
      <c r="H215" s="234">
        <v>10000</v>
      </c>
      <c r="I215" s="234">
        <v>50000</v>
      </c>
      <c r="J215" s="234">
        <v>275000</v>
      </c>
      <c r="K215" s="234">
        <f t="shared" si="9"/>
        <v>4255000</v>
      </c>
      <c r="L215"/>
      <c r="M215">
        <v>2020</v>
      </c>
      <c r="N215" s="234">
        <v>2625000</v>
      </c>
      <c r="O215" s="234">
        <v>950000</v>
      </c>
      <c r="P215" s="234">
        <v>315000</v>
      </c>
      <c r="Q215" s="234">
        <v>60000</v>
      </c>
      <c r="R215" s="234">
        <v>12000</v>
      </c>
      <c r="S215" s="234">
        <v>100000</v>
      </c>
      <c r="T215" s="234">
        <v>289500</v>
      </c>
      <c r="U215" s="234">
        <f t="shared" si="10"/>
        <v>4351500</v>
      </c>
      <c r="V215" s="234">
        <f t="shared" si="11"/>
        <v>4351500</v>
      </c>
    </row>
    <row r="216" spans="1:22" ht="12.75">
      <c r="A216" s="202" t="s">
        <v>652</v>
      </c>
      <c r="B216" s="203">
        <v>207</v>
      </c>
      <c r="C216">
        <v>2019</v>
      </c>
      <c r="D216" s="234">
        <v>13500000</v>
      </c>
      <c r="E216" s="234">
        <v>4441808</v>
      </c>
      <c r="F216" s="234">
        <v>1290000</v>
      </c>
      <c r="G216" s="234">
        <v>285000</v>
      </c>
      <c r="H216" s="234">
        <v>1615000</v>
      </c>
      <c r="I216" s="234">
        <v>800000</v>
      </c>
      <c r="J216" s="234">
        <v>5529182</v>
      </c>
      <c r="K216" s="234">
        <f t="shared" si="9"/>
        <v>27460990</v>
      </c>
      <c r="L216"/>
      <c r="M216">
        <v>2020</v>
      </c>
      <c r="N216" s="234">
        <v>13500000</v>
      </c>
      <c r="O216" s="234">
        <v>4475000</v>
      </c>
      <c r="P216" s="234">
        <v>1290000</v>
      </c>
      <c r="Q216" s="234">
        <v>285000</v>
      </c>
      <c r="R216" s="234">
        <v>1595000</v>
      </c>
      <c r="S216" s="234">
        <v>1745064</v>
      </c>
      <c r="T216" s="234">
        <v>5814700</v>
      </c>
      <c r="U216" s="234">
        <f t="shared" si="10"/>
        <v>28704764</v>
      </c>
      <c r="V216" s="234">
        <f t="shared" si="11"/>
        <v>28704764</v>
      </c>
    </row>
    <row r="217" spans="1:22" ht="12.75">
      <c r="A217" s="202" t="s">
        <v>653</v>
      </c>
      <c r="B217" s="203">
        <v>208</v>
      </c>
      <c r="C217">
        <v>2019</v>
      </c>
      <c r="D217" s="234">
        <v>2000000</v>
      </c>
      <c r="E217" s="234">
        <v>85000</v>
      </c>
      <c r="F217" s="234">
        <v>110000</v>
      </c>
      <c r="G217" s="234">
        <v>75000</v>
      </c>
      <c r="H217" s="234">
        <v>20000</v>
      </c>
      <c r="I217" s="234">
        <v>25000</v>
      </c>
      <c r="J217" s="234">
        <v>7000</v>
      </c>
      <c r="K217" s="234">
        <f t="shared" si="9"/>
        <v>2322000</v>
      </c>
      <c r="L217"/>
      <c r="M217">
        <v>2020</v>
      </c>
      <c r="N217" s="234">
        <v>2000000</v>
      </c>
      <c r="O217" s="234">
        <v>90000</v>
      </c>
      <c r="P217" s="234">
        <v>85000</v>
      </c>
      <c r="Q217" s="234">
        <v>85000</v>
      </c>
      <c r="R217" s="234">
        <v>20000</v>
      </c>
      <c r="S217" s="234">
        <v>25000</v>
      </c>
      <c r="T217" s="234">
        <v>25000</v>
      </c>
      <c r="U217" s="234">
        <f t="shared" si="10"/>
        <v>2330000</v>
      </c>
      <c r="V217" s="234">
        <f t="shared" si="11"/>
        <v>2330000</v>
      </c>
    </row>
    <row r="218" spans="1:22" ht="12.75">
      <c r="A218" s="202" t="s">
        <v>654</v>
      </c>
      <c r="B218" s="203">
        <v>209</v>
      </c>
      <c r="C218">
        <v>2019</v>
      </c>
      <c r="D218" s="234">
        <v>1135698</v>
      </c>
      <c r="E218" s="234">
        <v>571377</v>
      </c>
      <c r="F218" s="234">
        <v>213310</v>
      </c>
      <c r="G218" s="234">
        <v>82536</v>
      </c>
      <c r="H218" s="234">
        <v>93268</v>
      </c>
      <c r="I218" s="234">
        <v>5703</v>
      </c>
      <c r="J218" s="234">
        <v>0</v>
      </c>
      <c r="K218" s="234">
        <f t="shared" si="9"/>
        <v>2101892</v>
      </c>
      <c r="L218"/>
      <c r="M218">
        <v>2020</v>
      </c>
      <c r="N218" s="234">
        <v>1187030</v>
      </c>
      <c r="O218" s="234">
        <v>626992</v>
      </c>
      <c r="P218" s="234">
        <v>280000</v>
      </c>
      <c r="Q218" s="234">
        <v>14000</v>
      </c>
      <c r="R218" s="234">
        <v>90000</v>
      </c>
      <c r="S218" s="234">
        <v>5700</v>
      </c>
      <c r="T218" s="234">
        <v>0</v>
      </c>
      <c r="U218" s="234">
        <f t="shared" si="10"/>
        <v>2203722</v>
      </c>
      <c r="V218" s="234">
        <f t="shared" si="11"/>
        <v>2203722</v>
      </c>
    </row>
    <row r="219" spans="1:22" ht="12.75">
      <c r="A219" s="202" t="s">
        <v>655</v>
      </c>
      <c r="B219" s="203">
        <v>210</v>
      </c>
      <c r="C219">
        <v>2019</v>
      </c>
      <c r="D219" s="234">
        <v>4600000</v>
      </c>
      <c r="E219" s="234">
        <v>554000</v>
      </c>
      <c r="F219" s="234">
        <v>369000</v>
      </c>
      <c r="G219" s="234">
        <v>116000</v>
      </c>
      <c r="H219" s="234">
        <v>55000</v>
      </c>
      <c r="I219" s="234">
        <v>130000</v>
      </c>
      <c r="J219" s="234">
        <v>372047.28</v>
      </c>
      <c r="K219" s="234">
        <f t="shared" si="9"/>
        <v>6196047.28</v>
      </c>
      <c r="L219"/>
      <c r="M219">
        <v>2020</v>
      </c>
      <c r="N219" s="234">
        <v>4800000</v>
      </c>
      <c r="O219" s="234">
        <v>590000</v>
      </c>
      <c r="P219" s="234">
        <v>380600</v>
      </c>
      <c r="Q219" s="234">
        <v>116000</v>
      </c>
      <c r="R219" s="234">
        <v>50000</v>
      </c>
      <c r="S219" s="234">
        <v>420000</v>
      </c>
      <c r="T219" s="234">
        <v>375836.3</v>
      </c>
      <c r="U219" s="234">
        <f t="shared" si="10"/>
        <v>6732436.3</v>
      </c>
      <c r="V219" s="234">
        <f t="shared" si="11"/>
        <v>6732436.3</v>
      </c>
    </row>
    <row r="220" spans="1:22" ht="12.75">
      <c r="A220" s="202" t="s">
        <v>656</v>
      </c>
      <c r="B220" s="203">
        <v>211</v>
      </c>
      <c r="C220">
        <v>2019</v>
      </c>
      <c r="D220" s="234">
        <v>4265000</v>
      </c>
      <c r="E220" s="234">
        <v>751988</v>
      </c>
      <c r="F220" s="234">
        <v>246982</v>
      </c>
      <c r="G220" s="234">
        <v>28454</v>
      </c>
      <c r="H220" s="234">
        <v>86500</v>
      </c>
      <c r="I220" s="234">
        <v>110000</v>
      </c>
      <c r="J220" s="234">
        <v>288031</v>
      </c>
      <c r="K220" s="234">
        <f t="shared" si="9"/>
        <v>5776955</v>
      </c>
      <c r="L220"/>
      <c r="M220">
        <v>2020</v>
      </c>
      <c r="N220" s="234">
        <v>4200000</v>
      </c>
      <c r="O220" s="234">
        <v>758000</v>
      </c>
      <c r="P220" s="234">
        <v>227500</v>
      </c>
      <c r="Q220" s="234">
        <v>28500</v>
      </c>
      <c r="R220" s="234">
        <v>73600</v>
      </c>
      <c r="S220" s="234">
        <v>220000</v>
      </c>
      <c r="T220" s="234">
        <v>313365</v>
      </c>
      <c r="U220" s="234">
        <f t="shared" si="10"/>
        <v>5820965</v>
      </c>
      <c r="V220" s="234">
        <f t="shared" si="11"/>
        <v>5820965</v>
      </c>
    </row>
    <row r="221" spans="1:22" ht="12.75">
      <c r="A221" s="202" t="s">
        <v>657</v>
      </c>
      <c r="B221" s="203">
        <v>212</v>
      </c>
      <c r="C221">
        <v>2019</v>
      </c>
      <c r="D221" s="234">
        <v>530000</v>
      </c>
      <c r="E221" s="234">
        <v>0</v>
      </c>
      <c r="F221" s="234">
        <v>74000</v>
      </c>
      <c r="G221" s="234">
        <v>3300</v>
      </c>
      <c r="H221" s="234">
        <v>3700</v>
      </c>
      <c r="I221" s="234">
        <v>2350</v>
      </c>
      <c r="J221" s="234">
        <v>80000</v>
      </c>
      <c r="K221" s="234">
        <f t="shared" si="9"/>
        <v>693350</v>
      </c>
      <c r="L221"/>
      <c r="M221">
        <v>2020</v>
      </c>
      <c r="N221" s="234">
        <v>530000</v>
      </c>
      <c r="O221" s="234">
        <v>0</v>
      </c>
      <c r="P221" s="234">
        <v>74000</v>
      </c>
      <c r="Q221" s="234">
        <v>3300</v>
      </c>
      <c r="R221" s="234">
        <v>3700</v>
      </c>
      <c r="S221" s="234">
        <v>2350</v>
      </c>
      <c r="T221" s="234">
        <v>80000</v>
      </c>
      <c r="U221" s="234">
        <f t="shared" si="10"/>
        <v>693350</v>
      </c>
      <c r="V221" s="234">
        <f t="shared" si="11"/>
        <v>693350</v>
      </c>
    </row>
    <row r="222" spans="1:22" ht="12.75">
      <c r="A222" s="202" t="s">
        <v>658</v>
      </c>
      <c r="B222" s="203">
        <v>213</v>
      </c>
      <c r="C222">
        <v>2019</v>
      </c>
      <c r="D222" s="234">
        <v>2500000</v>
      </c>
      <c r="E222" s="234">
        <v>200000</v>
      </c>
      <c r="F222" s="234">
        <v>200000</v>
      </c>
      <c r="G222" s="234">
        <v>254000</v>
      </c>
      <c r="H222" s="234">
        <v>15000</v>
      </c>
      <c r="I222" s="234">
        <v>254000</v>
      </c>
      <c r="J222" s="234">
        <v>50000</v>
      </c>
      <c r="K222" s="234">
        <f t="shared" si="9"/>
        <v>3473000</v>
      </c>
      <c r="L222"/>
      <c r="M222">
        <v>2020</v>
      </c>
      <c r="N222" s="234">
        <v>2650000</v>
      </c>
      <c r="O222" s="234">
        <v>225000</v>
      </c>
      <c r="P222" s="234">
        <v>180000</v>
      </c>
      <c r="Q222" s="234">
        <v>254000</v>
      </c>
      <c r="R222" s="234">
        <v>10000</v>
      </c>
      <c r="S222" s="234">
        <v>210000</v>
      </c>
      <c r="T222" s="234">
        <v>30000</v>
      </c>
      <c r="U222" s="234">
        <f t="shared" si="10"/>
        <v>3559000</v>
      </c>
      <c r="V222" s="234">
        <f t="shared" si="11"/>
        <v>3559000</v>
      </c>
    </row>
    <row r="223" spans="1:22" ht="12.75">
      <c r="A223" s="202" t="s">
        <v>659</v>
      </c>
      <c r="B223" s="203">
        <v>214</v>
      </c>
      <c r="C223">
        <v>2019</v>
      </c>
      <c r="D223" s="234">
        <v>2643710</v>
      </c>
      <c r="E223" s="234">
        <v>1305218</v>
      </c>
      <c r="F223" s="234">
        <v>160000</v>
      </c>
      <c r="G223" s="234">
        <v>155406</v>
      </c>
      <c r="H223" s="234">
        <v>726036</v>
      </c>
      <c r="I223" s="234">
        <v>109553</v>
      </c>
      <c r="J223" s="234">
        <v>719048</v>
      </c>
      <c r="K223" s="234">
        <f t="shared" si="9"/>
        <v>5818971</v>
      </c>
      <c r="L223"/>
      <c r="M223">
        <v>2020</v>
      </c>
      <c r="N223" s="234">
        <v>2536842</v>
      </c>
      <c r="O223" s="234">
        <v>2546500</v>
      </c>
      <c r="P223" s="234">
        <v>167406</v>
      </c>
      <c r="Q223" s="234">
        <v>166406</v>
      </c>
      <c r="R223" s="234">
        <v>750000</v>
      </c>
      <c r="S223" s="234">
        <v>196576</v>
      </c>
      <c r="T223" s="234">
        <v>623000</v>
      </c>
      <c r="U223" s="234">
        <f t="shared" si="10"/>
        <v>6986730</v>
      </c>
      <c r="V223" s="234">
        <f t="shared" si="11"/>
        <v>6986730</v>
      </c>
    </row>
    <row r="224" spans="1:22" ht="12.75">
      <c r="A224" s="202" t="s">
        <v>660</v>
      </c>
      <c r="B224" s="203">
        <v>215</v>
      </c>
      <c r="C224">
        <v>2019</v>
      </c>
      <c r="D224" s="234">
        <v>2560000</v>
      </c>
      <c r="E224" s="234">
        <v>449000</v>
      </c>
      <c r="F224" s="234">
        <v>147000</v>
      </c>
      <c r="G224" s="234">
        <v>112000</v>
      </c>
      <c r="H224" s="234">
        <v>135000</v>
      </c>
      <c r="I224" s="234">
        <v>95000</v>
      </c>
      <c r="J224" s="234">
        <v>282000</v>
      </c>
      <c r="K224" s="234">
        <f t="shared" si="9"/>
        <v>3780000</v>
      </c>
      <c r="L224"/>
      <c r="M224">
        <v>2020</v>
      </c>
      <c r="N224" s="234">
        <v>2560000</v>
      </c>
      <c r="O224" s="234">
        <v>449000</v>
      </c>
      <c r="P224" s="234">
        <v>147000</v>
      </c>
      <c r="Q224" s="234">
        <v>112000</v>
      </c>
      <c r="R224" s="234">
        <v>130000</v>
      </c>
      <c r="S224" s="234">
        <v>100000</v>
      </c>
      <c r="T224" s="234">
        <v>290000</v>
      </c>
      <c r="U224" s="234">
        <f t="shared" si="10"/>
        <v>3788000</v>
      </c>
      <c r="V224" s="234">
        <f t="shared" si="11"/>
        <v>3788000</v>
      </c>
    </row>
    <row r="225" spans="1:22" ht="12.75">
      <c r="A225" s="202" t="s">
        <v>661</v>
      </c>
      <c r="B225" s="203">
        <v>216</v>
      </c>
      <c r="C225">
        <v>2019</v>
      </c>
      <c r="D225" s="234">
        <v>2033000</v>
      </c>
      <c r="E225" s="234">
        <v>0</v>
      </c>
      <c r="F225" s="234">
        <v>215768</v>
      </c>
      <c r="G225" s="234">
        <v>1763</v>
      </c>
      <c r="H225" s="234">
        <v>10000</v>
      </c>
      <c r="I225" s="234">
        <v>50000</v>
      </c>
      <c r="J225" s="234">
        <v>251560</v>
      </c>
      <c r="K225" s="234">
        <f t="shared" si="9"/>
        <v>2562091</v>
      </c>
      <c r="L225"/>
      <c r="M225">
        <v>2020</v>
      </c>
      <c r="N225" s="234">
        <v>2175000</v>
      </c>
      <c r="O225" s="234">
        <v>0</v>
      </c>
      <c r="P225" s="234">
        <v>209446</v>
      </c>
      <c r="Q225" s="234">
        <v>1000</v>
      </c>
      <c r="R225" s="234">
        <v>10720</v>
      </c>
      <c r="S225" s="234">
        <v>100000</v>
      </c>
      <c r="T225" s="234">
        <v>75000</v>
      </c>
      <c r="U225" s="234">
        <f t="shared" si="10"/>
        <v>2571166</v>
      </c>
      <c r="V225" s="234">
        <f t="shared" si="11"/>
        <v>2571166</v>
      </c>
    </row>
    <row r="226" spans="1:22" ht="12.75">
      <c r="A226" s="202" t="s">
        <v>662</v>
      </c>
      <c r="B226" s="203">
        <v>217</v>
      </c>
      <c r="C226">
        <v>2019</v>
      </c>
      <c r="D226" s="234">
        <v>348000</v>
      </c>
      <c r="E226" s="234">
        <v>0</v>
      </c>
      <c r="F226" s="234">
        <v>20000</v>
      </c>
      <c r="G226" s="234">
        <v>1000</v>
      </c>
      <c r="H226" s="234">
        <v>10000</v>
      </c>
      <c r="I226" s="234">
        <v>5000</v>
      </c>
      <c r="J226" s="234">
        <v>0</v>
      </c>
      <c r="K226" s="234">
        <f t="shared" si="9"/>
        <v>384000</v>
      </c>
      <c r="L226"/>
      <c r="M226">
        <v>2020</v>
      </c>
      <c r="N226" s="234">
        <v>348000</v>
      </c>
      <c r="O226" s="234">
        <v>0</v>
      </c>
      <c r="P226" s="234">
        <v>20000</v>
      </c>
      <c r="Q226" s="234">
        <v>1000</v>
      </c>
      <c r="R226" s="234">
        <v>10000</v>
      </c>
      <c r="S226" s="234">
        <v>5000</v>
      </c>
      <c r="T226" s="234">
        <v>0</v>
      </c>
      <c r="U226" s="234">
        <f t="shared" si="10"/>
        <v>384000</v>
      </c>
      <c r="V226" s="234">
        <f t="shared" si="11"/>
        <v>384000</v>
      </c>
    </row>
    <row r="227" spans="1:22" ht="12.75">
      <c r="A227" s="202" t="s">
        <v>663</v>
      </c>
      <c r="B227" s="203">
        <v>218</v>
      </c>
      <c r="C227">
        <v>2019</v>
      </c>
      <c r="D227" s="234">
        <v>1900000</v>
      </c>
      <c r="E227" s="234">
        <v>351000</v>
      </c>
      <c r="F227" s="234">
        <v>283000</v>
      </c>
      <c r="G227" s="234">
        <v>37000</v>
      </c>
      <c r="H227" s="234">
        <v>27000</v>
      </c>
      <c r="I227" s="234">
        <v>60000</v>
      </c>
      <c r="J227" s="234">
        <v>97500</v>
      </c>
      <c r="K227" s="234">
        <f t="shared" si="9"/>
        <v>2755500</v>
      </c>
      <c r="L227"/>
      <c r="M227">
        <v>2020</v>
      </c>
      <c r="N227" s="234">
        <v>2536000</v>
      </c>
      <c r="O227" s="234">
        <v>357000</v>
      </c>
      <c r="P227" s="234">
        <v>297000</v>
      </c>
      <c r="Q227" s="234">
        <v>32000</v>
      </c>
      <c r="R227" s="234">
        <v>27000</v>
      </c>
      <c r="S227" s="234">
        <v>65000</v>
      </c>
      <c r="T227" s="234">
        <v>194500</v>
      </c>
      <c r="U227" s="234">
        <f t="shared" si="10"/>
        <v>3508500</v>
      </c>
      <c r="V227" s="234">
        <f t="shared" si="11"/>
        <v>3508500</v>
      </c>
    </row>
    <row r="228" spans="1:22" ht="12.75">
      <c r="A228" s="202" t="s">
        <v>664</v>
      </c>
      <c r="B228" s="203">
        <v>219</v>
      </c>
      <c r="C228">
        <v>2019</v>
      </c>
      <c r="D228" s="234">
        <v>1835000</v>
      </c>
      <c r="E228" s="234">
        <v>2000</v>
      </c>
      <c r="F228" s="234">
        <v>150000</v>
      </c>
      <c r="G228" s="234">
        <v>0</v>
      </c>
      <c r="H228" s="234">
        <v>47000</v>
      </c>
      <c r="I228" s="234">
        <v>114000</v>
      </c>
      <c r="J228" s="234">
        <v>0</v>
      </c>
      <c r="K228" s="234">
        <f t="shared" si="9"/>
        <v>2148000</v>
      </c>
      <c r="L228"/>
      <c r="M228">
        <v>2020</v>
      </c>
      <c r="N228" s="234">
        <v>1739040</v>
      </c>
      <c r="O228" s="234">
        <v>2140</v>
      </c>
      <c r="P228" s="234">
        <v>270000</v>
      </c>
      <c r="Q228" s="234">
        <v>0</v>
      </c>
      <c r="R228" s="234">
        <v>45000</v>
      </c>
      <c r="S228" s="234">
        <v>270000</v>
      </c>
      <c r="T228" s="234">
        <v>0</v>
      </c>
      <c r="U228" s="234">
        <f t="shared" si="10"/>
        <v>2326180</v>
      </c>
      <c r="V228" s="234">
        <f t="shared" si="11"/>
        <v>2326180</v>
      </c>
    </row>
    <row r="229" spans="1:22" ht="12.75">
      <c r="A229" s="202" t="s">
        <v>665</v>
      </c>
      <c r="B229" s="203">
        <v>220</v>
      </c>
      <c r="C229">
        <v>2019</v>
      </c>
      <c r="D229" s="234">
        <v>4953422</v>
      </c>
      <c r="E229" s="234">
        <v>2361163</v>
      </c>
      <c r="F229" s="234">
        <v>0</v>
      </c>
      <c r="G229" s="234">
        <v>1157043</v>
      </c>
      <c r="H229" s="234">
        <v>160825</v>
      </c>
      <c r="I229" s="234">
        <v>356089</v>
      </c>
      <c r="J229" s="234">
        <v>10364201</v>
      </c>
      <c r="K229" s="234">
        <f t="shared" si="9"/>
        <v>19352743</v>
      </c>
      <c r="L229"/>
      <c r="M229">
        <v>2020</v>
      </c>
      <c r="N229" s="234">
        <v>4812877</v>
      </c>
      <c r="O229" s="234">
        <v>2569987</v>
      </c>
      <c r="P229" s="234">
        <v>0</v>
      </c>
      <c r="Q229" s="234">
        <v>1158082</v>
      </c>
      <c r="R229" s="234">
        <v>160825</v>
      </c>
      <c r="S229" s="234">
        <v>322416</v>
      </c>
      <c r="T229" s="234">
        <v>9943574</v>
      </c>
      <c r="U229" s="234">
        <f t="shared" si="10"/>
        <v>18967761</v>
      </c>
      <c r="V229" s="234">
        <f t="shared" si="11"/>
        <v>18967761</v>
      </c>
    </row>
    <row r="230" spans="1:22" ht="12.75">
      <c r="A230" s="202" t="s">
        <v>666</v>
      </c>
      <c r="B230" s="203">
        <v>221</v>
      </c>
      <c r="C230">
        <v>2019</v>
      </c>
      <c r="D230" s="234">
        <v>825000</v>
      </c>
      <c r="E230" s="234">
        <v>804000</v>
      </c>
      <c r="F230" s="234">
        <v>325000</v>
      </c>
      <c r="G230" s="234">
        <v>14000</v>
      </c>
      <c r="H230" s="234">
        <v>20000</v>
      </c>
      <c r="I230" s="234">
        <v>15000</v>
      </c>
      <c r="J230" s="234">
        <v>900000</v>
      </c>
      <c r="K230" s="234">
        <f t="shared" si="9"/>
        <v>2903000</v>
      </c>
      <c r="L230"/>
      <c r="M230">
        <v>2020</v>
      </c>
      <c r="N230" s="234">
        <v>900000</v>
      </c>
      <c r="O230" s="234">
        <v>979000</v>
      </c>
      <c r="P230" s="234">
        <v>250000</v>
      </c>
      <c r="Q230" s="234">
        <v>14000</v>
      </c>
      <c r="R230" s="234">
        <v>15000</v>
      </c>
      <c r="S230" s="234">
        <v>84909</v>
      </c>
      <c r="T230" s="234">
        <v>900000</v>
      </c>
      <c r="U230" s="234">
        <f t="shared" si="10"/>
        <v>3142909</v>
      </c>
      <c r="V230" s="234">
        <f t="shared" si="11"/>
        <v>3142909</v>
      </c>
    </row>
    <row r="231" spans="1:22" ht="12.75">
      <c r="A231" s="202" t="s">
        <v>667</v>
      </c>
      <c r="B231" s="203">
        <v>222</v>
      </c>
      <c r="C231">
        <v>2019</v>
      </c>
      <c r="D231" s="234">
        <v>277000</v>
      </c>
      <c r="E231" s="234">
        <v>0</v>
      </c>
      <c r="F231" s="234">
        <v>18000</v>
      </c>
      <c r="G231" s="234">
        <v>140000</v>
      </c>
      <c r="H231" s="234">
        <v>7000</v>
      </c>
      <c r="I231" s="234">
        <v>0</v>
      </c>
      <c r="J231" s="234">
        <v>0</v>
      </c>
      <c r="K231" s="234">
        <f t="shared" si="9"/>
        <v>442000</v>
      </c>
      <c r="L231"/>
      <c r="M231">
        <v>2020</v>
      </c>
      <c r="N231" s="234">
        <v>277000</v>
      </c>
      <c r="O231" s="234">
        <v>0</v>
      </c>
      <c r="P231" s="234">
        <v>20000</v>
      </c>
      <c r="Q231" s="234">
        <v>140000</v>
      </c>
      <c r="R231" s="234">
        <v>6000</v>
      </c>
      <c r="S231" s="234">
        <v>1500</v>
      </c>
      <c r="T231" s="234">
        <v>0</v>
      </c>
      <c r="U231" s="234">
        <f t="shared" si="10"/>
        <v>444500</v>
      </c>
      <c r="V231" s="234">
        <f t="shared" si="11"/>
        <v>444500</v>
      </c>
    </row>
    <row r="232" spans="1:22" ht="12.75">
      <c r="A232" s="202" t="s">
        <v>668</v>
      </c>
      <c r="B232" s="203">
        <v>223</v>
      </c>
      <c r="C232">
        <v>2019</v>
      </c>
      <c r="D232" s="234">
        <v>765000</v>
      </c>
      <c r="E232" s="234">
        <v>68000</v>
      </c>
      <c r="F232" s="234">
        <v>198000</v>
      </c>
      <c r="G232" s="234">
        <v>15000</v>
      </c>
      <c r="H232" s="234">
        <v>18000</v>
      </c>
      <c r="I232" s="234">
        <v>11000</v>
      </c>
      <c r="J232" s="234">
        <v>90000</v>
      </c>
      <c r="K232" s="234">
        <f t="shared" si="9"/>
        <v>1165000</v>
      </c>
      <c r="L232"/>
      <c r="M232">
        <v>2020</v>
      </c>
      <c r="N232" s="234">
        <v>763000</v>
      </c>
      <c r="O232" s="234">
        <v>89600</v>
      </c>
      <c r="P232" s="234">
        <v>120000</v>
      </c>
      <c r="Q232" s="234">
        <v>15700</v>
      </c>
      <c r="R232" s="234">
        <v>15000</v>
      </c>
      <c r="S232" s="234">
        <v>20600</v>
      </c>
      <c r="T232" s="234">
        <v>171000</v>
      </c>
      <c r="U232" s="234">
        <f t="shared" si="10"/>
        <v>1194900</v>
      </c>
      <c r="V232" s="234">
        <f t="shared" si="11"/>
        <v>1194900</v>
      </c>
    </row>
    <row r="233" spans="1:22" ht="12.75">
      <c r="A233" s="202" t="s">
        <v>669</v>
      </c>
      <c r="B233" s="203">
        <v>224</v>
      </c>
      <c r="C233">
        <v>2019</v>
      </c>
      <c r="D233" s="234">
        <v>1174097</v>
      </c>
      <c r="E233" s="234">
        <v>572718</v>
      </c>
      <c r="F233" s="234">
        <v>132965</v>
      </c>
      <c r="G233" s="234">
        <v>4606</v>
      </c>
      <c r="H233" s="234">
        <v>29579</v>
      </c>
      <c r="I233" s="234">
        <v>50236</v>
      </c>
      <c r="J233" s="234">
        <v>0</v>
      </c>
      <c r="K233" s="234">
        <f t="shared" si="9"/>
        <v>1964201</v>
      </c>
      <c r="L233"/>
      <c r="M233">
        <v>2020</v>
      </c>
      <c r="N233" s="234">
        <v>1197578</v>
      </c>
      <c r="O233" s="234">
        <v>346304</v>
      </c>
      <c r="P233" s="234">
        <v>160985</v>
      </c>
      <c r="Q233" s="234">
        <v>4625</v>
      </c>
      <c r="R233" s="234">
        <v>23086</v>
      </c>
      <c r="S233" s="234">
        <v>50000</v>
      </c>
      <c r="T233" s="234">
        <v>0</v>
      </c>
      <c r="U233" s="234">
        <f t="shared" si="10"/>
        <v>1782578</v>
      </c>
      <c r="V233" s="234">
        <f t="shared" si="11"/>
        <v>1782578</v>
      </c>
    </row>
    <row r="234" spans="1:22" ht="12.75">
      <c r="A234" s="202" t="s">
        <v>670</v>
      </c>
      <c r="B234" s="203">
        <v>225</v>
      </c>
      <c r="C234">
        <v>2019</v>
      </c>
      <c r="D234" s="234">
        <v>205000</v>
      </c>
      <c r="E234" s="234">
        <v>0</v>
      </c>
      <c r="F234" s="234">
        <v>25000</v>
      </c>
      <c r="G234" s="234">
        <v>0</v>
      </c>
      <c r="H234" s="234">
        <v>0</v>
      </c>
      <c r="I234" s="234">
        <v>4000</v>
      </c>
      <c r="J234" s="234">
        <v>0</v>
      </c>
      <c r="K234" s="234">
        <f t="shared" si="9"/>
        <v>234000</v>
      </c>
      <c r="L234"/>
      <c r="M234">
        <v>2020</v>
      </c>
      <c r="N234" s="234">
        <v>210000</v>
      </c>
      <c r="O234" s="234">
        <v>0</v>
      </c>
      <c r="P234" s="234">
        <v>25000</v>
      </c>
      <c r="Q234" s="234">
        <v>0</v>
      </c>
      <c r="R234" s="234">
        <v>0</v>
      </c>
      <c r="S234" s="234">
        <v>5000</v>
      </c>
      <c r="T234" s="234">
        <v>0</v>
      </c>
      <c r="U234" s="234">
        <f t="shared" si="10"/>
        <v>240000</v>
      </c>
      <c r="V234" s="234">
        <f t="shared" si="11"/>
        <v>240000</v>
      </c>
    </row>
    <row r="235" spans="1:22" ht="12.75">
      <c r="A235" s="202" t="s">
        <v>671</v>
      </c>
      <c r="B235" s="203">
        <v>226</v>
      </c>
      <c r="C235" s="238">
        <v>2018</v>
      </c>
      <c r="D235" s="239">
        <v>1750000</v>
      </c>
      <c r="E235" s="239">
        <v>130000</v>
      </c>
      <c r="F235" s="239">
        <v>147300</v>
      </c>
      <c r="G235" s="239">
        <v>4200</v>
      </c>
      <c r="H235" s="239">
        <v>69000</v>
      </c>
      <c r="I235" s="239">
        <v>25000</v>
      </c>
      <c r="J235" s="239">
        <v>208000</v>
      </c>
      <c r="K235" s="234">
        <f t="shared" si="9"/>
        <v>2333500</v>
      </c>
      <c r="L235"/>
      <c r="M235">
        <v>2019</v>
      </c>
      <c r="N235" s="239">
        <v>1800000</v>
      </c>
      <c r="O235" s="239">
        <v>140000</v>
      </c>
      <c r="P235" s="239">
        <v>140000</v>
      </c>
      <c r="Q235" s="239">
        <v>0</v>
      </c>
      <c r="R235" s="239">
        <v>56000</v>
      </c>
      <c r="S235" s="239">
        <v>25000</v>
      </c>
      <c r="T235" s="239">
        <v>203000</v>
      </c>
      <c r="U235" s="234">
        <f t="shared" si="10"/>
        <v>2364000</v>
      </c>
      <c r="V235" s="234">
        <f t="shared" si="11"/>
        <v>2364000</v>
      </c>
    </row>
    <row r="236" spans="1:22" ht="12.75">
      <c r="A236" s="202" t="s">
        <v>672</v>
      </c>
      <c r="B236" s="203">
        <v>227</v>
      </c>
      <c r="C236">
        <v>2019</v>
      </c>
      <c r="D236" s="234">
        <v>1567117</v>
      </c>
      <c r="E236" s="234">
        <v>155000</v>
      </c>
      <c r="F236" s="234">
        <v>134500</v>
      </c>
      <c r="G236" s="234">
        <v>10000</v>
      </c>
      <c r="H236" s="234">
        <v>26500</v>
      </c>
      <c r="I236" s="234">
        <v>30000</v>
      </c>
      <c r="J236" s="234">
        <v>258000</v>
      </c>
      <c r="K236" s="234">
        <f t="shared" si="9"/>
        <v>2181117</v>
      </c>
      <c r="L236"/>
      <c r="M236">
        <v>2020</v>
      </c>
      <c r="N236" s="234">
        <v>1725000</v>
      </c>
      <c r="O236" s="234">
        <v>163000</v>
      </c>
      <c r="P236" s="234">
        <v>139000</v>
      </c>
      <c r="Q236" s="234">
        <v>10000</v>
      </c>
      <c r="R236" s="234">
        <v>31000</v>
      </c>
      <c r="S236" s="234">
        <v>54000</v>
      </c>
      <c r="T236" s="234">
        <v>254000</v>
      </c>
      <c r="U236" s="234">
        <f t="shared" si="10"/>
        <v>2376000</v>
      </c>
      <c r="V236" s="234">
        <f t="shared" si="11"/>
        <v>2376000</v>
      </c>
    </row>
    <row r="237" spans="1:22" ht="12.75">
      <c r="A237" s="202" t="s">
        <v>673</v>
      </c>
      <c r="B237" s="203">
        <v>228</v>
      </c>
      <c r="C237">
        <v>2019</v>
      </c>
      <c r="D237" s="234">
        <v>674000</v>
      </c>
      <c r="E237" s="234">
        <v>500</v>
      </c>
      <c r="F237" s="234">
        <v>30000</v>
      </c>
      <c r="G237" s="234">
        <v>30000</v>
      </c>
      <c r="H237" s="234">
        <v>6000</v>
      </c>
      <c r="I237" s="234">
        <v>5000</v>
      </c>
      <c r="J237" s="234">
        <v>15000</v>
      </c>
      <c r="K237" s="234">
        <f t="shared" si="9"/>
        <v>760500</v>
      </c>
      <c r="L237"/>
      <c r="M237">
        <v>2020</v>
      </c>
      <c r="N237" s="234">
        <v>675000</v>
      </c>
      <c r="O237" s="234">
        <v>13000</v>
      </c>
      <c r="P237" s="234">
        <v>26000</v>
      </c>
      <c r="Q237" s="234">
        <v>30000</v>
      </c>
      <c r="R237" s="234">
        <v>20000</v>
      </c>
      <c r="S237" s="234">
        <v>5000</v>
      </c>
      <c r="T237" s="234">
        <v>15000</v>
      </c>
      <c r="U237" s="234">
        <f t="shared" si="10"/>
        <v>784000</v>
      </c>
      <c r="V237" s="234">
        <f t="shared" si="11"/>
        <v>784000</v>
      </c>
    </row>
    <row r="238" spans="1:22" ht="12.75">
      <c r="A238" s="202" t="s">
        <v>674</v>
      </c>
      <c r="B238" s="203">
        <v>229</v>
      </c>
      <c r="C238">
        <v>2019</v>
      </c>
      <c r="D238" s="234">
        <v>8300000</v>
      </c>
      <c r="E238" s="234">
        <v>3106000</v>
      </c>
      <c r="F238" s="234">
        <v>464000</v>
      </c>
      <c r="G238" s="234">
        <v>845000</v>
      </c>
      <c r="H238" s="234">
        <v>138000</v>
      </c>
      <c r="I238" s="234">
        <v>145000</v>
      </c>
      <c r="J238" s="234">
        <v>1418205.56</v>
      </c>
      <c r="K238" s="234">
        <f t="shared" si="9"/>
        <v>14416205.56</v>
      </c>
      <c r="L238"/>
      <c r="M238">
        <v>2020</v>
      </c>
      <c r="N238" s="234">
        <v>8450000</v>
      </c>
      <c r="O238" s="234">
        <v>3234000</v>
      </c>
      <c r="P238" s="234">
        <v>550000</v>
      </c>
      <c r="Q238" s="234">
        <v>845000</v>
      </c>
      <c r="R238" s="234">
        <v>156500</v>
      </c>
      <c r="S238" s="234">
        <v>360000</v>
      </c>
      <c r="T238" s="234">
        <v>1390000</v>
      </c>
      <c r="U238" s="234">
        <f t="shared" si="10"/>
        <v>14985500</v>
      </c>
      <c r="V238" s="234">
        <f t="shared" si="11"/>
        <v>14985500</v>
      </c>
    </row>
    <row r="239" spans="1:22" ht="12.75">
      <c r="A239" s="202" t="s">
        <v>675</v>
      </c>
      <c r="B239" s="203">
        <v>230</v>
      </c>
      <c r="C239">
        <v>2019</v>
      </c>
      <c r="D239" s="234">
        <v>150000</v>
      </c>
      <c r="E239" s="234">
        <v>0</v>
      </c>
      <c r="F239" s="234">
        <v>7000</v>
      </c>
      <c r="G239" s="234">
        <v>420000</v>
      </c>
      <c r="H239" s="234">
        <v>9500</v>
      </c>
      <c r="I239" s="234">
        <v>2500</v>
      </c>
      <c r="J239" s="234">
        <v>10000</v>
      </c>
      <c r="K239" s="234">
        <f t="shared" si="9"/>
        <v>599000</v>
      </c>
      <c r="L239"/>
      <c r="M239">
        <v>2020</v>
      </c>
      <c r="N239" s="234">
        <v>135000</v>
      </c>
      <c r="O239" s="234">
        <v>0</v>
      </c>
      <c r="P239" s="234">
        <v>7500</v>
      </c>
      <c r="Q239" s="234">
        <v>414601.99</v>
      </c>
      <c r="R239" s="234">
        <v>4400</v>
      </c>
      <c r="S239" s="234">
        <v>9500</v>
      </c>
      <c r="T239" s="234">
        <v>8200</v>
      </c>
      <c r="U239" s="234">
        <f t="shared" si="10"/>
        <v>579201.99</v>
      </c>
      <c r="V239" s="234">
        <f t="shared" si="11"/>
        <v>579201.99</v>
      </c>
    </row>
    <row r="240" spans="1:22" ht="12.75">
      <c r="A240" s="202" t="s">
        <v>676</v>
      </c>
      <c r="B240" s="203">
        <v>231</v>
      </c>
      <c r="C240">
        <v>2019</v>
      </c>
      <c r="D240" s="234">
        <v>2905134</v>
      </c>
      <c r="E240" s="234">
        <v>320000</v>
      </c>
      <c r="F240" s="234">
        <v>260000</v>
      </c>
      <c r="G240" s="234">
        <v>33000</v>
      </c>
      <c r="H240" s="234">
        <v>30500</v>
      </c>
      <c r="I240" s="234">
        <v>95000</v>
      </c>
      <c r="J240" s="234">
        <v>105000</v>
      </c>
      <c r="K240" s="234">
        <f t="shared" si="9"/>
        <v>3748634</v>
      </c>
      <c r="L240"/>
      <c r="M240">
        <v>2020</v>
      </c>
      <c r="N240" s="234">
        <v>2965000</v>
      </c>
      <c r="O240" s="234">
        <v>345427.31</v>
      </c>
      <c r="P240" s="234">
        <v>184000</v>
      </c>
      <c r="Q240" s="234">
        <v>40000</v>
      </c>
      <c r="R240" s="234">
        <v>35000</v>
      </c>
      <c r="S240" s="234">
        <v>265000</v>
      </c>
      <c r="T240" s="234">
        <v>77000</v>
      </c>
      <c r="U240" s="234">
        <f t="shared" si="10"/>
        <v>3911427.31</v>
      </c>
      <c r="V240" s="234">
        <f t="shared" si="11"/>
        <v>3911427.31</v>
      </c>
    </row>
    <row r="241" spans="1:22" ht="12.75">
      <c r="A241" s="202" t="s">
        <v>677</v>
      </c>
      <c r="B241" s="203">
        <v>232</v>
      </c>
      <c r="C241">
        <v>2019</v>
      </c>
      <c r="D241" s="234">
        <v>1720622</v>
      </c>
      <c r="E241" s="234">
        <v>48000</v>
      </c>
      <c r="F241" s="234">
        <v>49000</v>
      </c>
      <c r="G241" s="234">
        <v>21500</v>
      </c>
      <c r="H241" s="234">
        <v>16500</v>
      </c>
      <c r="I241" s="234">
        <v>12000</v>
      </c>
      <c r="J241" s="234">
        <v>0</v>
      </c>
      <c r="K241" s="234">
        <f t="shared" si="9"/>
        <v>1867622</v>
      </c>
      <c r="L241"/>
      <c r="M241">
        <v>2020</v>
      </c>
      <c r="N241" s="234">
        <v>1723523.84</v>
      </c>
      <c r="O241" s="234">
        <v>55000</v>
      </c>
      <c r="P241" s="234">
        <v>60675</v>
      </c>
      <c r="Q241" s="234">
        <v>23680</v>
      </c>
      <c r="R241" s="234">
        <v>11895</v>
      </c>
      <c r="S241" s="234">
        <v>26800</v>
      </c>
      <c r="T241" s="234">
        <v>0</v>
      </c>
      <c r="U241" s="234">
        <f t="shared" si="10"/>
        <v>1901573.84</v>
      </c>
      <c r="V241" s="234">
        <f t="shared" si="11"/>
        <v>1901573.84</v>
      </c>
    </row>
    <row r="242" spans="1:22" ht="12.75">
      <c r="A242" s="202" t="s">
        <v>678</v>
      </c>
      <c r="B242" s="203">
        <v>233</v>
      </c>
      <c r="C242">
        <v>2019</v>
      </c>
      <c r="D242" s="234">
        <v>110000</v>
      </c>
      <c r="E242" s="234">
        <v>0</v>
      </c>
      <c r="F242" s="234">
        <v>15500</v>
      </c>
      <c r="G242" s="234">
        <v>2500</v>
      </c>
      <c r="H242" s="234">
        <v>2500</v>
      </c>
      <c r="I242" s="234">
        <v>2500</v>
      </c>
      <c r="J242" s="234">
        <v>0</v>
      </c>
      <c r="K242" s="234">
        <f t="shared" si="9"/>
        <v>133000</v>
      </c>
      <c r="L242"/>
      <c r="M242">
        <v>2020</v>
      </c>
      <c r="N242" s="234">
        <v>122000</v>
      </c>
      <c r="O242" s="234">
        <v>0</v>
      </c>
      <c r="P242" s="234">
        <v>10000</v>
      </c>
      <c r="Q242" s="234">
        <v>2500</v>
      </c>
      <c r="R242" s="234">
        <v>1000</v>
      </c>
      <c r="S242" s="234">
        <v>1500</v>
      </c>
      <c r="T242" s="234">
        <v>0</v>
      </c>
      <c r="U242" s="234">
        <f t="shared" si="10"/>
        <v>137000</v>
      </c>
      <c r="V242" s="234">
        <f t="shared" si="11"/>
        <v>137000</v>
      </c>
    </row>
    <row r="243" spans="1:22" ht="12.75">
      <c r="A243" s="202" t="s">
        <v>679</v>
      </c>
      <c r="B243" s="203">
        <v>234</v>
      </c>
      <c r="C243">
        <v>2019</v>
      </c>
      <c r="D243" s="234">
        <v>201756</v>
      </c>
      <c r="E243" s="234">
        <v>0</v>
      </c>
      <c r="F243" s="234">
        <v>16910</v>
      </c>
      <c r="G243" s="234">
        <v>522524</v>
      </c>
      <c r="H243" s="234">
        <v>6361</v>
      </c>
      <c r="I243" s="234">
        <v>2075</v>
      </c>
      <c r="J243" s="234">
        <v>0</v>
      </c>
      <c r="K243" s="234">
        <f t="shared" si="9"/>
        <v>749626</v>
      </c>
      <c r="L243"/>
      <c r="M243">
        <v>2020</v>
      </c>
      <c r="N243" s="234">
        <v>174455</v>
      </c>
      <c r="O243" s="234">
        <v>0</v>
      </c>
      <c r="P243" s="234">
        <v>23800</v>
      </c>
      <c r="Q243" s="234">
        <v>525000</v>
      </c>
      <c r="R243" s="234">
        <v>4900</v>
      </c>
      <c r="S243" s="234">
        <v>4000</v>
      </c>
      <c r="T243" s="234">
        <v>0</v>
      </c>
      <c r="U243" s="234">
        <f t="shared" si="10"/>
        <v>732155</v>
      </c>
      <c r="V243" s="234">
        <f t="shared" si="11"/>
        <v>732155</v>
      </c>
    </row>
    <row r="244" spans="1:22" ht="12.75">
      <c r="A244" s="202" t="s">
        <v>680</v>
      </c>
      <c r="B244" s="203">
        <v>235</v>
      </c>
      <c r="C244">
        <v>2019</v>
      </c>
      <c r="D244" s="234">
        <v>240000</v>
      </c>
      <c r="E244" s="234">
        <v>0</v>
      </c>
      <c r="F244" s="234">
        <v>30000</v>
      </c>
      <c r="G244" s="234">
        <v>11912</v>
      </c>
      <c r="H244" s="234">
        <v>2000</v>
      </c>
      <c r="I244" s="234">
        <v>5000</v>
      </c>
      <c r="J244" s="234">
        <v>10000</v>
      </c>
      <c r="K244" s="234">
        <f t="shared" si="9"/>
        <v>298912</v>
      </c>
      <c r="L244"/>
      <c r="M244">
        <v>2020</v>
      </c>
      <c r="N244" s="234">
        <v>240000</v>
      </c>
      <c r="O244" s="234">
        <v>0</v>
      </c>
      <c r="P244" s="234">
        <v>30000</v>
      </c>
      <c r="Q244" s="234">
        <v>11912</v>
      </c>
      <c r="R244" s="234">
        <v>2000</v>
      </c>
      <c r="S244" s="234">
        <v>13000</v>
      </c>
      <c r="T244" s="234">
        <v>0</v>
      </c>
      <c r="U244" s="234">
        <f t="shared" si="10"/>
        <v>296912</v>
      </c>
      <c r="V244" s="234">
        <f t="shared" si="11"/>
        <v>296912</v>
      </c>
    </row>
    <row r="245" spans="1:22" ht="12.75">
      <c r="A245" s="202" t="s">
        <v>681</v>
      </c>
      <c r="B245" s="203">
        <v>236</v>
      </c>
      <c r="C245">
        <v>2019</v>
      </c>
      <c r="D245" s="234">
        <v>5225000</v>
      </c>
      <c r="E245" s="234">
        <v>1440000</v>
      </c>
      <c r="F245" s="234">
        <v>490000</v>
      </c>
      <c r="G245" s="234">
        <v>45000</v>
      </c>
      <c r="H245" s="234">
        <v>216200</v>
      </c>
      <c r="I245" s="234">
        <v>120000</v>
      </c>
      <c r="J245" s="234">
        <v>1585000</v>
      </c>
      <c r="K245" s="234">
        <f t="shared" si="9"/>
        <v>9121200</v>
      </c>
      <c r="L245"/>
      <c r="M245">
        <v>2020</v>
      </c>
      <c r="N245" s="234">
        <v>5434000</v>
      </c>
      <c r="O245" s="234">
        <v>1461600</v>
      </c>
      <c r="P245" s="234">
        <v>490000</v>
      </c>
      <c r="Q245" s="234">
        <v>45000</v>
      </c>
      <c r="R245" s="234">
        <v>216200</v>
      </c>
      <c r="S245" s="234">
        <v>130000</v>
      </c>
      <c r="T245" s="234">
        <v>1585000</v>
      </c>
      <c r="U245" s="234">
        <f t="shared" si="10"/>
        <v>9361800</v>
      </c>
      <c r="V245" s="234">
        <f t="shared" si="11"/>
        <v>9361800</v>
      </c>
    </row>
    <row r="246" spans="1:22" ht="12.75">
      <c r="A246" s="202" t="s">
        <v>682</v>
      </c>
      <c r="B246" s="203">
        <v>237</v>
      </c>
      <c r="C246" s="238">
        <v>2019</v>
      </c>
      <c r="D246" s="239">
        <v>65000</v>
      </c>
      <c r="E246" s="239">
        <v>1500</v>
      </c>
      <c r="F246" s="239">
        <v>10000</v>
      </c>
      <c r="G246" s="239">
        <v>0</v>
      </c>
      <c r="H246" s="239">
        <v>0</v>
      </c>
      <c r="I246" s="239">
        <v>1500</v>
      </c>
      <c r="J246" s="239">
        <v>2000</v>
      </c>
      <c r="K246" s="234">
        <f t="shared" si="9"/>
        <v>80000</v>
      </c>
      <c r="L246"/>
      <c r="M246">
        <v>2020</v>
      </c>
      <c r="N246" s="239">
        <v>65000</v>
      </c>
      <c r="O246" s="239">
        <v>1000</v>
      </c>
      <c r="P246" s="239">
        <v>7500</v>
      </c>
      <c r="Q246" s="239">
        <v>0</v>
      </c>
      <c r="R246" s="239">
        <v>0</v>
      </c>
      <c r="S246" s="239">
        <v>1500</v>
      </c>
      <c r="T246" s="239">
        <v>1200</v>
      </c>
      <c r="U246" s="234">
        <f t="shared" si="10"/>
        <v>76200</v>
      </c>
      <c r="V246" s="234">
        <f t="shared" si="11"/>
        <v>76200</v>
      </c>
    </row>
    <row r="247" spans="1:22" ht="12.75">
      <c r="A247" s="202" t="s">
        <v>683</v>
      </c>
      <c r="B247" s="203">
        <v>238</v>
      </c>
      <c r="C247">
        <v>2019</v>
      </c>
      <c r="D247" s="234">
        <v>1497000</v>
      </c>
      <c r="E247" s="234">
        <v>387000</v>
      </c>
      <c r="F247" s="234">
        <v>130000</v>
      </c>
      <c r="G247" s="234">
        <v>145000</v>
      </c>
      <c r="H247" s="234">
        <v>16200</v>
      </c>
      <c r="I247" s="234">
        <v>208901.79</v>
      </c>
      <c r="J247" s="234">
        <v>114850</v>
      </c>
      <c r="K247" s="234">
        <f t="shared" si="9"/>
        <v>2498951.79</v>
      </c>
      <c r="L247"/>
      <c r="M247">
        <v>2020</v>
      </c>
      <c r="N247" s="234">
        <v>1540072</v>
      </c>
      <c r="O247" s="234">
        <v>375000</v>
      </c>
      <c r="P247" s="234">
        <v>90000</v>
      </c>
      <c r="Q247" s="234">
        <v>48000</v>
      </c>
      <c r="R247" s="234">
        <v>17900</v>
      </c>
      <c r="S247" s="234">
        <v>270000</v>
      </c>
      <c r="T247" s="234">
        <v>124000</v>
      </c>
      <c r="U247" s="234">
        <f t="shared" si="10"/>
        <v>2464972</v>
      </c>
      <c r="V247" s="234">
        <f t="shared" si="11"/>
        <v>2464972</v>
      </c>
    </row>
    <row r="248" spans="1:22" ht="12.75">
      <c r="A248" s="202" t="s">
        <v>684</v>
      </c>
      <c r="B248" s="203">
        <v>239</v>
      </c>
      <c r="C248" s="236">
        <v>2019</v>
      </c>
      <c r="D248" s="234">
        <v>8524668</v>
      </c>
      <c r="E248" s="234">
        <v>964338</v>
      </c>
      <c r="F248" s="234">
        <v>814232</v>
      </c>
      <c r="G248" s="234">
        <v>84900</v>
      </c>
      <c r="H248" s="234">
        <v>305000</v>
      </c>
      <c r="I248" s="234">
        <v>455991</v>
      </c>
      <c r="J248" s="234">
        <v>2122871</v>
      </c>
      <c r="K248" s="234">
        <f t="shared" si="9"/>
        <v>13272000</v>
      </c>
      <c r="L248"/>
      <c r="M248">
        <v>2020</v>
      </c>
      <c r="N248" s="234">
        <v>8652538</v>
      </c>
      <c r="O248" s="234">
        <v>920001</v>
      </c>
      <c r="P248" s="234">
        <v>910000</v>
      </c>
      <c r="Q248" s="234">
        <v>75000</v>
      </c>
      <c r="R248" s="234">
        <v>350000</v>
      </c>
      <c r="S248" s="234">
        <v>745000</v>
      </c>
      <c r="T248" s="234">
        <v>1863208</v>
      </c>
      <c r="U248" s="234">
        <f t="shared" si="10"/>
        <v>13515747</v>
      </c>
      <c r="V248" s="234">
        <f t="shared" si="11"/>
        <v>13515747</v>
      </c>
    </row>
    <row r="249" spans="1:22" ht="12.75">
      <c r="A249" s="202" t="s">
        <v>685</v>
      </c>
      <c r="B249" s="203">
        <v>240</v>
      </c>
      <c r="C249">
        <v>2019</v>
      </c>
      <c r="D249" s="234">
        <v>515000</v>
      </c>
      <c r="E249" s="234">
        <v>2500</v>
      </c>
      <c r="F249" s="234">
        <v>65000</v>
      </c>
      <c r="G249" s="234">
        <v>165000</v>
      </c>
      <c r="H249" s="234">
        <v>200</v>
      </c>
      <c r="I249" s="234">
        <v>2500</v>
      </c>
      <c r="J249" s="234">
        <v>0</v>
      </c>
      <c r="K249" s="234">
        <f t="shared" si="9"/>
        <v>750200</v>
      </c>
      <c r="L249"/>
      <c r="M249">
        <v>2020</v>
      </c>
      <c r="N249" s="234">
        <v>526600</v>
      </c>
      <c r="O249" s="234">
        <v>1200</v>
      </c>
      <c r="P249" s="234">
        <v>50300</v>
      </c>
      <c r="Q249" s="234">
        <v>8400</v>
      </c>
      <c r="R249" s="234">
        <v>450</v>
      </c>
      <c r="S249" s="234">
        <v>44500</v>
      </c>
      <c r="T249" s="234">
        <v>0</v>
      </c>
      <c r="U249" s="234">
        <f t="shared" si="10"/>
        <v>631450</v>
      </c>
      <c r="V249" s="234">
        <f t="shared" si="11"/>
        <v>631450</v>
      </c>
    </row>
    <row r="250" spans="1:22" ht="12.75">
      <c r="A250" s="202" t="s">
        <v>686</v>
      </c>
      <c r="B250" s="203">
        <v>241</v>
      </c>
      <c r="C250">
        <v>2019</v>
      </c>
      <c r="D250" s="234">
        <v>530556.11</v>
      </c>
      <c r="E250" s="234">
        <v>0</v>
      </c>
      <c r="F250" s="234">
        <v>25000</v>
      </c>
      <c r="G250" s="234">
        <v>305000</v>
      </c>
      <c r="H250" s="234">
        <v>9800</v>
      </c>
      <c r="I250" s="234">
        <v>3000</v>
      </c>
      <c r="J250" s="234">
        <v>5000</v>
      </c>
      <c r="K250" s="234">
        <f t="shared" si="9"/>
        <v>878356.11</v>
      </c>
      <c r="L250"/>
      <c r="M250">
        <v>2020</v>
      </c>
      <c r="N250" s="234">
        <v>575000</v>
      </c>
      <c r="O250" s="234">
        <v>0</v>
      </c>
      <c r="P250" s="234">
        <v>50000</v>
      </c>
      <c r="Q250" s="234">
        <v>305000</v>
      </c>
      <c r="R250" s="234">
        <v>5000</v>
      </c>
      <c r="S250" s="234">
        <v>12000</v>
      </c>
      <c r="T250" s="234">
        <v>10000</v>
      </c>
      <c r="U250" s="234">
        <f t="shared" si="10"/>
        <v>957000</v>
      </c>
      <c r="V250" s="234">
        <f t="shared" si="11"/>
        <v>957000</v>
      </c>
    </row>
    <row r="251" spans="1:22" ht="12.75">
      <c r="A251" s="202" t="s">
        <v>687</v>
      </c>
      <c r="B251" s="203">
        <v>242</v>
      </c>
      <c r="C251">
        <v>2019</v>
      </c>
      <c r="D251" s="234">
        <v>560000</v>
      </c>
      <c r="E251" s="234">
        <v>1197500</v>
      </c>
      <c r="F251" s="234">
        <v>157000</v>
      </c>
      <c r="G251" s="234">
        <v>6000</v>
      </c>
      <c r="H251" s="234">
        <v>133000</v>
      </c>
      <c r="I251" s="234">
        <v>125000</v>
      </c>
      <c r="J251" s="234">
        <v>69000</v>
      </c>
      <c r="K251" s="234">
        <f t="shared" si="9"/>
        <v>2247500</v>
      </c>
      <c r="L251"/>
      <c r="M251">
        <v>2020</v>
      </c>
      <c r="N251" s="234">
        <v>560000</v>
      </c>
      <c r="O251" s="234">
        <v>1233200</v>
      </c>
      <c r="P251" s="234">
        <v>157000</v>
      </c>
      <c r="Q251" s="234">
        <v>6000</v>
      </c>
      <c r="R251" s="234">
        <v>133000</v>
      </c>
      <c r="S251" s="234">
        <v>153520</v>
      </c>
      <c r="T251" s="234">
        <v>44000</v>
      </c>
      <c r="U251" s="234">
        <f t="shared" si="10"/>
        <v>2286720</v>
      </c>
      <c r="V251" s="234">
        <f t="shared" si="11"/>
        <v>2286720</v>
      </c>
    </row>
    <row r="252" spans="1:22" ht="12.75">
      <c r="A252" s="202" t="s">
        <v>688</v>
      </c>
      <c r="B252" s="203">
        <v>243</v>
      </c>
      <c r="C252">
        <v>2019</v>
      </c>
      <c r="D252" s="234">
        <v>11300000</v>
      </c>
      <c r="E252" s="234">
        <v>1905000</v>
      </c>
      <c r="F252" s="234">
        <v>1260000</v>
      </c>
      <c r="G252" s="234">
        <v>1190000</v>
      </c>
      <c r="H252" s="234">
        <v>670000</v>
      </c>
      <c r="I252" s="234">
        <v>750000</v>
      </c>
      <c r="J252" s="234">
        <v>4893517.87</v>
      </c>
      <c r="K252" s="234">
        <f t="shared" si="9"/>
        <v>21968517.87</v>
      </c>
      <c r="L252"/>
      <c r="M252">
        <v>2020</v>
      </c>
      <c r="N252" s="234">
        <v>11260000</v>
      </c>
      <c r="O252" s="234">
        <v>2000000</v>
      </c>
      <c r="P252" s="234">
        <v>1394000</v>
      </c>
      <c r="Q252" s="234">
        <v>1120000</v>
      </c>
      <c r="R252" s="234">
        <v>750000</v>
      </c>
      <c r="S252" s="234">
        <v>1083000</v>
      </c>
      <c r="T252" s="234">
        <v>6131000</v>
      </c>
      <c r="U252" s="234">
        <f t="shared" si="10"/>
        <v>23738000</v>
      </c>
      <c r="V252" s="234">
        <f t="shared" si="11"/>
        <v>23738000</v>
      </c>
    </row>
    <row r="253" spans="1:22" ht="12.75">
      <c r="A253" s="202" t="s">
        <v>689</v>
      </c>
      <c r="B253" s="203">
        <v>244</v>
      </c>
      <c r="C253">
        <v>2019</v>
      </c>
      <c r="D253" s="237">
        <v>3885000</v>
      </c>
      <c r="E253" s="237">
        <v>785000</v>
      </c>
      <c r="F253" s="237">
        <v>365000</v>
      </c>
      <c r="G253" s="237">
        <v>150000</v>
      </c>
      <c r="H253" s="237">
        <v>135000</v>
      </c>
      <c r="I253" s="237">
        <v>125000</v>
      </c>
      <c r="J253" s="237">
        <v>900000</v>
      </c>
      <c r="K253" s="234">
        <f t="shared" si="9"/>
        <v>6345000</v>
      </c>
      <c r="L253"/>
      <c r="M253">
        <v>2020</v>
      </c>
      <c r="N253" s="237">
        <v>3935000</v>
      </c>
      <c r="O253" s="237">
        <v>955210</v>
      </c>
      <c r="P253" s="237">
        <v>425000</v>
      </c>
      <c r="Q253" s="237">
        <v>167000</v>
      </c>
      <c r="R253" s="237">
        <v>114000</v>
      </c>
      <c r="S253" s="237">
        <v>166790</v>
      </c>
      <c r="T253" s="237">
        <v>856000</v>
      </c>
      <c r="U253" s="234">
        <f t="shared" si="10"/>
        <v>6619000</v>
      </c>
      <c r="V253" s="234">
        <f t="shared" si="11"/>
        <v>6619000</v>
      </c>
    </row>
    <row r="254" spans="1:22" ht="12.75">
      <c r="A254" s="202" t="s">
        <v>690</v>
      </c>
      <c r="B254" s="203">
        <v>245</v>
      </c>
      <c r="C254">
        <v>2019</v>
      </c>
      <c r="D254" s="234">
        <v>2000000</v>
      </c>
      <c r="E254" s="234">
        <v>841500</v>
      </c>
      <c r="F254" s="234">
        <v>165000</v>
      </c>
      <c r="G254" s="234">
        <v>0</v>
      </c>
      <c r="H254" s="234">
        <v>90000</v>
      </c>
      <c r="I254" s="234">
        <v>20000</v>
      </c>
      <c r="J254" s="234">
        <v>70000</v>
      </c>
      <c r="K254" s="234">
        <f t="shared" si="9"/>
        <v>3186500</v>
      </c>
      <c r="L254"/>
      <c r="M254">
        <v>2020</v>
      </c>
      <c r="N254" s="234">
        <v>2000000</v>
      </c>
      <c r="O254" s="234">
        <v>841500</v>
      </c>
      <c r="P254" s="234">
        <v>165000</v>
      </c>
      <c r="Q254" s="234">
        <v>35000</v>
      </c>
      <c r="R254" s="234">
        <v>90000</v>
      </c>
      <c r="S254" s="234">
        <v>22000</v>
      </c>
      <c r="T254" s="234">
        <v>70000</v>
      </c>
      <c r="U254" s="234">
        <f t="shared" si="10"/>
        <v>3223500</v>
      </c>
      <c r="V254" s="234">
        <f t="shared" si="11"/>
        <v>3223500</v>
      </c>
    </row>
    <row r="255" spans="1:22" ht="12.75">
      <c r="A255" s="202" t="s">
        <v>691</v>
      </c>
      <c r="B255" s="203">
        <v>246</v>
      </c>
      <c r="C255">
        <v>2019</v>
      </c>
      <c r="D255" s="234">
        <v>3900000</v>
      </c>
      <c r="E255" s="234">
        <v>385000</v>
      </c>
      <c r="F255" s="234">
        <v>200000</v>
      </c>
      <c r="G255" s="234">
        <v>370000</v>
      </c>
      <c r="H255" s="234">
        <v>95000</v>
      </c>
      <c r="I255" s="234">
        <v>350000</v>
      </c>
      <c r="J255" s="234">
        <v>2779727</v>
      </c>
      <c r="K255" s="234">
        <f t="shared" si="9"/>
        <v>8079727</v>
      </c>
      <c r="L255"/>
      <c r="M255">
        <v>2020</v>
      </c>
      <c r="N255" s="234">
        <v>4000000</v>
      </c>
      <c r="O255" s="234">
        <v>400000</v>
      </c>
      <c r="P255" s="234">
        <v>205000</v>
      </c>
      <c r="Q255" s="234">
        <v>375000</v>
      </c>
      <c r="R255" s="234">
        <v>100000</v>
      </c>
      <c r="S255" s="234">
        <v>450000</v>
      </c>
      <c r="T255" s="234">
        <v>2792739</v>
      </c>
      <c r="U255" s="234">
        <f t="shared" si="10"/>
        <v>8322739</v>
      </c>
      <c r="V255" s="234">
        <f t="shared" si="11"/>
        <v>8322739</v>
      </c>
    </row>
    <row r="256" spans="1:22" ht="12.75">
      <c r="A256" s="202" t="s">
        <v>692</v>
      </c>
      <c r="B256" s="203">
        <v>247</v>
      </c>
      <c r="C256">
        <v>2019</v>
      </c>
      <c r="D256" s="234">
        <v>1900000</v>
      </c>
      <c r="E256" s="234">
        <v>93600</v>
      </c>
      <c r="F256" s="234">
        <v>171000</v>
      </c>
      <c r="G256" s="234">
        <v>0</v>
      </c>
      <c r="H256" s="234">
        <v>22000</v>
      </c>
      <c r="I256" s="234">
        <v>14500</v>
      </c>
      <c r="J256" s="234">
        <v>0</v>
      </c>
      <c r="K256" s="234">
        <f t="shared" si="9"/>
        <v>2201100</v>
      </c>
      <c r="L256"/>
      <c r="M256">
        <v>2020</v>
      </c>
      <c r="N256" s="234">
        <v>1900000</v>
      </c>
      <c r="O256" s="234">
        <v>92400</v>
      </c>
      <c r="P256" s="234">
        <v>174000</v>
      </c>
      <c r="Q256" s="234">
        <v>0</v>
      </c>
      <c r="R256" s="234">
        <v>27000</v>
      </c>
      <c r="S256" s="234">
        <v>34500</v>
      </c>
      <c r="T256" s="234">
        <v>0</v>
      </c>
      <c r="U256" s="234">
        <f t="shared" si="10"/>
        <v>2227900</v>
      </c>
      <c r="V256" s="234">
        <f t="shared" si="11"/>
        <v>2227900</v>
      </c>
    </row>
    <row r="257" spans="1:22" ht="12.75">
      <c r="A257" s="202" t="s">
        <v>693</v>
      </c>
      <c r="B257" s="203">
        <v>248</v>
      </c>
      <c r="C257">
        <v>2019</v>
      </c>
      <c r="D257" s="234">
        <v>5460000</v>
      </c>
      <c r="E257" s="234">
        <v>2375000</v>
      </c>
      <c r="F257" s="234">
        <v>640000</v>
      </c>
      <c r="G257" s="234">
        <v>144000</v>
      </c>
      <c r="H257" s="234">
        <v>1500000</v>
      </c>
      <c r="I257" s="234">
        <v>400000</v>
      </c>
      <c r="J257" s="234">
        <v>625000</v>
      </c>
      <c r="K257" s="234">
        <f t="shared" si="9"/>
        <v>11144000</v>
      </c>
      <c r="L257"/>
      <c r="M257">
        <v>2020</v>
      </c>
      <c r="N257" s="234">
        <v>5950000</v>
      </c>
      <c r="O257" s="234">
        <v>2725000</v>
      </c>
      <c r="P257" s="234">
        <v>440000</v>
      </c>
      <c r="Q257" s="234">
        <v>144000</v>
      </c>
      <c r="R257" s="234">
        <v>1500000</v>
      </c>
      <c r="S257" s="234">
        <v>1200000</v>
      </c>
      <c r="T257" s="234">
        <v>525000</v>
      </c>
      <c r="U257" s="234">
        <f t="shared" si="10"/>
        <v>12484000</v>
      </c>
      <c r="V257" s="234">
        <f t="shared" si="11"/>
        <v>12484000</v>
      </c>
    </row>
    <row r="258" spans="1:22" ht="12.75">
      <c r="A258" s="202" t="s">
        <v>694</v>
      </c>
      <c r="B258" s="203">
        <v>249</v>
      </c>
      <c r="C258">
        <v>2019</v>
      </c>
      <c r="D258" s="234">
        <v>245000</v>
      </c>
      <c r="E258" s="234">
        <v>1000</v>
      </c>
      <c r="F258" s="234">
        <v>35000</v>
      </c>
      <c r="G258" s="234">
        <v>0</v>
      </c>
      <c r="H258" s="234">
        <v>6500</v>
      </c>
      <c r="I258" s="234">
        <v>7500</v>
      </c>
      <c r="J258" s="234">
        <v>2000</v>
      </c>
      <c r="K258" s="234">
        <f t="shared" si="9"/>
        <v>297000</v>
      </c>
      <c r="L258"/>
      <c r="M258">
        <v>2020</v>
      </c>
      <c r="N258" s="234">
        <v>249000</v>
      </c>
      <c r="O258" s="234">
        <v>1800</v>
      </c>
      <c r="P258" s="234">
        <v>35000</v>
      </c>
      <c r="Q258" s="234">
        <v>0</v>
      </c>
      <c r="R258" s="234">
        <v>8500</v>
      </c>
      <c r="S258" s="234">
        <v>11000</v>
      </c>
      <c r="T258" s="234">
        <v>0</v>
      </c>
      <c r="U258" s="234">
        <f t="shared" si="10"/>
        <v>305300</v>
      </c>
      <c r="V258" s="234">
        <f t="shared" si="11"/>
        <v>305300</v>
      </c>
    </row>
    <row r="259" spans="1:22" ht="12.75">
      <c r="A259" s="202" t="s">
        <v>695</v>
      </c>
      <c r="B259" s="203">
        <v>250</v>
      </c>
      <c r="C259">
        <v>2019</v>
      </c>
      <c r="D259" s="234">
        <v>778000</v>
      </c>
      <c r="E259" s="234">
        <v>0</v>
      </c>
      <c r="F259" s="234">
        <v>28000</v>
      </c>
      <c r="G259" s="234">
        <v>3570000</v>
      </c>
      <c r="H259" s="234">
        <v>8000</v>
      </c>
      <c r="I259" s="234">
        <v>8000</v>
      </c>
      <c r="J259" s="234">
        <v>389601</v>
      </c>
      <c r="K259" s="234">
        <f t="shared" si="9"/>
        <v>4781601</v>
      </c>
      <c r="L259"/>
      <c r="M259">
        <v>2020</v>
      </c>
      <c r="N259" s="234">
        <v>825000</v>
      </c>
      <c r="O259" s="234">
        <v>0</v>
      </c>
      <c r="P259" s="234">
        <v>29000</v>
      </c>
      <c r="Q259" s="234">
        <v>3500000</v>
      </c>
      <c r="R259" s="234">
        <v>11000</v>
      </c>
      <c r="S259" s="234">
        <v>10000</v>
      </c>
      <c r="T259" s="234">
        <v>350070</v>
      </c>
      <c r="U259" s="234">
        <f t="shared" si="10"/>
        <v>4725070</v>
      </c>
      <c r="V259" s="234">
        <f t="shared" si="11"/>
        <v>4725070</v>
      </c>
    </row>
    <row r="260" spans="1:22" ht="12.75">
      <c r="A260" s="202" t="s">
        <v>696</v>
      </c>
      <c r="B260" s="203">
        <v>251</v>
      </c>
      <c r="C260">
        <v>2019</v>
      </c>
      <c r="D260" s="234">
        <v>2865000</v>
      </c>
      <c r="E260" s="234">
        <v>895000</v>
      </c>
      <c r="F260" s="234">
        <v>450000</v>
      </c>
      <c r="G260" s="234">
        <v>20000</v>
      </c>
      <c r="H260" s="234">
        <v>16000</v>
      </c>
      <c r="I260" s="234">
        <v>250000</v>
      </c>
      <c r="J260" s="234">
        <v>35000</v>
      </c>
      <c r="K260" s="234">
        <f t="shared" si="9"/>
        <v>4531000</v>
      </c>
      <c r="L260"/>
      <c r="M260">
        <v>2020</v>
      </c>
      <c r="N260" s="234">
        <v>2922300</v>
      </c>
      <c r="O260" s="234">
        <v>925000</v>
      </c>
      <c r="P260" s="234">
        <v>450000</v>
      </c>
      <c r="Q260" s="234">
        <v>20000</v>
      </c>
      <c r="R260" s="234">
        <v>16192</v>
      </c>
      <c r="S260" s="234">
        <v>300000</v>
      </c>
      <c r="T260" s="234">
        <v>175000</v>
      </c>
      <c r="U260" s="234">
        <f t="shared" si="10"/>
        <v>4808492</v>
      </c>
      <c r="V260" s="234">
        <f t="shared" si="11"/>
        <v>4808492</v>
      </c>
    </row>
    <row r="261" spans="1:22" ht="12.75">
      <c r="A261" s="202" t="s">
        <v>697</v>
      </c>
      <c r="B261" s="203">
        <v>252</v>
      </c>
      <c r="C261">
        <v>2019</v>
      </c>
      <c r="D261" s="234">
        <v>850000</v>
      </c>
      <c r="E261" s="234">
        <v>491300</v>
      </c>
      <c r="F261" s="234">
        <v>95000</v>
      </c>
      <c r="G261" s="234">
        <v>12498</v>
      </c>
      <c r="H261" s="234">
        <v>120000</v>
      </c>
      <c r="I261" s="234">
        <v>37500</v>
      </c>
      <c r="J261" s="234">
        <v>63000</v>
      </c>
      <c r="K261" s="234">
        <f t="shared" si="9"/>
        <v>1669298</v>
      </c>
      <c r="L261"/>
      <c r="M261">
        <v>2020</v>
      </c>
      <c r="N261" s="234">
        <v>975000</v>
      </c>
      <c r="O261" s="234">
        <v>530500</v>
      </c>
      <c r="P261" s="234">
        <v>118000</v>
      </c>
      <c r="Q261" s="234">
        <v>12950</v>
      </c>
      <c r="R261" s="234">
        <v>306500</v>
      </c>
      <c r="S261" s="234">
        <v>40000</v>
      </c>
      <c r="T261" s="234">
        <v>30000</v>
      </c>
      <c r="U261" s="234">
        <f t="shared" si="10"/>
        <v>2012950</v>
      </c>
      <c r="V261" s="234">
        <f t="shared" si="11"/>
        <v>2012950</v>
      </c>
    </row>
    <row r="262" spans="1:22" ht="12.75">
      <c r="A262" s="202" t="s">
        <v>698</v>
      </c>
      <c r="B262" s="203">
        <v>253</v>
      </c>
      <c r="C262" s="240">
        <v>2019</v>
      </c>
      <c r="D262" s="237">
        <v>42000</v>
      </c>
      <c r="E262" s="237">
        <v>0</v>
      </c>
      <c r="F262" s="237">
        <v>1200</v>
      </c>
      <c r="G262" s="237">
        <v>0</v>
      </c>
      <c r="H262" s="237">
        <v>175</v>
      </c>
      <c r="I262" s="237">
        <v>1000</v>
      </c>
      <c r="J262" s="237">
        <v>0</v>
      </c>
      <c r="K262" s="234">
        <f t="shared" si="9"/>
        <v>44375</v>
      </c>
      <c r="L262"/>
      <c r="M262">
        <v>2020</v>
      </c>
      <c r="N262" s="237">
        <v>45000</v>
      </c>
      <c r="O262" s="237">
        <v>0</v>
      </c>
      <c r="P262" s="237">
        <v>1200</v>
      </c>
      <c r="Q262" s="237">
        <v>0</v>
      </c>
      <c r="R262" s="237">
        <v>60</v>
      </c>
      <c r="S262" s="237">
        <v>2000</v>
      </c>
      <c r="T262" s="237">
        <v>0</v>
      </c>
      <c r="U262" s="234">
        <f t="shared" si="10"/>
        <v>48260</v>
      </c>
      <c r="V262" s="234">
        <f t="shared" si="11"/>
        <v>48260</v>
      </c>
    </row>
    <row r="263" spans="1:22" ht="12.75">
      <c r="A263" s="202" t="s">
        <v>699</v>
      </c>
      <c r="B263" s="203">
        <v>254</v>
      </c>
      <c r="C263">
        <v>2019</v>
      </c>
      <c r="D263" s="234">
        <v>880000</v>
      </c>
      <c r="E263" s="234">
        <v>2400</v>
      </c>
      <c r="F263" s="234">
        <v>65000</v>
      </c>
      <c r="G263" s="234">
        <v>3500</v>
      </c>
      <c r="H263" s="234">
        <v>55000</v>
      </c>
      <c r="I263" s="234">
        <v>31565.27</v>
      </c>
      <c r="J263" s="234">
        <v>14500</v>
      </c>
      <c r="K263" s="234">
        <f t="shared" si="9"/>
        <v>1051965.27</v>
      </c>
      <c r="L263"/>
      <c r="M263">
        <v>2020</v>
      </c>
      <c r="N263" s="234">
        <v>920000</v>
      </c>
      <c r="O263" s="234">
        <v>152600</v>
      </c>
      <c r="P263" s="234">
        <v>70000</v>
      </c>
      <c r="Q263" s="234">
        <v>13500</v>
      </c>
      <c r="R263" s="234">
        <v>60000</v>
      </c>
      <c r="S263" s="234">
        <v>54481.43</v>
      </c>
      <c r="T263" s="234">
        <v>0</v>
      </c>
      <c r="U263" s="234">
        <f t="shared" si="10"/>
        <v>1270581.43</v>
      </c>
      <c r="V263" s="234">
        <f t="shared" si="11"/>
        <v>1270581.43</v>
      </c>
    </row>
    <row r="264" spans="1:22" ht="12.75">
      <c r="A264" s="202" t="s">
        <v>700</v>
      </c>
      <c r="B264" s="203">
        <v>255</v>
      </c>
      <c r="C264" s="238">
        <v>2018</v>
      </c>
      <c r="D264" s="239">
        <v>160000</v>
      </c>
      <c r="E264" s="239">
        <v>0</v>
      </c>
      <c r="F264" s="239">
        <v>50000</v>
      </c>
      <c r="G264" s="239">
        <v>4000</v>
      </c>
      <c r="H264" s="239">
        <v>1000</v>
      </c>
      <c r="I264" s="239">
        <v>3000</v>
      </c>
      <c r="J264" s="239">
        <v>0</v>
      </c>
      <c r="K264" s="234">
        <f t="shared" si="9"/>
        <v>218000</v>
      </c>
      <c r="L264"/>
      <c r="M264">
        <v>2019</v>
      </c>
      <c r="N264" s="239">
        <v>160000</v>
      </c>
      <c r="O264" s="239">
        <v>0</v>
      </c>
      <c r="P264" s="239">
        <v>42000</v>
      </c>
      <c r="Q264" s="239">
        <v>4000</v>
      </c>
      <c r="R264" s="239">
        <v>3000</v>
      </c>
      <c r="S264" s="239">
        <v>3000</v>
      </c>
      <c r="T264" s="239">
        <v>0</v>
      </c>
      <c r="U264" s="234">
        <f t="shared" si="10"/>
        <v>212000</v>
      </c>
      <c r="V264" s="234">
        <f t="shared" si="11"/>
        <v>212000</v>
      </c>
    </row>
    <row r="265" spans="1:22" ht="12.75">
      <c r="A265" s="202" t="s">
        <v>701</v>
      </c>
      <c r="B265" s="203">
        <v>256</v>
      </c>
      <c r="C265">
        <v>2019</v>
      </c>
      <c r="D265" s="234">
        <v>160400</v>
      </c>
      <c r="E265" s="234">
        <v>0</v>
      </c>
      <c r="F265" s="234">
        <v>8725</v>
      </c>
      <c r="G265" s="234">
        <v>2000</v>
      </c>
      <c r="H265" s="234">
        <v>5075</v>
      </c>
      <c r="I265" s="234">
        <v>500</v>
      </c>
      <c r="J265" s="234">
        <v>0</v>
      </c>
      <c r="K265" s="234">
        <f t="shared" si="9"/>
        <v>176700</v>
      </c>
      <c r="L265"/>
      <c r="M265">
        <v>2020</v>
      </c>
      <c r="N265" s="234">
        <v>160400</v>
      </c>
      <c r="O265" s="234">
        <v>0</v>
      </c>
      <c r="P265" s="234">
        <v>8725</v>
      </c>
      <c r="Q265" s="234">
        <v>2000</v>
      </c>
      <c r="R265" s="234">
        <v>5075</v>
      </c>
      <c r="S265" s="234">
        <v>500</v>
      </c>
      <c r="T265" s="234">
        <v>4000</v>
      </c>
      <c r="U265" s="234">
        <f t="shared" si="10"/>
        <v>180700</v>
      </c>
      <c r="V265" s="234">
        <f t="shared" si="11"/>
        <v>180700</v>
      </c>
    </row>
    <row r="266" spans="1:22" ht="12.75">
      <c r="A266" s="202" t="s">
        <v>702</v>
      </c>
      <c r="B266" s="203">
        <v>257</v>
      </c>
      <c r="C266">
        <v>2019</v>
      </c>
      <c r="D266" s="234">
        <v>1199111</v>
      </c>
      <c r="E266" s="234">
        <v>46000</v>
      </c>
      <c r="F266" s="234">
        <v>67000</v>
      </c>
      <c r="G266" s="234">
        <v>525750</v>
      </c>
      <c r="H266" s="234">
        <v>10000</v>
      </c>
      <c r="I266" s="234">
        <v>10000</v>
      </c>
      <c r="J266" s="234">
        <v>4494</v>
      </c>
      <c r="K266" s="234">
        <f t="shared" si="9"/>
        <v>1862355</v>
      </c>
      <c r="L266"/>
      <c r="M266">
        <v>2020</v>
      </c>
      <c r="N266" s="234">
        <v>1380000</v>
      </c>
      <c r="O266" s="234">
        <v>50000</v>
      </c>
      <c r="P266" s="234">
        <v>80000</v>
      </c>
      <c r="Q266" s="234">
        <v>525750</v>
      </c>
      <c r="R266" s="234">
        <v>15000</v>
      </c>
      <c r="S266" s="234">
        <v>10000</v>
      </c>
      <c r="T266" s="234">
        <v>4105</v>
      </c>
      <c r="U266" s="234">
        <f t="shared" si="10"/>
        <v>2064855</v>
      </c>
      <c r="V266" s="234">
        <f t="shared" si="11"/>
        <v>2064855</v>
      </c>
    </row>
    <row r="267" spans="1:22" ht="12.75">
      <c r="A267" s="202" t="s">
        <v>703</v>
      </c>
      <c r="B267" s="203">
        <v>258</v>
      </c>
      <c r="C267">
        <v>2019</v>
      </c>
      <c r="D267" s="234">
        <v>4100000</v>
      </c>
      <c r="E267" s="234">
        <v>2170000</v>
      </c>
      <c r="F267" s="234">
        <v>440000</v>
      </c>
      <c r="G267" s="234">
        <v>700000</v>
      </c>
      <c r="H267" s="234">
        <v>800000</v>
      </c>
      <c r="I267" s="234">
        <v>200000</v>
      </c>
      <c r="J267" s="234">
        <v>900000</v>
      </c>
      <c r="K267" s="234">
        <f aca="true" t="shared" si="12" ref="K267:K330">SUM(D267:J267)</f>
        <v>9310000</v>
      </c>
      <c r="L267"/>
      <c r="M267">
        <v>2020</v>
      </c>
      <c r="N267" s="234">
        <v>4050000</v>
      </c>
      <c r="O267" s="234">
        <v>2130000</v>
      </c>
      <c r="P267" s="234">
        <v>406028.48</v>
      </c>
      <c r="Q267" s="234">
        <v>620000</v>
      </c>
      <c r="R267" s="234">
        <v>800000</v>
      </c>
      <c r="S267" s="234">
        <v>229000</v>
      </c>
      <c r="T267" s="234">
        <v>800000</v>
      </c>
      <c r="U267" s="234">
        <f aca="true" t="shared" si="13" ref="U267:U330">SUM(N267:T267)</f>
        <v>9035028.48</v>
      </c>
      <c r="V267" s="234">
        <f aca="true" t="shared" si="14" ref="V267:V330">SUM(N267:T267)</f>
        <v>9035028.48</v>
      </c>
    </row>
    <row r="268" spans="1:22" ht="12.75">
      <c r="A268" s="202" t="s">
        <v>704</v>
      </c>
      <c r="B268" s="203">
        <v>259</v>
      </c>
      <c r="C268">
        <v>2019</v>
      </c>
      <c r="D268" s="234">
        <v>1470000</v>
      </c>
      <c r="E268" s="234">
        <v>382500</v>
      </c>
      <c r="F268" s="234">
        <v>158000</v>
      </c>
      <c r="G268" s="234">
        <v>0</v>
      </c>
      <c r="H268" s="234">
        <v>86400</v>
      </c>
      <c r="I268" s="234">
        <v>18000</v>
      </c>
      <c r="J268" s="234">
        <v>56200</v>
      </c>
      <c r="K268" s="234">
        <f t="shared" si="12"/>
        <v>2171100</v>
      </c>
      <c r="L268"/>
      <c r="M268">
        <v>2020</v>
      </c>
      <c r="N268" s="234">
        <v>1515000</v>
      </c>
      <c r="O268" s="234">
        <v>454000</v>
      </c>
      <c r="P268" s="234">
        <v>180000</v>
      </c>
      <c r="Q268" s="234">
        <v>0</v>
      </c>
      <c r="R268" s="234">
        <v>90000</v>
      </c>
      <c r="S268" s="234">
        <v>41500</v>
      </c>
      <c r="T268" s="234">
        <v>57200</v>
      </c>
      <c r="U268" s="234">
        <f t="shared" si="13"/>
        <v>2337700</v>
      </c>
      <c r="V268" s="234">
        <f t="shared" si="14"/>
        <v>2337700</v>
      </c>
    </row>
    <row r="269" spans="1:22" ht="12.75">
      <c r="A269" s="202" t="s">
        <v>705</v>
      </c>
      <c r="B269" s="203">
        <v>260</v>
      </c>
      <c r="C269">
        <v>2019</v>
      </c>
      <c r="D269" s="234">
        <v>78000</v>
      </c>
      <c r="E269" s="234">
        <v>0</v>
      </c>
      <c r="F269" s="234">
        <v>5000</v>
      </c>
      <c r="G269" s="234">
        <v>0</v>
      </c>
      <c r="H269" s="234">
        <v>3000</v>
      </c>
      <c r="I269" s="234">
        <v>4000</v>
      </c>
      <c r="J269" s="234">
        <v>0</v>
      </c>
      <c r="K269" s="234">
        <f t="shared" si="12"/>
        <v>90000</v>
      </c>
      <c r="L269"/>
      <c r="M269">
        <v>2020</v>
      </c>
      <c r="N269" s="234">
        <v>78000</v>
      </c>
      <c r="O269" s="234">
        <v>0</v>
      </c>
      <c r="P269" s="234">
        <v>7000</v>
      </c>
      <c r="Q269" s="234">
        <v>0</v>
      </c>
      <c r="R269" s="234">
        <v>3000</v>
      </c>
      <c r="S269" s="234">
        <v>4000</v>
      </c>
      <c r="T269" s="234">
        <v>0</v>
      </c>
      <c r="U269" s="234">
        <f t="shared" si="13"/>
        <v>92000</v>
      </c>
      <c r="V269" s="234">
        <f t="shared" si="14"/>
        <v>92000</v>
      </c>
    </row>
    <row r="270" spans="1:22" ht="12.75">
      <c r="A270" s="202" t="s">
        <v>706</v>
      </c>
      <c r="B270" s="203">
        <v>261</v>
      </c>
      <c r="C270">
        <v>2019</v>
      </c>
      <c r="D270" s="234">
        <v>3095500</v>
      </c>
      <c r="E270" s="234">
        <v>559500</v>
      </c>
      <c r="F270" s="234">
        <v>405000</v>
      </c>
      <c r="G270" s="234">
        <v>22500</v>
      </c>
      <c r="H270" s="234">
        <v>8000</v>
      </c>
      <c r="I270" s="234">
        <v>30000</v>
      </c>
      <c r="J270" s="234">
        <v>80000</v>
      </c>
      <c r="K270" s="234">
        <f t="shared" si="12"/>
        <v>4200500</v>
      </c>
      <c r="L270"/>
      <c r="M270">
        <v>2020</v>
      </c>
      <c r="N270" s="234">
        <v>3430000</v>
      </c>
      <c r="O270" s="234">
        <v>699000</v>
      </c>
      <c r="P270" s="234">
        <v>370000</v>
      </c>
      <c r="Q270" s="234">
        <v>11000</v>
      </c>
      <c r="R270" s="234">
        <v>7000</v>
      </c>
      <c r="S270" s="234">
        <v>328000</v>
      </c>
      <c r="T270" s="234">
        <v>100000</v>
      </c>
      <c r="U270" s="234">
        <f t="shared" si="13"/>
        <v>4945000</v>
      </c>
      <c r="V270" s="234">
        <f t="shared" si="14"/>
        <v>4945000</v>
      </c>
    </row>
    <row r="271" spans="1:22" ht="12.75">
      <c r="A271" s="202" t="s">
        <v>707</v>
      </c>
      <c r="B271" s="203">
        <v>262</v>
      </c>
      <c r="C271">
        <v>2019</v>
      </c>
      <c r="D271" s="234">
        <v>4534000</v>
      </c>
      <c r="E271" s="234">
        <v>1750000</v>
      </c>
      <c r="F271" s="234">
        <v>236000</v>
      </c>
      <c r="G271" s="234">
        <v>71326</v>
      </c>
      <c r="H271" s="234">
        <v>123500</v>
      </c>
      <c r="I271" s="234">
        <v>600000</v>
      </c>
      <c r="J271" s="234">
        <v>200000</v>
      </c>
      <c r="K271" s="234">
        <f t="shared" si="12"/>
        <v>7514826</v>
      </c>
      <c r="L271"/>
      <c r="M271">
        <v>2020</v>
      </c>
      <c r="N271" s="234">
        <v>4500000</v>
      </c>
      <c r="O271" s="234">
        <v>1924000</v>
      </c>
      <c r="P271" s="234">
        <v>280000</v>
      </c>
      <c r="Q271" s="234">
        <v>70900</v>
      </c>
      <c r="R271" s="234">
        <v>175000</v>
      </c>
      <c r="S271" s="234">
        <v>1265000</v>
      </c>
      <c r="T271" s="234">
        <v>150000</v>
      </c>
      <c r="U271" s="234">
        <f t="shared" si="13"/>
        <v>8364900</v>
      </c>
      <c r="V271" s="234">
        <f t="shared" si="14"/>
        <v>8364900</v>
      </c>
    </row>
    <row r="272" spans="1:22" ht="12.75">
      <c r="A272" s="202" t="s">
        <v>708</v>
      </c>
      <c r="B272" s="203">
        <v>263</v>
      </c>
      <c r="C272">
        <v>2019</v>
      </c>
      <c r="D272" s="234">
        <v>100000</v>
      </c>
      <c r="E272" s="234">
        <v>0</v>
      </c>
      <c r="F272" s="234">
        <v>7500</v>
      </c>
      <c r="G272" s="234">
        <v>0</v>
      </c>
      <c r="H272" s="234">
        <v>2300</v>
      </c>
      <c r="I272" s="234">
        <v>1000</v>
      </c>
      <c r="J272" s="234">
        <v>0</v>
      </c>
      <c r="K272" s="234">
        <f t="shared" si="12"/>
        <v>110800</v>
      </c>
      <c r="L272"/>
      <c r="M272">
        <v>2020</v>
      </c>
      <c r="N272" s="234">
        <v>110000</v>
      </c>
      <c r="O272" s="234">
        <v>0</v>
      </c>
      <c r="P272" s="234">
        <v>8000</v>
      </c>
      <c r="Q272" s="234">
        <v>0</v>
      </c>
      <c r="R272" s="234">
        <v>1000</v>
      </c>
      <c r="S272" s="234">
        <v>1385</v>
      </c>
      <c r="T272" s="234">
        <v>0</v>
      </c>
      <c r="U272" s="234">
        <f t="shared" si="13"/>
        <v>120385</v>
      </c>
      <c r="V272" s="234">
        <f t="shared" si="14"/>
        <v>120385</v>
      </c>
    </row>
    <row r="273" spans="1:22" ht="12.75">
      <c r="A273" s="202" t="s">
        <v>709</v>
      </c>
      <c r="B273" s="203">
        <v>264</v>
      </c>
      <c r="C273">
        <v>2019</v>
      </c>
      <c r="D273" s="234">
        <v>2920530</v>
      </c>
      <c r="E273" s="234">
        <v>269000</v>
      </c>
      <c r="F273" s="234">
        <v>385500</v>
      </c>
      <c r="G273" s="234">
        <v>16000</v>
      </c>
      <c r="H273" s="234">
        <v>47700</v>
      </c>
      <c r="I273" s="234">
        <v>110870</v>
      </c>
      <c r="J273" s="234">
        <v>120000</v>
      </c>
      <c r="K273" s="234">
        <f t="shared" si="12"/>
        <v>3869600</v>
      </c>
      <c r="L273"/>
      <c r="M273">
        <v>2020</v>
      </c>
      <c r="N273" s="234">
        <v>2949530</v>
      </c>
      <c r="O273" s="234">
        <v>269000</v>
      </c>
      <c r="P273" s="234">
        <v>330000</v>
      </c>
      <c r="Q273" s="234">
        <v>16000</v>
      </c>
      <c r="R273" s="234">
        <v>40200</v>
      </c>
      <c r="S273" s="234">
        <v>173370</v>
      </c>
      <c r="T273" s="234">
        <v>75000</v>
      </c>
      <c r="U273" s="234">
        <f t="shared" si="13"/>
        <v>3853100</v>
      </c>
      <c r="V273" s="234">
        <f t="shared" si="14"/>
        <v>3853100</v>
      </c>
    </row>
    <row r="274" spans="1:22" ht="12.75">
      <c r="A274" s="202" t="s">
        <v>710</v>
      </c>
      <c r="B274" s="203">
        <v>265</v>
      </c>
      <c r="C274">
        <v>2019</v>
      </c>
      <c r="D274" s="234">
        <v>2500000</v>
      </c>
      <c r="E274" s="234">
        <v>1272500</v>
      </c>
      <c r="F274" s="234">
        <v>140000</v>
      </c>
      <c r="G274" s="234">
        <v>3000</v>
      </c>
      <c r="H274" s="234">
        <v>50000</v>
      </c>
      <c r="I274" s="234">
        <v>25000</v>
      </c>
      <c r="J274" s="234">
        <v>51000</v>
      </c>
      <c r="K274" s="234">
        <f t="shared" si="12"/>
        <v>4041500</v>
      </c>
      <c r="L274"/>
      <c r="M274">
        <v>2020</v>
      </c>
      <c r="N274" s="234">
        <v>2835000</v>
      </c>
      <c r="O274" s="234">
        <v>1312000</v>
      </c>
      <c r="P274" s="234">
        <v>150000</v>
      </c>
      <c r="Q274" s="234">
        <v>3000</v>
      </c>
      <c r="R274" s="234">
        <v>60000</v>
      </c>
      <c r="S274" s="234">
        <v>70000</v>
      </c>
      <c r="T274" s="234">
        <v>61000</v>
      </c>
      <c r="U274" s="234">
        <f t="shared" si="13"/>
        <v>4491000</v>
      </c>
      <c r="V274" s="234">
        <f t="shared" si="14"/>
        <v>4491000</v>
      </c>
    </row>
    <row r="275" spans="1:22" ht="12.75">
      <c r="A275" s="202" t="s">
        <v>711</v>
      </c>
      <c r="B275" s="203">
        <v>266</v>
      </c>
      <c r="C275">
        <v>2019</v>
      </c>
      <c r="D275" s="234">
        <v>3016300</v>
      </c>
      <c r="E275" s="234">
        <v>317000</v>
      </c>
      <c r="F275" s="234">
        <v>283000</v>
      </c>
      <c r="G275" s="234">
        <v>1700</v>
      </c>
      <c r="H275" s="234">
        <v>80000</v>
      </c>
      <c r="I275" s="234">
        <v>279000</v>
      </c>
      <c r="J275" s="234">
        <v>0</v>
      </c>
      <c r="K275" s="234">
        <f t="shared" si="12"/>
        <v>3977000</v>
      </c>
      <c r="L275"/>
      <c r="M275">
        <v>2020</v>
      </c>
      <c r="N275" s="234">
        <v>3100000</v>
      </c>
      <c r="O275" s="234">
        <v>300000</v>
      </c>
      <c r="P275" s="234">
        <v>200000</v>
      </c>
      <c r="Q275" s="234">
        <v>1700</v>
      </c>
      <c r="R275" s="234">
        <v>50000</v>
      </c>
      <c r="S275" s="234">
        <v>368300</v>
      </c>
      <c r="T275" s="234">
        <v>0</v>
      </c>
      <c r="U275" s="234">
        <f t="shared" si="13"/>
        <v>4020000</v>
      </c>
      <c r="V275" s="234">
        <f t="shared" si="14"/>
        <v>4020000</v>
      </c>
    </row>
    <row r="276" spans="1:22" ht="12.75">
      <c r="A276" s="202" t="s">
        <v>712</v>
      </c>
      <c r="B276" s="203">
        <v>267</v>
      </c>
      <c r="C276">
        <v>2019</v>
      </c>
      <c r="D276" s="234">
        <v>550000</v>
      </c>
      <c r="E276" s="234">
        <v>0</v>
      </c>
      <c r="F276" s="234">
        <v>85000</v>
      </c>
      <c r="G276" s="234">
        <v>6000</v>
      </c>
      <c r="H276" s="234">
        <v>12000</v>
      </c>
      <c r="I276" s="234">
        <v>15000</v>
      </c>
      <c r="J276" s="234">
        <v>0</v>
      </c>
      <c r="K276" s="234">
        <f t="shared" si="12"/>
        <v>668000</v>
      </c>
      <c r="L276"/>
      <c r="M276">
        <v>2020</v>
      </c>
      <c r="N276" s="234">
        <v>569000</v>
      </c>
      <c r="O276" s="234">
        <v>34200</v>
      </c>
      <c r="P276" s="234">
        <v>77800</v>
      </c>
      <c r="Q276" s="234">
        <v>2500</v>
      </c>
      <c r="R276" s="234">
        <v>6700</v>
      </c>
      <c r="S276" s="234">
        <v>25600</v>
      </c>
      <c r="T276" s="234">
        <v>0</v>
      </c>
      <c r="U276" s="234">
        <f t="shared" si="13"/>
        <v>715800</v>
      </c>
      <c r="V276" s="234">
        <f t="shared" si="14"/>
        <v>715800</v>
      </c>
    </row>
    <row r="277" spans="1:22" ht="12.75">
      <c r="A277" s="202" t="s">
        <v>713</v>
      </c>
      <c r="B277" s="203">
        <v>268</v>
      </c>
      <c r="C277">
        <v>2019</v>
      </c>
      <c r="D277" s="234">
        <v>175000</v>
      </c>
      <c r="E277" s="234">
        <v>0</v>
      </c>
      <c r="F277" s="234">
        <v>20000</v>
      </c>
      <c r="G277" s="234">
        <v>2000</v>
      </c>
      <c r="H277" s="234">
        <v>3500</v>
      </c>
      <c r="I277" s="234">
        <v>4000</v>
      </c>
      <c r="J277" s="234">
        <v>0</v>
      </c>
      <c r="K277" s="234">
        <f t="shared" si="12"/>
        <v>204500</v>
      </c>
      <c r="L277"/>
      <c r="M277">
        <v>2020</v>
      </c>
      <c r="N277" s="234">
        <v>175000</v>
      </c>
      <c r="O277" s="234">
        <v>0</v>
      </c>
      <c r="P277" s="234">
        <v>20000</v>
      </c>
      <c r="Q277" s="234">
        <v>1000</v>
      </c>
      <c r="R277" s="234">
        <v>3000</v>
      </c>
      <c r="S277" s="234">
        <v>10000</v>
      </c>
      <c r="T277" s="234">
        <v>0</v>
      </c>
      <c r="U277" s="234">
        <f t="shared" si="13"/>
        <v>209000</v>
      </c>
      <c r="V277" s="234">
        <f t="shared" si="14"/>
        <v>209000</v>
      </c>
    </row>
    <row r="278" spans="1:22" ht="12.75">
      <c r="A278" s="202" t="s">
        <v>714</v>
      </c>
      <c r="B278" s="203">
        <v>269</v>
      </c>
      <c r="C278">
        <v>2019</v>
      </c>
      <c r="D278" s="234">
        <v>895000</v>
      </c>
      <c r="E278" s="234">
        <v>30600</v>
      </c>
      <c r="F278" s="234">
        <v>37000</v>
      </c>
      <c r="G278" s="234">
        <v>0</v>
      </c>
      <c r="H278" s="234">
        <v>0</v>
      </c>
      <c r="I278" s="234">
        <v>17000</v>
      </c>
      <c r="J278" s="234">
        <v>0</v>
      </c>
      <c r="K278" s="234">
        <f t="shared" si="12"/>
        <v>979600</v>
      </c>
      <c r="L278"/>
      <c r="M278">
        <v>2020</v>
      </c>
      <c r="N278" s="234">
        <v>790129</v>
      </c>
      <c r="O278" s="234">
        <v>29800</v>
      </c>
      <c r="P278" s="234">
        <v>22000</v>
      </c>
      <c r="Q278" s="234">
        <v>0</v>
      </c>
      <c r="R278" s="234">
        <v>1000</v>
      </c>
      <c r="S278" s="234">
        <v>105000</v>
      </c>
      <c r="T278" s="234">
        <v>0</v>
      </c>
      <c r="U278" s="234">
        <f t="shared" si="13"/>
        <v>947929</v>
      </c>
      <c r="V278" s="234">
        <f t="shared" si="14"/>
        <v>947929</v>
      </c>
    </row>
    <row r="279" spans="1:22" ht="12.75">
      <c r="A279" s="202" t="s">
        <v>715</v>
      </c>
      <c r="B279" s="203">
        <v>270</v>
      </c>
      <c r="C279">
        <v>2019</v>
      </c>
      <c r="D279" s="234">
        <v>991535.63</v>
      </c>
      <c r="E279" s="234">
        <v>40000</v>
      </c>
      <c r="F279" s="234">
        <v>133000</v>
      </c>
      <c r="G279" s="234">
        <v>16000</v>
      </c>
      <c r="H279" s="234">
        <v>13000</v>
      </c>
      <c r="I279" s="234">
        <v>19000</v>
      </c>
      <c r="J279" s="234">
        <v>330000</v>
      </c>
      <c r="K279" s="234">
        <f t="shared" si="12"/>
        <v>1542535.63</v>
      </c>
      <c r="L279"/>
      <c r="M279">
        <v>2020</v>
      </c>
      <c r="N279" s="234">
        <v>980765.69</v>
      </c>
      <c r="O279" s="234">
        <v>40000</v>
      </c>
      <c r="P279" s="234">
        <v>100000</v>
      </c>
      <c r="Q279" s="234">
        <v>17000</v>
      </c>
      <c r="R279" s="234">
        <v>14025</v>
      </c>
      <c r="S279" s="234">
        <v>24000</v>
      </c>
      <c r="T279" s="234">
        <v>341500</v>
      </c>
      <c r="U279" s="234">
        <f t="shared" si="13"/>
        <v>1517290.69</v>
      </c>
      <c r="V279" s="234">
        <f t="shared" si="14"/>
        <v>1517290.69</v>
      </c>
    </row>
    <row r="280" spans="1:22" ht="12.75">
      <c r="A280" s="202" t="s">
        <v>716</v>
      </c>
      <c r="B280" s="203">
        <v>271</v>
      </c>
      <c r="C280">
        <v>2019</v>
      </c>
      <c r="D280" s="234">
        <v>6000000</v>
      </c>
      <c r="E280" s="234">
        <v>575000</v>
      </c>
      <c r="F280" s="234">
        <v>300000</v>
      </c>
      <c r="G280" s="234">
        <v>35000</v>
      </c>
      <c r="H280" s="234">
        <v>140000</v>
      </c>
      <c r="I280" s="234">
        <v>485900</v>
      </c>
      <c r="J280" s="234">
        <v>448000</v>
      </c>
      <c r="K280" s="234">
        <f t="shared" si="12"/>
        <v>7983900</v>
      </c>
      <c r="L280"/>
      <c r="M280">
        <v>2020</v>
      </c>
      <c r="N280" s="234">
        <v>6112454</v>
      </c>
      <c r="O280" s="234">
        <v>631000</v>
      </c>
      <c r="P280" s="234">
        <v>330000</v>
      </c>
      <c r="Q280" s="234">
        <v>37000</v>
      </c>
      <c r="R280" s="234">
        <v>140000</v>
      </c>
      <c r="S280" s="234">
        <v>677370</v>
      </c>
      <c r="T280" s="234">
        <v>485800</v>
      </c>
      <c r="U280" s="234">
        <f t="shared" si="13"/>
        <v>8413624</v>
      </c>
      <c r="V280" s="234">
        <f t="shared" si="14"/>
        <v>8413624</v>
      </c>
    </row>
    <row r="281" spans="1:22" ht="12.75">
      <c r="A281" s="202" t="s">
        <v>717</v>
      </c>
      <c r="B281" s="203">
        <v>272</v>
      </c>
      <c r="C281">
        <v>2019</v>
      </c>
      <c r="D281" s="234">
        <v>195000</v>
      </c>
      <c r="E281" s="234">
        <v>0</v>
      </c>
      <c r="F281" s="234">
        <v>14000</v>
      </c>
      <c r="G281" s="234">
        <v>340000</v>
      </c>
      <c r="H281" s="234">
        <v>5000</v>
      </c>
      <c r="I281" s="234">
        <v>11000</v>
      </c>
      <c r="J281" s="234">
        <v>11000</v>
      </c>
      <c r="K281" s="234">
        <f t="shared" si="12"/>
        <v>576000</v>
      </c>
      <c r="L281"/>
      <c r="M281">
        <v>2020</v>
      </c>
      <c r="N281" s="234">
        <v>201579.13</v>
      </c>
      <c r="O281" s="234">
        <v>0</v>
      </c>
      <c r="P281" s="234">
        <v>22000</v>
      </c>
      <c r="Q281" s="234">
        <v>336000</v>
      </c>
      <c r="R281" s="234">
        <v>2000</v>
      </c>
      <c r="S281" s="234">
        <v>17000</v>
      </c>
      <c r="T281" s="234">
        <v>18500</v>
      </c>
      <c r="U281" s="234">
        <f t="shared" si="13"/>
        <v>597079.13</v>
      </c>
      <c r="V281" s="234">
        <f t="shared" si="14"/>
        <v>597079.13</v>
      </c>
    </row>
    <row r="282" spans="1:22" ht="12.75">
      <c r="A282" s="202" t="s">
        <v>718</v>
      </c>
      <c r="B282" s="203">
        <v>273</v>
      </c>
      <c r="C282">
        <v>2019</v>
      </c>
      <c r="D282" s="234">
        <v>2200000</v>
      </c>
      <c r="E282" s="234">
        <v>345000</v>
      </c>
      <c r="F282" s="234">
        <v>190000</v>
      </c>
      <c r="G282" s="234">
        <v>0</v>
      </c>
      <c r="H282" s="234">
        <v>70000</v>
      </c>
      <c r="I282" s="234">
        <v>20000</v>
      </c>
      <c r="J282" s="234">
        <v>60000</v>
      </c>
      <c r="K282" s="234">
        <f t="shared" si="12"/>
        <v>2885000</v>
      </c>
      <c r="L282"/>
      <c r="M282">
        <v>2020</v>
      </c>
      <c r="N282" s="234">
        <v>2200000</v>
      </c>
      <c r="O282" s="234">
        <v>345000</v>
      </c>
      <c r="P282" s="234">
        <v>130000</v>
      </c>
      <c r="Q282" s="234">
        <v>0</v>
      </c>
      <c r="R282" s="234">
        <v>65000</v>
      </c>
      <c r="S282" s="234">
        <v>75000</v>
      </c>
      <c r="T282" s="234">
        <v>60000</v>
      </c>
      <c r="U282" s="234">
        <f t="shared" si="13"/>
        <v>2875000</v>
      </c>
      <c r="V282" s="234">
        <f t="shared" si="14"/>
        <v>2875000</v>
      </c>
    </row>
    <row r="283" spans="1:22" ht="12.75">
      <c r="A283" s="202" t="s">
        <v>719</v>
      </c>
      <c r="B283" s="203">
        <v>274</v>
      </c>
      <c r="C283">
        <v>2019</v>
      </c>
      <c r="D283" s="234">
        <v>6732124</v>
      </c>
      <c r="E283" s="234">
        <v>3190027</v>
      </c>
      <c r="F283" s="234">
        <v>629136</v>
      </c>
      <c r="G283" s="234">
        <v>1538300</v>
      </c>
      <c r="H283" s="234">
        <v>6113400</v>
      </c>
      <c r="I283" s="234">
        <v>600000</v>
      </c>
      <c r="J283" s="234">
        <v>989572</v>
      </c>
      <c r="K283" s="234">
        <f t="shared" si="12"/>
        <v>19792559</v>
      </c>
      <c r="L283"/>
      <c r="M283">
        <v>2020</v>
      </c>
      <c r="N283" s="234">
        <v>6776206</v>
      </c>
      <c r="O283" s="234">
        <v>3483452</v>
      </c>
      <c r="P283" s="234">
        <v>515300</v>
      </c>
      <c r="Q283" s="234">
        <v>1507019</v>
      </c>
      <c r="R283" s="234">
        <v>6158996</v>
      </c>
      <c r="S283" s="234">
        <v>900000</v>
      </c>
      <c r="T283" s="234">
        <v>667807</v>
      </c>
      <c r="U283" s="234">
        <f t="shared" si="13"/>
        <v>20008780</v>
      </c>
      <c r="V283" s="234">
        <f t="shared" si="14"/>
        <v>20008780</v>
      </c>
    </row>
    <row r="284" spans="1:22" ht="12.75">
      <c r="A284" s="202" t="s">
        <v>720</v>
      </c>
      <c r="B284" s="203">
        <v>275</v>
      </c>
      <c r="C284">
        <v>2019</v>
      </c>
      <c r="D284" s="234">
        <v>1756223</v>
      </c>
      <c r="E284" s="234">
        <v>104000</v>
      </c>
      <c r="F284" s="234">
        <v>100000</v>
      </c>
      <c r="G284" s="234">
        <v>175000</v>
      </c>
      <c r="H284" s="234">
        <v>20000</v>
      </c>
      <c r="I284" s="234">
        <v>35000</v>
      </c>
      <c r="J284" s="234">
        <v>120000</v>
      </c>
      <c r="K284" s="234">
        <f t="shared" si="12"/>
        <v>2310223</v>
      </c>
      <c r="L284"/>
      <c r="M284">
        <v>2020</v>
      </c>
      <c r="N284" s="234">
        <v>1750223</v>
      </c>
      <c r="O284" s="234">
        <v>104000</v>
      </c>
      <c r="P284" s="234">
        <v>100000</v>
      </c>
      <c r="Q284" s="234">
        <v>175000</v>
      </c>
      <c r="R284" s="234">
        <v>20000</v>
      </c>
      <c r="S284" s="234">
        <v>50000</v>
      </c>
      <c r="T284" s="234">
        <v>120000</v>
      </c>
      <c r="U284" s="234">
        <f t="shared" si="13"/>
        <v>2319223</v>
      </c>
      <c r="V284" s="234">
        <f t="shared" si="14"/>
        <v>2319223</v>
      </c>
    </row>
    <row r="285" spans="1:22" ht="12.75">
      <c r="A285" s="202" t="s">
        <v>721</v>
      </c>
      <c r="B285" s="203">
        <v>276</v>
      </c>
      <c r="C285">
        <v>2019</v>
      </c>
      <c r="D285" s="237">
        <v>1020000</v>
      </c>
      <c r="E285" s="237">
        <v>52500</v>
      </c>
      <c r="F285" s="237">
        <v>85000</v>
      </c>
      <c r="G285" s="237">
        <v>53000</v>
      </c>
      <c r="H285" s="237">
        <v>12000</v>
      </c>
      <c r="I285" s="237">
        <v>6500</v>
      </c>
      <c r="J285" s="237">
        <v>32125</v>
      </c>
      <c r="K285" s="234">
        <f t="shared" si="12"/>
        <v>1261125</v>
      </c>
      <c r="L285"/>
      <c r="M285">
        <v>2020</v>
      </c>
      <c r="N285" s="237">
        <v>1015000</v>
      </c>
      <c r="O285" s="237">
        <v>52500</v>
      </c>
      <c r="P285" s="237">
        <v>90000</v>
      </c>
      <c r="Q285" s="237">
        <v>53000</v>
      </c>
      <c r="R285" s="237">
        <v>5000</v>
      </c>
      <c r="S285" s="237">
        <v>15000</v>
      </c>
      <c r="T285" s="237">
        <v>15401</v>
      </c>
      <c r="U285" s="234">
        <f t="shared" si="13"/>
        <v>1245901</v>
      </c>
      <c r="V285" s="234">
        <f t="shared" si="14"/>
        <v>1245901</v>
      </c>
    </row>
    <row r="286" spans="1:22" ht="12.75">
      <c r="A286" s="202" t="s">
        <v>722</v>
      </c>
      <c r="B286" s="203">
        <v>277</v>
      </c>
      <c r="C286">
        <v>2019</v>
      </c>
      <c r="D286" s="234">
        <v>1900000</v>
      </c>
      <c r="E286" s="234">
        <v>85000</v>
      </c>
      <c r="F286" s="234">
        <v>70000</v>
      </c>
      <c r="G286" s="234">
        <v>400000</v>
      </c>
      <c r="H286" s="234">
        <v>75000</v>
      </c>
      <c r="I286" s="234">
        <v>65000</v>
      </c>
      <c r="J286" s="234">
        <v>0</v>
      </c>
      <c r="K286" s="234">
        <f t="shared" si="12"/>
        <v>2595000</v>
      </c>
      <c r="L286"/>
      <c r="M286">
        <v>2020</v>
      </c>
      <c r="N286" s="234">
        <v>2075000</v>
      </c>
      <c r="O286" s="234">
        <v>85000</v>
      </c>
      <c r="P286" s="234">
        <v>70000</v>
      </c>
      <c r="Q286" s="234">
        <v>400000</v>
      </c>
      <c r="R286" s="234">
        <v>75000</v>
      </c>
      <c r="S286" s="234">
        <v>165000</v>
      </c>
      <c r="T286" s="234">
        <v>0</v>
      </c>
      <c r="U286" s="234">
        <f t="shared" si="13"/>
        <v>2870000</v>
      </c>
      <c r="V286" s="234">
        <f t="shared" si="14"/>
        <v>2870000</v>
      </c>
    </row>
    <row r="287" spans="1:22" ht="12.75">
      <c r="A287" s="202" t="s">
        <v>723</v>
      </c>
      <c r="B287" s="203">
        <v>278</v>
      </c>
      <c r="C287">
        <v>2019</v>
      </c>
      <c r="D287" s="234">
        <v>1599838.43</v>
      </c>
      <c r="E287" s="234">
        <v>300000</v>
      </c>
      <c r="F287" s="234">
        <v>280000</v>
      </c>
      <c r="G287" s="234">
        <v>83000</v>
      </c>
      <c r="H287" s="234">
        <v>100000</v>
      </c>
      <c r="I287" s="234">
        <v>40000</v>
      </c>
      <c r="J287" s="234">
        <v>422000</v>
      </c>
      <c r="K287" s="234">
        <f t="shared" si="12"/>
        <v>2824838.4299999997</v>
      </c>
      <c r="L287"/>
      <c r="M287">
        <v>2020</v>
      </c>
      <c r="N287" s="234">
        <v>1627693.92</v>
      </c>
      <c r="O287" s="234">
        <v>324000</v>
      </c>
      <c r="P287" s="234">
        <v>280000</v>
      </c>
      <c r="Q287" s="234">
        <v>85000</v>
      </c>
      <c r="R287" s="234">
        <v>125000</v>
      </c>
      <c r="S287" s="234">
        <v>50000</v>
      </c>
      <c r="T287" s="234">
        <v>488300</v>
      </c>
      <c r="U287" s="234">
        <f t="shared" si="13"/>
        <v>2979993.92</v>
      </c>
      <c r="V287" s="234">
        <f t="shared" si="14"/>
        <v>2979993.92</v>
      </c>
    </row>
    <row r="288" spans="1:22" ht="12.75">
      <c r="A288" s="202" t="s">
        <v>724</v>
      </c>
      <c r="B288" s="203">
        <v>279</v>
      </c>
      <c r="C288">
        <v>2019</v>
      </c>
      <c r="D288" s="234">
        <v>1077000</v>
      </c>
      <c r="E288" s="234">
        <v>0</v>
      </c>
      <c r="F288" s="234">
        <v>44000</v>
      </c>
      <c r="G288" s="234">
        <v>7000</v>
      </c>
      <c r="H288" s="234">
        <v>17000</v>
      </c>
      <c r="I288" s="234">
        <v>8000</v>
      </c>
      <c r="J288" s="234">
        <v>0</v>
      </c>
      <c r="K288" s="234">
        <f t="shared" si="12"/>
        <v>1153000</v>
      </c>
      <c r="L288"/>
      <c r="M288">
        <v>2020</v>
      </c>
      <c r="N288" s="234">
        <v>1050000</v>
      </c>
      <c r="O288" s="234">
        <v>0</v>
      </c>
      <c r="P288" s="234">
        <v>37000</v>
      </c>
      <c r="Q288" s="234">
        <v>6000</v>
      </c>
      <c r="R288" s="234">
        <v>14300</v>
      </c>
      <c r="S288" s="234">
        <v>6700</v>
      </c>
      <c r="T288" s="234">
        <v>0</v>
      </c>
      <c r="U288" s="234">
        <f t="shared" si="13"/>
        <v>1114000</v>
      </c>
      <c r="V288" s="234">
        <f t="shared" si="14"/>
        <v>1114000</v>
      </c>
    </row>
    <row r="289" spans="1:22" ht="12.75">
      <c r="A289" s="202" t="s">
        <v>725</v>
      </c>
      <c r="B289" s="203">
        <v>280</v>
      </c>
      <c r="C289">
        <v>2019</v>
      </c>
      <c r="D289" s="234">
        <v>1400767</v>
      </c>
      <c r="E289" s="234">
        <v>143200</v>
      </c>
      <c r="F289" s="234">
        <v>101000</v>
      </c>
      <c r="G289" s="234">
        <v>0</v>
      </c>
      <c r="H289" s="234">
        <v>26000</v>
      </c>
      <c r="I289" s="234">
        <v>12960</v>
      </c>
      <c r="J289" s="234">
        <v>0</v>
      </c>
      <c r="K289" s="234">
        <f t="shared" si="12"/>
        <v>1683927</v>
      </c>
      <c r="L289"/>
      <c r="M289">
        <v>2020</v>
      </c>
      <c r="N289" s="234">
        <v>1452425</v>
      </c>
      <c r="O289" s="234">
        <v>144495</v>
      </c>
      <c r="P289" s="234">
        <v>101000</v>
      </c>
      <c r="Q289" s="234">
        <v>0</v>
      </c>
      <c r="R289" s="234">
        <v>26000</v>
      </c>
      <c r="S289" s="234">
        <v>12500</v>
      </c>
      <c r="T289" s="234">
        <v>19375</v>
      </c>
      <c r="U289" s="234">
        <f t="shared" si="13"/>
        <v>1755795</v>
      </c>
      <c r="V289" s="234">
        <f t="shared" si="14"/>
        <v>1755795</v>
      </c>
    </row>
    <row r="290" spans="1:22" ht="12.75">
      <c r="A290" s="202" t="s">
        <v>726</v>
      </c>
      <c r="B290" s="203">
        <v>281</v>
      </c>
      <c r="C290">
        <v>2019</v>
      </c>
      <c r="D290" s="234">
        <v>11300000</v>
      </c>
      <c r="E290" s="234">
        <v>3152927</v>
      </c>
      <c r="F290" s="234">
        <v>1230350</v>
      </c>
      <c r="G290" s="234">
        <v>16119948</v>
      </c>
      <c r="H290" s="234">
        <v>6496722</v>
      </c>
      <c r="I290" s="234">
        <v>1896859</v>
      </c>
      <c r="J290" s="234">
        <v>9550841</v>
      </c>
      <c r="K290" s="234">
        <f t="shared" si="12"/>
        <v>49747647</v>
      </c>
      <c r="L290"/>
      <c r="M290">
        <v>2020</v>
      </c>
      <c r="N290" s="234">
        <v>12281263</v>
      </c>
      <c r="O290" s="234">
        <v>3452927</v>
      </c>
      <c r="P290" s="234">
        <v>1420500</v>
      </c>
      <c r="Q290" s="234">
        <v>16659948</v>
      </c>
      <c r="R290" s="234">
        <v>6533999</v>
      </c>
      <c r="S290" s="234">
        <v>3261523</v>
      </c>
      <c r="T290" s="234">
        <v>9603367</v>
      </c>
      <c r="U290" s="234">
        <f t="shared" si="13"/>
        <v>53213527</v>
      </c>
      <c r="V290" s="234">
        <f t="shared" si="14"/>
        <v>53213527</v>
      </c>
    </row>
    <row r="291" spans="1:22" ht="12.75">
      <c r="A291" s="202" t="s">
        <v>727</v>
      </c>
      <c r="B291" s="203">
        <v>282</v>
      </c>
      <c r="C291">
        <v>2019</v>
      </c>
      <c r="D291" s="234">
        <v>1230000</v>
      </c>
      <c r="E291" s="234">
        <v>20000</v>
      </c>
      <c r="F291" s="234">
        <v>57000</v>
      </c>
      <c r="G291" s="234">
        <v>775000</v>
      </c>
      <c r="H291" s="234">
        <v>35000</v>
      </c>
      <c r="I291" s="234">
        <v>25000</v>
      </c>
      <c r="J291" s="234">
        <v>0</v>
      </c>
      <c r="K291" s="234">
        <f t="shared" si="12"/>
        <v>2142000</v>
      </c>
      <c r="L291"/>
      <c r="M291">
        <v>2020</v>
      </c>
      <c r="N291" s="234">
        <v>1520000</v>
      </c>
      <c r="O291" s="234">
        <v>17000</v>
      </c>
      <c r="P291" s="234">
        <v>70000</v>
      </c>
      <c r="Q291" s="234">
        <v>775000</v>
      </c>
      <c r="R291" s="234">
        <v>31000</v>
      </c>
      <c r="S291" s="234">
        <v>65000</v>
      </c>
      <c r="T291" s="234">
        <v>0</v>
      </c>
      <c r="U291" s="234">
        <f t="shared" si="13"/>
        <v>2478000</v>
      </c>
      <c r="V291" s="234">
        <f t="shared" si="14"/>
        <v>2478000</v>
      </c>
    </row>
    <row r="292" spans="1:22" ht="12.75">
      <c r="A292" s="202" t="s">
        <v>728</v>
      </c>
      <c r="B292" s="203">
        <v>283</v>
      </c>
      <c r="C292" s="236">
        <v>2019</v>
      </c>
      <c r="D292" s="234">
        <v>300000</v>
      </c>
      <c r="E292" s="234">
        <v>420000</v>
      </c>
      <c r="F292" s="234">
        <v>28000</v>
      </c>
      <c r="G292" s="234">
        <v>22000</v>
      </c>
      <c r="H292" s="234">
        <v>8000</v>
      </c>
      <c r="I292" s="234">
        <v>15000</v>
      </c>
      <c r="J292" s="234">
        <v>0</v>
      </c>
      <c r="K292" s="234">
        <f t="shared" si="12"/>
        <v>793000</v>
      </c>
      <c r="L292"/>
      <c r="M292">
        <v>2020</v>
      </c>
      <c r="N292" s="234">
        <v>300000</v>
      </c>
      <c r="O292" s="234">
        <v>410000</v>
      </c>
      <c r="P292" s="234">
        <v>28000</v>
      </c>
      <c r="Q292" s="234">
        <v>22000</v>
      </c>
      <c r="R292" s="234">
        <v>8000</v>
      </c>
      <c r="S292" s="234">
        <v>20000</v>
      </c>
      <c r="T292" s="234">
        <v>0</v>
      </c>
      <c r="U292" s="234">
        <f t="shared" si="13"/>
        <v>788000</v>
      </c>
      <c r="V292" s="234">
        <f t="shared" si="14"/>
        <v>788000</v>
      </c>
    </row>
    <row r="293" spans="1:22" ht="12.75">
      <c r="A293" s="202" t="s">
        <v>729</v>
      </c>
      <c r="B293" s="203">
        <v>284</v>
      </c>
      <c r="C293">
        <v>2019</v>
      </c>
      <c r="D293" s="234">
        <v>3600000</v>
      </c>
      <c r="E293" s="234">
        <v>355000</v>
      </c>
      <c r="F293" s="234">
        <v>160000</v>
      </c>
      <c r="G293" s="234">
        <v>60000</v>
      </c>
      <c r="H293" s="234">
        <v>55500</v>
      </c>
      <c r="I293" s="234">
        <v>20000</v>
      </c>
      <c r="J293" s="234">
        <v>215499</v>
      </c>
      <c r="K293" s="234">
        <f t="shared" si="12"/>
        <v>4465999</v>
      </c>
      <c r="L293"/>
      <c r="M293">
        <v>2020</v>
      </c>
      <c r="N293" s="234">
        <v>3700000</v>
      </c>
      <c r="O293" s="234">
        <v>355000</v>
      </c>
      <c r="P293" s="234">
        <v>150000</v>
      </c>
      <c r="Q293" s="234">
        <v>51000</v>
      </c>
      <c r="R293" s="234">
        <v>65000</v>
      </c>
      <c r="S293" s="234">
        <v>50000</v>
      </c>
      <c r="T293" s="234">
        <v>106000</v>
      </c>
      <c r="U293" s="234">
        <f t="shared" si="13"/>
        <v>4477000</v>
      </c>
      <c r="V293" s="234">
        <f t="shared" si="14"/>
        <v>4477000</v>
      </c>
    </row>
    <row r="294" spans="1:22" ht="12.75">
      <c r="A294" s="202" t="s">
        <v>730</v>
      </c>
      <c r="B294" s="203">
        <v>285</v>
      </c>
      <c r="C294">
        <v>2019</v>
      </c>
      <c r="D294" s="234">
        <v>4109933</v>
      </c>
      <c r="E294" s="234">
        <v>832445</v>
      </c>
      <c r="F294" s="234">
        <v>601843</v>
      </c>
      <c r="G294" s="234">
        <v>43365</v>
      </c>
      <c r="H294" s="234">
        <v>79256</v>
      </c>
      <c r="I294" s="234">
        <v>299916</v>
      </c>
      <c r="J294" s="234">
        <v>327749</v>
      </c>
      <c r="K294" s="234">
        <f t="shared" si="12"/>
        <v>6294507</v>
      </c>
      <c r="L294"/>
      <c r="M294">
        <v>2020</v>
      </c>
      <c r="N294" s="234">
        <v>3996204</v>
      </c>
      <c r="O294" s="234">
        <v>945116</v>
      </c>
      <c r="P294" s="234">
        <v>557319</v>
      </c>
      <c r="Q294" s="234">
        <v>66028</v>
      </c>
      <c r="R294" s="234">
        <v>66004</v>
      </c>
      <c r="S294" s="234">
        <v>300000</v>
      </c>
      <c r="T294" s="234">
        <v>308642</v>
      </c>
      <c r="U294" s="234">
        <f t="shared" si="13"/>
        <v>6239313</v>
      </c>
      <c r="V294" s="234">
        <f t="shared" si="14"/>
        <v>6239313</v>
      </c>
    </row>
    <row r="295" spans="1:22" ht="12.75">
      <c r="A295" s="202" t="s">
        <v>731</v>
      </c>
      <c r="B295" s="203">
        <v>286</v>
      </c>
      <c r="C295">
        <v>2019</v>
      </c>
      <c r="D295" s="234">
        <v>1175000</v>
      </c>
      <c r="E295" s="234">
        <v>0</v>
      </c>
      <c r="F295" s="234">
        <v>35000</v>
      </c>
      <c r="G295" s="234">
        <v>90000</v>
      </c>
      <c r="H295" s="234">
        <v>6500</v>
      </c>
      <c r="I295" s="234">
        <v>16000</v>
      </c>
      <c r="J295" s="234">
        <v>0</v>
      </c>
      <c r="K295" s="234">
        <f t="shared" si="12"/>
        <v>1322500</v>
      </c>
      <c r="L295"/>
      <c r="M295">
        <v>2020</v>
      </c>
      <c r="N295" s="234">
        <v>1200000</v>
      </c>
      <c r="O295" s="234">
        <v>0</v>
      </c>
      <c r="P295" s="234">
        <v>50000</v>
      </c>
      <c r="Q295" s="234">
        <v>90000</v>
      </c>
      <c r="R295" s="234">
        <v>6000</v>
      </c>
      <c r="S295" s="234">
        <v>35000</v>
      </c>
      <c r="T295" s="234">
        <v>0</v>
      </c>
      <c r="U295" s="234">
        <f t="shared" si="13"/>
        <v>1381000</v>
      </c>
      <c r="V295" s="234">
        <f t="shared" si="14"/>
        <v>1381000</v>
      </c>
    </row>
    <row r="296" spans="1:22" ht="12.75">
      <c r="A296" s="202" t="s">
        <v>732</v>
      </c>
      <c r="B296" s="203">
        <v>287</v>
      </c>
      <c r="C296">
        <v>2019</v>
      </c>
      <c r="D296" s="234">
        <v>1500000</v>
      </c>
      <c r="E296" s="234">
        <v>1147800</v>
      </c>
      <c r="F296" s="234">
        <v>79100</v>
      </c>
      <c r="G296" s="234">
        <v>20000</v>
      </c>
      <c r="H296" s="234">
        <v>156700</v>
      </c>
      <c r="I296" s="234">
        <v>78000</v>
      </c>
      <c r="J296" s="234">
        <v>233109</v>
      </c>
      <c r="K296" s="234">
        <f t="shared" si="12"/>
        <v>3214709</v>
      </c>
      <c r="L296"/>
      <c r="M296">
        <v>2020</v>
      </c>
      <c r="N296" s="234">
        <v>1450000</v>
      </c>
      <c r="O296" s="234">
        <v>1198000</v>
      </c>
      <c r="P296" s="234">
        <v>90240</v>
      </c>
      <c r="Q296" s="234">
        <v>25000</v>
      </c>
      <c r="R296" s="234">
        <v>157200</v>
      </c>
      <c r="S296" s="234">
        <v>150000</v>
      </c>
      <c r="T296" s="234">
        <v>181109</v>
      </c>
      <c r="U296" s="234">
        <f t="shared" si="13"/>
        <v>3251549</v>
      </c>
      <c r="V296" s="234">
        <f t="shared" si="14"/>
        <v>3251549</v>
      </c>
    </row>
    <row r="297" spans="1:22" ht="12.75">
      <c r="A297" s="202" t="s">
        <v>733</v>
      </c>
      <c r="B297" s="203">
        <v>288</v>
      </c>
      <c r="C297">
        <v>2019</v>
      </c>
      <c r="D297" s="234">
        <v>3400000</v>
      </c>
      <c r="E297" s="234">
        <v>322000</v>
      </c>
      <c r="F297" s="234">
        <v>0</v>
      </c>
      <c r="G297" s="234">
        <v>80000</v>
      </c>
      <c r="H297" s="234">
        <v>10000</v>
      </c>
      <c r="I297" s="234">
        <v>20000</v>
      </c>
      <c r="J297" s="234">
        <v>13879</v>
      </c>
      <c r="K297" s="234">
        <f t="shared" si="12"/>
        <v>3845879</v>
      </c>
      <c r="L297"/>
      <c r="M297">
        <v>2020</v>
      </c>
      <c r="N297" s="234">
        <v>3350000</v>
      </c>
      <c r="O297" s="234">
        <v>322200</v>
      </c>
      <c r="P297" s="234">
        <v>0</v>
      </c>
      <c r="Q297" s="234">
        <v>60000</v>
      </c>
      <c r="R297" s="234">
        <v>0</v>
      </c>
      <c r="S297" s="234">
        <v>20200</v>
      </c>
      <c r="T297" s="234">
        <v>9052</v>
      </c>
      <c r="U297" s="234">
        <f t="shared" si="13"/>
        <v>3761452</v>
      </c>
      <c r="V297" s="234">
        <f t="shared" si="14"/>
        <v>3761452</v>
      </c>
    </row>
    <row r="298" spans="1:22" ht="12.75">
      <c r="A298" s="202" t="s">
        <v>734</v>
      </c>
      <c r="B298" s="203">
        <v>289</v>
      </c>
      <c r="C298">
        <v>2019</v>
      </c>
      <c r="D298" s="234">
        <v>362784.08</v>
      </c>
      <c r="E298" s="234">
        <v>44395.94</v>
      </c>
      <c r="F298" s="234">
        <v>15311.24</v>
      </c>
      <c r="G298" s="234">
        <v>2284.23</v>
      </c>
      <c r="H298" s="234">
        <v>4492.5</v>
      </c>
      <c r="I298" s="234">
        <v>4962.66</v>
      </c>
      <c r="J298" s="234">
        <v>102162.6</v>
      </c>
      <c r="K298" s="234">
        <f t="shared" si="12"/>
        <v>536393.25</v>
      </c>
      <c r="L298"/>
      <c r="M298">
        <v>2020</v>
      </c>
      <c r="N298" s="234">
        <v>395991.22</v>
      </c>
      <c r="O298" s="234">
        <v>48890.97</v>
      </c>
      <c r="P298" s="234">
        <v>14267.68</v>
      </c>
      <c r="Q298" s="234">
        <v>5083.28</v>
      </c>
      <c r="R298" s="234">
        <v>4837.78</v>
      </c>
      <c r="S298" s="234">
        <v>9498.95</v>
      </c>
      <c r="T298" s="234">
        <v>112499.32</v>
      </c>
      <c r="U298" s="234">
        <f t="shared" si="13"/>
        <v>591069.2</v>
      </c>
      <c r="V298" s="234">
        <f t="shared" si="14"/>
        <v>591069.2</v>
      </c>
    </row>
    <row r="299" spans="1:22" ht="12.75">
      <c r="A299" s="202" t="s">
        <v>735</v>
      </c>
      <c r="B299" s="203">
        <v>290</v>
      </c>
      <c r="C299">
        <v>2019</v>
      </c>
      <c r="D299" s="234">
        <v>1482821</v>
      </c>
      <c r="E299" s="234">
        <v>112500</v>
      </c>
      <c r="F299" s="234">
        <v>60000</v>
      </c>
      <c r="G299" s="234">
        <v>0</v>
      </c>
      <c r="H299" s="234">
        <v>50000</v>
      </c>
      <c r="I299" s="234">
        <v>22000</v>
      </c>
      <c r="J299" s="234">
        <v>30000</v>
      </c>
      <c r="K299" s="234">
        <f t="shared" si="12"/>
        <v>1757321</v>
      </c>
      <c r="L299"/>
      <c r="M299">
        <v>2020</v>
      </c>
      <c r="N299" s="234">
        <v>1433492</v>
      </c>
      <c r="O299" s="234">
        <v>107500</v>
      </c>
      <c r="P299" s="234">
        <v>60000</v>
      </c>
      <c r="Q299" s="234">
        <v>0</v>
      </c>
      <c r="R299" s="234">
        <v>40000</v>
      </c>
      <c r="S299" s="234">
        <v>42000</v>
      </c>
      <c r="T299" s="234">
        <v>30000</v>
      </c>
      <c r="U299" s="234">
        <f t="shared" si="13"/>
        <v>1712992</v>
      </c>
      <c r="V299" s="234">
        <f t="shared" si="14"/>
        <v>1712992</v>
      </c>
    </row>
    <row r="300" spans="1:22" ht="12.75">
      <c r="A300" s="202" t="s">
        <v>736</v>
      </c>
      <c r="B300" s="203">
        <v>291</v>
      </c>
      <c r="C300">
        <v>2019</v>
      </c>
      <c r="D300" s="234">
        <v>2350000</v>
      </c>
      <c r="E300" s="234">
        <v>249500</v>
      </c>
      <c r="F300" s="234">
        <v>165500</v>
      </c>
      <c r="G300" s="234">
        <v>0</v>
      </c>
      <c r="H300" s="234">
        <v>70000</v>
      </c>
      <c r="I300" s="234">
        <v>160000</v>
      </c>
      <c r="J300" s="234">
        <v>150000</v>
      </c>
      <c r="K300" s="234">
        <f t="shared" si="12"/>
        <v>3145000</v>
      </c>
      <c r="L300"/>
      <c r="M300">
        <v>2020</v>
      </c>
      <c r="N300" s="234">
        <v>2500000</v>
      </c>
      <c r="O300" s="234">
        <v>279000</v>
      </c>
      <c r="P300" s="234">
        <v>185890</v>
      </c>
      <c r="Q300" s="234">
        <v>0</v>
      </c>
      <c r="R300" s="234">
        <v>75850</v>
      </c>
      <c r="S300" s="234">
        <v>205000</v>
      </c>
      <c r="T300" s="234">
        <v>0</v>
      </c>
      <c r="U300" s="234">
        <f t="shared" si="13"/>
        <v>3245740</v>
      </c>
      <c r="V300" s="234">
        <f t="shared" si="14"/>
        <v>3245740</v>
      </c>
    </row>
    <row r="301" spans="1:22" ht="12.75">
      <c r="A301" s="202" t="s">
        <v>737</v>
      </c>
      <c r="B301" s="203">
        <v>292</v>
      </c>
      <c r="C301">
        <v>2019</v>
      </c>
      <c r="D301" s="234">
        <v>1430000</v>
      </c>
      <c r="E301" s="234">
        <v>37277</v>
      </c>
      <c r="F301" s="234">
        <v>103000</v>
      </c>
      <c r="G301" s="234">
        <v>0</v>
      </c>
      <c r="H301" s="234">
        <v>17500</v>
      </c>
      <c r="I301" s="234">
        <v>14000</v>
      </c>
      <c r="J301" s="234">
        <v>9000</v>
      </c>
      <c r="K301" s="234">
        <f t="shared" si="12"/>
        <v>1610777</v>
      </c>
      <c r="L301"/>
      <c r="M301">
        <v>2020</v>
      </c>
      <c r="N301" s="234">
        <v>1535000</v>
      </c>
      <c r="O301" s="234">
        <v>46000</v>
      </c>
      <c r="P301" s="234">
        <v>117000</v>
      </c>
      <c r="Q301" s="234">
        <v>0</v>
      </c>
      <c r="R301" s="234">
        <v>23000</v>
      </c>
      <c r="S301" s="234">
        <v>39000</v>
      </c>
      <c r="T301" s="234">
        <v>16000</v>
      </c>
      <c r="U301" s="234">
        <f t="shared" si="13"/>
        <v>1776000</v>
      </c>
      <c r="V301" s="234">
        <f t="shared" si="14"/>
        <v>1776000</v>
      </c>
    </row>
    <row r="302" spans="1:22" ht="12.75">
      <c r="A302" s="202" t="s">
        <v>738</v>
      </c>
      <c r="B302" s="203">
        <v>293</v>
      </c>
      <c r="C302">
        <v>2019</v>
      </c>
      <c r="D302" s="234">
        <v>7250000</v>
      </c>
      <c r="E302" s="234">
        <v>948600</v>
      </c>
      <c r="F302" s="234">
        <v>800000</v>
      </c>
      <c r="G302" s="234">
        <v>100000</v>
      </c>
      <c r="H302" s="234">
        <v>348000</v>
      </c>
      <c r="I302" s="234">
        <v>500000</v>
      </c>
      <c r="J302" s="234">
        <v>510000</v>
      </c>
      <c r="K302" s="234">
        <f t="shared" si="12"/>
        <v>10456600</v>
      </c>
      <c r="L302"/>
      <c r="M302">
        <v>2020</v>
      </c>
      <c r="N302" s="234">
        <v>7325000</v>
      </c>
      <c r="O302" s="234">
        <v>940600</v>
      </c>
      <c r="P302" s="234">
        <v>760000</v>
      </c>
      <c r="Q302" s="234">
        <v>100000</v>
      </c>
      <c r="R302" s="234">
        <v>315000</v>
      </c>
      <c r="S302" s="234">
        <v>1000000</v>
      </c>
      <c r="T302" s="234">
        <v>510000</v>
      </c>
      <c r="U302" s="234">
        <f t="shared" si="13"/>
        <v>10950600</v>
      </c>
      <c r="V302" s="234">
        <f t="shared" si="14"/>
        <v>10950600</v>
      </c>
    </row>
    <row r="303" spans="1:22" ht="12.75">
      <c r="A303" s="202" t="s">
        <v>739</v>
      </c>
      <c r="B303" s="203">
        <v>294</v>
      </c>
      <c r="C303">
        <v>2019</v>
      </c>
      <c r="D303" s="234">
        <v>1000000</v>
      </c>
      <c r="E303" s="234">
        <v>42000</v>
      </c>
      <c r="F303" s="234">
        <v>80000</v>
      </c>
      <c r="G303" s="234">
        <v>5000</v>
      </c>
      <c r="H303" s="234">
        <v>4750</v>
      </c>
      <c r="I303" s="234">
        <v>8500</v>
      </c>
      <c r="J303" s="234">
        <v>1843523</v>
      </c>
      <c r="K303" s="234">
        <f t="shared" si="12"/>
        <v>2983773</v>
      </c>
      <c r="L303"/>
      <c r="M303">
        <v>2020</v>
      </c>
      <c r="N303" s="234">
        <v>1025000</v>
      </c>
      <c r="O303" s="234">
        <v>42000</v>
      </c>
      <c r="P303" s="234">
        <v>87500</v>
      </c>
      <c r="Q303" s="234">
        <v>7500</v>
      </c>
      <c r="R303" s="234">
        <v>5250</v>
      </c>
      <c r="S303" s="234">
        <v>12500</v>
      </c>
      <c r="T303" s="234">
        <v>1501173</v>
      </c>
      <c r="U303" s="234">
        <f t="shared" si="13"/>
        <v>2680923</v>
      </c>
      <c r="V303" s="234">
        <f t="shared" si="14"/>
        <v>2680923</v>
      </c>
    </row>
    <row r="304" spans="1:22" ht="12.75">
      <c r="A304" s="202" t="s">
        <v>740</v>
      </c>
      <c r="B304" s="203">
        <v>295</v>
      </c>
      <c r="C304">
        <v>2019</v>
      </c>
      <c r="D304" s="234">
        <v>4656094</v>
      </c>
      <c r="E304" s="234">
        <v>1507950</v>
      </c>
      <c r="F304" s="234">
        <v>302000</v>
      </c>
      <c r="G304" s="234">
        <v>7990</v>
      </c>
      <c r="H304" s="234">
        <v>97427</v>
      </c>
      <c r="I304" s="234">
        <v>68880</v>
      </c>
      <c r="J304" s="234">
        <v>81753</v>
      </c>
      <c r="K304" s="234">
        <f t="shared" si="12"/>
        <v>6722094</v>
      </c>
      <c r="L304"/>
      <c r="M304">
        <v>2020</v>
      </c>
      <c r="N304" s="234">
        <v>4719642</v>
      </c>
      <c r="O304" s="234">
        <v>1627631</v>
      </c>
      <c r="P304" s="234">
        <v>218090</v>
      </c>
      <c r="Q304" s="234">
        <v>15997</v>
      </c>
      <c r="R304" s="234">
        <v>83995</v>
      </c>
      <c r="S304" s="234">
        <v>76510</v>
      </c>
      <c r="T304" s="234">
        <v>83100</v>
      </c>
      <c r="U304" s="234">
        <f t="shared" si="13"/>
        <v>6824965</v>
      </c>
      <c r="V304" s="234">
        <f t="shared" si="14"/>
        <v>6824965</v>
      </c>
    </row>
    <row r="305" spans="1:22" ht="12.75">
      <c r="A305" s="202" t="s">
        <v>741</v>
      </c>
      <c r="B305" s="203">
        <v>296</v>
      </c>
      <c r="C305" s="236">
        <v>2019</v>
      </c>
      <c r="D305" s="234">
        <v>850000</v>
      </c>
      <c r="E305" s="234">
        <v>390000</v>
      </c>
      <c r="F305" s="234">
        <v>150000</v>
      </c>
      <c r="G305" s="234">
        <v>10000</v>
      </c>
      <c r="H305" s="234">
        <v>75000</v>
      </c>
      <c r="I305" s="234">
        <v>20000</v>
      </c>
      <c r="J305" s="234">
        <v>260000</v>
      </c>
      <c r="K305" s="234">
        <f t="shared" si="12"/>
        <v>1755000</v>
      </c>
      <c r="L305"/>
      <c r="M305">
        <v>2020</v>
      </c>
      <c r="N305" s="234">
        <v>900000</v>
      </c>
      <c r="O305" s="234">
        <v>390000</v>
      </c>
      <c r="P305" s="234">
        <v>150000</v>
      </c>
      <c r="Q305" s="234">
        <v>10000</v>
      </c>
      <c r="R305" s="234">
        <v>80000</v>
      </c>
      <c r="S305" s="234">
        <v>25000</v>
      </c>
      <c r="T305" s="234">
        <v>210000</v>
      </c>
      <c r="U305" s="234">
        <f t="shared" si="13"/>
        <v>1765000</v>
      </c>
      <c r="V305" s="234">
        <f t="shared" si="14"/>
        <v>1765000</v>
      </c>
    </row>
    <row r="306" spans="1:22" ht="12.75">
      <c r="A306" s="202" t="s">
        <v>742</v>
      </c>
      <c r="B306" s="203">
        <v>297</v>
      </c>
      <c r="C306">
        <v>2019</v>
      </c>
      <c r="D306" s="234">
        <v>60000</v>
      </c>
      <c r="E306" s="234">
        <v>0</v>
      </c>
      <c r="F306" s="234">
        <v>8000</v>
      </c>
      <c r="G306" s="234">
        <v>30000</v>
      </c>
      <c r="H306" s="234">
        <v>2200</v>
      </c>
      <c r="I306" s="234">
        <v>1000</v>
      </c>
      <c r="J306" s="234">
        <v>0</v>
      </c>
      <c r="K306" s="234">
        <f t="shared" si="12"/>
        <v>101200</v>
      </c>
      <c r="L306"/>
      <c r="M306">
        <v>2020</v>
      </c>
      <c r="N306" s="234">
        <v>73000</v>
      </c>
      <c r="O306" s="234">
        <v>0</v>
      </c>
      <c r="P306" s="234">
        <v>12000</v>
      </c>
      <c r="Q306" s="234">
        <v>30000</v>
      </c>
      <c r="R306" s="234">
        <v>1700</v>
      </c>
      <c r="S306" s="234">
        <v>3000</v>
      </c>
      <c r="T306" s="234">
        <v>0</v>
      </c>
      <c r="U306" s="234">
        <f t="shared" si="13"/>
        <v>119700</v>
      </c>
      <c r="V306" s="234">
        <f t="shared" si="14"/>
        <v>119700</v>
      </c>
    </row>
    <row r="307" spans="1:22" ht="12.75">
      <c r="A307" s="202" t="s">
        <v>743</v>
      </c>
      <c r="B307" s="203">
        <v>298</v>
      </c>
      <c r="C307">
        <v>2019</v>
      </c>
      <c r="D307" s="234">
        <v>1000000</v>
      </c>
      <c r="E307" s="234">
        <v>0</v>
      </c>
      <c r="F307" s="234">
        <v>25000</v>
      </c>
      <c r="G307" s="234">
        <v>75000</v>
      </c>
      <c r="H307" s="234">
        <v>40000</v>
      </c>
      <c r="I307" s="234">
        <v>15000</v>
      </c>
      <c r="J307" s="234">
        <v>11000</v>
      </c>
      <c r="K307" s="234">
        <f t="shared" si="12"/>
        <v>1166000</v>
      </c>
      <c r="L307"/>
      <c r="M307">
        <v>2020</v>
      </c>
      <c r="N307" s="234">
        <v>1000000</v>
      </c>
      <c r="O307" s="234">
        <v>30000</v>
      </c>
      <c r="P307" s="234">
        <v>25000</v>
      </c>
      <c r="Q307" s="234">
        <v>75000</v>
      </c>
      <c r="R307" s="234">
        <v>30000</v>
      </c>
      <c r="S307" s="234">
        <v>18000</v>
      </c>
      <c r="T307" s="234">
        <v>12000</v>
      </c>
      <c r="U307" s="234">
        <f t="shared" si="13"/>
        <v>1190000</v>
      </c>
      <c r="V307" s="234">
        <f t="shared" si="14"/>
        <v>1190000</v>
      </c>
    </row>
    <row r="308" spans="1:22" ht="12.75">
      <c r="A308" s="202" t="s">
        <v>744</v>
      </c>
      <c r="B308" s="203">
        <v>299</v>
      </c>
      <c r="C308">
        <v>2019</v>
      </c>
      <c r="D308" s="234">
        <v>1205879</v>
      </c>
      <c r="E308" s="234">
        <v>100000</v>
      </c>
      <c r="F308" s="234">
        <v>122803</v>
      </c>
      <c r="G308" s="234">
        <v>10000</v>
      </c>
      <c r="H308" s="234">
        <v>15500</v>
      </c>
      <c r="I308" s="234">
        <v>10000</v>
      </c>
      <c r="J308" s="234">
        <v>121</v>
      </c>
      <c r="K308" s="234">
        <f t="shared" si="12"/>
        <v>1464303</v>
      </c>
      <c r="L308"/>
      <c r="M308">
        <v>2020</v>
      </c>
      <c r="N308" s="234">
        <v>1276004.41</v>
      </c>
      <c r="O308" s="234">
        <v>107650</v>
      </c>
      <c r="P308" s="234">
        <v>132259</v>
      </c>
      <c r="Q308" s="234">
        <v>10000</v>
      </c>
      <c r="R308" s="234">
        <v>18879</v>
      </c>
      <c r="S308" s="234">
        <v>10000</v>
      </c>
      <c r="T308" s="234">
        <v>90.64</v>
      </c>
      <c r="U308" s="234">
        <f t="shared" si="13"/>
        <v>1554883.0499999998</v>
      </c>
      <c r="V308" s="234">
        <f t="shared" si="14"/>
        <v>1554883.0499999998</v>
      </c>
    </row>
    <row r="309" spans="1:22" ht="12.75">
      <c r="A309" s="202" t="s">
        <v>745</v>
      </c>
      <c r="B309" s="203">
        <v>300</v>
      </c>
      <c r="C309">
        <v>2019</v>
      </c>
      <c r="D309" s="234">
        <v>376960</v>
      </c>
      <c r="E309" s="234">
        <v>357770</v>
      </c>
      <c r="F309" s="234">
        <v>116280</v>
      </c>
      <c r="G309" s="234">
        <v>47120</v>
      </c>
      <c r="H309" s="234">
        <v>27550</v>
      </c>
      <c r="I309" s="234">
        <v>32490</v>
      </c>
      <c r="J309" s="234">
        <v>332690</v>
      </c>
      <c r="K309" s="234">
        <f t="shared" si="12"/>
        <v>1290860</v>
      </c>
      <c r="L309"/>
      <c r="M309">
        <v>2020</v>
      </c>
      <c r="N309" s="234">
        <v>350000</v>
      </c>
      <c r="O309" s="234">
        <v>359000</v>
      </c>
      <c r="P309" s="234">
        <v>80000</v>
      </c>
      <c r="Q309" s="234">
        <v>50000</v>
      </c>
      <c r="R309" s="234">
        <v>30000</v>
      </c>
      <c r="S309" s="234">
        <v>60000</v>
      </c>
      <c r="T309" s="234">
        <v>274400</v>
      </c>
      <c r="U309" s="234">
        <f t="shared" si="13"/>
        <v>1203400</v>
      </c>
      <c r="V309" s="234">
        <f t="shared" si="14"/>
        <v>1203400</v>
      </c>
    </row>
    <row r="310" spans="1:22" ht="12.75">
      <c r="A310" s="202" t="s">
        <v>746</v>
      </c>
      <c r="B310" s="203">
        <v>301</v>
      </c>
      <c r="C310">
        <v>2019</v>
      </c>
      <c r="D310" s="234">
        <v>1949385.59</v>
      </c>
      <c r="E310" s="234">
        <v>290000</v>
      </c>
      <c r="F310" s="234">
        <v>87600</v>
      </c>
      <c r="G310" s="234">
        <v>36000</v>
      </c>
      <c r="H310" s="234">
        <v>31900</v>
      </c>
      <c r="I310" s="234">
        <v>49000</v>
      </c>
      <c r="J310" s="234">
        <v>277675</v>
      </c>
      <c r="K310" s="234">
        <f t="shared" si="12"/>
        <v>2721560.59</v>
      </c>
      <c r="L310"/>
      <c r="M310">
        <v>2020</v>
      </c>
      <c r="N310" s="234">
        <v>2140000</v>
      </c>
      <c r="O310" s="234">
        <v>316000</v>
      </c>
      <c r="P310" s="234">
        <v>350000</v>
      </c>
      <c r="Q310" s="234">
        <v>36000</v>
      </c>
      <c r="R310" s="234">
        <v>20000</v>
      </c>
      <c r="S310" s="234">
        <v>138383</v>
      </c>
      <c r="T310" s="234">
        <v>225617</v>
      </c>
      <c r="U310" s="234">
        <f t="shared" si="13"/>
        <v>3226000</v>
      </c>
      <c r="V310" s="234">
        <f t="shared" si="14"/>
        <v>3226000</v>
      </c>
    </row>
    <row r="311" spans="1:22" ht="12.75">
      <c r="A311" s="202" t="s">
        <v>747</v>
      </c>
      <c r="B311" s="203">
        <v>302</v>
      </c>
      <c r="C311">
        <v>2019</v>
      </c>
      <c r="D311" s="234">
        <v>52000</v>
      </c>
      <c r="E311" s="234">
        <v>0</v>
      </c>
      <c r="F311" s="234">
        <v>5000</v>
      </c>
      <c r="G311" s="234">
        <v>5000</v>
      </c>
      <c r="H311" s="234">
        <v>450</v>
      </c>
      <c r="I311" s="234">
        <v>1500</v>
      </c>
      <c r="J311" s="234">
        <v>0</v>
      </c>
      <c r="K311" s="234">
        <f t="shared" si="12"/>
        <v>63950</v>
      </c>
      <c r="L311"/>
      <c r="M311">
        <v>2020</v>
      </c>
      <c r="N311" s="234">
        <v>54000</v>
      </c>
      <c r="O311" s="234">
        <v>0</v>
      </c>
      <c r="P311" s="234">
        <v>6000</v>
      </c>
      <c r="Q311" s="234">
        <v>3500</v>
      </c>
      <c r="R311" s="234">
        <v>450</v>
      </c>
      <c r="S311" s="234">
        <v>2000</v>
      </c>
      <c r="T311" s="234">
        <v>0</v>
      </c>
      <c r="U311" s="234">
        <f t="shared" si="13"/>
        <v>65950</v>
      </c>
      <c r="V311" s="234">
        <f t="shared" si="14"/>
        <v>65950</v>
      </c>
    </row>
    <row r="312" spans="1:22" ht="12.75">
      <c r="A312" s="202" t="s">
        <v>748</v>
      </c>
      <c r="B312" s="203">
        <v>303</v>
      </c>
      <c r="C312">
        <v>2019</v>
      </c>
      <c r="D312" s="234">
        <v>1050000</v>
      </c>
      <c r="E312" s="234">
        <v>0</v>
      </c>
      <c r="F312" s="234">
        <v>115000</v>
      </c>
      <c r="G312" s="234">
        <v>186</v>
      </c>
      <c r="H312" s="234">
        <v>31000</v>
      </c>
      <c r="I312" s="234">
        <v>10000</v>
      </c>
      <c r="J312" s="234">
        <v>436</v>
      </c>
      <c r="K312" s="234">
        <f t="shared" si="12"/>
        <v>1206622</v>
      </c>
      <c r="L312"/>
      <c r="M312">
        <v>2020</v>
      </c>
      <c r="N312" s="234">
        <v>1025192</v>
      </c>
      <c r="O312" s="234">
        <v>0</v>
      </c>
      <c r="P312" s="234">
        <v>115000</v>
      </c>
      <c r="Q312" s="234">
        <v>186</v>
      </c>
      <c r="R312" s="234">
        <v>31000</v>
      </c>
      <c r="S312" s="234">
        <v>10000</v>
      </c>
      <c r="T312" s="234">
        <v>308</v>
      </c>
      <c r="U312" s="234">
        <f t="shared" si="13"/>
        <v>1181686</v>
      </c>
      <c r="V312" s="234">
        <f t="shared" si="14"/>
        <v>1181686</v>
      </c>
    </row>
    <row r="313" spans="1:22" ht="12.75">
      <c r="A313" s="202" t="s">
        <v>749</v>
      </c>
      <c r="B313" s="203">
        <v>304</v>
      </c>
      <c r="C313">
        <v>2019</v>
      </c>
      <c r="D313" s="234">
        <v>1917352</v>
      </c>
      <c r="E313" s="234">
        <v>0</v>
      </c>
      <c r="F313" s="234">
        <v>100000</v>
      </c>
      <c r="G313" s="234">
        <v>6000</v>
      </c>
      <c r="H313" s="234">
        <v>10000</v>
      </c>
      <c r="I313" s="234">
        <v>60000</v>
      </c>
      <c r="J313" s="234">
        <v>200000</v>
      </c>
      <c r="K313" s="234">
        <f t="shared" si="12"/>
        <v>2293352</v>
      </c>
      <c r="L313"/>
      <c r="M313">
        <v>2020</v>
      </c>
      <c r="N313" s="234">
        <v>2133229</v>
      </c>
      <c r="O313" s="234">
        <v>85000</v>
      </c>
      <c r="P313" s="234">
        <v>65000</v>
      </c>
      <c r="Q313" s="234">
        <v>5400</v>
      </c>
      <c r="R313" s="234">
        <v>10000</v>
      </c>
      <c r="S313" s="234">
        <v>70300</v>
      </c>
      <c r="T313" s="234">
        <v>225000</v>
      </c>
      <c r="U313" s="234">
        <f t="shared" si="13"/>
        <v>2593929</v>
      </c>
      <c r="V313" s="234">
        <f t="shared" si="14"/>
        <v>2593929</v>
      </c>
    </row>
    <row r="314" spans="1:22" ht="12.75">
      <c r="A314" s="202" t="s">
        <v>750</v>
      </c>
      <c r="B314" s="203">
        <v>305</v>
      </c>
      <c r="C314">
        <v>2019</v>
      </c>
      <c r="D314" s="234">
        <v>3900000</v>
      </c>
      <c r="E314" s="234">
        <v>910000</v>
      </c>
      <c r="F314" s="234">
        <v>250000</v>
      </c>
      <c r="G314" s="234">
        <v>1960438</v>
      </c>
      <c r="H314" s="234">
        <v>75000</v>
      </c>
      <c r="I314" s="234">
        <v>130000</v>
      </c>
      <c r="J314" s="234">
        <v>0</v>
      </c>
      <c r="K314" s="234">
        <f t="shared" si="12"/>
        <v>7225438</v>
      </c>
      <c r="L314"/>
      <c r="M314">
        <v>2020</v>
      </c>
      <c r="N314" s="234">
        <v>4100005</v>
      </c>
      <c r="O314" s="234">
        <v>935000</v>
      </c>
      <c r="P314" s="234">
        <v>270000</v>
      </c>
      <c r="Q314" s="234">
        <v>2078784</v>
      </c>
      <c r="R314" s="234">
        <v>70000</v>
      </c>
      <c r="S314" s="234">
        <v>145000</v>
      </c>
      <c r="T314" s="234">
        <v>0</v>
      </c>
      <c r="U314" s="234">
        <f t="shared" si="13"/>
        <v>7598789</v>
      </c>
      <c r="V314" s="234">
        <f t="shared" si="14"/>
        <v>7598789</v>
      </c>
    </row>
    <row r="315" spans="1:22" ht="12.75">
      <c r="A315" s="202" t="s">
        <v>751</v>
      </c>
      <c r="B315" s="203">
        <v>306</v>
      </c>
      <c r="C315">
        <v>2019</v>
      </c>
      <c r="D315" s="234">
        <v>190000</v>
      </c>
      <c r="E315" s="234">
        <v>0</v>
      </c>
      <c r="F315" s="234">
        <v>20000</v>
      </c>
      <c r="G315" s="234">
        <v>8000</v>
      </c>
      <c r="H315" s="234">
        <v>900</v>
      </c>
      <c r="I315" s="234">
        <v>1500</v>
      </c>
      <c r="J315" s="234">
        <v>18000</v>
      </c>
      <c r="K315" s="234">
        <f t="shared" si="12"/>
        <v>238400</v>
      </c>
      <c r="L315"/>
      <c r="M315">
        <v>2020</v>
      </c>
      <c r="N315" s="234">
        <v>190000</v>
      </c>
      <c r="O315" s="234">
        <v>0</v>
      </c>
      <c r="P315" s="234">
        <v>35000</v>
      </c>
      <c r="Q315" s="234">
        <v>6000</v>
      </c>
      <c r="R315" s="234">
        <v>3000</v>
      </c>
      <c r="S315" s="234">
        <v>4000</v>
      </c>
      <c r="T315" s="234">
        <v>10000</v>
      </c>
      <c r="U315" s="234">
        <f t="shared" si="13"/>
        <v>248000</v>
      </c>
      <c r="V315" s="234">
        <f t="shared" si="14"/>
        <v>248000</v>
      </c>
    </row>
    <row r="316" spans="1:22" ht="12.75">
      <c r="A316" s="202" t="s">
        <v>752</v>
      </c>
      <c r="B316" s="203">
        <v>307</v>
      </c>
      <c r="C316">
        <v>2019</v>
      </c>
      <c r="D316" s="234">
        <v>3970000</v>
      </c>
      <c r="E316" s="234">
        <v>525000</v>
      </c>
      <c r="F316" s="234">
        <v>270000</v>
      </c>
      <c r="G316" s="234">
        <v>4000</v>
      </c>
      <c r="H316" s="234">
        <v>37000</v>
      </c>
      <c r="I316" s="234">
        <v>50000</v>
      </c>
      <c r="J316" s="234">
        <v>100000</v>
      </c>
      <c r="K316" s="234">
        <f t="shared" si="12"/>
        <v>4956000</v>
      </c>
      <c r="L316"/>
      <c r="M316">
        <v>2020</v>
      </c>
      <c r="N316" s="234">
        <v>4280000</v>
      </c>
      <c r="O316" s="234">
        <v>780000</v>
      </c>
      <c r="P316" s="234">
        <v>290000</v>
      </c>
      <c r="Q316" s="234">
        <v>4000</v>
      </c>
      <c r="R316" s="234">
        <v>37000</v>
      </c>
      <c r="S316" s="234">
        <v>81000</v>
      </c>
      <c r="T316" s="234">
        <v>200000</v>
      </c>
      <c r="U316" s="234">
        <f t="shared" si="13"/>
        <v>5672000</v>
      </c>
      <c r="V316" s="234">
        <f t="shared" si="14"/>
        <v>5672000</v>
      </c>
    </row>
    <row r="317" spans="1:22" ht="12.75">
      <c r="A317" s="202" t="s">
        <v>753</v>
      </c>
      <c r="B317" s="203">
        <v>308</v>
      </c>
      <c r="C317">
        <v>2019</v>
      </c>
      <c r="D317" s="234">
        <v>8178127.19</v>
      </c>
      <c r="E317" s="234">
        <v>6421000</v>
      </c>
      <c r="F317" s="234">
        <v>650000</v>
      </c>
      <c r="G317" s="234">
        <v>70000</v>
      </c>
      <c r="H317" s="234">
        <v>500000</v>
      </c>
      <c r="I317" s="234">
        <v>600000</v>
      </c>
      <c r="J317" s="234">
        <v>1840000</v>
      </c>
      <c r="K317" s="234">
        <f t="shared" si="12"/>
        <v>18259127.19</v>
      </c>
      <c r="L317"/>
      <c r="M317">
        <v>2020</v>
      </c>
      <c r="N317" s="234">
        <v>8100000</v>
      </c>
      <c r="O317" s="234">
        <v>7055000</v>
      </c>
      <c r="P317" s="234">
        <v>606000</v>
      </c>
      <c r="Q317" s="234">
        <v>71500</v>
      </c>
      <c r="R317" s="234">
        <v>470000</v>
      </c>
      <c r="S317" s="234">
        <v>1200000</v>
      </c>
      <c r="T317" s="234">
        <v>1140000</v>
      </c>
      <c r="U317" s="234">
        <f t="shared" si="13"/>
        <v>18642500</v>
      </c>
      <c r="V317" s="234">
        <f t="shared" si="14"/>
        <v>18642500</v>
      </c>
    </row>
    <row r="318" spans="1:22" ht="12.75">
      <c r="A318" s="202" t="s">
        <v>754</v>
      </c>
      <c r="B318" s="203">
        <v>309</v>
      </c>
      <c r="C318">
        <v>2019</v>
      </c>
      <c r="D318" s="234">
        <v>935757.21</v>
      </c>
      <c r="E318" s="234">
        <v>101800</v>
      </c>
      <c r="F318" s="234">
        <v>73000</v>
      </c>
      <c r="G318" s="234">
        <v>13000</v>
      </c>
      <c r="H318" s="234">
        <v>40000</v>
      </c>
      <c r="I318" s="234">
        <v>5000</v>
      </c>
      <c r="J318" s="234">
        <v>310000</v>
      </c>
      <c r="K318" s="234">
        <f t="shared" si="12"/>
        <v>1478557.21</v>
      </c>
      <c r="L318"/>
      <c r="M318">
        <v>2020</v>
      </c>
      <c r="N318" s="234">
        <v>952402.25</v>
      </c>
      <c r="O318" s="234">
        <v>101800</v>
      </c>
      <c r="P318" s="234">
        <v>80000</v>
      </c>
      <c r="Q318" s="234">
        <v>13000</v>
      </c>
      <c r="R318" s="234">
        <v>20000</v>
      </c>
      <c r="S318" s="234">
        <v>25000</v>
      </c>
      <c r="T318" s="234">
        <v>310000</v>
      </c>
      <c r="U318" s="234">
        <f t="shared" si="13"/>
        <v>1502202.25</v>
      </c>
      <c r="V318" s="234">
        <f t="shared" si="14"/>
        <v>1502202.25</v>
      </c>
    </row>
    <row r="319" spans="1:22" ht="12.75">
      <c r="A319" s="202" t="s">
        <v>755</v>
      </c>
      <c r="B319" s="203">
        <v>310</v>
      </c>
      <c r="C319">
        <v>2019</v>
      </c>
      <c r="D319" s="237">
        <v>2850000</v>
      </c>
      <c r="E319" s="237">
        <v>815000</v>
      </c>
      <c r="F319" s="237">
        <v>250000</v>
      </c>
      <c r="G319" s="237">
        <v>0</v>
      </c>
      <c r="H319" s="237">
        <v>65000</v>
      </c>
      <c r="I319" s="237">
        <v>55000</v>
      </c>
      <c r="J319" s="237">
        <v>645000</v>
      </c>
      <c r="K319" s="234">
        <f t="shared" si="12"/>
        <v>4680000</v>
      </c>
      <c r="L319"/>
      <c r="M319">
        <v>2020</v>
      </c>
      <c r="N319" s="237">
        <v>2900000</v>
      </c>
      <c r="O319" s="237">
        <v>907000</v>
      </c>
      <c r="P319" s="237">
        <v>275000</v>
      </c>
      <c r="Q319" s="237">
        <v>0</v>
      </c>
      <c r="R319" s="237">
        <v>75000</v>
      </c>
      <c r="S319" s="237">
        <v>120000</v>
      </c>
      <c r="T319" s="237">
        <v>600000</v>
      </c>
      <c r="U319" s="234">
        <f t="shared" si="13"/>
        <v>4877000</v>
      </c>
      <c r="V319" s="234">
        <f t="shared" si="14"/>
        <v>4877000</v>
      </c>
    </row>
    <row r="320" spans="1:22" ht="12.75">
      <c r="A320" s="202" t="s">
        <v>756</v>
      </c>
      <c r="B320" s="203">
        <v>311</v>
      </c>
      <c r="C320">
        <v>2019</v>
      </c>
      <c r="D320" s="234">
        <v>547112.38</v>
      </c>
      <c r="E320" s="234">
        <v>0</v>
      </c>
      <c r="F320" s="234">
        <v>108000</v>
      </c>
      <c r="G320" s="234">
        <v>2700</v>
      </c>
      <c r="H320" s="234">
        <v>15000</v>
      </c>
      <c r="I320" s="234">
        <v>13700</v>
      </c>
      <c r="J320" s="234">
        <v>15000</v>
      </c>
      <c r="K320" s="234">
        <f t="shared" si="12"/>
        <v>701512.38</v>
      </c>
      <c r="L320"/>
      <c r="M320">
        <v>2020</v>
      </c>
      <c r="N320" s="234">
        <v>578868.38</v>
      </c>
      <c r="O320" s="234">
        <v>0</v>
      </c>
      <c r="P320" s="234">
        <v>117000</v>
      </c>
      <c r="Q320" s="234">
        <v>5413.8</v>
      </c>
      <c r="R320" s="234">
        <v>14000</v>
      </c>
      <c r="S320" s="234">
        <v>21000</v>
      </c>
      <c r="T320" s="234">
        <v>3000</v>
      </c>
      <c r="U320" s="234">
        <f t="shared" si="13"/>
        <v>739282.18</v>
      </c>
      <c r="V320" s="234">
        <f t="shared" si="14"/>
        <v>739282.18</v>
      </c>
    </row>
    <row r="321" spans="1:22" ht="12.75">
      <c r="A321" s="202" t="s">
        <v>757</v>
      </c>
      <c r="B321" s="203">
        <v>312</v>
      </c>
      <c r="C321">
        <v>2019</v>
      </c>
      <c r="D321" s="234">
        <v>82000</v>
      </c>
      <c r="E321" s="234">
        <v>0</v>
      </c>
      <c r="F321" s="234">
        <v>6000</v>
      </c>
      <c r="G321" s="234">
        <v>0</v>
      </c>
      <c r="H321" s="234">
        <v>2000</v>
      </c>
      <c r="I321" s="234">
        <v>1500</v>
      </c>
      <c r="J321" s="234">
        <v>25500</v>
      </c>
      <c r="K321" s="234">
        <f t="shared" si="12"/>
        <v>117000</v>
      </c>
      <c r="L321"/>
      <c r="M321">
        <v>2020</v>
      </c>
      <c r="N321" s="234">
        <v>82000</v>
      </c>
      <c r="O321" s="234">
        <v>0</v>
      </c>
      <c r="P321" s="234">
        <v>4000</v>
      </c>
      <c r="Q321" s="234">
        <v>0</v>
      </c>
      <c r="R321" s="234">
        <v>2000</v>
      </c>
      <c r="S321" s="234">
        <v>1500</v>
      </c>
      <c r="T321" s="234">
        <v>30000</v>
      </c>
      <c r="U321" s="234">
        <f t="shared" si="13"/>
        <v>119500</v>
      </c>
      <c r="V321" s="234">
        <f t="shared" si="14"/>
        <v>119500</v>
      </c>
    </row>
    <row r="322" spans="1:22" ht="12.75">
      <c r="A322" s="202" t="s">
        <v>758</v>
      </c>
      <c r="B322" s="203">
        <v>313</v>
      </c>
      <c r="C322" s="238">
        <v>2019</v>
      </c>
      <c r="D322" s="239">
        <v>75000</v>
      </c>
      <c r="E322" s="239">
        <v>0</v>
      </c>
      <c r="F322" s="239">
        <v>8500</v>
      </c>
      <c r="G322" s="239">
        <v>106000</v>
      </c>
      <c r="H322" s="239">
        <v>1200</v>
      </c>
      <c r="I322" s="239">
        <v>1500</v>
      </c>
      <c r="J322" s="239">
        <v>4500</v>
      </c>
      <c r="K322" s="234">
        <f t="shared" si="12"/>
        <v>196700</v>
      </c>
      <c r="L322"/>
      <c r="M322">
        <v>2020</v>
      </c>
      <c r="N322" s="239">
        <v>80000</v>
      </c>
      <c r="O322" s="239">
        <v>0</v>
      </c>
      <c r="P322" s="239">
        <v>8600</v>
      </c>
      <c r="Q322" s="239">
        <v>108000</v>
      </c>
      <c r="R322" s="239">
        <v>800</v>
      </c>
      <c r="S322" s="239">
        <v>1000</v>
      </c>
      <c r="T322" s="239">
        <v>4500</v>
      </c>
      <c r="U322" s="234">
        <f t="shared" si="13"/>
        <v>202900</v>
      </c>
      <c r="V322" s="234">
        <f t="shared" si="14"/>
        <v>202900</v>
      </c>
    </row>
    <row r="323" spans="1:22" ht="12.75">
      <c r="A323" s="202" t="s">
        <v>759</v>
      </c>
      <c r="B323" s="203">
        <v>314</v>
      </c>
      <c r="C323">
        <v>2019</v>
      </c>
      <c r="D323" s="234">
        <v>4200000</v>
      </c>
      <c r="E323" s="234">
        <v>1135000</v>
      </c>
      <c r="F323" s="234">
        <v>250000</v>
      </c>
      <c r="G323" s="234">
        <v>994240</v>
      </c>
      <c r="H323" s="234">
        <v>705000</v>
      </c>
      <c r="I323" s="234">
        <v>350000</v>
      </c>
      <c r="J323" s="234">
        <v>516543</v>
      </c>
      <c r="K323" s="234">
        <f t="shared" si="12"/>
        <v>8150783</v>
      </c>
      <c r="L323"/>
      <c r="M323">
        <v>2020</v>
      </c>
      <c r="N323" s="234">
        <v>4350000</v>
      </c>
      <c r="O323" s="234">
        <v>1250000</v>
      </c>
      <c r="P323" s="234">
        <v>250000</v>
      </c>
      <c r="Q323" s="234">
        <v>977236</v>
      </c>
      <c r="R323" s="234">
        <v>705000</v>
      </c>
      <c r="S323" s="234">
        <v>500000</v>
      </c>
      <c r="T323" s="234">
        <v>423090</v>
      </c>
      <c r="U323" s="234">
        <f t="shared" si="13"/>
        <v>8455326</v>
      </c>
      <c r="V323" s="234">
        <f t="shared" si="14"/>
        <v>8455326</v>
      </c>
    </row>
    <row r="324" spans="1:22" ht="12.75">
      <c r="A324" s="202" t="s">
        <v>760</v>
      </c>
      <c r="B324" s="203">
        <v>315</v>
      </c>
      <c r="C324">
        <v>2019</v>
      </c>
      <c r="D324" s="234">
        <v>2718596</v>
      </c>
      <c r="E324" s="234">
        <v>235000</v>
      </c>
      <c r="F324" s="234">
        <v>275000</v>
      </c>
      <c r="G324" s="234">
        <v>40000</v>
      </c>
      <c r="H324" s="234">
        <v>45000</v>
      </c>
      <c r="I324" s="234">
        <v>175000</v>
      </c>
      <c r="J324" s="234">
        <v>5404</v>
      </c>
      <c r="K324" s="234">
        <f t="shared" si="12"/>
        <v>3494000</v>
      </c>
      <c r="L324"/>
      <c r="M324">
        <v>2020</v>
      </c>
      <c r="N324" s="234">
        <v>2820000</v>
      </c>
      <c r="O324" s="234">
        <v>245000</v>
      </c>
      <c r="P324" s="234">
        <v>267596</v>
      </c>
      <c r="Q324" s="234">
        <v>75000</v>
      </c>
      <c r="R324" s="234">
        <v>40000</v>
      </c>
      <c r="S324" s="234">
        <v>350000</v>
      </c>
      <c r="T324" s="234">
        <v>5404</v>
      </c>
      <c r="U324" s="234">
        <f t="shared" si="13"/>
        <v>3803000</v>
      </c>
      <c r="V324" s="234">
        <f t="shared" si="14"/>
        <v>3803000</v>
      </c>
    </row>
    <row r="325" spans="1:22" ht="12.75">
      <c r="A325" s="202" t="s">
        <v>761</v>
      </c>
      <c r="B325" s="203">
        <v>316</v>
      </c>
      <c r="C325">
        <v>2019</v>
      </c>
      <c r="D325" s="234">
        <v>2088452</v>
      </c>
      <c r="E325" s="234">
        <v>310000</v>
      </c>
      <c r="F325" s="234">
        <v>254923</v>
      </c>
      <c r="G325" s="234">
        <v>5604</v>
      </c>
      <c r="H325" s="234">
        <v>53257</v>
      </c>
      <c r="I325" s="234">
        <v>60000</v>
      </c>
      <c r="J325" s="234">
        <v>375000</v>
      </c>
      <c r="K325" s="234">
        <f t="shared" si="12"/>
        <v>3147236</v>
      </c>
      <c r="L325"/>
      <c r="M325">
        <v>2020</v>
      </c>
      <c r="N325" s="234">
        <v>2083000</v>
      </c>
      <c r="O325" s="234">
        <v>320000</v>
      </c>
      <c r="P325" s="234">
        <v>244000</v>
      </c>
      <c r="Q325" s="234">
        <v>5604</v>
      </c>
      <c r="R325" s="234">
        <v>57000</v>
      </c>
      <c r="S325" s="234">
        <v>80000</v>
      </c>
      <c r="T325" s="234">
        <v>450000</v>
      </c>
      <c r="U325" s="234">
        <f t="shared" si="13"/>
        <v>3239604</v>
      </c>
      <c r="V325" s="234">
        <f t="shared" si="14"/>
        <v>3239604</v>
      </c>
    </row>
    <row r="326" spans="1:22" ht="12.75">
      <c r="A326" s="202" t="s">
        <v>762</v>
      </c>
      <c r="B326" s="203">
        <v>317</v>
      </c>
      <c r="C326">
        <v>2019</v>
      </c>
      <c r="D326" s="234">
        <v>5000000</v>
      </c>
      <c r="E326" s="234">
        <v>700000</v>
      </c>
      <c r="F326" s="234">
        <v>250000</v>
      </c>
      <c r="G326" s="234">
        <v>76000</v>
      </c>
      <c r="H326" s="234">
        <v>450000</v>
      </c>
      <c r="I326" s="234">
        <v>450000</v>
      </c>
      <c r="J326" s="234">
        <v>50000</v>
      </c>
      <c r="K326" s="234">
        <f t="shared" si="12"/>
        <v>6976000</v>
      </c>
      <c r="L326"/>
      <c r="M326">
        <v>2020</v>
      </c>
      <c r="N326" s="234">
        <v>5158524</v>
      </c>
      <c r="O326" s="234">
        <v>750000</v>
      </c>
      <c r="P326" s="234">
        <v>250000</v>
      </c>
      <c r="Q326" s="234">
        <v>76000</v>
      </c>
      <c r="R326" s="234">
        <v>450000</v>
      </c>
      <c r="S326" s="234">
        <v>560430.98</v>
      </c>
      <c r="T326" s="234">
        <v>47770</v>
      </c>
      <c r="U326" s="234">
        <f t="shared" si="13"/>
        <v>7292724.98</v>
      </c>
      <c r="V326" s="234">
        <f t="shared" si="14"/>
        <v>7292724.98</v>
      </c>
    </row>
    <row r="327" spans="1:22" ht="12.75">
      <c r="A327" s="202" t="s">
        <v>763</v>
      </c>
      <c r="B327" s="203">
        <v>318</v>
      </c>
      <c r="C327">
        <v>2019</v>
      </c>
      <c r="D327" s="234">
        <v>463305.78</v>
      </c>
      <c r="E327" s="234">
        <v>345000</v>
      </c>
      <c r="F327" s="234">
        <v>100000</v>
      </c>
      <c r="G327" s="234">
        <v>10000</v>
      </c>
      <c r="H327" s="234">
        <v>45000</v>
      </c>
      <c r="I327" s="234">
        <v>76000</v>
      </c>
      <c r="J327" s="234">
        <v>58105</v>
      </c>
      <c r="K327" s="234">
        <f t="shared" si="12"/>
        <v>1097410.78</v>
      </c>
      <c r="L327"/>
      <c r="M327">
        <v>2020</v>
      </c>
      <c r="N327" s="234">
        <v>524360.05</v>
      </c>
      <c r="O327" s="234">
        <v>373000</v>
      </c>
      <c r="P327" s="234">
        <v>78000</v>
      </c>
      <c r="Q327" s="234">
        <v>10000</v>
      </c>
      <c r="R327" s="234">
        <v>30000</v>
      </c>
      <c r="S327" s="234">
        <v>77188.4</v>
      </c>
      <c r="T327" s="234">
        <v>40840</v>
      </c>
      <c r="U327" s="234">
        <f t="shared" si="13"/>
        <v>1133388.45</v>
      </c>
      <c r="V327" s="234">
        <f t="shared" si="14"/>
        <v>1133388.45</v>
      </c>
    </row>
    <row r="328" spans="1:22" ht="12.75">
      <c r="A328" s="202" t="s">
        <v>764</v>
      </c>
      <c r="B328" s="203">
        <v>319</v>
      </c>
      <c r="C328" s="238">
        <v>2018</v>
      </c>
      <c r="D328" s="239">
        <v>79116</v>
      </c>
      <c r="E328" s="239">
        <v>0</v>
      </c>
      <c r="F328" s="239">
        <v>22646.29</v>
      </c>
      <c r="G328" s="239">
        <v>18308.02</v>
      </c>
      <c r="H328" s="239">
        <v>0</v>
      </c>
      <c r="I328" s="239">
        <v>1869.72</v>
      </c>
      <c r="J328" s="239">
        <v>0</v>
      </c>
      <c r="K328" s="234">
        <f t="shared" si="12"/>
        <v>121940.03000000001</v>
      </c>
      <c r="L328"/>
      <c r="M328">
        <v>2019</v>
      </c>
      <c r="N328" s="239">
        <v>76343.21</v>
      </c>
      <c r="O328" s="239">
        <v>0</v>
      </c>
      <c r="P328" s="239">
        <v>19003.7</v>
      </c>
      <c r="Q328" s="239">
        <v>19217.18</v>
      </c>
      <c r="R328" s="239">
        <v>0</v>
      </c>
      <c r="S328" s="239">
        <v>3660.59</v>
      </c>
      <c r="T328" s="239">
        <v>0</v>
      </c>
      <c r="U328" s="234">
        <f t="shared" si="13"/>
        <v>118224.68</v>
      </c>
      <c r="V328" s="234">
        <f t="shared" si="14"/>
        <v>118224.68</v>
      </c>
    </row>
    <row r="329" spans="1:22" ht="12.75">
      <c r="A329" s="202" t="s">
        <v>765</v>
      </c>
      <c r="B329" s="203">
        <v>320</v>
      </c>
      <c r="C329">
        <v>2019</v>
      </c>
      <c r="D329" s="234">
        <v>492361.85</v>
      </c>
      <c r="E329" s="234">
        <v>0</v>
      </c>
      <c r="F329" s="234">
        <v>50000</v>
      </c>
      <c r="G329" s="234">
        <v>10348</v>
      </c>
      <c r="H329" s="234">
        <v>27093</v>
      </c>
      <c r="I329" s="234">
        <v>1934</v>
      </c>
      <c r="J329" s="234">
        <v>0</v>
      </c>
      <c r="K329" s="234">
        <f t="shared" si="12"/>
        <v>581736.85</v>
      </c>
      <c r="L329"/>
      <c r="M329">
        <v>2020</v>
      </c>
      <c r="N329" s="234">
        <v>135000</v>
      </c>
      <c r="O329" s="234">
        <v>0</v>
      </c>
      <c r="P329" s="234">
        <v>51500</v>
      </c>
      <c r="Q329" s="234">
        <v>10348</v>
      </c>
      <c r="R329" s="234">
        <v>29361</v>
      </c>
      <c r="S329" s="234">
        <v>1939</v>
      </c>
      <c r="T329" s="234">
        <v>0</v>
      </c>
      <c r="U329" s="234">
        <f t="shared" si="13"/>
        <v>228148</v>
      </c>
      <c r="V329" s="234">
        <f t="shared" si="14"/>
        <v>228148</v>
      </c>
    </row>
    <row r="330" spans="1:22" ht="12.75">
      <c r="A330" s="202" t="s">
        <v>766</v>
      </c>
      <c r="B330" s="203">
        <v>321</v>
      </c>
      <c r="C330">
        <v>2019</v>
      </c>
      <c r="D330" s="234">
        <v>1075500</v>
      </c>
      <c r="E330" s="234">
        <v>180000</v>
      </c>
      <c r="F330" s="234">
        <v>70000</v>
      </c>
      <c r="G330" s="234">
        <v>680000</v>
      </c>
      <c r="H330" s="234">
        <v>24000</v>
      </c>
      <c r="I330" s="234">
        <v>15000</v>
      </c>
      <c r="J330" s="234">
        <v>196000</v>
      </c>
      <c r="K330" s="234">
        <f t="shared" si="12"/>
        <v>2240500</v>
      </c>
      <c r="L330"/>
      <c r="M330">
        <v>2020</v>
      </c>
      <c r="N330" s="234">
        <v>1080700</v>
      </c>
      <c r="O330" s="234">
        <v>150000</v>
      </c>
      <c r="P330" s="234">
        <v>65000</v>
      </c>
      <c r="Q330" s="234">
        <v>680000</v>
      </c>
      <c r="R330" s="234">
        <v>24000</v>
      </c>
      <c r="S330" s="234">
        <v>15000</v>
      </c>
      <c r="T330" s="234">
        <v>252000</v>
      </c>
      <c r="U330" s="234">
        <f t="shared" si="13"/>
        <v>2266700</v>
      </c>
      <c r="V330" s="234">
        <f t="shared" si="14"/>
        <v>2266700</v>
      </c>
    </row>
    <row r="331" spans="1:22" ht="12.75">
      <c r="A331" s="202" t="s">
        <v>767</v>
      </c>
      <c r="B331" s="203">
        <v>322</v>
      </c>
      <c r="C331">
        <v>2019</v>
      </c>
      <c r="D331" s="234">
        <v>1760499.52</v>
      </c>
      <c r="E331" s="234">
        <v>100800</v>
      </c>
      <c r="F331" s="234">
        <v>150000</v>
      </c>
      <c r="G331" s="234">
        <v>0</v>
      </c>
      <c r="H331" s="234">
        <v>73000</v>
      </c>
      <c r="I331" s="234">
        <v>30000</v>
      </c>
      <c r="J331" s="234">
        <v>25000</v>
      </c>
      <c r="K331" s="234">
        <f aca="true" t="shared" si="15" ref="K331:K360">SUM(D331:J331)</f>
        <v>2139299.52</v>
      </c>
      <c r="L331"/>
      <c r="M331">
        <v>2020</v>
      </c>
      <c r="N331" s="234">
        <v>1825000</v>
      </c>
      <c r="O331" s="234">
        <v>128244</v>
      </c>
      <c r="P331" s="234">
        <v>195000</v>
      </c>
      <c r="Q331" s="234">
        <v>0</v>
      </c>
      <c r="R331" s="234">
        <v>73000</v>
      </c>
      <c r="S331" s="234">
        <v>50000</v>
      </c>
      <c r="T331" s="234">
        <v>25000</v>
      </c>
      <c r="U331" s="234">
        <f aca="true" t="shared" si="16" ref="U331:U360">SUM(N331:T331)</f>
        <v>2296244</v>
      </c>
      <c r="V331" s="234">
        <f aca="true" t="shared" si="17" ref="V331:V360">SUM(N331:T331)</f>
        <v>2296244</v>
      </c>
    </row>
    <row r="332" spans="1:22" ht="12.75">
      <c r="A332" s="202" t="s">
        <v>768</v>
      </c>
      <c r="B332" s="203">
        <v>323</v>
      </c>
      <c r="C332">
        <v>2019</v>
      </c>
      <c r="D332" s="234">
        <v>450000</v>
      </c>
      <c r="E332" s="234">
        <v>50000</v>
      </c>
      <c r="F332" s="234">
        <v>50000</v>
      </c>
      <c r="G332" s="234">
        <v>24000</v>
      </c>
      <c r="H332" s="234">
        <v>5000</v>
      </c>
      <c r="I332" s="234">
        <v>20000</v>
      </c>
      <c r="J332" s="234">
        <v>1000</v>
      </c>
      <c r="K332" s="234">
        <f t="shared" si="15"/>
        <v>600000</v>
      </c>
      <c r="L332"/>
      <c r="M332">
        <v>2020</v>
      </c>
      <c r="N332" s="234">
        <v>485000</v>
      </c>
      <c r="O332" s="234">
        <v>54000</v>
      </c>
      <c r="P332" s="234">
        <v>50000</v>
      </c>
      <c r="Q332" s="234">
        <v>7500</v>
      </c>
      <c r="R332" s="234">
        <v>3500</v>
      </c>
      <c r="S332" s="234">
        <v>31500</v>
      </c>
      <c r="T332" s="234">
        <v>0</v>
      </c>
      <c r="U332" s="234">
        <f t="shared" si="16"/>
        <v>631500</v>
      </c>
      <c r="V332" s="234">
        <f t="shared" si="17"/>
        <v>631500</v>
      </c>
    </row>
    <row r="333" spans="1:22" ht="12.75">
      <c r="A333" s="202" t="s">
        <v>769</v>
      </c>
      <c r="B333" s="203">
        <v>324</v>
      </c>
      <c r="C333">
        <v>2019</v>
      </c>
      <c r="D333" s="234">
        <v>701400</v>
      </c>
      <c r="E333" s="234">
        <v>2032</v>
      </c>
      <c r="F333" s="234">
        <v>39000</v>
      </c>
      <c r="G333" s="234">
        <v>5000</v>
      </c>
      <c r="H333" s="234">
        <v>10000</v>
      </c>
      <c r="I333" s="234">
        <v>40000</v>
      </c>
      <c r="J333" s="234">
        <v>10000</v>
      </c>
      <c r="K333" s="234">
        <f t="shared" si="15"/>
        <v>807432</v>
      </c>
      <c r="L333"/>
      <c r="M333">
        <v>2020</v>
      </c>
      <c r="N333" s="234">
        <v>810000</v>
      </c>
      <c r="O333" s="234">
        <v>1600</v>
      </c>
      <c r="P333" s="234">
        <v>39185</v>
      </c>
      <c r="Q333" s="234">
        <v>14000</v>
      </c>
      <c r="R333" s="234">
        <v>15000</v>
      </c>
      <c r="S333" s="234">
        <v>70000</v>
      </c>
      <c r="T333" s="234">
        <v>26000</v>
      </c>
      <c r="U333" s="234">
        <f t="shared" si="16"/>
        <v>975785</v>
      </c>
      <c r="V333" s="234">
        <f t="shared" si="17"/>
        <v>975785</v>
      </c>
    </row>
    <row r="334" spans="1:22" ht="12.75">
      <c r="A334" s="202" t="s">
        <v>770</v>
      </c>
      <c r="B334" s="203">
        <v>325</v>
      </c>
      <c r="C334">
        <v>2019</v>
      </c>
      <c r="D334" s="234">
        <v>2850000</v>
      </c>
      <c r="E334" s="234">
        <v>1450000</v>
      </c>
      <c r="F334" s="234">
        <v>150000</v>
      </c>
      <c r="G334" s="234">
        <v>0</v>
      </c>
      <c r="H334" s="234">
        <v>83000</v>
      </c>
      <c r="I334" s="234">
        <v>175000</v>
      </c>
      <c r="J334" s="234">
        <v>700000</v>
      </c>
      <c r="K334" s="234">
        <f t="shared" si="15"/>
        <v>5408000</v>
      </c>
      <c r="L334"/>
      <c r="M334">
        <v>2020</v>
      </c>
      <c r="N334" s="234">
        <v>2850000</v>
      </c>
      <c r="O334" s="234">
        <v>1510000</v>
      </c>
      <c r="P334" s="234">
        <v>150000</v>
      </c>
      <c r="Q334" s="234">
        <v>0</v>
      </c>
      <c r="R334" s="234">
        <v>83000</v>
      </c>
      <c r="S334" s="234">
        <v>200000</v>
      </c>
      <c r="T334" s="234">
        <v>800000</v>
      </c>
      <c r="U334" s="234">
        <f t="shared" si="16"/>
        <v>5593000</v>
      </c>
      <c r="V334" s="234">
        <f t="shared" si="17"/>
        <v>5593000</v>
      </c>
    </row>
    <row r="335" spans="1:22" ht="12.75">
      <c r="A335" s="202" t="s">
        <v>771</v>
      </c>
      <c r="B335" s="203">
        <v>326</v>
      </c>
      <c r="C335" s="236">
        <v>2019</v>
      </c>
      <c r="D335" s="234">
        <v>214000</v>
      </c>
      <c r="E335" s="234">
        <v>39500</v>
      </c>
      <c r="F335" s="234">
        <v>22000</v>
      </c>
      <c r="G335" s="234">
        <v>0</v>
      </c>
      <c r="H335" s="234">
        <v>4000</v>
      </c>
      <c r="I335" s="234">
        <v>1000</v>
      </c>
      <c r="J335" s="234">
        <v>0</v>
      </c>
      <c r="K335" s="234">
        <f t="shared" si="15"/>
        <v>280500</v>
      </c>
      <c r="L335"/>
      <c r="M335">
        <v>2020</v>
      </c>
      <c r="N335" s="234">
        <v>227000</v>
      </c>
      <c r="O335" s="234">
        <v>37500</v>
      </c>
      <c r="P335" s="234">
        <v>28000</v>
      </c>
      <c r="Q335" s="234">
        <v>0</v>
      </c>
      <c r="R335" s="234">
        <v>3000</v>
      </c>
      <c r="S335" s="234">
        <v>1000</v>
      </c>
      <c r="T335" s="234">
        <v>0</v>
      </c>
      <c r="U335" s="234">
        <f t="shared" si="16"/>
        <v>296500</v>
      </c>
      <c r="V335" s="234">
        <f t="shared" si="17"/>
        <v>296500</v>
      </c>
    </row>
    <row r="336" spans="1:22" ht="12.75">
      <c r="A336" s="202" t="s">
        <v>772</v>
      </c>
      <c r="B336" s="203">
        <v>327</v>
      </c>
      <c r="C336" s="236">
        <v>2019</v>
      </c>
      <c r="D336" s="234">
        <v>560000</v>
      </c>
      <c r="E336" s="234">
        <v>0</v>
      </c>
      <c r="F336" s="234">
        <v>65000</v>
      </c>
      <c r="G336" s="234">
        <v>1600</v>
      </c>
      <c r="H336" s="234">
        <v>3200</v>
      </c>
      <c r="I336" s="234">
        <v>22000</v>
      </c>
      <c r="J336" s="234">
        <v>186850</v>
      </c>
      <c r="K336" s="234">
        <f t="shared" si="15"/>
        <v>838650</v>
      </c>
      <c r="L336"/>
      <c r="M336">
        <v>2020</v>
      </c>
      <c r="N336" s="234">
        <v>560000</v>
      </c>
      <c r="O336" s="234">
        <v>0</v>
      </c>
      <c r="P336" s="234">
        <v>50000</v>
      </c>
      <c r="Q336" s="234">
        <v>3500</v>
      </c>
      <c r="R336" s="234">
        <v>2500</v>
      </c>
      <c r="S336" s="234">
        <v>23000</v>
      </c>
      <c r="T336" s="234">
        <v>183937</v>
      </c>
      <c r="U336" s="234">
        <f t="shared" si="16"/>
        <v>822937</v>
      </c>
      <c r="V336" s="234">
        <f t="shared" si="17"/>
        <v>822937</v>
      </c>
    </row>
    <row r="337" spans="1:22" ht="12.75">
      <c r="A337" s="202" t="s">
        <v>773</v>
      </c>
      <c r="B337" s="203">
        <v>328</v>
      </c>
      <c r="C337">
        <v>2019</v>
      </c>
      <c r="D337" s="234">
        <v>3314068.6</v>
      </c>
      <c r="E337" s="234">
        <v>1850000</v>
      </c>
      <c r="F337" s="234">
        <v>200000</v>
      </c>
      <c r="G337" s="234">
        <v>60000</v>
      </c>
      <c r="H337" s="234">
        <v>100000</v>
      </c>
      <c r="I337" s="234">
        <v>300000</v>
      </c>
      <c r="J337" s="234">
        <v>154000</v>
      </c>
      <c r="K337" s="234">
        <f t="shared" si="15"/>
        <v>5978068.6</v>
      </c>
      <c r="L337"/>
      <c r="M337">
        <v>2020</v>
      </c>
      <c r="N337" s="234">
        <v>3613907.12</v>
      </c>
      <c r="O337" s="234">
        <v>1975000</v>
      </c>
      <c r="P337" s="234">
        <v>189000</v>
      </c>
      <c r="Q337" s="234">
        <v>60000</v>
      </c>
      <c r="R337" s="234">
        <v>115000</v>
      </c>
      <c r="S337" s="234">
        <v>600000</v>
      </c>
      <c r="T337" s="234">
        <v>103000</v>
      </c>
      <c r="U337" s="234">
        <f t="shared" si="16"/>
        <v>6655907.12</v>
      </c>
      <c r="V337" s="234">
        <f t="shared" si="17"/>
        <v>6655907.12</v>
      </c>
    </row>
    <row r="338" spans="1:22" ht="12.75">
      <c r="A338" s="202" t="s">
        <v>774</v>
      </c>
      <c r="B338" s="203">
        <v>329</v>
      </c>
      <c r="C338">
        <v>2019</v>
      </c>
      <c r="D338" s="234">
        <v>4750000</v>
      </c>
      <c r="E338" s="234">
        <v>775000</v>
      </c>
      <c r="F338" s="234">
        <v>500000</v>
      </c>
      <c r="G338" s="234">
        <v>550000</v>
      </c>
      <c r="H338" s="234">
        <v>230625</v>
      </c>
      <c r="I338" s="234">
        <v>190000</v>
      </c>
      <c r="J338" s="234">
        <v>4375000</v>
      </c>
      <c r="K338" s="234">
        <f t="shared" si="15"/>
        <v>11370625</v>
      </c>
      <c r="L338"/>
      <c r="M338">
        <v>2020</v>
      </c>
      <c r="N338" s="234">
        <v>4850000</v>
      </c>
      <c r="O338" s="234">
        <v>805000</v>
      </c>
      <c r="P338" s="234">
        <v>500000</v>
      </c>
      <c r="Q338" s="234">
        <v>550000</v>
      </c>
      <c r="R338" s="234">
        <v>250000</v>
      </c>
      <c r="S338" s="234">
        <v>325000</v>
      </c>
      <c r="T338" s="234">
        <v>4475000</v>
      </c>
      <c r="U338" s="234">
        <f t="shared" si="16"/>
        <v>11755000</v>
      </c>
      <c r="V338" s="234">
        <f t="shared" si="17"/>
        <v>11755000</v>
      </c>
    </row>
    <row r="339" spans="1:22" ht="12.75">
      <c r="A339" s="202" t="s">
        <v>775</v>
      </c>
      <c r="B339" s="203">
        <v>330</v>
      </c>
      <c r="C339">
        <v>2019</v>
      </c>
      <c r="D339" s="234">
        <v>3626450</v>
      </c>
      <c r="E339" s="234">
        <v>1170000</v>
      </c>
      <c r="F339" s="234">
        <v>170000</v>
      </c>
      <c r="G339" s="234">
        <v>65000</v>
      </c>
      <c r="H339" s="234">
        <v>40000</v>
      </c>
      <c r="I339" s="234">
        <v>120000</v>
      </c>
      <c r="J339" s="234">
        <v>1852250.64</v>
      </c>
      <c r="K339" s="234">
        <f t="shared" si="15"/>
        <v>7043700.64</v>
      </c>
      <c r="L339"/>
      <c r="M339">
        <v>2020</v>
      </c>
      <c r="N339" s="234">
        <v>3760000</v>
      </c>
      <c r="O339" s="234">
        <v>1227800</v>
      </c>
      <c r="P339" s="234">
        <v>175000</v>
      </c>
      <c r="Q339" s="234">
        <v>65000</v>
      </c>
      <c r="R339" s="234">
        <v>45000</v>
      </c>
      <c r="S339" s="234">
        <v>120000</v>
      </c>
      <c r="T339" s="234">
        <v>1857312.14</v>
      </c>
      <c r="U339" s="234">
        <f t="shared" si="16"/>
        <v>7250112.14</v>
      </c>
      <c r="V339" s="234">
        <f t="shared" si="17"/>
        <v>7250112.14</v>
      </c>
    </row>
    <row r="340" spans="1:22" ht="12.75">
      <c r="A340" s="202" t="s">
        <v>776</v>
      </c>
      <c r="B340" s="203">
        <v>331</v>
      </c>
      <c r="C340">
        <v>2019</v>
      </c>
      <c r="D340" s="234">
        <v>250000</v>
      </c>
      <c r="E340" s="234">
        <v>0</v>
      </c>
      <c r="F340" s="234">
        <v>35000</v>
      </c>
      <c r="G340" s="234">
        <v>16000</v>
      </c>
      <c r="H340" s="234">
        <v>1200</v>
      </c>
      <c r="I340" s="234">
        <v>3600</v>
      </c>
      <c r="J340" s="234">
        <v>5000</v>
      </c>
      <c r="K340" s="234">
        <f t="shared" si="15"/>
        <v>310800</v>
      </c>
      <c r="L340"/>
      <c r="M340">
        <v>2020</v>
      </c>
      <c r="N340" s="234">
        <v>250000</v>
      </c>
      <c r="O340" s="234">
        <v>0</v>
      </c>
      <c r="P340" s="234">
        <v>29500</v>
      </c>
      <c r="Q340" s="234">
        <v>18100</v>
      </c>
      <c r="R340" s="234">
        <v>200</v>
      </c>
      <c r="S340" s="234">
        <v>8000</v>
      </c>
      <c r="T340" s="234">
        <v>5000</v>
      </c>
      <c r="U340" s="234">
        <f t="shared" si="16"/>
        <v>310800</v>
      </c>
      <c r="V340" s="234">
        <f t="shared" si="17"/>
        <v>310800</v>
      </c>
    </row>
    <row r="341" spans="1:22" ht="12.75">
      <c r="A341" s="202" t="s">
        <v>777</v>
      </c>
      <c r="B341" s="203">
        <v>332</v>
      </c>
      <c r="C341">
        <v>2019</v>
      </c>
      <c r="D341" s="234">
        <v>1258783</v>
      </c>
      <c r="E341" s="234">
        <v>0</v>
      </c>
      <c r="F341" s="234">
        <v>120000</v>
      </c>
      <c r="G341" s="234">
        <v>58000</v>
      </c>
      <c r="H341" s="234">
        <v>50000</v>
      </c>
      <c r="I341" s="234">
        <v>10000</v>
      </c>
      <c r="J341" s="234">
        <v>46217</v>
      </c>
      <c r="K341" s="234">
        <f t="shared" si="15"/>
        <v>1543000</v>
      </c>
      <c r="L341"/>
      <c r="M341">
        <v>2020</v>
      </c>
      <c r="N341" s="234">
        <v>1275000</v>
      </c>
      <c r="O341" s="234">
        <v>0</v>
      </c>
      <c r="P341" s="234">
        <v>150000</v>
      </c>
      <c r="Q341" s="234">
        <v>56864</v>
      </c>
      <c r="R341" s="234">
        <v>70000</v>
      </c>
      <c r="S341" s="234">
        <v>30000</v>
      </c>
      <c r="T341" s="234">
        <v>45000</v>
      </c>
      <c r="U341" s="234">
        <f t="shared" si="16"/>
        <v>1626864</v>
      </c>
      <c r="V341" s="234">
        <f t="shared" si="17"/>
        <v>1626864</v>
      </c>
    </row>
    <row r="342" spans="1:22" ht="12.75">
      <c r="A342" s="202" t="s">
        <v>778</v>
      </c>
      <c r="B342" s="203">
        <v>333</v>
      </c>
      <c r="C342">
        <v>2019</v>
      </c>
      <c r="D342" s="234">
        <v>2735000</v>
      </c>
      <c r="E342" s="234">
        <v>0</v>
      </c>
      <c r="F342" s="234">
        <v>150000</v>
      </c>
      <c r="G342" s="234">
        <v>38657</v>
      </c>
      <c r="H342" s="234">
        <v>95000</v>
      </c>
      <c r="I342" s="234">
        <v>200000</v>
      </c>
      <c r="J342" s="234">
        <v>159479</v>
      </c>
      <c r="K342" s="234">
        <f t="shared" si="15"/>
        <v>3378136</v>
      </c>
      <c r="L342"/>
      <c r="M342">
        <v>2020</v>
      </c>
      <c r="N342" s="234">
        <v>2980000</v>
      </c>
      <c r="O342" s="234">
        <v>0</v>
      </c>
      <c r="P342" s="234">
        <v>150000</v>
      </c>
      <c r="Q342" s="234">
        <v>39623</v>
      </c>
      <c r="R342" s="234">
        <v>85000</v>
      </c>
      <c r="S342" s="234">
        <v>235000</v>
      </c>
      <c r="T342" s="234">
        <v>0</v>
      </c>
      <c r="U342" s="234">
        <f t="shared" si="16"/>
        <v>3489623</v>
      </c>
      <c r="V342" s="234">
        <f t="shared" si="17"/>
        <v>3489623</v>
      </c>
    </row>
    <row r="343" spans="1:22" ht="12.75">
      <c r="A343" s="202" t="s">
        <v>779</v>
      </c>
      <c r="B343" s="203">
        <v>334</v>
      </c>
      <c r="C343">
        <v>2019</v>
      </c>
      <c r="D343" s="234">
        <v>2635960</v>
      </c>
      <c r="E343" s="234">
        <v>350000</v>
      </c>
      <c r="F343" s="234">
        <v>250000</v>
      </c>
      <c r="G343" s="234">
        <v>16000</v>
      </c>
      <c r="H343" s="234">
        <v>90000</v>
      </c>
      <c r="I343" s="234">
        <v>10000</v>
      </c>
      <c r="J343" s="234">
        <v>250000</v>
      </c>
      <c r="K343" s="234">
        <f t="shared" si="15"/>
        <v>3601960</v>
      </c>
      <c r="L343"/>
      <c r="M343">
        <v>2020</v>
      </c>
      <c r="N343" s="234">
        <v>2701945</v>
      </c>
      <c r="O343" s="234">
        <v>417000</v>
      </c>
      <c r="P343" s="234">
        <v>235000</v>
      </c>
      <c r="Q343" s="234">
        <v>30000</v>
      </c>
      <c r="R343" s="234">
        <v>100000</v>
      </c>
      <c r="S343" s="234">
        <v>150000</v>
      </c>
      <c r="T343" s="234">
        <v>460000</v>
      </c>
      <c r="U343" s="234">
        <f t="shared" si="16"/>
        <v>4093945</v>
      </c>
      <c r="V343" s="234">
        <f t="shared" si="17"/>
        <v>4093945</v>
      </c>
    </row>
    <row r="344" spans="1:22" ht="12.75">
      <c r="A344" s="202" t="s">
        <v>780</v>
      </c>
      <c r="B344" s="203">
        <v>335</v>
      </c>
      <c r="C344">
        <v>2019</v>
      </c>
      <c r="D344" s="234">
        <v>2673415</v>
      </c>
      <c r="E344" s="234">
        <v>0</v>
      </c>
      <c r="F344" s="234">
        <v>90000</v>
      </c>
      <c r="G344" s="234">
        <v>0</v>
      </c>
      <c r="H344" s="234">
        <v>10000</v>
      </c>
      <c r="I344" s="234">
        <v>40500</v>
      </c>
      <c r="J344" s="234">
        <v>35000</v>
      </c>
      <c r="K344" s="234">
        <f t="shared" si="15"/>
        <v>2848915</v>
      </c>
      <c r="L344"/>
      <c r="M344">
        <v>2020</v>
      </c>
      <c r="N344" s="234">
        <v>2680000</v>
      </c>
      <c r="O344" s="234">
        <v>0</v>
      </c>
      <c r="P344" s="234">
        <v>90000</v>
      </c>
      <c r="Q344" s="234">
        <v>0</v>
      </c>
      <c r="R344" s="234">
        <v>25000</v>
      </c>
      <c r="S344" s="234">
        <v>80000</v>
      </c>
      <c r="T344" s="234">
        <v>35000</v>
      </c>
      <c r="U344" s="234">
        <f t="shared" si="16"/>
        <v>2910000</v>
      </c>
      <c r="V344" s="234">
        <f t="shared" si="17"/>
        <v>2910000</v>
      </c>
    </row>
    <row r="345" spans="1:22" ht="12.75">
      <c r="A345" s="202" t="s">
        <v>781</v>
      </c>
      <c r="B345" s="203">
        <v>336</v>
      </c>
      <c r="C345">
        <v>2019</v>
      </c>
      <c r="D345" s="234">
        <v>7219135</v>
      </c>
      <c r="E345" s="234">
        <v>749000</v>
      </c>
      <c r="F345" s="234">
        <v>712500</v>
      </c>
      <c r="G345" s="234">
        <v>725000</v>
      </c>
      <c r="H345" s="234">
        <v>102000</v>
      </c>
      <c r="I345" s="234">
        <v>80000</v>
      </c>
      <c r="J345" s="234">
        <v>690000</v>
      </c>
      <c r="K345" s="234">
        <f t="shared" si="15"/>
        <v>10277635</v>
      </c>
      <c r="L345"/>
      <c r="M345">
        <v>2020</v>
      </c>
      <c r="N345" s="234">
        <v>7500000</v>
      </c>
      <c r="O345" s="234">
        <v>795000</v>
      </c>
      <c r="P345" s="234">
        <v>855000</v>
      </c>
      <c r="Q345" s="234">
        <v>770000</v>
      </c>
      <c r="R345" s="234">
        <v>82000</v>
      </c>
      <c r="S345" s="234">
        <v>75000</v>
      </c>
      <c r="T345" s="234">
        <v>825000</v>
      </c>
      <c r="U345" s="234">
        <f t="shared" si="16"/>
        <v>10902000</v>
      </c>
      <c r="V345" s="234">
        <f t="shared" si="17"/>
        <v>10902000</v>
      </c>
    </row>
    <row r="346" spans="1:22" ht="12.75">
      <c r="A346" s="202" t="s">
        <v>782</v>
      </c>
      <c r="B346" s="203">
        <v>337</v>
      </c>
      <c r="C346">
        <v>2019</v>
      </c>
      <c r="D346" s="234">
        <v>250000</v>
      </c>
      <c r="E346" s="234">
        <v>22000</v>
      </c>
      <c r="F346" s="234">
        <v>18000</v>
      </c>
      <c r="G346" s="234">
        <v>0</v>
      </c>
      <c r="H346" s="234">
        <v>15000</v>
      </c>
      <c r="I346" s="234">
        <v>5000</v>
      </c>
      <c r="J346" s="234">
        <v>0</v>
      </c>
      <c r="K346" s="234">
        <f t="shared" si="15"/>
        <v>310000</v>
      </c>
      <c r="L346"/>
      <c r="M346">
        <v>2020</v>
      </c>
      <c r="N346" s="234">
        <v>250000</v>
      </c>
      <c r="O346" s="234">
        <v>22000</v>
      </c>
      <c r="P346" s="234">
        <v>18000</v>
      </c>
      <c r="Q346" s="234">
        <v>0</v>
      </c>
      <c r="R346" s="234">
        <v>15000</v>
      </c>
      <c r="S346" s="234">
        <v>5000</v>
      </c>
      <c r="T346" s="234">
        <v>0</v>
      </c>
      <c r="U346" s="234">
        <f t="shared" si="16"/>
        <v>310000</v>
      </c>
      <c r="V346" s="234">
        <f t="shared" si="17"/>
        <v>310000</v>
      </c>
    </row>
    <row r="347" spans="1:22" ht="12.75">
      <c r="A347" s="202" t="s">
        <v>783</v>
      </c>
      <c r="B347" s="203">
        <v>338</v>
      </c>
      <c r="C347">
        <v>2019</v>
      </c>
      <c r="D347" s="234">
        <v>2067000</v>
      </c>
      <c r="E347" s="234">
        <v>165000</v>
      </c>
      <c r="F347" s="234">
        <v>170000</v>
      </c>
      <c r="G347" s="234">
        <v>0</v>
      </c>
      <c r="H347" s="234">
        <v>0</v>
      </c>
      <c r="I347" s="234">
        <v>14000</v>
      </c>
      <c r="J347" s="234">
        <v>19000</v>
      </c>
      <c r="K347" s="234">
        <f t="shared" si="15"/>
        <v>2435000</v>
      </c>
      <c r="L347"/>
      <c r="M347">
        <v>2020</v>
      </c>
      <c r="N347" s="234">
        <v>2018000</v>
      </c>
      <c r="O347" s="234">
        <v>170000</v>
      </c>
      <c r="P347" s="234">
        <v>140000</v>
      </c>
      <c r="Q347" s="234">
        <v>0</v>
      </c>
      <c r="R347" s="234">
        <v>0</v>
      </c>
      <c r="S347" s="234">
        <v>32000</v>
      </c>
      <c r="T347" s="234">
        <v>0</v>
      </c>
      <c r="U347" s="234">
        <f t="shared" si="16"/>
        <v>2360000</v>
      </c>
      <c r="V347" s="234">
        <f t="shared" si="17"/>
        <v>2360000</v>
      </c>
    </row>
    <row r="348" spans="1:22" ht="12.75">
      <c r="A348" s="202" t="s">
        <v>784</v>
      </c>
      <c r="B348" s="203">
        <v>339</v>
      </c>
      <c r="C348">
        <v>2019</v>
      </c>
      <c r="D348" s="234">
        <v>2219468</v>
      </c>
      <c r="E348" s="234">
        <v>14300</v>
      </c>
      <c r="F348" s="234">
        <v>230000</v>
      </c>
      <c r="G348" s="234">
        <v>2500</v>
      </c>
      <c r="H348" s="234">
        <v>24000</v>
      </c>
      <c r="I348" s="234">
        <v>50000</v>
      </c>
      <c r="J348" s="234">
        <v>2500</v>
      </c>
      <c r="K348" s="234">
        <f t="shared" si="15"/>
        <v>2542768</v>
      </c>
      <c r="L348"/>
      <c r="M348">
        <v>2020</v>
      </c>
      <c r="N348" s="234">
        <v>2260000</v>
      </c>
      <c r="O348" s="234">
        <v>19400</v>
      </c>
      <c r="P348" s="234">
        <v>262000</v>
      </c>
      <c r="Q348" s="234">
        <v>0</v>
      </c>
      <c r="R348" s="234">
        <v>22000</v>
      </c>
      <c r="S348" s="234">
        <v>110000</v>
      </c>
      <c r="T348" s="234">
        <v>3000</v>
      </c>
      <c r="U348" s="234">
        <f t="shared" si="16"/>
        <v>2676400</v>
      </c>
      <c r="V348" s="234">
        <f t="shared" si="17"/>
        <v>2676400</v>
      </c>
    </row>
    <row r="349" spans="1:22" ht="12.75">
      <c r="A349" s="202" t="s">
        <v>785</v>
      </c>
      <c r="B349" s="203">
        <v>340</v>
      </c>
      <c r="C349">
        <v>2019</v>
      </c>
      <c r="D349" s="234">
        <v>295000</v>
      </c>
      <c r="E349" s="234">
        <v>0</v>
      </c>
      <c r="F349" s="234">
        <v>20000</v>
      </c>
      <c r="G349" s="234">
        <v>20000</v>
      </c>
      <c r="H349" s="234">
        <v>7000</v>
      </c>
      <c r="I349" s="234">
        <v>5000</v>
      </c>
      <c r="J349" s="234">
        <v>14000</v>
      </c>
      <c r="K349" s="234">
        <f t="shared" si="15"/>
        <v>361000</v>
      </c>
      <c r="L349"/>
      <c r="M349">
        <v>2020</v>
      </c>
      <c r="N349" s="234">
        <v>295000</v>
      </c>
      <c r="O349" s="234">
        <v>20000</v>
      </c>
      <c r="P349" s="234">
        <v>20000</v>
      </c>
      <c r="Q349" s="234">
        <v>25000</v>
      </c>
      <c r="R349" s="234">
        <v>7000</v>
      </c>
      <c r="S349" s="234">
        <v>10000</v>
      </c>
      <c r="T349" s="234">
        <v>14000</v>
      </c>
      <c r="U349" s="234">
        <f t="shared" si="16"/>
        <v>391000</v>
      </c>
      <c r="V349" s="234">
        <f t="shared" si="17"/>
        <v>391000</v>
      </c>
    </row>
    <row r="350" spans="1:22" ht="12.75">
      <c r="A350" s="202" t="s">
        <v>786</v>
      </c>
      <c r="B350" s="203">
        <v>341</v>
      </c>
      <c r="C350">
        <v>2019</v>
      </c>
      <c r="D350" s="234">
        <v>660000</v>
      </c>
      <c r="E350" s="234">
        <v>575000</v>
      </c>
      <c r="F350" s="234">
        <v>30000</v>
      </c>
      <c r="G350" s="234">
        <v>76360</v>
      </c>
      <c r="H350" s="234">
        <v>35000</v>
      </c>
      <c r="I350" s="234">
        <v>60000</v>
      </c>
      <c r="J350" s="234">
        <v>0</v>
      </c>
      <c r="K350" s="234">
        <f t="shared" si="15"/>
        <v>1436360</v>
      </c>
      <c r="L350"/>
      <c r="M350">
        <v>2020</v>
      </c>
      <c r="N350" s="234">
        <v>675000</v>
      </c>
      <c r="O350" s="234">
        <v>652250</v>
      </c>
      <c r="P350" s="234">
        <v>27000</v>
      </c>
      <c r="Q350" s="234">
        <v>76360</v>
      </c>
      <c r="R350" s="234">
        <v>33500</v>
      </c>
      <c r="S350" s="234">
        <v>85000</v>
      </c>
      <c r="T350" s="234">
        <v>0</v>
      </c>
      <c r="U350" s="234">
        <f t="shared" si="16"/>
        <v>1549110</v>
      </c>
      <c r="V350" s="234">
        <f t="shared" si="17"/>
        <v>1549110</v>
      </c>
    </row>
    <row r="351" spans="1:22" ht="12.75">
      <c r="A351" s="202" t="s">
        <v>787</v>
      </c>
      <c r="B351" s="203">
        <v>342</v>
      </c>
      <c r="C351">
        <v>2019</v>
      </c>
      <c r="D351" s="234">
        <v>3830503</v>
      </c>
      <c r="E351" s="234">
        <v>320000</v>
      </c>
      <c r="F351" s="234">
        <v>450000</v>
      </c>
      <c r="G351" s="234">
        <v>700000</v>
      </c>
      <c r="H351" s="234">
        <v>90000</v>
      </c>
      <c r="I351" s="234">
        <v>300000</v>
      </c>
      <c r="J351" s="234">
        <v>107497</v>
      </c>
      <c r="K351" s="234">
        <f t="shared" si="15"/>
        <v>5798000</v>
      </c>
      <c r="L351"/>
      <c r="M351">
        <v>2020</v>
      </c>
      <c r="N351" s="234">
        <v>4515048</v>
      </c>
      <c r="O351" s="234">
        <v>380000</v>
      </c>
      <c r="P351" s="234">
        <v>525000</v>
      </c>
      <c r="Q351" s="234">
        <v>700000</v>
      </c>
      <c r="R351" s="234">
        <v>90000</v>
      </c>
      <c r="S351" s="234">
        <v>625000</v>
      </c>
      <c r="T351" s="234">
        <v>107497</v>
      </c>
      <c r="U351" s="234">
        <f t="shared" si="16"/>
        <v>6942545</v>
      </c>
      <c r="V351" s="234">
        <f t="shared" si="17"/>
        <v>6942545</v>
      </c>
    </row>
    <row r="352" spans="1:22" ht="12.75">
      <c r="A352" s="202" t="s">
        <v>788</v>
      </c>
      <c r="B352" s="203">
        <v>343</v>
      </c>
      <c r="C352">
        <v>2019</v>
      </c>
      <c r="D352" s="234">
        <v>1175000</v>
      </c>
      <c r="E352" s="234">
        <v>86200</v>
      </c>
      <c r="F352" s="234">
        <v>263000</v>
      </c>
      <c r="G352" s="234">
        <v>52000</v>
      </c>
      <c r="H352" s="234">
        <v>22500</v>
      </c>
      <c r="I352" s="234">
        <v>20000</v>
      </c>
      <c r="J352" s="234">
        <v>336830</v>
      </c>
      <c r="K352" s="234">
        <f t="shared" si="15"/>
        <v>1955530</v>
      </c>
      <c r="L352"/>
      <c r="M352">
        <v>2020</v>
      </c>
      <c r="N352" s="234">
        <v>1210000</v>
      </c>
      <c r="O352" s="234">
        <v>87062</v>
      </c>
      <c r="P352" s="234">
        <v>265630</v>
      </c>
      <c r="Q352" s="234">
        <v>52520</v>
      </c>
      <c r="R352" s="234">
        <v>22725</v>
      </c>
      <c r="S352" s="234">
        <v>45707</v>
      </c>
      <c r="T352" s="234">
        <v>327705</v>
      </c>
      <c r="U352" s="234">
        <f t="shared" si="16"/>
        <v>2011349</v>
      </c>
      <c r="V352" s="234">
        <f t="shared" si="17"/>
        <v>2011349</v>
      </c>
    </row>
    <row r="353" spans="1:22" ht="12.75">
      <c r="A353" s="202" t="s">
        <v>789</v>
      </c>
      <c r="B353" s="203">
        <v>344</v>
      </c>
      <c r="C353">
        <v>2019</v>
      </c>
      <c r="D353" s="234">
        <v>3775000</v>
      </c>
      <c r="E353" s="234">
        <v>190000</v>
      </c>
      <c r="F353" s="234">
        <v>300000</v>
      </c>
      <c r="G353" s="234">
        <v>50000</v>
      </c>
      <c r="H353" s="234">
        <v>31000</v>
      </c>
      <c r="I353" s="234">
        <v>70000</v>
      </c>
      <c r="J353" s="234">
        <v>100000</v>
      </c>
      <c r="K353" s="234">
        <f t="shared" si="15"/>
        <v>4516000</v>
      </c>
      <c r="L353"/>
      <c r="M353">
        <v>2020</v>
      </c>
      <c r="N353" s="234">
        <v>3891000</v>
      </c>
      <c r="O353" s="234">
        <v>200000</v>
      </c>
      <c r="P353" s="234">
        <v>200000</v>
      </c>
      <c r="Q353" s="234">
        <v>30000</v>
      </c>
      <c r="R353" s="234">
        <v>30000</v>
      </c>
      <c r="S353" s="234">
        <v>200000</v>
      </c>
      <c r="T353" s="234">
        <v>60000</v>
      </c>
      <c r="U353" s="234">
        <f t="shared" si="16"/>
        <v>4611000</v>
      </c>
      <c r="V353" s="234">
        <f t="shared" si="17"/>
        <v>4611000</v>
      </c>
    </row>
    <row r="354" spans="1:22" ht="12.75">
      <c r="A354" s="202" t="s">
        <v>790</v>
      </c>
      <c r="B354" s="203">
        <v>345</v>
      </c>
      <c r="C354" s="236">
        <v>2019</v>
      </c>
      <c r="D354" s="234">
        <v>143000</v>
      </c>
      <c r="E354" s="234">
        <v>0</v>
      </c>
      <c r="F354" s="234">
        <v>3500</v>
      </c>
      <c r="G354" s="234">
        <v>9500</v>
      </c>
      <c r="H354" s="234">
        <v>4000</v>
      </c>
      <c r="I354" s="234">
        <v>2500</v>
      </c>
      <c r="J354" s="234">
        <v>4000</v>
      </c>
      <c r="K354" s="234">
        <f t="shared" si="15"/>
        <v>166500</v>
      </c>
      <c r="L354"/>
      <c r="M354">
        <v>2020</v>
      </c>
      <c r="N354" s="234">
        <v>135000</v>
      </c>
      <c r="O354" s="234">
        <v>0</v>
      </c>
      <c r="P354" s="234">
        <v>10000</v>
      </c>
      <c r="Q354" s="234">
        <v>5500</v>
      </c>
      <c r="R354" s="234">
        <v>1200</v>
      </c>
      <c r="S354" s="234">
        <v>3500</v>
      </c>
      <c r="T354" s="234">
        <v>2000</v>
      </c>
      <c r="U354" s="234">
        <f t="shared" si="16"/>
        <v>157200</v>
      </c>
      <c r="V354" s="234">
        <f t="shared" si="17"/>
        <v>157200</v>
      </c>
    </row>
    <row r="355" spans="1:22" ht="12.75">
      <c r="A355" s="202" t="s">
        <v>791</v>
      </c>
      <c r="B355" s="203">
        <v>346</v>
      </c>
      <c r="C355">
        <v>2019</v>
      </c>
      <c r="D355" s="237">
        <v>2123975</v>
      </c>
      <c r="E355" s="237">
        <v>270000</v>
      </c>
      <c r="F355" s="237">
        <v>186000</v>
      </c>
      <c r="G355" s="237">
        <v>1689214</v>
      </c>
      <c r="H355" s="237">
        <v>314000</v>
      </c>
      <c r="I355" s="237">
        <v>65000</v>
      </c>
      <c r="J355" s="237">
        <v>153000</v>
      </c>
      <c r="K355" s="234">
        <f t="shared" si="15"/>
        <v>4801189</v>
      </c>
      <c r="L355"/>
      <c r="M355">
        <v>2020</v>
      </c>
      <c r="N355" s="237">
        <v>2119377</v>
      </c>
      <c r="O355" s="237">
        <v>274050</v>
      </c>
      <c r="P355" s="237">
        <v>186000</v>
      </c>
      <c r="Q355" s="237">
        <v>2139214</v>
      </c>
      <c r="R355" s="237">
        <v>312500</v>
      </c>
      <c r="S355" s="237">
        <v>65000</v>
      </c>
      <c r="T355" s="237">
        <v>135000</v>
      </c>
      <c r="U355" s="234">
        <f t="shared" si="16"/>
        <v>5231141</v>
      </c>
      <c r="V355" s="234">
        <f t="shared" si="17"/>
        <v>5231141</v>
      </c>
    </row>
    <row r="356" spans="1:22" ht="12.75">
      <c r="A356" s="202" t="s">
        <v>792</v>
      </c>
      <c r="B356" s="203">
        <v>347</v>
      </c>
      <c r="C356">
        <v>2019</v>
      </c>
      <c r="D356" s="234">
        <v>6500000</v>
      </c>
      <c r="E356" s="234">
        <v>3900000</v>
      </c>
      <c r="F356" s="234">
        <v>465000</v>
      </c>
      <c r="G356" s="234">
        <v>0</v>
      </c>
      <c r="H356" s="234">
        <v>96999.61</v>
      </c>
      <c r="I356" s="234">
        <v>475000</v>
      </c>
      <c r="J356" s="234">
        <v>400000</v>
      </c>
      <c r="K356" s="234">
        <f t="shared" si="15"/>
        <v>11836999.61</v>
      </c>
      <c r="L356"/>
      <c r="M356">
        <v>2020</v>
      </c>
      <c r="N356" s="234">
        <v>6500000</v>
      </c>
      <c r="O356" s="234">
        <v>4000000</v>
      </c>
      <c r="P356" s="234">
        <v>400000</v>
      </c>
      <c r="Q356" s="234">
        <v>0</v>
      </c>
      <c r="R356" s="234">
        <v>100000</v>
      </c>
      <c r="S356" s="234">
        <v>500000</v>
      </c>
      <c r="T356" s="234">
        <v>500000</v>
      </c>
      <c r="U356" s="234">
        <f t="shared" si="16"/>
        <v>12000000</v>
      </c>
      <c r="V356" s="234">
        <f t="shared" si="17"/>
        <v>12000000</v>
      </c>
    </row>
    <row r="357" spans="1:22" ht="12.75">
      <c r="A357" s="202" t="s">
        <v>793</v>
      </c>
      <c r="B357" s="203">
        <v>348</v>
      </c>
      <c r="C357" s="236">
        <v>2019</v>
      </c>
      <c r="D357" s="234">
        <v>15600000</v>
      </c>
      <c r="E357" s="234">
        <v>3950000</v>
      </c>
      <c r="F357" s="234">
        <v>2025000</v>
      </c>
      <c r="G357" s="234">
        <v>725000</v>
      </c>
      <c r="H357" s="234">
        <v>2650000</v>
      </c>
      <c r="I357" s="234">
        <v>1100000</v>
      </c>
      <c r="J357" s="234">
        <v>7832009</v>
      </c>
      <c r="K357" s="234">
        <f t="shared" si="15"/>
        <v>33882009</v>
      </c>
      <c r="L357"/>
      <c r="M357">
        <v>2020</v>
      </c>
      <c r="N357" s="234">
        <v>15850000</v>
      </c>
      <c r="O357" s="234">
        <v>4850000</v>
      </c>
      <c r="P357" s="234">
        <v>2150000</v>
      </c>
      <c r="Q357" s="234">
        <v>725000</v>
      </c>
      <c r="R357" s="234">
        <v>2550000</v>
      </c>
      <c r="S357" s="234">
        <v>1800000</v>
      </c>
      <c r="T357" s="234">
        <v>6675000</v>
      </c>
      <c r="U357" s="234">
        <f t="shared" si="16"/>
        <v>34600000</v>
      </c>
      <c r="V357" s="234">
        <f t="shared" si="17"/>
        <v>34600000</v>
      </c>
    </row>
    <row r="358" spans="1:22" ht="12.75">
      <c r="A358" s="202" t="s">
        <v>794</v>
      </c>
      <c r="B358" s="203">
        <v>349</v>
      </c>
      <c r="C358">
        <v>2019</v>
      </c>
      <c r="D358" s="234">
        <v>95000</v>
      </c>
      <c r="E358" s="234">
        <v>0</v>
      </c>
      <c r="F358" s="234">
        <v>7200</v>
      </c>
      <c r="G358" s="234">
        <v>5400</v>
      </c>
      <c r="H358" s="234">
        <v>925</v>
      </c>
      <c r="I358" s="234">
        <v>1000</v>
      </c>
      <c r="J358" s="234">
        <v>0</v>
      </c>
      <c r="K358" s="234">
        <f t="shared" si="15"/>
        <v>109525</v>
      </c>
      <c r="L358"/>
      <c r="M358">
        <v>2020</v>
      </c>
      <c r="N358" s="234">
        <v>95000</v>
      </c>
      <c r="O358" s="234">
        <v>0</v>
      </c>
      <c r="P358" s="234">
        <v>7200</v>
      </c>
      <c r="Q358" s="234">
        <v>5400</v>
      </c>
      <c r="R358" s="234">
        <v>700</v>
      </c>
      <c r="S358" s="234">
        <v>1000</v>
      </c>
      <c r="T358" s="234">
        <v>0</v>
      </c>
      <c r="U358" s="234">
        <f t="shared" si="16"/>
        <v>109300</v>
      </c>
      <c r="V358" s="234">
        <f t="shared" si="17"/>
        <v>109300</v>
      </c>
    </row>
    <row r="359" spans="1:22" ht="12.75">
      <c r="A359" s="202" t="s">
        <v>795</v>
      </c>
      <c r="B359" s="203">
        <v>350</v>
      </c>
      <c r="C359">
        <v>2019</v>
      </c>
      <c r="D359" s="234">
        <v>1663600</v>
      </c>
      <c r="E359" s="234">
        <v>250000</v>
      </c>
      <c r="F359" s="234">
        <v>160000</v>
      </c>
      <c r="G359" s="234">
        <v>6750</v>
      </c>
      <c r="H359" s="234">
        <v>50000</v>
      </c>
      <c r="I359" s="234">
        <v>50000</v>
      </c>
      <c r="J359" s="234">
        <v>61400</v>
      </c>
      <c r="K359" s="234">
        <f t="shared" si="15"/>
        <v>2241750</v>
      </c>
      <c r="L359"/>
      <c r="M359">
        <v>2020</v>
      </c>
      <c r="N359" s="234">
        <v>1849916.81</v>
      </c>
      <c r="O359" s="234">
        <v>253000</v>
      </c>
      <c r="P359" s="234">
        <v>99338.96</v>
      </c>
      <c r="Q359" s="234">
        <v>6750</v>
      </c>
      <c r="R359" s="234">
        <v>50000</v>
      </c>
      <c r="S359" s="234">
        <v>50000</v>
      </c>
      <c r="T359" s="234">
        <v>61400</v>
      </c>
      <c r="U359" s="234">
        <f t="shared" si="16"/>
        <v>2370405.77</v>
      </c>
      <c r="V359" s="234">
        <f t="shared" si="17"/>
        <v>2370405.77</v>
      </c>
    </row>
    <row r="360" spans="1:22" ht="12.75">
      <c r="A360" s="202" t="s">
        <v>796</v>
      </c>
      <c r="B360" s="203">
        <v>351</v>
      </c>
      <c r="C360">
        <v>2019</v>
      </c>
      <c r="D360" s="234">
        <v>3300000</v>
      </c>
      <c r="E360" s="234">
        <v>3374000</v>
      </c>
      <c r="F360" s="234">
        <v>140000</v>
      </c>
      <c r="G360" s="234">
        <v>0</v>
      </c>
      <c r="H360" s="234">
        <v>50000</v>
      </c>
      <c r="I360" s="234">
        <v>90000</v>
      </c>
      <c r="J360" s="234">
        <v>500000</v>
      </c>
      <c r="K360" s="234">
        <f t="shared" si="15"/>
        <v>7454000</v>
      </c>
      <c r="L360"/>
      <c r="M360">
        <v>2020</v>
      </c>
      <c r="N360" s="234">
        <v>3300000</v>
      </c>
      <c r="O360" s="234">
        <v>3167000</v>
      </c>
      <c r="P360" s="234">
        <v>140000</v>
      </c>
      <c r="Q360" s="234">
        <v>0</v>
      </c>
      <c r="R360" s="234">
        <v>50000</v>
      </c>
      <c r="S360" s="234">
        <v>100000</v>
      </c>
      <c r="T360" s="234">
        <v>400000</v>
      </c>
      <c r="U360" s="234">
        <f t="shared" si="16"/>
        <v>7157000</v>
      </c>
      <c r="V360" s="234">
        <f t="shared" si="17"/>
        <v>7157000</v>
      </c>
    </row>
    <row r="362" spans="4:22" ht="12.75">
      <c r="D362" s="203">
        <f>SUM(D10:D360)</f>
        <v>828780891.8200002</v>
      </c>
      <c r="E362" s="203">
        <f aca="true" t="shared" si="18" ref="E362:T362">SUM(E10:E360)</f>
        <v>347295262.94</v>
      </c>
      <c r="F362" s="203">
        <f t="shared" si="18"/>
        <v>79615957.25</v>
      </c>
      <c r="G362" s="203">
        <f t="shared" si="18"/>
        <v>151340287.82</v>
      </c>
      <c r="H362" s="203">
        <f t="shared" si="18"/>
        <v>134245737.61</v>
      </c>
      <c r="I362" s="203">
        <f t="shared" si="18"/>
        <v>43254265.419999994</v>
      </c>
      <c r="J362" s="203">
        <f t="shared" si="18"/>
        <v>135780974.23000002</v>
      </c>
      <c r="K362" s="203">
        <f t="shared" si="18"/>
        <v>1720313377.0899992</v>
      </c>
      <c r="N362" s="203">
        <f t="shared" si="18"/>
        <v>849182428.87</v>
      </c>
      <c r="O362" s="203">
        <f t="shared" si="18"/>
        <v>397938781.2700001</v>
      </c>
      <c r="P362" s="203">
        <f t="shared" si="18"/>
        <v>78201157.63</v>
      </c>
      <c r="Q362" s="203">
        <f t="shared" si="18"/>
        <v>159128024.46</v>
      </c>
      <c r="R362" s="203">
        <f t="shared" si="18"/>
        <v>133409728.87</v>
      </c>
      <c r="S362" s="203">
        <f t="shared" si="18"/>
        <v>77017042.61000001</v>
      </c>
      <c r="T362" s="203">
        <f t="shared" si="18"/>
        <v>136469373.63</v>
      </c>
      <c r="U362" s="203">
        <f>SUM(U10:U360)</f>
        <v>1831346537.3400006</v>
      </c>
      <c r="V362" s="203">
        <f>SUM(V10:V360)</f>
        <v>1831346537.3400006</v>
      </c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</dc:creator>
  <cp:keywords/>
  <dc:description/>
  <cp:lastModifiedBy>Krzywicki, Lisa J. (DOR)</cp:lastModifiedBy>
  <cp:lastPrinted>2014-03-20T17:57:39Z</cp:lastPrinted>
  <dcterms:created xsi:type="dcterms:W3CDTF">2000-01-18T19:36:05Z</dcterms:created>
  <dcterms:modified xsi:type="dcterms:W3CDTF">2020-01-30T19:02:33Z</dcterms:modified>
  <cp:category/>
  <cp:version/>
  <cp:contentType/>
  <cp:contentStatus/>
</cp:coreProperties>
</file>