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255" windowWidth="15480" windowHeight="6075" tabRatio="881" firstSheet="2" activeTab="2"/>
  </bookViews>
  <sheets>
    <sheet name="select" sheetId="1" state="hidden" r:id="rId1"/>
    <sheet name="selections" sheetId="2" state="hidden" r:id="rId2"/>
    <sheet name="LOGO" sheetId="3" r:id="rId3"/>
    <sheet name="JURCODES" sheetId="4" state="hidden" r:id="rId4"/>
    <sheet name="Community Summary" sheetId="5" r:id="rId5"/>
    <sheet name="New growth" sheetId="6" state="hidden" r:id="rId6"/>
    <sheet name="levy limit base" sheetId="7" state="hidden" r:id="rId7"/>
    <sheet name="GRS" sheetId="8" state="hidden" r:id="rId8"/>
    <sheet name="Local Receipts" sheetId="9" state="hidden" r:id="rId9"/>
    <sheet name="MRGF Calculation" sheetId="10" state="hidden" r:id="rId10"/>
  </sheets>
  <definedNames>
    <definedName name="_">'Community Summary'!$A$1:$O$49</definedName>
    <definedName name="__123Graph_B" hidden="1">'MRGF Calculation'!$U$10:$U$360</definedName>
    <definedName name="_Dist_Values" hidden="1">'MRGF Calculation'!$U$10:$U$360</definedName>
    <definedName name="_Order1" hidden="1">255</definedName>
    <definedName name="GRS">'GRS'!$B$10:$K$361</definedName>
    <definedName name="jurcodes">'JURCODES'!$A$1:$B$353</definedName>
    <definedName name="levybase">'levy limit base'!$B$10:$T$362</definedName>
    <definedName name="levygrowth">'New growth'!$A$10:$AJ$360</definedName>
    <definedName name="LOCR">'Local Receipts'!$B$10:$U$360</definedName>
    <definedName name="MRGF">'MRGF Calculation'!$B$10:$Z$360</definedName>
    <definedName name="PRange">'Community Summary'!$A$1:$O$56</definedName>
    <definedName name="_xlnm.Print_Area" localSheetId="4">'Community Summary'!$A$1:$O$56</definedName>
    <definedName name="_xlnm.Print_Area" localSheetId="2">'LOGO'!$A$1:$A$15</definedName>
    <definedName name="_xlnm.Print_Area" localSheetId="9">'MRGF Calculation'!$U$10:$U$360</definedName>
    <definedName name="_xlnm.Print_Titles" localSheetId="7">'GRS'!$1:$9</definedName>
    <definedName name="_xlnm.Print_Titles" localSheetId="6">'levy limit base'!$1:$9</definedName>
    <definedName name="_xlnm.Print_Titles" localSheetId="8">'Local Receipts'!$1:$9</definedName>
    <definedName name="_xlnm.Print_Titles" localSheetId="9">'MRGF Calculation'!$1:$9</definedName>
    <definedName name="_xlnm.Print_Titles" localSheetId="5">'New growth'!$1:$9</definedName>
    <definedName name="Print_Titles_MI" localSheetId="7">'GRS'!$1:$9</definedName>
    <definedName name="Print_Titles_MI" localSheetId="6">'levy limit base'!$1:$9</definedName>
    <definedName name="Print_Titles_MI" localSheetId="8">'Local Receipts'!$1:$9</definedName>
    <definedName name="Print_Titles_MI" localSheetId="9">'MRGF Calculation'!$1:$9</definedName>
    <definedName name="Print_Titles_MI" localSheetId="5">'New growth'!$1:$9</definedName>
    <definedName name="SELECT">'JURCODES'!$D$2</definedName>
  </definedNames>
  <calcPr fullCalcOnLoad="1"/>
</workbook>
</file>

<file path=xl/sharedStrings.xml><?xml version="1.0" encoding="utf-8"?>
<sst xmlns="http://schemas.openxmlformats.org/spreadsheetml/2006/main" count="3769" uniqueCount="938">
  <si>
    <t>COD</t>
  </si>
  <si>
    <t>JURNAME</t>
  </si>
  <si>
    <t>JUR</t>
  </si>
  <si>
    <t>SELECT</t>
  </si>
  <si>
    <t xml:space="preserve">ABINGTON            </t>
  </si>
  <si>
    <t xml:space="preserve">ACTON               </t>
  </si>
  <si>
    <t xml:space="preserve">ACUSHNET            </t>
  </si>
  <si>
    <t xml:space="preserve">ADAMS               </t>
  </si>
  <si>
    <t xml:space="preserve">AGAWAM              </t>
  </si>
  <si>
    <t xml:space="preserve">ALFORD              </t>
  </si>
  <si>
    <t xml:space="preserve">AMESBURY            </t>
  </si>
  <si>
    <t xml:space="preserve">AMHERST             </t>
  </si>
  <si>
    <t xml:space="preserve">ANDOVER             </t>
  </si>
  <si>
    <t xml:space="preserve">ARLINGTON           </t>
  </si>
  <si>
    <t xml:space="preserve">ASHBURNHAM          </t>
  </si>
  <si>
    <t xml:space="preserve">ASHBY               </t>
  </si>
  <si>
    <t xml:space="preserve">ASHFIELD            </t>
  </si>
  <si>
    <t xml:space="preserve">ASHLAND             </t>
  </si>
  <si>
    <t xml:space="preserve">ATHOL               </t>
  </si>
  <si>
    <t xml:space="preserve">ATTLEBORO           </t>
  </si>
  <si>
    <t xml:space="preserve">AUBURN              </t>
  </si>
  <si>
    <t xml:space="preserve">AVON                </t>
  </si>
  <si>
    <t xml:space="preserve">AYER                </t>
  </si>
  <si>
    <t xml:space="preserve">BARNSTABLE          </t>
  </si>
  <si>
    <t xml:space="preserve">BARRE               </t>
  </si>
  <si>
    <t xml:space="preserve">BECKET              </t>
  </si>
  <si>
    <t xml:space="preserve">BEDFORD             </t>
  </si>
  <si>
    <t xml:space="preserve">BELCHERTOWN         </t>
  </si>
  <si>
    <t xml:space="preserve">BELLINGHAM          </t>
  </si>
  <si>
    <t xml:space="preserve">BELMONT             </t>
  </si>
  <si>
    <t xml:space="preserve">BERKLEY             </t>
  </si>
  <si>
    <t xml:space="preserve">BERLIN              </t>
  </si>
  <si>
    <t xml:space="preserve">BERNARDSTON         </t>
  </si>
  <si>
    <t xml:space="preserve">BEVERLY             </t>
  </si>
  <si>
    <t xml:space="preserve">BILLERICA           </t>
  </si>
  <si>
    <t xml:space="preserve">BLACKSTONE          </t>
  </si>
  <si>
    <t xml:space="preserve">BLANDFORD           </t>
  </si>
  <si>
    <t xml:space="preserve">BOLTON              </t>
  </si>
  <si>
    <t xml:space="preserve">BOSTON              </t>
  </si>
  <si>
    <t xml:space="preserve">BOURNE              </t>
  </si>
  <si>
    <t xml:space="preserve">BOXBOROUGH          </t>
  </si>
  <si>
    <t xml:space="preserve">BOXFORD             </t>
  </si>
  <si>
    <t xml:space="preserve">BOYLSTON            </t>
  </si>
  <si>
    <t xml:space="preserve">BRAINTREE           </t>
  </si>
  <si>
    <t xml:space="preserve">BREWSTER            </t>
  </si>
  <si>
    <t xml:space="preserve">BRIDGEWATER         </t>
  </si>
  <si>
    <t xml:space="preserve">BRIMFIELD           </t>
  </si>
  <si>
    <t xml:space="preserve">BROCKTON            </t>
  </si>
  <si>
    <t xml:space="preserve">BROOKFIELD          </t>
  </si>
  <si>
    <t xml:space="preserve">BROOKLINE           </t>
  </si>
  <si>
    <t xml:space="preserve">BUCKLAND            </t>
  </si>
  <si>
    <t xml:space="preserve">BURLINGTON          </t>
  </si>
  <si>
    <t xml:space="preserve">CAMBRIDGE           </t>
  </si>
  <si>
    <t xml:space="preserve">CANTON              </t>
  </si>
  <si>
    <t xml:space="preserve">CARLISLE            </t>
  </si>
  <si>
    <t xml:space="preserve">CARVER              </t>
  </si>
  <si>
    <t xml:space="preserve">CHARLEMONT          </t>
  </si>
  <si>
    <t xml:space="preserve">CHARLTON            </t>
  </si>
  <si>
    <t xml:space="preserve">CHATHAM             </t>
  </si>
  <si>
    <t xml:space="preserve">CHELMSFORD          </t>
  </si>
  <si>
    <t xml:space="preserve">CHELSEA             </t>
  </si>
  <si>
    <t xml:space="preserve">CHESHIRE            </t>
  </si>
  <si>
    <t xml:space="preserve">CHESTER             </t>
  </si>
  <si>
    <t xml:space="preserve">CHESTERFIELD        </t>
  </si>
  <si>
    <t xml:space="preserve">CHICOPEE            </t>
  </si>
  <si>
    <t xml:space="preserve">CHILMARK            </t>
  </si>
  <si>
    <t xml:space="preserve">CLARKSBURG          </t>
  </si>
  <si>
    <t xml:space="preserve">CLINTON             </t>
  </si>
  <si>
    <t xml:space="preserve">COHASSET            </t>
  </si>
  <si>
    <t xml:space="preserve">COLRAIN             </t>
  </si>
  <si>
    <t xml:space="preserve">CONCORD             </t>
  </si>
  <si>
    <t xml:space="preserve">CONWAY              </t>
  </si>
  <si>
    <t xml:space="preserve">CUMMINGTON          </t>
  </si>
  <si>
    <t xml:space="preserve">DALTON              </t>
  </si>
  <si>
    <t xml:space="preserve">DANVERS             </t>
  </si>
  <si>
    <t xml:space="preserve">DARTMOUTH           </t>
  </si>
  <si>
    <t xml:space="preserve">DEDHAM              </t>
  </si>
  <si>
    <t xml:space="preserve">DEERFIELD           </t>
  </si>
  <si>
    <t xml:space="preserve">DENNIS              </t>
  </si>
  <si>
    <t xml:space="preserve">DIGHTON             </t>
  </si>
  <si>
    <t xml:space="preserve">DOUGLAS             </t>
  </si>
  <si>
    <t xml:space="preserve">DOVER               </t>
  </si>
  <si>
    <t xml:space="preserve">DRACUT              </t>
  </si>
  <si>
    <t xml:space="preserve">DUDLEY              </t>
  </si>
  <si>
    <t xml:space="preserve">DUNSTABLE           </t>
  </si>
  <si>
    <t xml:space="preserve">DUXBURY             </t>
  </si>
  <si>
    <t xml:space="preserve">EAST BRIDGEWATER    </t>
  </si>
  <si>
    <t xml:space="preserve">EAST BROOKFIELD     </t>
  </si>
  <si>
    <t xml:space="preserve">EAST LONGMEADOW     </t>
  </si>
  <si>
    <t xml:space="preserve">EASTHAM             </t>
  </si>
  <si>
    <t xml:space="preserve">EASTHAMPTON         </t>
  </si>
  <si>
    <t xml:space="preserve">EASTON              </t>
  </si>
  <si>
    <t xml:space="preserve">EDGARTOWN           </t>
  </si>
  <si>
    <t xml:space="preserve">EGREMONT            </t>
  </si>
  <si>
    <t xml:space="preserve">ERVING              </t>
  </si>
  <si>
    <t xml:space="preserve">ESSEX               </t>
  </si>
  <si>
    <t xml:space="preserve">EVERETT             </t>
  </si>
  <si>
    <t xml:space="preserve">FAIRHAVEN           </t>
  </si>
  <si>
    <t xml:space="preserve">FALL RIVER          </t>
  </si>
  <si>
    <t xml:space="preserve">FALMOUTH            </t>
  </si>
  <si>
    <t xml:space="preserve">FITCHBURG           </t>
  </si>
  <si>
    <t xml:space="preserve">FLORIDA             </t>
  </si>
  <si>
    <t xml:space="preserve">FOXBOROUGH          </t>
  </si>
  <si>
    <t xml:space="preserve">FRAMINGHAM          </t>
  </si>
  <si>
    <t xml:space="preserve">FRANKLIN            </t>
  </si>
  <si>
    <t xml:space="preserve">FREETOWN            </t>
  </si>
  <si>
    <t xml:space="preserve">GARDNER             </t>
  </si>
  <si>
    <t xml:space="preserve">GAY HEAD            </t>
  </si>
  <si>
    <t xml:space="preserve">GEORGETOWN          </t>
  </si>
  <si>
    <t xml:space="preserve">GILL                </t>
  </si>
  <si>
    <t xml:space="preserve">GLOUCESTER          </t>
  </si>
  <si>
    <t xml:space="preserve">GOSHEN              </t>
  </si>
  <si>
    <t xml:space="preserve">GOSNOLD             </t>
  </si>
  <si>
    <t xml:space="preserve">GRAFTON             </t>
  </si>
  <si>
    <t xml:space="preserve">GRANBY              </t>
  </si>
  <si>
    <t xml:space="preserve">GRANVILLE           </t>
  </si>
  <si>
    <t xml:space="preserve">GREAT BARRINGTON    </t>
  </si>
  <si>
    <t xml:space="preserve">GREENFIELD          </t>
  </si>
  <si>
    <t xml:space="preserve">GROTON              </t>
  </si>
  <si>
    <t xml:space="preserve">GROVELAND           </t>
  </si>
  <si>
    <t xml:space="preserve">HADLEY              </t>
  </si>
  <si>
    <t xml:space="preserve">HALIFAX             </t>
  </si>
  <si>
    <t xml:space="preserve">HAMILTON            </t>
  </si>
  <si>
    <t xml:space="preserve">HAMPDEN             </t>
  </si>
  <si>
    <t xml:space="preserve">HANCOCK             </t>
  </si>
  <si>
    <t xml:space="preserve">HANOVER             </t>
  </si>
  <si>
    <t xml:space="preserve">HANSON              </t>
  </si>
  <si>
    <t xml:space="preserve">HARDWICK            </t>
  </si>
  <si>
    <t xml:space="preserve">HARVARD             </t>
  </si>
  <si>
    <t xml:space="preserve">HARWICH             </t>
  </si>
  <si>
    <t xml:space="preserve">HATFIELD            </t>
  </si>
  <si>
    <t xml:space="preserve">HAVERHILL           </t>
  </si>
  <si>
    <t xml:space="preserve">HAWLEY              </t>
  </si>
  <si>
    <t xml:space="preserve">HEATH               </t>
  </si>
  <si>
    <t xml:space="preserve">HINGHAM             </t>
  </si>
  <si>
    <t xml:space="preserve">HINSDALE            </t>
  </si>
  <si>
    <t xml:space="preserve">HOLBROOK            </t>
  </si>
  <si>
    <t xml:space="preserve">HOLDEN              </t>
  </si>
  <si>
    <t xml:space="preserve">HOLLAND             </t>
  </si>
  <si>
    <t xml:space="preserve">HOLLISTON           </t>
  </si>
  <si>
    <t xml:space="preserve">HOLYOKE             </t>
  </si>
  <si>
    <t xml:space="preserve">HOPEDALE            </t>
  </si>
  <si>
    <t xml:space="preserve">HOPKINTON           </t>
  </si>
  <si>
    <t xml:space="preserve">HUBBARDSTON         </t>
  </si>
  <si>
    <t xml:space="preserve">HUDSON              </t>
  </si>
  <si>
    <t xml:space="preserve">HULL                </t>
  </si>
  <si>
    <t xml:space="preserve">HUNTINGTON          </t>
  </si>
  <si>
    <t xml:space="preserve">IPSWICH             </t>
  </si>
  <si>
    <t xml:space="preserve">KINGSTON            </t>
  </si>
  <si>
    <t xml:space="preserve">LAKEVILLE           </t>
  </si>
  <si>
    <t xml:space="preserve">LANCASTER           </t>
  </si>
  <si>
    <t xml:space="preserve">LANESBOROUGH        </t>
  </si>
  <si>
    <t xml:space="preserve">LAWRENCE            </t>
  </si>
  <si>
    <t xml:space="preserve">LEE                 </t>
  </si>
  <si>
    <t xml:space="preserve">LEICESTER           </t>
  </si>
  <si>
    <t xml:space="preserve">LENOX               </t>
  </si>
  <si>
    <t xml:space="preserve">LEOMINSTER          </t>
  </si>
  <si>
    <t xml:space="preserve">LEVERETT            </t>
  </si>
  <si>
    <t xml:space="preserve">LEXINGTON           </t>
  </si>
  <si>
    <t xml:space="preserve">LEYDEN              </t>
  </si>
  <si>
    <t xml:space="preserve">LINCOLN             </t>
  </si>
  <si>
    <t xml:space="preserve">LITTLETON           </t>
  </si>
  <si>
    <t xml:space="preserve">LONGMEADOW          </t>
  </si>
  <si>
    <t xml:space="preserve">LOWELL              </t>
  </si>
  <si>
    <t xml:space="preserve">LUDLOW              </t>
  </si>
  <si>
    <t xml:space="preserve">LUNENBURG           </t>
  </si>
  <si>
    <t xml:space="preserve">LYNN                </t>
  </si>
  <si>
    <t xml:space="preserve">LYNNFIELD           </t>
  </si>
  <si>
    <t xml:space="preserve">MALDEN              </t>
  </si>
  <si>
    <t xml:space="preserve">MANCHESTER          </t>
  </si>
  <si>
    <t xml:space="preserve">MANSFIELD           </t>
  </si>
  <si>
    <t xml:space="preserve">MARBLEHEAD          </t>
  </si>
  <si>
    <t xml:space="preserve">MARION              </t>
  </si>
  <si>
    <t xml:space="preserve">MARLBOROUGH         </t>
  </si>
  <si>
    <t xml:space="preserve">MARSHFIELD          </t>
  </si>
  <si>
    <t xml:space="preserve">MASHPEE             </t>
  </si>
  <si>
    <t xml:space="preserve">MATTAPOISETT        </t>
  </si>
  <si>
    <t xml:space="preserve">MAYNARD             </t>
  </si>
  <si>
    <t xml:space="preserve">MEDFIELD            </t>
  </si>
  <si>
    <t xml:space="preserve">MEDFORD             </t>
  </si>
  <si>
    <t xml:space="preserve">MEDWAY              </t>
  </si>
  <si>
    <t xml:space="preserve">MELROSE             </t>
  </si>
  <si>
    <t xml:space="preserve">MENDON              </t>
  </si>
  <si>
    <t xml:space="preserve">MERRIMAC            </t>
  </si>
  <si>
    <t xml:space="preserve">METHUEN             </t>
  </si>
  <si>
    <t xml:space="preserve">MIDDLEBOROUGH       </t>
  </si>
  <si>
    <t xml:space="preserve">MIDDLEFIELD         </t>
  </si>
  <si>
    <t xml:space="preserve">MIDDLETON           </t>
  </si>
  <si>
    <t xml:space="preserve">MILFORD             </t>
  </si>
  <si>
    <t xml:space="preserve">MILLBURY            </t>
  </si>
  <si>
    <t xml:space="preserve">MILLIS              </t>
  </si>
  <si>
    <t xml:space="preserve">MILLVILLE           </t>
  </si>
  <si>
    <t xml:space="preserve">MILTON              </t>
  </si>
  <si>
    <t xml:space="preserve">MONROE              </t>
  </si>
  <si>
    <t xml:space="preserve">MONSON              </t>
  </si>
  <si>
    <t xml:space="preserve">MONTAGUE            </t>
  </si>
  <si>
    <t xml:space="preserve">MONTEREY            </t>
  </si>
  <si>
    <t xml:space="preserve">MONTGOMERY          </t>
  </si>
  <si>
    <t xml:space="preserve">MOUNT WASHINGTON    </t>
  </si>
  <si>
    <t xml:space="preserve">NAHANT              </t>
  </si>
  <si>
    <t xml:space="preserve">NANTUCKET           </t>
  </si>
  <si>
    <t xml:space="preserve">NATICK              </t>
  </si>
  <si>
    <t xml:space="preserve">NEEDHAM             </t>
  </si>
  <si>
    <t xml:space="preserve">NEW ASHFORD         </t>
  </si>
  <si>
    <t xml:space="preserve">NEW BEDFORD         </t>
  </si>
  <si>
    <t xml:space="preserve">NEW BRAINTREE       </t>
  </si>
  <si>
    <t xml:space="preserve">NEW MARLBOROUGH     </t>
  </si>
  <si>
    <t xml:space="preserve">NEW SALEM           </t>
  </si>
  <si>
    <t xml:space="preserve">NEWBURY             </t>
  </si>
  <si>
    <t xml:space="preserve">NEWBURYPORT         </t>
  </si>
  <si>
    <t xml:space="preserve">NEWTON              </t>
  </si>
  <si>
    <t xml:space="preserve">NORFOLK             </t>
  </si>
  <si>
    <t xml:space="preserve">NORTH ADAMS         </t>
  </si>
  <si>
    <t xml:space="preserve">NORTH ANDOVER       </t>
  </si>
  <si>
    <t xml:space="preserve">NORTH ATTLEBOROUGH  </t>
  </si>
  <si>
    <t xml:space="preserve">NORTH BROOKFIELD    </t>
  </si>
  <si>
    <t xml:space="preserve">NORTH READING       </t>
  </si>
  <si>
    <t xml:space="preserve">NORTHAMPTON         </t>
  </si>
  <si>
    <t xml:space="preserve">NORTHBOROUGH        </t>
  </si>
  <si>
    <t xml:space="preserve">NORTHBRIDGE         </t>
  </si>
  <si>
    <t xml:space="preserve">NORTHFIELD          </t>
  </si>
  <si>
    <t xml:space="preserve">NORTON              </t>
  </si>
  <si>
    <t xml:space="preserve">NORWELL             </t>
  </si>
  <si>
    <t xml:space="preserve">NORWOOD             </t>
  </si>
  <si>
    <t xml:space="preserve">OAK BLUFFS          </t>
  </si>
  <si>
    <t xml:space="preserve">OAKHAM              </t>
  </si>
  <si>
    <t xml:space="preserve">ORANGE              </t>
  </si>
  <si>
    <t xml:space="preserve">ORLEANS             </t>
  </si>
  <si>
    <t xml:space="preserve">OTIS                </t>
  </si>
  <si>
    <t xml:space="preserve">OXFORD              </t>
  </si>
  <si>
    <t xml:space="preserve">PALMER              </t>
  </si>
  <si>
    <t xml:space="preserve">PAXTON              </t>
  </si>
  <si>
    <t xml:space="preserve">PEABODY             </t>
  </si>
  <si>
    <t xml:space="preserve">PELHAM              </t>
  </si>
  <si>
    <t xml:space="preserve">PEMBROKE            </t>
  </si>
  <si>
    <t xml:space="preserve">PEPPERELL           </t>
  </si>
  <si>
    <t xml:space="preserve">PERU                </t>
  </si>
  <si>
    <t xml:space="preserve">PETERSHAM           </t>
  </si>
  <si>
    <t xml:space="preserve">PHILLIPSTON         </t>
  </si>
  <si>
    <t xml:space="preserve">PITTSFIELD          </t>
  </si>
  <si>
    <t xml:space="preserve">PLAINFIELD          </t>
  </si>
  <si>
    <t xml:space="preserve">PLAINVILLE          </t>
  </si>
  <si>
    <t xml:space="preserve">PLYMOUTH            </t>
  </si>
  <si>
    <t xml:space="preserve">PLYMPTON            </t>
  </si>
  <si>
    <t xml:space="preserve">PRINCETON           </t>
  </si>
  <si>
    <t xml:space="preserve">PROVINCETOWN        </t>
  </si>
  <si>
    <t xml:space="preserve">QUINCY              </t>
  </si>
  <si>
    <t xml:space="preserve">RANDOLPH            </t>
  </si>
  <si>
    <t xml:space="preserve">RAYNHAM             </t>
  </si>
  <si>
    <t xml:space="preserve">READING             </t>
  </si>
  <si>
    <t xml:space="preserve">REHOBOTH            </t>
  </si>
  <si>
    <t xml:space="preserve">REVERE              </t>
  </si>
  <si>
    <t xml:space="preserve">RICHMOND            </t>
  </si>
  <si>
    <t xml:space="preserve">ROCHESTER           </t>
  </si>
  <si>
    <t xml:space="preserve">ROCKLAND            </t>
  </si>
  <si>
    <t xml:space="preserve">ROCKPORT            </t>
  </si>
  <si>
    <t xml:space="preserve">ROWE                </t>
  </si>
  <si>
    <t xml:space="preserve">ROWLEY              </t>
  </si>
  <si>
    <t xml:space="preserve">ROYALSTON           </t>
  </si>
  <si>
    <t xml:space="preserve">RUSSELL             </t>
  </si>
  <si>
    <t xml:space="preserve">RUTLAND             </t>
  </si>
  <si>
    <t xml:space="preserve">SALEM               </t>
  </si>
  <si>
    <t xml:space="preserve">SALISBURY           </t>
  </si>
  <si>
    <t xml:space="preserve">SANDISFIELD         </t>
  </si>
  <si>
    <t xml:space="preserve">SANDWICH            </t>
  </si>
  <si>
    <t xml:space="preserve">SAUGUS              </t>
  </si>
  <si>
    <t xml:space="preserve">SAVOY               </t>
  </si>
  <si>
    <t xml:space="preserve">SCITUATE            </t>
  </si>
  <si>
    <t xml:space="preserve">SEEKONK             </t>
  </si>
  <si>
    <t xml:space="preserve">SHARON              </t>
  </si>
  <si>
    <t xml:space="preserve">SHEFFIELD           </t>
  </si>
  <si>
    <t xml:space="preserve">SHELBURNE           </t>
  </si>
  <si>
    <t xml:space="preserve">SHERBORN            </t>
  </si>
  <si>
    <t xml:space="preserve">SHIRLEY             </t>
  </si>
  <si>
    <t xml:space="preserve">SHREWSBURY          </t>
  </si>
  <si>
    <t xml:space="preserve">SHUTESBURY          </t>
  </si>
  <si>
    <t xml:space="preserve">SOMERSET            </t>
  </si>
  <si>
    <t xml:space="preserve">SOMERVILLE          </t>
  </si>
  <si>
    <t xml:space="preserve">SOUTH HADLEY        </t>
  </si>
  <si>
    <t xml:space="preserve">SOUTHAMPTON         </t>
  </si>
  <si>
    <t xml:space="preserve">SOUTHBOROUGH        </t>
  </si>
  <si>
    <t xml:space="preserve">SOUTHBRIDGE         </t>
  </si>
  <si>
    <t xml:space="preserve">SOUTHWICK           </t>
  </si>
  <si>
    <t xml:space="preserve">SPENCER             </t>
  </si>
  <si>
    <t xml:space="preserve">SPRINGFIELD         </t>
  </si>
  <si>
    <t xml:space="preserve">STERLING            </t>
  </si>
  <si>
    <t xml:space="preserve">STOCKBRIDGE         </t>
  </si>
  <si>
    <t xml:space="preserve">STONEHAM            </t>
  </si>
  <si>
    <t xml:space="preserve">STOUGHTON           </t>
  </si>
  <si>
    <t xml:space="preserve">STOW                </t>
  </si>
  <si>
    <t xml:space="preserve">STURBRIDGE          </t>
  </si>
  <si>
    <t xml:space="preserve">SUDBURY             </t>
  </si>
  <si>
    <t xml:space="preserve">SUNDERLAND          </t>
  </si>
  <si>
    <t xml:space="preserve">SUTTON              </t>
  </si>
  <si>
    <t xml:space="preserve">SWAMPSCOTT          </t>
  </si>
  <si>
    <t xml:space="preserve">SWANSEA             </t>
  </si>
  <si>
    <t xml:space="preserve">TAUNTON             </t>
  </si>
  <si>
    <t xml:space="preserve">TEMPLETON           </t>
  </si>
  <si>
    <t xml:space="preserve">TEWKSBURY           </t>
  </si>
  <si>
    <t xml:space="preserve">TISBURY             </t>
  </si>
  <si>
    <t xml:space="preserve">TOLLAND             </t>
  </si>
  <si>
    <t xml:space="preserve">TOPSFIELD           </t>
  </si>
  <si>
    <t xml:space="preserve">TOWNSEND            </t>
  </si>
  <si>
    <t xml:space="preserve">TRURO               </t>
  </si>
  <si>
    <t xml:space="preserve">TYNGSBOROUGH        </t>
  </si>
  <si>
    <t xml:space="preserve">TYRINGHAM           </t>
  </si>
  <si>
    <t xml:space="preserve">UPTON               </t>
  </si>
  <si>
    <t xml:space="preserve">UXBRIDGE            </t>
  </si>
  <si>
    <t xml:space="preserve">WAKEFIELD           </t>
  </si>
  <si>
    <t xml:space="preserve">WALES               </t>
  </si>
  <si>
    <t xml:space="preserve">WALPOLE             </t>
  </si>
  <si>
    <t xml:space="preserve">WALTHAM             </t>
  </si>
  <si>
    <t xml:space="preserve">WARE                </t>
  </si>
  <si>
    <t xml:space="preserve">WAREHAM             </t>
  </si>
  <si>
    <t xml:space="preserve">WARREN              </t>
  </si>
  <si>
    <t xml:space="preserve">WARWICK             </t>
  </si>
  <si>
    <t xml:space="preserve">WASHINGTON          </t>
  </si>
  <si>
    <t xml:space="preserve">WATERTOWN           </t>
  </si>
  <si>
    <t xml:space="preserve">WAYLAND             </t>
  </si>
  <si>
    <t xml:space="preserve">WEBSTER             </t>
  </si>
  <si>
    <t xml:space="preserve">WELLESLEY           </t>
  </si>
  <si>
    <t xml:space="preserve">WELLFLEET           </t>
  </si>
  <si>
    <t xml:space="preserve">WENDELL             </t>
  </si>
  <si>
    <t xml:space="preserve">WENHAM              </t>
  </si>
  <si>
    <t xml:space="preserve">WEST BOYLSTON       </t>
  </si>
  <si>
    <t xml:space="preserve">WEST BRIDGEWATER    </t>
  </si>
  <si>
    <t xml:space="preserve">WEST BROOKFIELD     </t>
  </si>
  <si>
    <t xml:space="preserve">WEST NEWBURY        </t>
  </si>
  <si>
    <t xml:space="preserve">WEST SPRINGFIELD    </t>
  </si>
  <si>
    <t xml:space="preserve">WEST STOCKBRIDGE    </t>
  </si>
  <si>
    <t xml:space="preserve">WEST TISBURY        </t>
  </si>
  <si>
    <t xml:space="preserve">WESTBOROUGH         </t>
  </si>
  <si>
    <t xml:space="preserve">WESTFIELD           </t>
  </si>
  <si>
    <t xml:space="preserve">WESTFORD            </t>
  </si>
  <si>
    <t xml:space="preserve">WESTHAMPTON         </t>
  </si>
  <si>
    <t xml:space="preserve">WESTMINSTER         </t>
  </si>
  <si>
    <t xml:space="preserve">WESTON              </t>
  </si>
  <si>
    <t xml:space="preserve">WESTPORT            </t>
  </si>
  <si>
    <t xml:space="preserve">WESTWOOD            </t>
  </si>
  <si>
    <t xml:space="preserve">WEYMOUTH            </t>
  </si>
  <si>
    <t xml:space="preserve">WHATELY             </t>
  </si>
  <si>
    <t xml:space="preserve">WHITMAN             </t>
  </si>
  <si>
    <t xml:space="preserve">WILBRAHAM           </t>
  </si>
  <si>
    <t xml:space="preserve">WILLIAMSBURG        </t>
  </si>
  <si>
    <t xml:space="preserve">WILLIAMSTOWN        </t>
  </si>
  <si>
    <t xml:space="preserve">WILMINGTON          </t>
  </si>
  <si>
    <t xml:space="preserve">WINCHENDON          </t>
  </si>
  <si>
    <t xml:space="preserve">WINCHESTER          </t>
  </si>
  <si>
    <t xml:space="preserve">WINDSOR             </t>
  </si>
  <si>
    <t xml:space="preserve">WINTHROP            </t>
  </si>
  <si>
    <t xml:space="preserve">WOBURN              </t>
  </si>
  <si>
    <t xml:space="preserve">WORCESTER           </t>
  </si>
  <si>
    <t xml:space="preserve">WORTHINGTON         </t>
  </si>
  <si>
    <t xml:space="preserve">WRENTHAM            </t>
  </si>
  <si>
    <t>YARMOUTH</t>
  </si>
  <si>
    <t xml:space="preserve"> </t>
  </si>
  <si>
    <t>Massachusetts Department of Revenue</t>
  </si>
  <si>
    <t>Division of Local Services</t>
  </si>
  <si>
    <t>Fiscal Year</t>
  </si>
  <si>
    <t>1.</t>
  </si>
  <si>
    <t>LEVY LIMIT BASE</t>
  </si>
  <si>
    <t>AMOUNT</t>
  </si>
  <si>
    <t>3.</t>
  </si>
  <si>
    <t>CHANGE IN REVENUE SHARING</t>
  </si>
  <si>
    <t>Cherry Sheet</t>
  </si>
  <si>
    <t>Estimates</t>
  </si>
  <si>
    <t>State Owned Land</t>
  </si>
  <si>
    <t>TOTAL</t>
  </si>
  <si>
    <t>2.</t>
  </si>
  <si>
    <t>INCREASE IN LEVY LIMIT GROWTH DUE TO NEW GROWTH</t>
  </si>
  <si>
    <t>4.</t>
  </si>
  <si>
    <t>RECURRING LOCAL RECEIPTS</t>
  </si>
  <si>
    <t>Budget</t>
  </si>
  <si>
    <t>Levy Limit</t>
  </si>
  <si>
    <t xml:space="preserve">New </t>
  </si>
  <si>
    <t>Percentage</t>
  </si>
  <si>
    <t>Without</t>
  </si>
  <si>
    <t>Certified</t>
  </si>
  <si>
    <t>Growth</t>
  </si>
  <si>
    <t xml:space="preserve">of Previous </t>
  </si>
  <si>
    <t>Motor Vehicle Excise</t>
  </si>
  <si>
    <t>Fiscal</t>
  </si>
  <si>
    <t>Exclusions,</t>
  </si>
  <si>
    <t>CH</t>
  </si>
  <si>
    <t>New</t>
  </si>
  <si>
    <t>Adjusted</t>
  </si>
  <si>
    <t>Year's</t>
  </si>
  <si>
    <t>Other Excise</t>
  </si>
  <si>
    <t>Year</t>
  </si>
  <si>
    <t>Overides</t>
  </si>
  <si>
    <t>for 653</t>
  </si>
  <si>
    <t>Limit</t>
  </si>
  <si>
    <t>Penalties and Interest</t>
  </si>
  <si>
    <t>Payments in Lieu</t>
  </si>
  <si>
    <t>Fines and Forfeits</t>
  </si>
  <si>
    <t>Investment Income</t>
  </si>
  <si>
    <t>5.</t>
  </si>
  <si>
    <t>SUMMARY</t>
  </si>
  <si>
    <t>Amount</t>
  </si>
  <si>
    <t>Pct Chg</t>
  </si>
  <si>
    <t>Average of Last Three Years</t>
  </si>
  <si>
    <t>Lowest Three of Last Four Years</t>
  </si>
  <si>
    <t>Maximum, Last Three Years</t>
  </si>
  <si>
    <t>Average of Two Smaller Years</t>
  </si>
  <si>
    <t>Difference, Maximum Minus 2 Yr Average</t>
  </si>
  <si>
    <t>Total Base Municipal Revenues</t>
  </si>
  <si>
    <t>Percent Increase in New Growth for MRGF</t>
  </si>
  <si>
    <t>Total Estimated Current Municipal Revenues</t>
  </si>
  <si>
    <t>Change, Base to Current Revenues</t>
  </si>
  <si>
    <t>Calculation of Increment in Levy Limit Due to New Growth</t>
  </si>
  <si>
    <t>Limit Prior</t>
  </si>
  <si>
    <t>Average,</t>
  </si>
  <si>
    <t>Lowest</t>
  </si>
  <si>
    <t>Maximum</t>
  </si>
  <si>
    <t>Avg of</t>
  </si>
  <si>
    <t>Difference,</t>
  </si>
  <si>
    <t>Avg Pct</t>
  </si>
  <si>
    <t>Estimated</t>
  </si>
  <si>
    <t>to Exclusion</t>
  </si>
  <si>
    <t>Ch 653</t>
  </si>
  <si>
    <t xml:space="preserve">Last </t>
  </si>
  <si>
    <t>Three of</t>
  </si>
  <si>
    <t>Percentage,</t>
  </si>
  <si>
    <t>Two</t>
  </si>
  <si>
    <t>Increase</t>
  </si>
  <si>
    <t>New Growth</t>
  </si>
  <si>
    <t>DOR</t>
  </si>
  <si>
    <t>Unadjusted</t>
  </si>
  <si>
    <t>Growth %</t>
  </si>
  <si>
    <t>Three</t>
  </si>
  <si>
    <t>Last Four</t>
  </si>
  <si>
    <t>Last 3</t>
  </si>
  <si>
    <t>Smaller</t>
  </si>
  <si>
    <t>Minus</t>
  </si>
  <si>
    <t>In Limit</t>
  </si>
  <si>
    <t>CDE</t>
  </si>
  <si>
    <t xml:space="preserve">MUNICIPALITY  </t>
  </si>
  <si>
    <t>for Overrides</t>
  </si>
  <si>
    <t>Begun</t>
  </si>
  <si>
    <t>Ended</t>
  </si>
  <si>
    <t>for Ch 653</t>
  </si>
  <si>
    <t>Of PY Limit</t>
  </si>
  <si>
    <t>Years</t>
  </si>
  <si>
    <t>2 Yr Avg</t>
  </si>
  <si>
    <t>From Growth</t>
  </si>
  <si>
    <t>Ceiling Check</t>
  </si>
  <si>
    <t xml:space="preserve">ABINGTON      </t>
  </si>
  <si>
    <t xml:space="preserve">ACTON         </t>
  </si>
  <si>
    <t xml:space="preserve">ACUSHNET      </t>
  </si>
  <si>
    <t xml:space="preserve">ADAMS         </t>
  </si>
  <si>
    <t xml:space="preserve">AGAWAM        </t>
  </si>
  <si>
    <t xml:space="preserve">ALFORD        </t>
  </si>
  <si>
    <t xml:space="preserve">AMESBURY      </t>
  </si>
  <si>
    <t xml:space="preserve">AMHERST       </t>
  </si>
  <si>
    <t xml:space="preserve">ANDOVER       </t>
  </si>
  <si>
    <t xml:space="preserve">ARLINGTON     </t>
  </si>
  <si>
    <t xml:space="preserve">ASHBURNHAM    </t>
  </si>
  <si>
    <t xml:space="preserve">ASHBY         </t>
  </si>
  <si>
    <t xml:space="preserve">ASHFIELD      </t>
  </si>
  <si>
    <t xml:space="preserve">ASHLAND       </t>
  </si>
  <si>
    <t xml:space="preserve">ATHOL         </t>
  </si>
  <si>
    <t xml:space="preserve">ATTLEBORO     </t>
  </si>
  <si>
    <t xml:space="preserve">AUBURN        </t>
  </si>
  <si>
    <t xml:space="preserve">AVON          </t>
  </si>
  <si>
    <t xml:space="preserve">AYER          </t>
  </si>
  <si>
    <t xml:space="preserve">BARNSTABLE    </t>
  </si>
  <si>
    <t xml:space="preserve">BARRE         </t>
  </si>
  <si>
    <t xml:space="preserve">BECKET        </t>
  </si>
  <si>
    <t xml:space="preserve">BEDFORD       </t>
  </si>
  <si>
    <t xml:space="preserve">BELCHERTOWN   </t>
  </si>
  <si>
    <t xml:space="preserve">BELLINGHAM    </t>
  </si>
  <si>
    <t xml:space="preserve">BELMONT       </t>
  </si>
  <si>
    <t xml:space="preserve">BERKLEY       </t>
  </si>
  <si>
    <t xml:space="preserve">BERLIN        </t>
  </si>
  <si>
    <t xml:space="preserve">BERNARDSTON   </t>
  </si>
  <si>
    <t xml:space="preserve">BEVERLY       </t>
  </si>
  <si>
    <t xml:space="preserve">BILLERICA     </t>
  </si>
  <si>
    <t xml:space="preserve">BLACKSTONE    </t>
  </si>
  <si>
    <t xml:space="preserve">BLANDFORD     </t>
  </si>
  <si>
    <t xml:space="preserve">BOLTON        </t>
  </si>
  <si>
    <t xml:space="preserve">BOSTON        </t>
  </si>
  <si>
    <t xml:space="preserve">BOURNE        </t>
  </si>
  <si>
    <t xml:space="preserve">BOXBOROUGH    </t>
  </si>
  <si>
    <t xml:space="preserve">BOXFORD       </t>
  </si>
  <si>
    <t xml:space="preserve">BOYLSTON      </t>
  </si>
  <si>
    <t xml:space="preserve">BRAINTREE     </t>
  </si>
  <si>
    <t xml:space="preserve">BREWSTER      </t>
  </si>
  <si>
    <t xml:space="preserve">BRIDGEWATER   </t>
  </si>
  <si>
    <t xml:space="preserve">BRIMFIELD     </t>
  </si>
  <si>
    <t xml:space="preserve">BROCKTON      </t>
  </si>
  <si>
    <t xml:space="preserve">BROOKFIELD    </t>
  </si>
  <si>
    <t xml:space="preserve">BROOKLINE     </t>
  </si>
  <si>
    <t xml:space="preserve">BUCKLAND      </t>
  </si>
  <si>
    <t xml:space="preserve">BURLINGTON    </t>
  </si>
  <si>
    <t xml:space="preserve">CAMBRIDGE     </t>
  </si>
  <si>
    <t xml:space="preserve">CANTON        </t>
  </si>
  <si>
    <t xml:space="preserve">CARLISLE      </t>
  </si>
  <si>
    <t xml:space="preserve">CARVER        </t>
  </si>
  <si>
    <t xml:space="preserve">CHARLEMONT    </t>
  </si>
  <si>
    <t xml:space="preserve">CHARLTON      </t>
  </si>
  <si>
    <t xml:space="preserve">CHATHAM       </t>
  </si>
  <si>
    <t xml:space="preserve">CHELMSFORD    </t>
  </si>
  <si>
    <t xml:space="preserve">CHELSEA       </t>
  </si>
  <si>
    <t xml:space="preserve">CHESHIRE      </t>
  </si>
  <si>
    <t xml:space="preserve">CHESTER       </t>
  </si>
  <si>
    <t xml:space="preserve">CHESTERFIELD  </t>
  </si>
  <si>
    <t xml:space="preserve">CHICOPEE      </t>
  </si>
  <si>
    <t xml:space="preserve">CHILMARK      </t>
  </si>
  <si>
    <t xml:space="preserve">CLARKSBURG    </t>
  </si>
  <si>
    <t xml:space="preserve">CLINTON       </t>
  </si>
  <si>
    <t xml:space="preserve">COHASSET      </t>
  </si>
  <si>
    <t xml:space="preserve">COLRAIN       </t>
  </si>
  <si>
    <t xml:space="preserve">CONCORD       </t>
  </si>
  <si>
    <t xml:space="preserve">CONWAY        </t>
  </si>
  <si>
    <t xml:space="preserve">CUMMINGTON    </t>
  </si>
  <si>
    <t xml:space="preserve">DALTON        </t>
  </si>
  <si>
    <t xml:space="preserve">DANVERS       </t>
  </si>
  <si>
    <t xml:space="preserve">DARTMOUTH     </t>
  </si>
  <si>
    <t xml:space="preserve">DEDHAM        </t>
  </si>
  <si>
    <t xml:space="preserve">DEERFIELD     </t>
  </si>
  <si>
    <t xml:space="preserve">DENNIS        </t>
  </si>
  <si>
    <t xml:space="preserve">DIGHTON       </t>
  </si>
  <si>
    <t xml:space="preserve">DOUGLAS       </t>
  </si>
  <si>
    <t xml:space="preserve">DOVER         </t>
  </si>
  <si>
    <t xml:space="preserve">DRACUT        </t>
  </si>
  <si>
    <t xml:space="preserve">DUDLEY        </t>
  </si>
  <si>
    <t xml:space="preserve">DUNSTABLE     </t>
  </si>
  <si>
    <t xml:space="preserve">DUXBURY       </t>
  </si>
  <si>
    <t>EAST BRIDGEWAT</t>
  </si>
  <si>
    <t>EAST BROOKFIEL</t>
  </si>
  <si>
    <t>EAST LONGMEADO</t>
  </si>
  <si>
    <t xml:space="preserve">EASTHAM       </t>
  </si>
  <si>
    <t xml:space="preserve">EASTHAMPTON   </t>
  </si>
  <si>
    <t xml:space="preserve">EASTON        </t>
  </si>
  <si>
    <t xml:space="preserve">EDGARTOWN     </t>
  </si>
  <si>
    <t xml:space="preserve">EGREMONT      </t>
  </si>
  <si>
    <t xml:space="preserve">ERVING        </t>
  </si>
  <si>
    <t xml:space="preserve">ESSEX         </t>
  </si>
  <si>
    <t xml:space="preserve">EVERETT       </t>
  </si>
  <si>
    <t xml:space="preserve">FAIRHAVEN     </t>
  </si>
  <si>
    <t xml:space="preserve">FALL RIVER    </t>
  </si>
  <si>
    <t xml:space="preserve">FALMOUTH      </t>
  </si>
  <si>
    <t xml:space="preserve">FITCHBURG     </t>
  </si>
  <si>
    <t xml:space="preserve">FLORIDA       </t>
  </si>
  <si>
    <t xml:space="preserve">FOXBOROUGH    </t>
  </si>
  <si>
    <t xml:space="preserve">FRAMINGHAM    </t>
  </si>
  <si>
    <t xml:space="preserve">FRANKLIN      </t>
  </si>
  <si>
    <t xml:space="preserve">FREETOWN      </t>
  </si>
  <si>
    <t xml:space="preserve">GARDNER       </t>
  </si>
  <si>
    <t xml:space="preserve">GAY HEAD      </t>
  </si>
  <si>
    <t xml:space="preserve">GEORGETOWN    </t>
  </si>
  <si>
    <t xml:space="preserve">GILL          </t>
  </si>
  <si>
    <t xml:space="preserve">GLOUCESTER    </t>
  </si>
  <si>
    <t xml:space="preserve">GOSHEN        </t>
  </si>
  <si>
    <t xml:space="preserve">GOSNOLD       </t>
  </si>
  <si>
    <t xml:space="preserve">GRAFTON       </t>
  </si>
  <si>
    <t xml:space="preserve">GRANBY        </t>
  </si>
  <si>
    <t xml:space="preserve">GRANVILLE     </t>
  </si>
  <si>
    <t>GREAT BARRINGT</t>
  </si>
  <si>
    <t xml:space="preserve">GREENFIELD    </t>
  </si>
  <si>
    <t xml:space="preserve">GROTON        </t>
  </si>
  <si>
    <t xml:space="preserve">GROVELAND     </t>
  </si>
  <si>
    <t xml:space="preserve">HADLEY        </t>
  </si>
  <si>
    <t xml:space="preserve">HALIFAX       </t>
  </si>
  <si>
    <t xml:space="preserve">HAMILTON      </t>
  </si>
  <si>
    <t xml:space="preserve">HAMPDEN       </t>
  </si>
  <si>
    <t xml:space="preserve">HANCOCK       </t>
  </si>
  <si>
    <t xml:space="preserve">HANOVER       </t>
  </si>
  <si>
    <t xml:space="preserve">HANSON        </t>
  </si>
  <si>
    <t xml:space="preserve">HARDWICK      </t>
  </si>
  <si>
    <t xml:space="preserve">HARVARD       </t>
  </si>
  <si>
    <t xml:space="preserve">HARWICH       </t>
  </si>
  <si>
    <t xml:space="preserve">HATFIELD      </t>
  </si>
  <si>
    <t xml:space="preserve">HAVERHILL     </t>
  </si>
  <si>
    <t xml:space="preserve">HAWLEY        </t>
  </si>
  <si>
    <t xml:space="preserve">HEATH         </t>
  </si>
  <si>
    <t xml:space="preserve">HINGHAM       </t>
  </si>
  <si>
    <t xml:space="preserve">HINSDALE      </t>
  </si>
  <si>
    <t xml:space="preserve">HOLBROOK      </t>
  </si>
  <si>
    <t xml:space="preserve">HOLDEN        </t>
  </si>
  <si>
    <t xml:space="preserve">HOLLAND       </t>
  </si>
  <si>
    <t xml:space="preserve">HOLLISTON     </t>
  </si>
  <si>
    <t xml:space="preserve">HOLYOKE       </t>
  </si>
  <si>
    <t xml:space="preserve">HOPEDALE      </t>
  </si>
  <si>
    <t xml:space="preserve">HOPKINTON     </t>
  </si>
  <si>
    <t xml:space="preserve">HUBBARDSTON   </t>
  </si>
  <si>
    <t xml:space="preserve">HUDSON        </t>
  </si>
  <si>
    <t xml:space="preserve">HULL          </t>
  </si>
  <si>
    <t xml:space="preserve">HUNTINGTON    </t>
  </si>
  <si>
    <t xml:space="preserve">IPSWICH       </t>
  </si>
  <si>
    <t xml:space="preserve">KINGSTON      </t>
  </si>
  <si>
    <t xml:space="preserve">LAKEVILLE     </t>
  </si>
  <si>
    <t xml:space="preserve">LANCASTER     </t>
  </si>
  <si>
    <t xml:space="preserve">LANESBOROUGH  </t>
  </si>
  <si>
    <t xml:space="preserve">LAWRENCE      </t>
  </si>
  <si>
    <t xml:space="preserve">LEE           </t>
  </si>
  <si>
    <t xml:space="preserve">LEICESTER     </t>
  </si>
  <si>
    <t xml:space="preserve">LENOX         </t>
  </si>
  <si>
    <t xml:space="preserve">LEOMINSTER    </t>
  </si>
  <si>
    <t xml:space="preserve">LEVERETT      </t>
  </si>
  <si>
    <t xml:space="preserve">LEXINGTON     </t>
  </si>
  <si>
    <t xml:space="preserve">LEYDEN        </t>
  </si>
  <si>
    <t xml:space="preserve">LINCOLN       </t>
  </si>
  <si>
    <t xml:space="preserve">LITTLETON     </t>
  </si>
  <si>
    <t xml:space="preserve">LONGMEADOW    </t>
  </si>
  <si>
    <t xml:space="preserve">LOWELL        </t>
  </si>
  <si>
    <t xml:space="preserve">LUDLOW        </t>
  </si>
  <si>
    <t xml:space="preserve">LUNENBURG     </t>
  </si>
  <si>
    <t xml:space="preserve">LYNN          </t>
  </si>
  <si>
    <t xml:space="preserve">LYNNFIELD     </t>
  </si>
  <si>
    <t xml:space="preserve">MALDEN        </t>
  </si>
  <si>
    <t xml:space="preserve">MANCHESTER    </t>
  </si>
  <si>
    <t xml:space="preserve">MANSFIELD     </t>
  </si>
  <si>
    <t xml:space="preserve">MARBLEHEAD    </t>
  </si>
  <si>
    <t xml:space="preserve">MARION        </t>
  </si>
  <si>
    <t xml:space="preserve">MARLBOROUGH   </t>
  </si>
  <si>
    <t xml:space="preserve">MARSHFIELD    </t>
  </si>
  <si>
    <t xml:space="preserve">MASHPEE       </t>
  </si>
  <si>
    <t xml:space="preserve">MATTAPOISETT  </t>
  </si>
  <si>
    <t xml:space="preserve">MAYNARD       </t>
  </si>
  <si>
    <t xml:space="preserve">MEDFIELD      </t>
  </si>
  <si>
    <t xml:space="preserve">MEDFORD       </t>
  </si>
  <si>
    <t xml:space="preserve">MEDWAY        </t>
  </si>
  <si>
    <t xml:space="preserve">MELROSE       </t>
  </si>
  <si>
    <t xml:space="preserve">MENDON        </t>
  </si>
  <si>
    <t xml:space="preserve">MERRIMAC      </t>
  </si>
  <si>
    <t xml:space="preserve">METHUEN       </t>
  </si>
  <si>
    <t xml:space="preserve">MIDDLEBOROUGH </t>
  </si>
  <si>
    <t xml:space="preserve">MIDDLEFIELD   </t>
  </si>
  <si>
    <t xml:space="preserve">MIDDLETON     </t>
  </si>
  <si>
    <t xml:space="preserve">MILFORD       </t>
  </si>
  <si>
    <t xml:space="preserve">MILLBURY      </t>
  </si>
  <si>
    <t xml:space="preserve">MILLIS        </t>
  </si>
  <si>
    <t xml:space="preserve">MILLVILLE     </t>
  </si>
  <si>
    <t xml:space="preserve">MILTON        </t>
  </si>
  <si>
    <t xml:space="preserve">MONROE        </t>
  </si>
  <si>
    <t xml:space="preserve">MONSON        </t>
  </si>
  <si>
    <t xml:space="preserve">MONTAGUE      </t>
  </si>
  <si>
    <t xml:space="preserve">MONTEREY      </t>
  </si>
  <si>
    <t xml:space="preserve">MONTGOMERY    </t>
  </si>
  <si>
    <t>MOUNT WASHINGT</t>
  </si>
  <si>
    <t xml:space="preserve">NAHANT        </t>
  </si>
  <si>
    <t xml:space="preserve">NANTUCKET     </t>
  </si>
  <si>
    <t xml:space="preserve">NATICK        </t>
  </si>
  <si>
    <t xml:space="preserve">NEEDHAM       </t>
  </si>
  <si>
    <t xml:space="preserve">NEW ASHFORD   </t>
  </si>
  <si>
    <t xml:space="preserve">NEW BEDFORD   </t>
  </si>
  <si>
    <t xml:space="preserve">NEW BRAINTREE </t>
  </si>
  <si>
    <t>NEW MARLBOROUG</t>
  </si>
  <si>
    <t xml:space="preserve">NEW SALEM     </t>
  </si>
  <si>
    <t xml:space="preserve">NEWBURY       </t>
  </si>
  <si>
    <t xml:space="preserve">NEWBURYPORT   </t>
  </si>
  <si>
    <t xml:space="preserve">NEWTON        </t>
  </si>
  <si>
    <t xml:space="preserve">NORFOLK       </t>
  </si>
  <si>
    <t xml:space="preserve">NORTH ADAMS   </t>
  </si>
  <si>
    <t xml:space="preserve">NORTH ANDOVER </t>
  </si>
  <si>
    <t>NORTH ATTLEBOR</t>
  </si>
  <si>
    <t>NORTH BROOKFIE</t>
  </si>
  <si>
    <t xml:space="preserve">NORTH READING </t>
  </si>
  <si>
    <t xml:space="preserve">NORTHAMPTON   </t>
  </si>
  <si>
    <t xml:space="preserve">NORTHBOROUGH  </t>
  </si>
  <si>
    <t xml:space="preserve">NORTHBRIDGE   </t>
  </si>
  <si>
    <t xml:space="preserve">NORTHFIELD    </t>
  </si>
  <si>
    <t xml:space="preserve">NORTON        </t>
  </si>
  <si>
    <t xml:space="preserve">NORWELL       </t>
  </si>
  <si>
    <t xml:space="preserve">NORWOOD       </t>
  </si>
  <si>
    <t xml:space="preserve">OAK BLUFFS    </t>
  </si>
  <si>
    <t xml:space="preserve">OAKHAM        </t>
  </si>
  <si>
    <t xml:space="preserve">ORANGE        </t>
  </si>
  <si>
    <t xml:space="preserve">ORLEANS       </t>
  </si>
  <si>
    <t xml:space="preserve">OTIS          </t>
  </si>
  <si>
    <t xml:space="preserve">OXFORD        </t>
  </si>
  <si>
    <t xml:space="preserve">PALMER        </t>
  </si>
  <si>
    <t xml:space="preserve">PAXTON        </t>
  </si>
  <si>
    <t xml:space="preserve">PEABODY       </t>
  </si>
  <si>
    <t xml:space="preserve">PELHAM        </t>
  </si>
  <si>
    <t xml:space="preserve">PEMBROKE      </t>
  </si>
  <si>
    <t xml:space="preserve">PEPPERELL     </t>
  </si>
  <si>
    <t xml:space="preserve">PERU          </t>
  </si>
  <si>
    <t xml:space="preserve">PETERSHAM     </t>
  </si>
  <si>
    <t xml:space="preserve">PHILLIPSTON   </t>
  </si>
  <si>
    <t xml:space="preserve">PITTSFIELD    </t>
  </si>
  <si>
    <t xml:space="preserve">PLAINFIELD    </t>
  </si>
  <si>
    <t xml:space="preserve">PLAINVILLE    </t>
  </si>
  <si>
    <t xml:space="preserve">PLYMOUTH      </t>
  </si>
  <si>
    <t xml:space="preserve">PLYMPTON      </t>
  </si>
  <si>
    <t xml:space="preserve">PRINCETON     </t>
  </si>
  <si>
    <t xml:space="preserve">PROVINCETOWN  </t>
  </si>
  <si>
    <t xml:space="preserve">QUINCY        </t>
  </si>
  <si>
    <t xml:space="preserve">RANDOLPH      </t>
  </si>
  <si>
    <t xml:space="preserve">RAYNHAM       </t>
  </si>
  <si>
    <t xml:space="preserve">READING       </t>
  </si>
  <si>
    <t xml:space="preserve">REHOBOTH      </t>
  </si>
  <si>
    <t xml:space="preserve">REVERE        </t>
  </si>
  <si>
    <t xml:space="preserve">RICHMOND      </t>
  </si>
  <si>
    <t xml:space="preserve">ROCHESTER     </t>
  </si>
  <si>
    <t xml:space="preserve">ROCKLAND      </t>
  </si>
  <si>
    <t xml:space="preserve">ROCKPORT      </t>
  </si>
  <si>
    <t xml:space="preserve">ROWE          </t>
  </si>
  <si>
    <t xml:space="preserve">ROWLEY        </t>
  </si>
  <si>
    <t xml:space="preserve">ROYALSTON     </t>
  </si>
  <si>
    <t xml:space="preserve">RUSSELL       </t>
  </si>
  <si>
    <t xml:space="preserve">RUTLAND       </t>
  </si>
  <si>
    <t xml:space="preserve">SALEM         </t>
  </si>
  <si>
    <t xml:space="preserve">SALISBURY     </t>
  </si>
  <si>
    <t xml:space="preserve">SANDISFIELD   </t>
  </si>
  <si>
    <t xml:space="preserve">SANDWICH      </t>
  </si>
  <si>
    <t xml:space="preserve">SAUGUS        </t>
  </si>
  <si>
    <t xml:space="preserve">SAVOY         </t>
  </si>
  <si>
    <t xml:space="preserve">SCITUATE      </t>
  </si>
  <si>
    <t xml:space="preserve">SEEKONK       </t>
  </si>
  <si>
    <t xml:space="preserve">SHARON        </t>
  </si>
  <si>
    <t xml:space="preserve">SHEFFIELD     </t>
  </si>
  <si>
    <t xml:space="preserve">SHELBURNE     </t>
  </si>
  <si>
    <t xml:space="preserve">SHERBORN      </t>
  </si>
  <si>
    <t xml:space="preserve">SHIRLEY       </t>
  </si>
  <si>
    <t xml:space="preserve">SHREWSBURY    </t>
  </si>
  <si>
    <t xml:space="preserve">SHUTESBURY    </t>
  </si>
  <si>
    <t xml:space="preserve">SOMERSET      </t>
  </si>
  <si>
    <t xml:space="preserve">SOMERVILLE    </t>
  </si>
  <si>
    <t xml:space="preserve">SOUTH HADLEY  </t>
  </si>
  <si>
    <t xml:space="preserve">SOUTHAMPTON   </t>
  </si>
  <si>
    <t xml:space="preserve">SOUTHBOROUGH  </t>
  </si>
  <si>
    <t xml:space="preserve">SOUTHBRIDGE   </t>
  </si>
  <si>
    <t xml:space="preserve">SOUTHWICK     </t>
  </si>
  <si>
    <t xml:space="preserve">SPENCER       </t>
  </si>
  <si>
    <t xml:space="preserve">SPRINGFIELD   </t>
  </si>
  <si>
    <t xml:space="preserve">STERLING      </t>
  </si>
  <si>
    <t xml:space="preserve">STOCKBRIDGE   </t>
  </si>
  <si>
    <t xml:space="preserve">STONEHAM      </t>
  </si>
  <si>
    <t xml:space="preserve">STOUGHTON     </t>
  </si>
  <si>
    <t xml:space="preserve">STOW          </t>
  </si>
  <si>
    <t xml:space="preserve">STURBRIDGE    </t>
  </si>
  <si>
    <t xml:space="preserve">SUDBURY       </t>
  </si>
  <si>
    <t xml:space="preserve">SUNDERLAND    </t>
  </si>
  <si>
    <t xml:space="preserve">SUTTON        </t>
  </si>
  <si>
    <t xml:space="preserve">SWAMPSCOTT    </t>
  </si>
  <si>
    <t xml:space="preserve">SWANSEA       </t>
  </si>
  <si>
    <t xml:space="preserve">TAUNTON       </t>
  </si>
  <si>
    <t xml:space="preserve">TEMPLETON     </t>
  </si>
  <si>
    <t xml:space="preserve">TEWKSBURY     </t>
  </si>
  <si>
    <t xml:space="preserve">TISBURY       </t>
  </si>
  <si>
    <t xml:space="preserve">TOLLAND       </t>
  </si>
  <si>
    <t xml:space="preserve">TOPSFIELD     </t>
  </si>
  <si>
    <t xml:space="preserve">TOWNSEND      </t>
  </si>
  <si>
    <t xml:space="preserve">TRURO         </t>
  </si>
  <si>
    <t xml:space="preserve">TYNGSBOROUGH  </t>
  </si>
  <si>
    <t xml:space="preserve">TYRINGHAM     </t>
  </si>
  <si>
    <t xml:space="preserve">UPTON         </t>
  </si>
  <si>
    <t xml:space="preserve">UXBRIDGE      </t>
  </si>
  <si>
    <t xml:space="preserve">WAKEFIELD     </t>
  </si>
  <si>
    <t xml:space="preserve">WALES         </t>
  </si>
  <si>
    <t xml:space="preserve">WALPOLE       </t>
  </si>
  <si>
    <t xml:space="preserve">WALTHAM       </t>
  </si>
  <si>
    <t xml:space="preserve">WARE          </t>
  </si>
  <si>
    <t xml:space="preserve">WAREHAM       </t>
  </si>
  <si>
    <t xml:space="preserve">WARREN        </t>
  </si>
  <si>
    <t xml:space="preserve">WARWICK       </t>
  </si>
  <si>
    <t xml:space="preserve">WASHINGTON    </t>
  </si>
  <si>
    <t xml:space="preserve">WATERTOWN     </t>
  </si>
  <si>
    <t xml:space="preserve">WAYLAND       </t>
  </si>
  <si>
    <t xml:space="preserve">WEBSTER       </t>
  </si>
  <si>
    <t xml:space="preserve">WELLESLEY     </t>
  </si>
  <si>
    <t xml:space="preserve">WELLFLEET     </t>
  </si>
  <si>
    <t xml:space="preserve">WENDELL       </t>
  </si>
  <si>
    <t xml:space="preserve">WENHAM        </t>
  </si>
  <si>
    <t xml:space="preserve">WEST BOYLSTON </t>
  </si>
  <si>
    <t>WEST BRIDGEWAT</t>
  </si>
  <si>
    <t>WEST BROOKFIEL</t>
  </si>
  <si>
    <t xml:space="preserve">WEST NEWBURY  </t>
  </si>
  <si>
    <t>WEST SPRINGFIE</t>
  </si>
  <si>
    <t>WEST STOCKBRID</t>
  </si>
  <si>
    <t xml:space="preserve">WEST TISBURY  </t>
  </si>
  <si>
    <t xml:space="preserve">WESTBOROUGH   </t>
  </si>
  <si>
    <t xml:space="preserve">WESTFIELD     </t>
  </si>
  <si>
    <t xml:space="preserve">WESTFORD      </t>
  </si>
  <si>
    <t xml:space="preserve">WESTHAMPTON   </t>
  </si>
  <si>
    <t xml:space="preserve">WESTMINSTER   </t>
  </si>
  <si>
    <t xml:space="preserve">WESTON        </t>
  </si>
  <si>
    <t xml:space="preserve">WESTPORT      </t>
  </si>
  <si>
    <t xml:space="preserve">WESTWOOD      </t>
  </si>
  <si>
    <t xml:space="preserve">WEYMOUTH      </t>
  </si>
  <si>
    <t xml:space="preserve">WHATELY       </t>
  </si>
  <si>
    <t xml:space="preserve">WHITMAN       </t>
  </si>
  <si>
    <t xml:space="preserve">WILBRAHAM     </t>
  </si>
  <si>
    <t xml:space="preserve">WILLIAMSBURG  </t>
  </si>
  <si>
    <t xml:space="preserve">WILLIAMSTOWN  </t>
  </si>
  <si>
    <t xml:space="preserve">WILMINGTON    </t>
  </si>
  <si>
    <t xml:space="preserve">WINCHENDON    </t>
  </si>
  <si>
    <t xml:space="preserve">WINCHESTER    </t>
  </si>
  <si>
    <t xml:space="preserve">WINDSOR       </t>
  </si>
  <si>
    <t xml:space="preserve">WINTHROP      </t>
  </si>
  <si>
    <t xml:space="preserve">WOBURN        </t>
  </si>
  <si>
    <t xml:space="preserve">WORCESTER     </t>
  </si>
  <si>
    <t xml:space="preserve">WORTHINGTON   </t>
  </si>
  <si>
    <t xml:space="preserve">WRENTHAM      </t>
  </si>
  <si>
    <t xml:space="preserve">YARMOUTH      </t>
  </si>
  <si>
    <t>Total</t>
  </si>
  <si>
    <t>Calculation of Levy Limit Base</t>
  </si>
  <si>
    <t>Impact of</t>
  </si>
  <si>
    <t>Actual</t>
  </si>
  <si>
    <t>for MRGF</t>
  </si>
  <si>
    <t>Overrides</t>
  </si>
  <si>
    <t xml:space="preserve">Prior to </t>
  </si>
  <si>
    <t>Ceiling for</t>
  </si>
  <si>
    <t>Limit for</t>
  </si>
  <si>
    <t>to Exclusions</t>
  </si>
  <si>
    <t>For Overrides</t>
  </si>
  <si>
    <t>Levy Ceiling</t>
  </si>
  <si>
    <t>MRGF</t>
  </si>
  <si>
    <t>Change in General Revenue Sharing</t>
  </si>
  <si>
    <t>State-</t>
  </si>
  <si>
    <t>Additional</t>
  </si>
  <si>
    <t>Owned</t>
  </si>
  <si>
    <t>Assistance</t>
  </si>
  <si>
    <t>Land</t>
  </si>
  <si>
    <t>Recurring Local Receipts</t>
  </si>
  <si>
    <t>Base Year Actuals</t>
  </si>
  <si>
    <t>Current Year Estimates</t>
  </si>
  <si>
    <t>Penalties</t>
  </si>
  <si>
    <t>Recurring</t>
  </si>
  <si>
    <t xml:space="preserve">Motor </t>
  </si>
  <si>
    <t>&amp; Interest</t>
  </si>
  <si>
    <t>Payments</t>
  </si>
  <si>
    <t>Fines</t>
  </si>
  <si>
    <t>Local</t>
  </si>
  <si>
    <t>Base</t>
  </si>
  <si>
    <t>Vehicle</t>
  </si>
  <si>
    <t>Other</t>
  </si>
  <si>
    <t>On Tax &amp;</t>
  </si>
  <si>
    <t>in-Lieu</t>
  </si>
  <si>
    <t xml:space="preserve">and </t>
  </si>
  <si>
    <t>Investment</t>
  </si>
  <si>
    <t>Miscel-</t>
  </si>
  <si>
    <t>Receipts</t>
  </si>
  <si>
    <t>Current</t>
  </si>
  <si>
    <t>Excise</t>
  </si>
  <si>
    <t>of Taxes</t>
  </si>
  <si>
    <t>Forfeits</t>
  </si>
  <si>
    <t>Income</t>
  </si>
  <si>
    <t>laneous</t>
  </si>
  <si>
    <t>Municipal Revenue Growth Factor</t>
  </si>
  <si>
    <t>Massaschusetts Department of Revenue, Division of Local Services</t>
  </si>
  <si>
    <t>State Totals</t>
  </si>
  <si>
    <t>municipal revenue growth factor, which is a key component of the Chapter 70 state aid to</t>
  </si>
  <si>
    <t>education formula.  The growth factors contained in this workbook were used by the</t>
  </si>
  <si>
    <t>Miscellaneous Recurring</t>
  </si>
  <si>
    <t>DOR Code</t>
  </si>
  <si>
    <t>Total, Base Municipal Revenues</t>
  </si>
  <si>
    <t>Percent Change In Receipts</t>
  </si>
  <si>
    <t>Total, Estimated Current Municipal Revenues</t>
  </si>
  <si>
    <t>Calculated Change, Base to Current</t>
  </si>
  <si>
    <t>EAST BRIDGEWATER</t>
  </si>
  <si>
    <t>EAST BROOKFIELD</t>
  </si>
  <si>
    <t>EAST LONGMEADOW</t>
  </si>
  <si>
    <t xml:space="preserve">AQUINNAH      </t>
  </si>
  <si>
    <t>GREAT BARRINGTON</t>
  </si>
  <si>
    <t>MOUNT WASHINGTON</t>
  </si>
  <si>
    <t>NEW MARLBOROUGH</t>
  </si>
  <si>
    <t>NORTH ATTLEBOROUGH</t>
  </si>
  <si>
    <t>NORTH BROOKFIELD</t>
  </si>
  <si>
    <t>WEST BRIDGEWATER</t>
  </si>
  <si>
    <t>WEST BROOKFIELD</t>
  </si>
  <si>
    <t>WEST SPRINGFIELD</t>
  </si>
  <si>
    <t>WEST STOCKBRIDGE</t>
  </si>
  <si>
    <t>PY</t>
  </si>
  <si>
    <t>CY</t>
  </si>
  <si>
    <t/>
  </si>
  <si>
    <t>UGGA</t>
  </si>
  <si>
    <t>Unrestricted General Government Aid</t>
  </si>
  <si>
    <t>Percent Change In GRS</t>
  </si>
  <si>
    <t>Percent Change In Levy Limit</t>
  </si>
  <si>
    <t>*</t>
  </si>
  <si>
    <t>Department of Elementary and Secondary Education's Office of School Finance in calculating</t>
  </si>
  <si>
    <t>FY2016</t>
  </si>
  <si>
    <t>FY2017</t>
  </si>
  <si>
    <t>If you have any problems with this file or questions regarding the MRGF calculations, contact Lisa</t>
  </si>
  <si>
    <t>FY2018</t>
  </si>
  <si>
    <t>FY2019</t>
  </si>
  <si>
    <t>FY20</t>
  </si>
  <si>
    <t>FY2020</t>
  </si>
  <si>
    <t>FY2021 General Revenue Sharing</t>
  </si>
  <si>
    <t>FY94-FY20</t>
  </si>
  <si>
    <t>FY21</t>
  </si>
  <si>
    <t>Budgeted Recurring Local Receipts FY2020 (*=2019)</t>
  </si>
  <si>
    <t>This file produces a detailed description of the calculation of any community's FY2022</t>
  </si>
  <si>
    <t>FY2022 Chapter 70 estimates.</t>
  </si>
  <si>
    <t>Krzywicki at krzywickil@dor.state.ma.us</t>
  </si>
  <si>
    <t>FY2021</t>
  </si>
  <si>
    <t>FY2021 MRGF Levy Limit</t>
  </si>
  <si>
    <t>FY2022 Estimated Levy Ceiling</t>
  </si>
  <si>
    <t>FY2021 Levy Limit * 1.025</t>
  </si>
  <si>
    <t>FY2022 Estimated New Growth</t>
  </si>
  <si>
    <t>FY2022 Estimated Levy Limit</t>
  </si>
  <si>
    <t>FY2022 General Revenue Sharing</t>
  </si>
  <si>
    <t>2005</t>
  </si>
  <si>
    <t>1991</t>
  </si>
  <si>
    <t>2004</t>
  </si>
  <si>
    <t>2003</t>
  </si>
  <si>
    <t>2013</t>
  </si>
  <si>
    <t>1992</t>
  </si>
  <si>
    <t>2008</t>
  </si>
  <si>
    <t>2000</t>
  </si>
  <si>
    <t>1995</t>
  </si>
  <si>
    <t>1993</t>
  </si>
  <si>
    <t>1999</t>
  </si>
  <si>
    <t>2006</t>
  </si>
  <si>
    <t>1997</t>
  </si>
  <si>
    <t>2001</t>
  </si>
  <si>
    <t>1996</t>
  </si>
  <si>
    <t>2002</t>
  </si>
  <si>
    <t>2021</t>
  </si>
  <si>
    <t>2011</t>
  </si>
  <si>
    <t>2012</t>
  </si>
  <si>
    <t>1998</t>
  </si>
  <si>
    <t>2007</t>
  </si>
  <si>
    <t>2014</t>
  </si>
  <si>
    <t>2022</t>
  </si>
  <si>
    <t>2009</t>
  </si>
  <si>
    <t>1994</t>
  </si>
  <si>
    <t>2018</t>
  </si>
  <si>
    <t>2010</t>
  </si>
  <si>
    <t>2016</t>
  </si>
  <si>
    <t>FY2022, Before</t>
  </si>
  <si>
    <t>In FY20</t>
  </si>
  <si>
    <t>FY94-FY21</t>
  </si>
  <si>
    <t>in FY21</t>
  </si>
  <si>
    <t>FY22 MRGF</t>
  </si>
  <si>
    <t>FY22</t>
  </si>
  <si>
    <t>FY21 Limit</t>
  </si>
  <si>
    <t>FY2021 MRGF Levy Limit (* = Est)</t>
  </si>
  <si>
    <t>FY2021Levy Limit x 1.025</t>
  </si>
  <si>
    <t>Estimated New Growth FY2022</t>
  </si>
  <si>
    <t>Budgeted Recurring Local Receipts FY2021 (*=2020)</t>
  </si>
  <si>
    <t>Calculated FY2022 Municipal Revenue Growth Factor Preliminary</t>
  </si>
  <si>
    <t>FY2022 MRGF Calculation</t>
  </si>
  <si>
    <t>FY2022  Municipal Revenue Growth Factor</t>
  </si>
  <si>
    <t>Municipal Revenue Growth Factor (MRGF) Calculation, FY2022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</si>
</sst>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_)"/>
    <numFmt numFmtId="167" formatCode="#,###"/>
    <numFmt numFmtId="168" formatCode="000"/>
    <numFmt numFmtId="169" formatCode="mmmm\ dd\,\ yyyy"/>
    <numFmt numFmtId="170" formatCode="\as\ \o\f\,\ mmmm\ dd\,\ yyyy"/>
    <numFmt numFmtId="171" formatCode="\as\ \o\f\ mmmm\ dd\,\ yyyy"/>
    <numFmt numFmtId="172" formatCode="#,##0.0"/>
    <numFmt numFmtId="173" formatCode="0.00_);[Red]\(0.00\)"/>
    <numFmt numFmtId="174" formatCode="mmmm\ d\,\ yyyy"/>
    <numFmt numFmtId="175" formatCode="#,##0.00000"/>
    <numFmt numFmtId="176" formatCode="[$-1010409]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sz val="10"/>
      <name val="Century Gothic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Century Gothic"/>
      <family val="2"/>
    </font>
    <font>
      <b/>
      <sz val="18"/>
      <name val="Century Gothic"/>
      <family val="2"/>
    </font>
    <font>
      <b/>
      <sz val="18"/>
      <name val="Arial"/>
      <family val="2"/>
    </font>
    <font>
      <i/>
      <sz val="12"/>
      <name val="Century Gothic"/>
      <family val="2"/>
    </font>
    <font>
      <sz val="8"/>
      <name val="Tahoma"/>
      <family val="2"/>
    </font>
    <font>
      <sz val="24"/>
      <name val="Arial"/>
      <family val="2"/>
    </font>
    <font>
      <b/>
      <sz val="2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1"/>
      <name val="Arial"/>
      <family val="2"/>
    </font>
    <font>
      <sz val="10.5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9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10" fontId="11" fillId="0" borderId="0" xfId="0" applyNumberFormat="1" applyFont="1" applyAlignment="1">
      <alignment horizontal="centerContinuous"/>
    </xf>
    <xf numFmtId="0" fontId="11" fillId="0" borderId="0" xfId="0" applyFont="1" applyAlignment="1">
      <alignment/>
    </xf>
    <xf numFmtId="0" fontId="7" fillId="0" borderId="10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1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10" fontId="8" fillId="0" borderId="0" xfId="0" applyNumberFormat="1" applyFont="1" applyBorder="1" applyAlignment="1">
      <alignment/>
    </xf>
    <xf numFmtId="1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0" xfId="0" applyNumberFormat="1" applyBorder="1" applyAlignment="1">
      <alignment/>
    </xf>
    <xf numFmtId="0" fontId="7" fillId="0" borderId="0" xfId="0" applyFont="1" applyBorder="1" applyAlignment="1">
      <alignment horizontal="centerContinuous"/>
    </xf>
    <xf numFmtId="2" fontId="0" fillId="0" borderId="0" xfId="0" applyNumberFormat="1" applyBorder="1" applyAlignment="1">
      <alignment/>
    </xf>
    <xf numFmtId="0" fontId="10" fillId="0" borderId="12" xfId="0" applyFont="1" applyBorder="1" applyAlignment="1">
      <alignment/>
    </xf>
    <xf numFmtId="10" fontId="8" fillId="0" borderId="12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0" fontId="7" fillId="0" borderId="10" xfId="0" applyFont="1" applyBorder="1" applyAlignment="1">
      <alignment horizontal="center" wrapText="1"/>
    </xf>
    <xf numFmtId="10" fontId="0" fillId="0" borderId="13" xfId="0" applyNumberFormat="1" applyBorder="1" applyAlignment="1">
      <alignment/>
    </xf>
    <xf numFmtId="0" fontId="1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0" xfId="0" applyFont="1" applyBorder="1" applyAlignment="1" quotePrefix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 quotePrefix="1">
      <alignment horizontal="center" wrapText="1"/>
    </xf>
    <xf numFmtId="10" fontId="7" fillId="0" borderId="10" xfId="0" applyNumberFormat="1" applyFont="1" applyBorder="1" applyAlignment="1" quotePrefix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10" fontId="12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7" fillId="0" borderId="17" xfId="0" applyFont="1" applyBorder="1" applyAlignment="1">
      <alignment horizontal="center" wrapText="1"/>
    </xf>
    <xf numFmtId="167" fontId="0" fillId="0" borderId="0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1" fillId="0" borderId="14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 horizontal="left"/>
    </xf>
    <xf numFmtId="167" fontId="1" fillId="34" borderId="0" xfId="0" applyNumberFormat="1" applyFont="1" applyFill="1" applyBorder="1" applyAlignment="1">
      <alignment/>
    </xf>
    <xf numFmtId="0" fontId="8" fillId="35" borderId="0" xfId="0" applyFont="1" applyFill="1" applyBorder="1" applyAlignment="1" quotePrefix="1">
      <alignment horizontal="left"/>
    </xf>
    <xf numFmtId="167" fontId="1" fillId="35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0" fontId="8" fillId="0" borderId="0" xfId="0" applyFont="1" applyBorder="1" applyAlignment="1">
      <alignment/>
    </xf>
    <xf numFmtId="167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 wrapText="1"/>
    </xf>
    <xf numFmtId="0" fontId="7" fillId="0" borderId="0" xfId="0" applyFont="1" applyBorder="1" applyAlignment="1" quotePrefix="1">
      <alignment horizontal="center" wrapText="1"/>
    </xf>
    <xf numFmtId="0" fontId="7" fillId="0" borderId="0" xfId="0" applyFont="1" applyBorder="1" applyAlignment="1" quotePrefix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10" fontId="7" fillId="0" borderId="0" xfId="0" applyNumberFormat="1" applyFont="1" applyBorder="1" applyAlignment="1" quotePrefix="1">
      <alignment horizontal="center" wrapText="1"/>
    </xf>
    <xf numFmtId="10" fontId="6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 quotePrefix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 quotePrefix="1">
      <alignment vertical="center"/>
    </xf>
    <xf numFmtId="10" fontId="7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Continuous"/>
    </xf>
    <xf numFmtId="167" fontId="1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/>
    </xf>
    <xf numFmtId="167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Continuous"/>
    </xf>
    <xf numFmtId="0" fontId="7" fillId="0" borderId="10" xfId="0" applyFont="1" applyBorder="1" applyAlignment="1">
      <alignment horizontal="left"/>
    </xf>
    <xf numFmtId="0" fontId="12" fillId="0" borderId="0" xfId="0" applyFont="1" applyAlignment="1">
      <alignment vertical="center"/>
    </xf>
    <xf numFmtId="3" fontId="13" fillId="0" borderId="0" xfId="0" applyNumberFormat="1" applyFont="1" applyBorder="1" applyAlignment="1">
      <alignment vertical="center"/>
    </xf>
    <xf numFmtId="10" fontId="12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12" fillId="0" borderId="16" xfId="0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12" xfId="0" applyFont="1" applyBorder="1" applyAlignment="1">
      <alignment/>
    </xf>
    <xf numFmtId="0" fontId="8" fillId="0" borderId="14" xfId="0" applyFont="1" applyBorder="1" applyAlignment="1">
      <alignment/>
    </xf>
    <xf numFmtId="10" fontId="8" fillId="0" borderId="14" xfId="0" applyNumberFormat="1" applyFont="1" applyBorder="1" applyAlignment="1">
      <alignment/>
    </xf>
    <xf numFmtId="167" fontId="1" fillId="0" borderId="15" xfId="0" applyNumberFormat="1" applyFont="1" applyBorder="1" applyAlignment="1">
      <alignment/>
    </xf>
    <xf numFmtId="167" fontId="0" fillId="0" borderId="15" xfId="0" applyNumberFormat="1" applyBorder="1" applyAlignment="1">
      <alignment/>
    </xf>
    <xf numFmtId="10" fontId="12" fillId="0" borderId="16" xfId="0" applyNumberFormat="1" applyFont="1" applyBorder="1" applyAlignment="1">
      <alignment vertical="center"/>
    </xf>
    <xf numFmtId="10" fontId="0" fillId="0" borderId="11" xfId="0" applyNumberFormat="1" applyBorder="1" applyAlignment="1">
      <alignment vertical="center"/>
    </xf>
    <xf numFmtId="0" fontId="1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left"/>
    </xf>
    <xf numFmtId="0" fontId="0" fillId="0" borderId="11" xfId="0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8" fillId="0" borderId="11" xfId="0" applyFont="1" applyBorder="1" applyAlignment="1">
      <alignment/>
    </xf>
    <xf numFmtId="0" fontId="1" fillId="0" borderId="11" xfId="0" applyFont="1" applyBorder="1" applyAlignment="1">
      <alignment/>
    </xf>
    <xf numFmtId="10" fontId="7" fillId="0" borderId="12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 quotePrefix="1">
      <alignment horizontal="center" wrapText="1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8" fillId="0" borderId="18" xfId="0" applyFont="1" applyBorder="1" applyAlignment="1">
      <alignment vertical="center"/>
    </xf>
    <xf numFmtId="0" fontId="5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 quotePrefix="1">
      <alignment horizontal="center" vertical="center" wrapText="1"/>
    </xf>
    <xf numFmtId="10" fontId="7" fillId="0" borderId="14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10" fontId="7" fillId="0" borderId="12" xfId="0" applyNumberFormat="1" applyFont="1" applyBorder="1" applyAlignment="1" quotePrefix="1">
      <alignment horizontal="center" wrapText="1"/>
    </xf>
    <xf numFmtId="10" fontId="7" fillId="0" borderId="12" xfId="0" applyNumberFormat="1" applyFont="1" applyBorder="1" applyAlignment="1">
      <alignment horizontal="center" wrapText="1"/>
    </xf>
    <xf numFmtId="10" fontId="7" fillId="0" borderId="17" xfId="0" applyNumberFormat="1" applyFont="1" applyBorder="1" applyAlignment="1" quotePrefix="1">
      <alignment horizontal="center" wrapText="1"/>
    </xf>
    <xf numFmtId="10" fontId="7" fillId="0" borderId="15" xfId="0" applyNumberFormat="1" applyFont="1" applyBorder="1" applyAlignment="1">
      <alignment horizontal="center" wrapText="1"/>
    </xf>
    <xf numFmtId="0" fontId="7" fillId="0" borderId="11" xfId="0" applyFont="1" applyBorder="1" applyAlignment="1" quotePrefix="1">
      <alignment horizontal="left"/>
    </xf>
    <xf numFmtId="0" fontId="7" fillId="0" borderId="13" xfId="0" applyFont="1" applyBorder="1" applyAlignment="1" quotePrefix="1">
      <alignment horizontal="left"/>
    </xf>
    <xf numFmtId="0" fontId="7" fillId="0" borderId="16" xfId="0" applyFont="1" applyBorder="1" applyAlignment="1" quotePrefix="1">
      <alignment horizontal="left"/>
    </xf>
    <xf numFmtId="0" fontId="7" fillId="0" borderId="11" xfId="0" applyFont="1" applyBorder="1" applyAlignment="1" quotePrefix="1">
      <alignment horizontal="left" wrapText="1"/>
    </xf>
    <xf numFmtId="0" fontId="1" fillId="0" borderId="0" xfId="0" applyFont="1" applyFill="1" applyBorder="1" applyAlignment="1">
      <alignment horizontal="center"/>
    </xf>
    <xf numFmtId="168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67" fontId="5" fillId="0" borderId="0" xfId="0" applyNumberFormat="1" applyFont="1" applyBorder="1" applyAlignment="1">
      <alignment horizontal="left"/>
    </xf>
    <xf numFmtId="0" fontId="7" fillId="0" borderId="14" xfId="0" applyFont="1" applyBorder="1" applyAlignment="1" quotePrefix="1">
      <alignment horizontal="center" wrapText="1"/>
    </xf>
    <xf numFmtId="0" fontId="0" fillId="0" borderId="0" xfId="0" applyBorder="1" applyAlignment="1">
      <alignment horizontal="right"/>
    </xf>
    <xf numFmtId="168" fontId="0" fillId="0" borderId="0" xfId="0" applyNumberFormat="1" applyAlignment="1" applyProtection="1">
      <alignment horizontal="left"/>
      <protection/>
    </xf>
    <xf numFmtId="0" fontId="8" fillId="0" borderId="0" xfId="0" applyFont="1" applyBorder="1" applyAlignment="1" quotePrefix="1">
      <alignment horizontal="left"/>
    </xf>
    <xf numFmtId="10" fontId="1" fillId="0" borderId="0" xfId="0" applyNumberFormat="1" applyFont="1" applyBorder="1" applyAlignment="1">
      <alignment/>
    </xf>
    <xf numFmtId="0" fontId="0" fillId="0" borderId="19" xfId="0" applyBorder="1" applyAlignment="1">
      <alignment/>
    </xf>
    <xf numFmtId="0" fontId="5" fillId="0" borderId="18" xfId="0" applyFont="1" applyBorder="1" applyAlignment="1">
      <alignment/>
    </xf>
    <xf numFmtId="10" fontId="5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7" fillId="0" borderId="10" xfId="0" applyFont="1" applyBorder="1" applyAlignment="1" quotePrefix="1">
      <alignment horizontal="center"/>
    </xf>
    <xf numFmtId="0" fontId="8" fillId="33" borderId="0" xfId="0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8" fillId="36" borderId="0" xfId="0" applyFont="1" applyFill="1" applyBorder="1" applyAlignment="1">
      <alignment horizontal="left"/>
    </xf>
    <xf numFmtId="167" fontId="1" fillId="36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 horizontal="centerContinuous" vertical="center"/>
    </xf>
    <xf numFmtId="0" fontId="7" fillId="0" borderId="18" xfId="0" applyFont="1" applyBorder="1" applyAlignment="1">
      <alignment horizontal="left" vertical="center"/>
    </xf>
    <xf numFmtId="0" fontId="0" fillId="0" borderId="0" xfId="0" applyAlignment="1">
      <alignment horizontal="centerContinuous"/>
    </xf>
    <xf numFmtId="169" fontId="0" fillId="0" borderId="0" xfId="0" applyNumberFormat="1" applyBorder="1" applyAlignment="1">
      <alignment horizontal="centerContinuous"/>
    </xf>
    <xf numFmtId="10" fontId="5" fillId="0" borderId="0" xfId="0" applyNumberFormat="1" applyFont="1" applyBorder="1" applyAlignment="1">
      <alignment horizontal="centerContinuous"/>
    </xf>
    <xf numFmtId="0" fontId="0" fillId="33" borderId="0" xfId="59" applyFont="1" applyFill="1" applyBorder="1" applyAlignment="1">
      <alignment horizontal="center"/>
      <protection/>
    </xf>
    <xf numFmtId="0" fontId="0" fillId="33" borderId="0" xfId="59" applyFont="1" applyFill="1" applyBorder="1">
      <alignment/>
      <protection/>
    </xf>
    <xf numFmtId="0" fontId="0" fillId="33" borderId="0" xfId="59" applyFont="1" applyFill="1" applyBorder="1" applyAlignment="1">
      <alignment horizontal="left"/>
      <protection/>
    </xf>
    <xf numFmtId="15" fontId="0" fillId="33" borderId="0" xfId="59" applyNumberFormat="1" applyFont="1" applyFill="1" applyBorder="1">
      <alignment/>
      <protection/>
    </xf>
    <xf numFmtId="0" fontId="0" fillId="33" borderId="0" xfId="63" applyFont="1" applyFill="1">
      <alignment/>
      <protection/>
    </xf>
    <xf numFmtId="0" fontId="0" fillId="33" borderId="0" xfId="63" applyFont="1" applyFill="1" applyAlignment="1">
      <alignment horizontal="center"/>
      <protection/>
    </xf>
    <xf numFmtId="37" fontId="0" fillId="33" borderId="0" xfId="59" applyNumberFormat="1" applyFont="1" applyFill="1" applyBorder="1" applyAlignment="1">
      <alignment horizontal="center"/>
      <protection/>
    </xf>
    <xf numFmtId="37" fontId="0" fillId="33" borderId="0" xfId="0" applyNumberFormat="1" applyFont="1" applyFill="1" applyBorder="1" applyAlignment="1" applyProtection="1">
      <alignment/>
      <protection/>
    </xf>
    <xf numFmtId="10" fontId="0" fillId="33" borderId="0" xfId="59" applyNumberFormat="1" applyFont="1" applyFill="1" applyBorder="1" applyProtection="1">
      <alignment/>
      <protection/>
    </xf>
    <xf numFmtId="44" fontId="0" fillId="33" borderId="0" xfId="44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33" borderId="0" xfId="60" applyFont="1" applyFill="1" applyAlignment="1">
      <alignment horizontal="left"/>
      <protection/>
    </xf>
    <xf numFmtId="0" fontId="0" fillId="33" borderId="0" xfId="60" applyFont="1" applyFill="1">
      <alignment/>
      <protection/>
    </xf>
    <xf numFmtId="2" fontId="0" fillId="33" borderId="0" xfId="60" applyNumberFormat="1" applyFont="1" applyFill="1">
      <alignment/>
      <protection/>
    </xf>
    <xf numFmtId="10" fontId="0" fillId="33" borderId="0" xfId="60" applyNumberFormat="1" applyFont="1" applyFill="1">
      <alignment/>
      <protection/>
    </xf>
    <xf numFmtId="15" fontId="0" fillId="33" borderId="0" xfId="60" applyNumberFormat="1" applyFont="1" applyFill="1">
      <alignment/>
      <protection/>
    </xf>
    <xf numFmtId="0" fontId="0" fillId="33" borderId="0" xfId="60" applyFont="1" applyFill="1" applyBorder="1">
      <alignment/>
      <protection/>
    </xf>
    <xf numFmtId="0" fontId="0" fillId="33" borderId="0" xfId="60" applyFont="1" applyFill="1" applyAlignment="1">
      <alignment horizontal="center"/>
      <protection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33" borderId="0" xfId="60" applyNumberFormat="1" applyFont="1" applyFill="1" applyAlignment="1">
      <alignment horizontal="center"/>
      <protection/>
    </xf>
    <xf numFmtId="2" fontId="0" fillId="33" borderId="0" xfId="60" applyNumberFormat="1" applyFont="1" applyFill="1" applyAlignment="1">
      <alignment horizontal="center" vertical="center"/>
      <protection/>
    </xf>
    <xf numFmtId="3" fontId="0" fillId="33" borderId="0" xfId="60" applyNumberFormat="1" applyFont="1" applyFill="1">
      <alignment/>
      <protection/>
    </xf>
    <xf numFmtId="2" fontId="0" fillId="33" borderId="0" xfId="60" applyNumberFormat="1" applyFont="1" applyFill="1" applyAlignment="1">
      <alignment horizontal="center"/>
      <protection/>
    </xf>
    <xf numFmtId="3" fontId="0" fillId="33" borderId="0" xfId="0" applyNumberFormat="1" applyFont="1" applyFill="1" applyAlignment="1">
      <alignment/>
    </xf>
    <xf numFmtId="3" fontId="0" fillId="33" borderId="0" xfId="60" applyNumberFormat="1" applyFont="1" applyFill="1" applyProtection="1">
      <alignment/>
      <protection/>
    </xf>
    <xf numFmtId="2" fontId="0" fillId="33" borderId="0" xfId="60" applyNumberFormat="1" applyFont="1" applyFill="1" applyProtection="1">
      <alignment/>
      <protection/>
    </xf>
    <xf numFmtId="10" fontId="0" fillId="33" borderId="0" xfId="60" applyNumberFormat="1" applyFont="1" applyFill="1" applyProtection="1">
      <alignment/>
      <protection/>
    </xf>
    <xf numFmtId="0" fontId="0" fillId="33" borderId="0" xfId="61" applyFont="1" applyFill="1" applyAlignment="1">
      <alignment horizontal="left"/>
      <protection/>
    </xf>
    <xf numFmtId="0" fontId="0" fillId="33" borderId="0" xfId="61" applyFont="1" applyFill="1">
      <alignment/>
      <protection/>
    </xf>
    <xf numFmtId="15" fontId="0" fillId="33" borderId="0" xfId="61" applyNumberFormat="1" applyFont="1" applyFill="1">
      <alignment/>
      <protection/>
    </xf>
    <xf numFmtId="0" fontId="0" fillId="33" borderId="0" xfId="61" applyFont="1" applyFill="1" applyAlignment="1">
      <alignment horizontal="center"/>
      <protection/>
    </xf>
    <xf numFmtId="3" fontId="0" fillId="33" borderId="0" xfId="61" applyNumberFormat="1" applyFont="1" applyFill="1">
      <alignment/>
      <protection/>
    </xf>
    <xf numFmtId="3" fontId="0" fillId="0" borderId="0" xfId="61" applyNumberFormat="1" applyFont="1" applyFill="1">
      <alignment/>
      <protection/>
    </xf>
    <xf numFmtId="37" fontId="0" fillId="33" borderId="0" xfId="61" applyNumberFormat="1" applyFont="1" applyFill="1" applyProtection="1">
      <alignment/>
      <protection/>
    </xf>
    <xf numFmtId="0" fontId="0" fillId="33" borderId="0" xfId="0" applyFont="1" applyFill="1" applyAlignment="1">
      <alignment/>
    </xf>
    <xf numFmtId="3" fontId="0" fillId="33" borderId="0" xfId="62" applyNumberFormat="1" applyFont="1" applyFill="1" applyAlignment="1">
      <alignment horizontal="left"/>
      <protection/>
    </xf>
    <xf numFmtId="3" fontId="0" fillId="33" borderId="0" xfId="62" applyNumberFormat="1" applyFont="1" applyFill="1">
      <alignment/>
      <protection/>
    </xf>
    <xf numFmtId="14" fontId="0" fillId="33" borderId="0" xfId="62" applyNumberFormat="1" applyFont="1" applyFill="1" applyAlignment="1" quotePrefix="1">
      <alignment horizontal="left"/>
      <protection/>
    </xf>
    <xf numFmtId="3" fontId="0" fillId="33" borderId="0" xfId="62" applyNumberFormat="1" applyFont="1" applyFill="1" applyAlignment="1" quotePrefix="1">
      <alignment horizontal="left"/>
      <protection/>
    </xf>
    <xf numFmtId="3" fontId="0" fillId="33" borderId="0" xfId="62" applyNumberFormat="1" applyFont="1" applyFill="1" applyAlignment="1">
      <alignment horizontal="center"/>
      <protection/>
    </xf>
    <xf numFmtId="15" fontId="0" fillId="33" borderId="0" xfId="63" applyNumberFormat="1" applyFont="1" applyFill="1">
      <alignment/>
      <protection/>
    </xf>
    <xf numFmtId="0" fontId="0" fillId="33" borderId="0" xfId="63" applyFont="1" applyFill="1" applyAlignment="1">
      <alignment horizontal="left"/>
      <protection/>
    </xf>
    <xf numFmtId="0" fontId="0" fillId="33" borderId="0" xfId="63" applyFont="1" applyFill="1" applyAlignment="1" quotePrefix="1">
      <alignment horizontal="left"/>
      <protection/>
    </xf>
    <xf numFmtId="17" fontId="0" fillId="33" borderId="0" xfId="63" applyNumberFormat="1" applyFont="1" applyFill="1" applyAlignment="1">
      <alignment horizontal="center"/>
      <protection/>
    </xf>
    <xf numFmtId="2" fontId="0" fillId="33" borderId="0" xfId="63" applyNumberFormat="1" applyFont="1" applyFill="1" applyProtection="1">
      <alignment/>
      <protection/>
    </xf>
    <xf numFmtId="2" fontId="0" fillId="33" borderId="0" xfId="63" applyNumberFormat="1" applyFont="1" applyFill="1">
      <alignment/>
      <protection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17" fillId="0" borderId="0" xfId="0" applyFont="1" applyAlignment="1">
      <alignment horizontal="centerContinuous" vertical="center"/>
    </xf>
    <xf numFmtId="0" fontId="9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33" borderId="0" xfId="63" applyFont="1" applyFill="1" applyAlignment="1">
      <alignment horizontal="left" wrapText="1"/>
      <protection/>
    </xf>
    <xf numFmtId="0" fontId="0" fillId="33" borderId="0" xfId="63" applyFont="1" applyFill="1" applyAlignment="1">
      <alignment horizontal="center" wrapText="1"/>
      <protection/>
    </xf>
    <xf numFmtId="0" fontId="0" fillId="33" borderId="0" xfId="63" applyFont="1" applyFill="1" applyAlignment="1">
      <alignment wrapText="1"/>
      <protection/>
    </xf>
    <xf numFmtId="3" fontId="0" fillId="0" borderId="0" xfId="64" applyNumberFormat="1" applyFont="1">
      <alignment/>
      <protection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1" fillId="0" borderId="0" xfId="0" applyFont="1" applyAlignment="1">
      <alignment horizontal="center" wrapText="1"/>
    </xf>
    <xf numFmtId="3" fontId="0" fillId="37" borderId="0" xfId="0" applyNumberFormat="1" applyFont="1" applyFill="1" applyAlignment="1">
      <alignment/>
    </xf>
    <xf numFmtId="3" fontId="0" fillId="37" borderId="0" xfId="0" applyNumberFormat="1" applyFill="1" applyAlignment="1">
      <alignment/>
    </xf>
    <xf numFmtId="173" fontId="1" fillId="0" borderId="0" xfId="0" applyNumberFormat="1" applyFont="1" applyAlignment="1">
      <alignment horizontal="center" wrapText="1"/>
    </xf>
    <xf numFmtId="38" fontId="1" fillId="0" borderId="0" xfId="0" applyNumberFormat="1" applyFont="1" applyAlignment="1">
      <alignment horizontal="center" wrapText="1"/>
    </xf>
    <xf numFmtId="173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Fill="1" applyAlignment="1">
      <alignment/>
    </xf>
    <xf numFmtId="0" fontId="0" fillId="38" borderId="0" xfId="0" applyFill="1" applyAlignment="1">
      <alignment/>
    </xf>
    <xf numFmtId="38" fontId="0" fillId="0" borderId="0" xfId="0" applyNumberFormat="1" applyFont="1" applyAlignment="1">
      <alignment/>
    </xf>
    <xf numFmtId="0" fontId="0" fillId="39" borderId="0" xfId="0" applyFont="1" applyFill="1" applyAlignment="1">
      <alignment/>
    </xf>
    <xf numFmtId="38" fontId="1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33" borderId="0" xfId="59" applyFont="1" applyFill="1" applyBorder="1" applyAlignment="1">
      <alignment horizontal="center"/>
      <protection/>
    </xf>
    <xf numFmtId="0" fontId="22" fillId="0" borderId="20" xfId="0" applyFont="1" applyFill="1" applyBorder="1" applyAlignment="1">
      <alignment horizontal="right" vertical="top" wrapText="1"/>
    </xf>
    <xf numFmtId="0" fontId="0" fillId="33" borderId="0" xfId="63" applyFont="1" applyFill="1" applyAlignment="1">
      <alignment horizontal="center"/>
      <protection/>
    </xf>
    <xf numFmtId="0" fontId="5" fillId="0" borderId="0" xfId="0" applyFont="1" applyBorder="1" applyAlignment="1">
      <alignment horizontal="left"/>
    </xf>
    <xf numFmtId="0" fontId="0" fillId="33" borderId="0" xfId="60" applyFont="1" applyFill="1" applyAlignment="1">
      <alignment horizontal="center"/>
      <protection/>
    </xf>
    <xf numFmtId="3" fontId="0" fillId="33" borderId="0" xfId="60" applyNumberFormat="1" applyFont="1" applyFill="1" applyAlignment="1">
      <alignment horizontal="center"/>
      <protection/>
    </xf>
    <xf numFmtId="0" fontId="0" fillId="33" borderId="0" xfId="60" applyFont="1" applyFill="1">
      <alignment/>
      <protection/>
    </xf>
    <xf numFmtId="3" fontId="0" fillId="0" borderId="0" xfId="58" applyNumberFormat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B" xfId="59"/>
    <cellStyle name="Normal_C" xfId="60"/>
    <cellStyle name="Normal_D" xfId="61"/>
    <cellStyle name="Normal_E" xfId="62"/>
    <cellStyle name="Normal_F" xfId="63"/>
    <cellStyle name="Normal_Section 3 FY0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10</xdr:row>
      <xdr:rowOff>0</xdr:rowOff>
    </xdr:from>
    <xdr:to>
      <xdr:col>41</xdr:col>
      <xdr:colOff>0</xdr:colOff>
      <xdr:row>12</xdr:row>
      <xdr:rowOff>38100</xdr:rowOff>
    </xdr:to>
    <xdr:sp macro="[0]!Find_Jur" fLocksText="0">
      <xdr:nvSpPr>
        <xdr:cNvPr id="1" name="TextBox 5"/>
        <xdr:cNvSpPr txBox="1">
          <a:spLocks noChangeArrowheads="1"/>
        </xdr:cNvSpPr>
      </xdr:nvSpPr>
      <xdr:spPr>
        <a:xfrm>
          <a:off x="1000125" y="666750"/>
          <a:ext cx="1733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ABINGTON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macro="[0]!Find_Jur" fLocksText="0">
      <xdr:nvSpPr>
        <xdr:cNvPr id="1" name="TextBox 14"/>
        <xdr:cNvSpPr txBox="1">
          <a:spLocks noChangeArrowheads="1"/>
        </xdr:cNvSpPr>
      </xdr:nvSpPr>
      <xdr:spPr>
        <a:xfrm>
          <a:off x="1066800" y="933450"/>
          <a:ext cx="1733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BELMONT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5" right="0.75" top="1" bottom="1" header="0.5" footer="0.5"/>
  <pageSetup horizontalDpi="300" verticalDpi="300" orientation="portrait" r:id="rId3"/>
  <headerFooter alignWithMargins="0">
    <oddHeader>&amp;C&amp;A</oddHeader>
    <oddFooter>&amp;CPage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 transitionEvaluation="1"/>
  <dimension ref="A1:W516"/>
  <sheetViews>
    <sheetView showGridLines="0" zoomScalePageLayoutView="0" workbookViewId="0" topLeftCell="A1">
      <pane xSplit="2" ySplit="9" topLeftCell="C10" activePane="bottomRight" state="frozen"/>
      <selection pane="topLeft" activeCell="AJ10" sqref="AJ10"/>
      <selection pane="topRight" activeCell="AJ10" sqref="AJ10"/>
      <selection pane="bottomLeft" activeCell="AJ10" sqref="AJ10"/>
      <selection pane="bottomRight" activeCell="C10" sqref="C10:U360"/>
    </sheetView>
  </sheetViews>
  <sheetFormatPr defaultColWidth="12.57421875" defaultRowHeight="12.75"/>
  <cols>
    <col min="1" max="1" width="19.57421875" style="170" bestFit="1" customWidth="1"/>
    <col min="2" max="2" width="6.140625" style="170" customWidth="1"/>
    <col min="3" max="3" width="13.8515625" style="170" bestFit="1" customWidth="1"/>
    <col min="4" max="4" width="1.57421875" style="170" bestFit="1" customWidth="1"/>
    <col min="5" max="5" width="11.7109375" style="170" bestFit="1" customWidth="1"/>
    <col min="6" max="6" width="13.140625" style="170" bestFit="1" customWidth="1"/>
    <col min="7" max="7" width="1.57421875" style="170" bestFit="1" customWidth="1"/>
    <col min="8" max="8" width="13.421875" style="170" bestFit="1" customWidth="1"/>
    <col min="9" max="9" width="4.140625" style="170" customWidth="1"/>
    <col min="10" max="10" width="12.00390625" style="170" customWidth="1"/>
    <col min="11" max="11" width="11.140625" style="170" bestFit="1" customWidth="1"/>
    <col min="12" max="12" width="7.7109375" style="170" bestFit="1" customWidth="1"/>
    <col min="13" max="13" width="12.7109375" style="170" bestFit="1" customWidth="1"/>
    <col min="14" max="14" width="7.7109375" style="170" bestFit="1" customWidth="1"/>
    <col min="15" max="15" width="15.140625" style="170" customWidth="1"/>
    <col min="16" max="16" width="1.57421875" style="170" bestFit="1" customWidth="1"/>
    <col min="17" max="17" width="8.28125" style="170" bestFit="1" customWidth="1"/>
    <col min="18" max="18" width="13.421875" style="170" bestFit="1" customWidth="1"/>
    <col min="19" max="19" width="12.57421875" style="170" customWidth="1"/>
    <col min="20" max="20" width="11.140625" style="170" bestFit="1" customWidth="1"/>
    <col min="21" max="21" width="8.8515625" style="170" bestFit="1" customWidth="1"/>
    <col min="22" max="22" width="5.57421875" style="170" customWidth="1"/>
    <col min="23" max="23" width="11.7109375" style="170" bestFit="1" customWidth="1"/>
    <col min="24" max="24" width="1.57421875" style="170" bestFit="1" customWidth="1"/>
    <col min="25" max="16384" width="12.57421875" style="170" customWidth="1"/>
  </cols>
  <sheetData>
    <row r="1" spans="1:9" ht="12.75">
      <c r="A1" s="207">
        <v>35451</v>
      </c>
      <c r="I1" s="208" t="s">
        <v>841</v>
      </c>
    </row>
    <row r="2" spans="1:10" ht="12.75">
      <c r="A2" s="209"/>
      <c r="J2" s="208" t="s">
        <v>842</v>
      </c>
    </row>
    <row r="3" ht="12.75">
      <c r="U3" s="210" t="s">
        <v>355</v>
      </c>
    </row>
    <row r="4" spans="6:23" ht="12.75">
      <c r="F4" s="171"/>
      <c r="O4" s="171"/>
      <c r="R4" s="171"/>
      <c r="U4" s="171"/>
      <c r="W4" s="171"/>
    </row>
    <row r="5" spans="5:23" ht="12.75">
      <c r="E5" s="171"/>
      <c r="F5" s="171"/>
      <c r="H5" s="171"/>
      <c r="K5" s="171"/>
      <c r="M5" s="171"/>
      <c r="O5" s="171"/>
      <c r="R5" s="171"/>
      <c r="U5" s="171"/>
      <c r="W5" s="171"/>
    </row>
    <row r="6" spans="3:23" ht="12.75">
      <c r="C6" s="171"/>
      <c r="E6" s="171"/>
      <c r="F6" s="171"/>
      <c r="H6" s="171"/>
      <c r="J6" s="171"/>
      <c r="K6" s="171"/>
      <c r="L6" s="171"/>
      <c r="M6" s="171"/>
      <c r="N6" s="171"/>
      <c r="O6" s="171"/>
      <c r="Q6" s="171"/>
      <c r="R6" s="171"/>
      <c r="T6" s="171"/>
      <c r="U6" s="171"/>
      <c r="W6" s="171"/>
    </row>
    <row r="7" spans="3:23" ht="12.75">
      <c r="C7" s="171"/>
      <c r="E7" s="171"/>
      <c r="F7" s="171"/>
      <c r="H7" s="171"/>
      <c r="J7" s="171"/>
      <c r="K7" s="171"/>
      <c r="L7" s="171"/>
      <c r="M7" s="171"/>
      <c r="N7" s="171"/>
      <c r="O7" s="171"/>
      <c r="Q7" s="171"/>
      <c r="R7" s="171"/>
      <c r="T7" s="171"/>
      <c r="U7" s="171"/>
      <c r="W7" s="171"/>
    </row>
    <row r="8" spans="1:23" s="222" customFormat="1" ht="72" customHeight="1">
      <c r="A8" s="220" t="s">
        <v>436</v>
      </c>
      <c r="B8" s="220" t="s">
        <v>847</v>
      </c>
      <c r="C8" s="228" t="s">
        <v>930</v>
      </c>
      <c r="D8" s="228"/>
      <c r="E8" s="228" t="s">
        <v>881</v>
      </c>
      <c r="F8" s="228" t="s">
        <v>884</v>
      </c>
      <c r="G8" s="228"/>
      <c r="H8" s="228" t="s">
        <v>848</v>
      </c>
      <c r="I8" s="228"/>
      <c r="J8" s="228" t="s">
        <v>931</v>
      </c>
      <c r="K8" s="228" t="s">
        <v>932</v>
      </c>
      <c r="L8" s="231" t="s">
        <v>871</v>
      </c>
      <c r="M8" s="228" t="s">
        <v>894</v>
      </c>
      <c r="N8" s="231" t="s">
        <v>870</v>
      </c>
      <c r="O8" s="228" t="s">
        <v>933</v>
      </c>
      <c r="P8" s="228"/>
      <c r="Q8" s="231" t="s">
        <v>849</v>
      </c>
      <c r="R8" s="228" t="s">
        <v>850</v>
      </c>
      <c r="S8" s="228"/>
      <c r="T8" s="232" t="s">
        <v>851</v>
      </c>
      <c r="U8" s="231" t="s">
        <v>934</v>
      </c>
      <c r="W8" s="221"/>
    </row>
    <row r="9" spans="3:21" ht="12.75">
      <c r="C9"/>
      <c r="D9"/>
      <c r="E9"/>
      <c r="F9"/>
      <c r="G9"/>
      <c r="H9"/>
      <c r="I9"/>
      <c r="J9"/>
      <c r="K9" t="s">
        <v>355</v>
      </c>
      <c r="L9" s="233"/>
      <c r="M9"/>
      <c r="N9" s="233"/>
      <c r="O9"/>
      <c r="P9"/>
      <c r="Q9" s="233"/>
      <c r="R9"/>
      <c r="S9"/>
      <c r="T9" s="234"/>
      <c r="U9" s="233"/>
    </row>
    <row r="10" spans="1:23" ht="12.75">
      <c r="A10" s="208" t="s">
        <v>446</v>
      </c>
      <c r="B10" s="170">
        <v>1</v>
      </c>
      <c r="C10" s="218">
        <v>34086753</v>
      </c>
      <c r="D10" s="218" t="s">
        <v>867</v>
      </c>
      <c r="E10" s="218">
        <v>2230673</v>
      </c>
      <c r="F10" s="218">
        <v>3501824</v>
      </c>
      <c r="G10" s="218" t="s">
        <v>867</v>
      </c>
      <c r="H10" s="218">
        <v>39819250</v>
      </c>
      <c r="I10" s="218"/>
      <c r="J10" s="218">
        <v>34938922</v>
      </c>
      <c r="K10" s="218">
        <v>507893</v>
      </c>
      <c r="L10" s="233">
        <v>3.9900016290786042</v>
      </c>
      <c r="M10" s="218">
        <v>2303784</v>
      </c>
      <c r="N10" s="233">
        <v>3.2775310410804273</v>
      </c>
      <c r="O10" s="218">
        <v>3381475.97</v>
      </c>
      <c r="P10" t="s">
        <v>867</v>
      </c>
      <c r="Q10" s="233">
        <v>-3.436724118630742</v>
      </c>
      <c r="R10" s="218">
        <v>41132074.97</v>
      </c>
      <c r="S10"/>
      <c r="T10" s="234">
        <v>1312824.9699999988</v>
      </c>
      <c r="U10" s="233">
        <v>3.3000000000000003</v>
      </c>
      <c r="V10" s="212"/>
      <c r="W10" s="219"/>
    </row>
    <row r="11" spans="1:23" ht="12.75">
      <c r="A11" s="208" t="s">
        <v>447</v>
      </c>
      <c r="B11" s="170">
        <v>2</v>
      </c>
      <c r="C11" s="218">
        <v>80628890</v>
      </c>
      <c r="D11" s="218" t="s">
        <v>867</v>
      </c>
      <c r="E11" s="218">
        <v>1556736</v>
      </c>
      <c r="F11" s="218">
        <v>4152000</v>
      </c>
      <c r="G11" s="218" t="s">
        <v>867</v>
      </c>
      <c r="H11" s="218">
        <v>86337626</v>
      </c>
      <c r="I11" s="218"/>
      <c r="J11" s="218">
        <v>82644612</v>
      </c>
      <c r="K11" s="218">
        <v>798226</v>
      </c>
      <c r="L11" s="233">
        <v>3.489999676294688</v>
      </c>
      <c r="M11" s="218">
        <v>1608724</v>
      </c>
      <c r="N11" s="233">
        <v>3.3395514717974017</v>
      </c>
      <c r="O11" s="218">
        <v>4125600</v>
      </c>
      <c r="P11" t="s">
        <v>867</v>
      </c>
      <c r="Q11" s="233">
        <v>-0.6358381502890174</v>
      </c>
      <c r="R11" s="218">
        <v>89177162</v>
      </c>
      <c r="S11"/>
      <c r="T11" s="234">
        <v>2839536</v>
      </c>
      <c r="U11" s="233">
        <v>3.29</v>
      </c>
      <c r="W11" s="219"/>
    </row>
    <row r="12" spans="1:23" ht="12.75">
      <c r="A12" s="208" t="s">
        <v>448</v>
      </c>
      <c r="B12" s="170">
        <v>3</v>
      </c>
      <c r="C12" s="218">
        <v>19212514</v>
      </c>
      <c r="D12" s="218" t="s">
        <v>867</v>
      </c>
      <c r="E12" s="218">
        <v>1610078</v>
      </c>
      <c r="F12" s="218">
        <v>1408500</v>
      </c>
      <c r="G12" s="218" t="s">
        <v>867</v>
      </c>
      <c r="H12" s="218">
        <v>22231092</v>
      </c>
      <c r="I12" s="218"/>
      <c r="J12" s="218">
        <v>19692827</v>
      </c>
      <c r="K12" s="218">
        <v>326613</v>
      </c>
      <c r="L12" s="233">
        <v>4.200002144435652</v>
      </c>
      <c r="M12" s="218">
        <v>1666429</v>
      </c>
      <c r="N12" s="233">
        <v>3.4998925517894164</v>
      </c>
      <c r="O12" s="218">
        <v>1253500</v>
      </c>
      <c r="P12" t="s">
        <v>867</v>
      </c>
      <c r="Q12" s="233">
        <v>-11.004614838480654</v>
      </c>
      <c r="R12" s="218">
        <v>22939369</v>
      </c>
      <c r="S12"/>
      <c r="T12" s="234">
        <v>708277</v>
      </c>
      <c r="U12" s="233">
        <v>3.19</v>
      </c>
      <c r="W12" s="219"/>
    </row>
    <row r="13" spans="1:23" ht="12.75">
      <c r="A13" s="208" t="s">
        <v>449</v>
      </c>
      <c r="B13" s="170">
        <v>4</v>
      </c>
      <c r="C13" s="218">
        <v>12079770</v>
      </c>
      <c r="D13" s="218" t="s">
        <v>867</v>
      </c>
      <c r="E13" s="218">
        <v>2558389</v>
      </c>
      <c r="F13" s="218">
        <v>1256000</v>
      </c>
      <c r="G13" s="218" t="s">
        <v>867</v>
      </c>
      <c r="H13" s="218">
        <v>15894159</v>
      </c>
      <c r="I13" s="218"/>
      <c r="J13" s="218">
        <v>12381764</v>
      </c>
      <c r="K13" s="218">
        <v>86974</v>
      </c>
      <c r="L13" s="233">
        <v>3.2199950826878325</v>
      </c>
      <c r="M13" s="218">
        <v>2645399</v>
      </c>
      <c r="N13" s="233">
        <v>3.400968343750696</v>
      </c>
      <c r="O13" s="218">
        <v>1247039</v>
      </c>
      <c r="P13" t="s">
        <v>867</v>
      </c>
      <c r="Q13" s="233">
        <v>-0.7134554140127388</v>
      </c>
      <c r="R13" s="218">
        <v>16361176</v>
      </c>
      <c r="S13"/>
      <c r="T13" s="234">
        <v>467017</v>
      </c>
      <c r="U13" s="233">
        <v>2.94</v>
      </c>
      <c r="W13" s="219"/>
    </row>
    <row r="14" spans="1:23" ht="12.75">
      <c r="A14" s="208" t="s">
        <v>450</v>
      </c>
      <c r="B14" s="170">
        <v>5</v>
      </c>
      <c r="C14" s="218">
        <v>78771989</v>
      </c>
      <c r="D14" s="218" t="s">
        <v>867</v>
      </c>
      <c r="E14" s="218">
        <v>4012211</v>
      </c>
      <c r="F14" s="218">
        <v>5716483</v>
      </c>
      <c r="G14" s="218" t="s">
        <v>867</v>
      </c>
      <c r="H14" s="218">
        <v>88500683</v>
      </c>
      <c r="I14" s="218"/>
      <c r="J14" s="218">
        <v>80577484</v>
      </c>
      <c r="K14" s="218">
        <v>0</v>
      </c>
      <c r="L14" s="233">
        <v>2.2920520643448525</v>
      </c>
      <c r="M14" s="218">
        <v>4149130</v>
      </c>
      <c r="N14" s="233">
        <v>3.4125573156546354</v>
      </c>
      <c r="O14" s="218">
        <v>4927266</v>
      </c>
      <c r="P14" t="s">
        <v>867</v>
      </c>
      <c r="Q14" s="233">
        <v>-13.80598875217507</v>
      </c>
      <c r="R14" s="218">
        <v>89653880</v>
      </c>
      <c r="S14"/>
      <c r="T14" s="234">
        <v>1153197</v>
      </c>
      <c r="U14" s="233">
        <v>1.3</v>
      </c>
      <c r="W14" s="219"/>
    </row>
    <row r="15" spans="1:23" ht="12.75">
      <c r="A15" s="208" t="s">
        <v>451</v>
      </c>
      <c r="B15" s="170">
        <v>6</v>
      </c>
      <c r="C15" s="218">
        <v>1747803</v>
      </c>
      <c r="D15" s="218" t="s">
        <v>867</v>
      </c>
      <c r="E15" s="218">
        <v>14902</v>
      </c>
      <c r="F15" s="218">
        <v>109700</v>
      </c>
      <c r="G15" s="218" t="s">
        <v>867</v>
      </c>
      <c r="H15" s="218">
        <v>1872405</v>
      </c>
      <c r="I15" s="218"/>
      <c r="J15" s="218">
        <v>1791498</v>
      </c>
      <c r="K15" s="218">
        <v>10836</v>
      </c>
      <c r="L15" s="233">
        <v>3.1199740474183875</v>
      </c>
      <c r="M15" s="218">
        <v>15424</v>
      </c>
      <c r="N15" s="233">
        <v>3.5028855187223193</v>
      </c>
      <c r="O15" s="218">
        <v>105000</v>
      </c>
      <c r="P15" t="s">
        <v>867</v>
      </c>
      <c r="Q15" s="233">
        <v>-4.284412032816773</v>
      </c>
      <c r="R15" s="218">
        <v>1922758</v>
      </c>
      <c r="S15"/>
      <c r="T15" s="234">
        <v>50353</v>
      </c>
      <c r="U15" s="233">
        <v>2.69</v>
      </c>
      <c r="W15" s="219"/>
    </row>
    <row r="16" spans="1:23" ht="12.75">
      <c r="A16" s="208" t="s">
        <v>452</v>
      </c>
      <c r="B16" s="170">
        <v>7</v>
      </c>
      <c r="C16" s="218">
        <v>49055688</v>
      </c>
      <c r="D16" s="218" t="s">
        <v>867</v>
      </c>
      <c r="E16" s="218">
        <v>2065799</v>
      </c>
      <c r="F16" s="218">
        <v>3338606</v>
      </c>
      <c r="G16" s="218" t="s">
        <v>867</v>
      </c>
      <c r="H16" s="218">
        <v>54460093</v>
      </c>
      <c r="I16" s="218"/>
      <c r="J16" s="218">
        <v>50282080</v>
      </c>
      <c r="K16" s="218">
        <v>539613</v>
      </c>
      <c r="L16" s="233">
        <v>3.6000004729319053</v>
      </c>
      <c r="M16" s="218">
        <v>2138102</v>
      </c>
      <c r="N16" s="233">
        <v>3.5000016942597028</v>
      </c>
      <c r="O16" s="218">
        <v>2946089</v>
      </c>
      <c r="P16" t="s">
        <v>867</v>
      </c>
      <c r="Q16" s="233">
        <v>-11.756912915150814</v>
      </c>
      <c r="R16" s="218">
        <v>55905884</v>
      </c>
      <c r="S16"/>
      <c r="T16" s="234">
        <v>1445791</v>
      </c>
      <c r="U16" s="233">
        <v>2.65</v>
      </c>
      <c r="W16" s="219"/>
    </row>
    <row r="17" spans="1:23" ht="12.75">
      <c r="A17" s="208" t="s">
        <v>453</v>
      </c>
      <c r="B17" s="170">
        <v>8</v>
      </c>
      <c r="C17" s="218">
        <v>52211879</v>
      </c>
      <c r="D17" s="218" t="s">
        <v>867</v>
      </c>
      <c r="E17" s="218">
        <v>9149788</v>
      </c>
      <c r="F17" s="218">
        <v>4647128</v>
      </c>
      <c r="G17" s="218" t="s">
        <v>867</v>
      </c>
      <c r="H17" s="218">
        <v>66008795</v>
      </c>
      <c r="I17" s="218"/>
      <c r="J17" s="218">
        <v>53517176</v>
      </c>
      <c r="K17" s="218">
        <v>877160</v>
      </c>
      <c r="L17" s="233">
        <v>4.1800008768119605</v>
      </c>
      <c r="M17" s="218">
        <v>9462681</v>
      </c>
      <c r="N17" s="233">
        <v>3.41967486022627</v>
      </c>
      <c r="O17" s="218">
        <v>2779524</v>
      </c>
      <c r="P17" t="s">
        <v>867</v>
      </c>
      <c r="Q17" s="233">
        <v>-40.188348588633666</v>
      </c>
      <c r="R17" s="218">
        <v>66636541</v>
      </c>
      <c r="S17"/>
      <c r="T17" s="234">
        <v>627746</v>
      </c>
      <c r="U17" s="233">
        <v>0.95</v>
      </c>
      <c r="W17" s="219"/>
    </row>
    <row r="18" spans="1:23" ht="12.75">
      <c r="A18" s="208" t="s">
        <v>454</v>
      </c>
      <c r="B18" s="170">
        <v>9</v>
      </c>
      <c r="C18" s="218">
        <v>157043311</v>
      </c>
      <c r="D18" s="218" t="s">
        <v>867</v>
      </c>
      <c r="E18" s="218">
        <v>2126591</v>
      </c>
      <c r="F18" s="218">
        <v>10008414</v>
      </c>
      <c r="G18" s="218" t="s">
        <v>867</v>
      </c>
      <c r="H18" s="218">
        <v>169178316</v>
      </c>
      <c r="I18" s="218"/>
      <c r="J18" s="218">
        <v>160969394</v>
      </c>
      <c r="K18" s="218">
        <v>3627700</v>
      </c>
      <c r="L18" s="233">
        <v>4.8099998350136675</v>
      </c>
      <c r="M18" s="218">
        <v>2193001</v>
      </c>
      <c r="N18" s="233">
        <v>3.122838383121155</v>
      </c>
      <c r="O18" s="218">
        <v>8114122</v>
      </c>
      <c r="P18" t="s">
        <v>867</v>
      </c>
      <c r="Q18" s="233">
        <v>-18.92699482655294</v>
      </c>
      <c r="R18" s="218">
        <v>174904217</v>
      </c>
      <c r="S18"/>
      <c r="T18" s="234">
        <v>5725901</v>
      </c>
      <c r="U18" s="233">
        <v>3.38</v>
      </c>
      <c r="W18" s="219"/>
    </row>
    <row r="19" spans="1:23" ht="12.75">
      <c r="A19" s="208" t="s">
        <v>455</v>
      </c>
      <c r="B19" s="170">
        <v>10</v>
      </c>
      <c r="C19" s="218">
        <v>105153783</v>
      </c>
      <c r="D19" s="218" t="s">
        <v>867</v>
      </c>
      <c r="E19" s="218">
        <v>8056055</v>
      </c>
      <c r="F19" s="218">
        <v>6244000</v>
      </c>
      <c r="G19" s="218" t="s">
        <v>867</v>
      </c>
      <c r="H19" s="218">
        <v>119453838</v>
      </c>
      <c r="I19" s="218"/>
      <c r="J19" s="218">
        <v>107782628</v>
      </c>
      <c r="K19" s="218">
        <v>946384</v>
      </c>
      <c r="L19" s="233">
        <v>3.4000003594735153</v>
      </c>
      <c r="M19" s="218">
        <v>8338017</v>
      </c>
      <c r="N19" s="233">
        <v>3.5000009309767623</v>
      </c>
      <c r="O19" s="218">
        <v>4780301</v>
      </c>
      <c r="P19" t="s">
        <v>867</v>
      </c>
      <c r="Q19" s="233">
        <v>-23.44168802049968</v>
      </c>
      <c r="R19" s="218">
        <v>121847330</v>
      </c>
      <c r="S19"/>
      <c r="T19" s="234">
        <v>2393492</v>
      </c>
      <c r="U19" s="233">
        <v>2</v>
      </c>
      <c r="W19" s="219"/>
    </row>
    <row r="20" spans="1:23" ht="12.75">
      <c r="A20" s="208" t="s">
        <v>456</v>
      </c>
      <c r="B20" s="170">
        <v>11</v>
      </c>
      <c r="C20" s="218">
        <v>10973373</v>
      </c>
      <c r="D20" s="218" t="s">
        <v>867</v>
      </c>
      <c r="E20" s="218">
        <v>949039</v>
      </c>
      <c r="F20" s="218">
        <v>1215692</v>
      </c>
      <c r="G20" s="218" t="s">
        <v>867</v>
      </c>
      <c r="H20" s="218">
        <v>13138104</v>
      </c>
      <c r="I20" s="218"/>
      <c r="J20" s="218">
        <v>11247707</v>
      </c>
      <c r="K20" s="218">
        <v>182158</v>
      </c>
      <c r="L20" s="233">
        <v>4.159997113011651</v>
      </c>
      <c r="M20" s="218">
        <v>978589</v>
      </c>
      <c r="N20" s="233">
        <v>3.1136760449254455</v>
      </c>
      <c r="O20" s="218">
        <v>907750</v>
      </c>
      <c r="P20" t="s">
        <v>867</v>
      </c>
      <c r="Q20" s="233">
        <v>-25.33059360430109</v>
      </c>
      <c r="R20" s="218">
        <v>13316204</v>
      </c>
      <c r="S20"/>
      <c r="T20" s="234">
        <v>178100</v>
      </c>
      <c r="U20" s="233">
        <v>1.3599999999999999</v>
      </c>
      <c r="W20" s="219"/>
    </row>
    <row r="21" spans="1:23" ht="12.75">
      <c r="A21" s="208" t="s">
        <v>457</v>
      </c>
      <c r="B21" s="170">
        <v>12</v>
      </c>
      <c r="C21" s="218">
        <v>6084481</v>
      </c>
      <c r="D21" s="218" t="s">
        <v>867</v>
      </c>
      <c r="E21" s="218">
        <v>572036</v>
      </c>
      <c r="F21" s="218">
        <v>456000</v>
      </c>
      <c r="G21" s="218" t="s">
        <v>867</v>
      </c>
      <c r="H21" s="218">
        <v>7112517</v>
      </c>
      <c r="I21" s="218"/>
      <c r="J21" s="218">
        <v>6236593</v>
      </c>
      <c r="K21" s="218">
        <v>63887</v>
      </c>
      <c r="L21" s="233">
        <v>3.5499987591382074</v>
      </c>
      <c r="M21" s="218">
        <v>588310</v>
      </c>
      <c r="N21" s="233">
        <v>2.844925843828011</v>
      </c>
      <c r="O21" s="218">
        <v>496192.22</v>
      </c>
      <c r="P21" t="s">
        <v>867</v>
      </c>
      <c r="Q21" s="233">
        <v>8.814083333333327</v>
      </c>
      <c r="R21" s="218">
        <v>7384982.22</v>
      </c>
      <c r="S21"/>
      <c r="T21" s="234">
        <v>272465.21999999974</v>
      </c>
      <c r="U21" s="233">
        <v>3.83</v>
      </c>
      <c r="W21" s="219"/>
    </row>
    <row r="22" spans="1:23" ht="12.75">
      <c r="A22" s="208" t="s">
        <v>458</v>
      </c>
      <c r="B22" s="170">
        <v>13</v>
      </c>
      <c r="C22" s="218">
        <v>4087368</v>
      </c>
      <c r="D22" s="218" t="s">
        <v>867</v>
      </c>
      <c r="E22" s="218">
        <v>210043</v>
      </c>
      <c r="F22" s="218">
        <v>233105.09</v>
      </c>
      <c r="G22" s="218" t="s">
        <v>867</v>
      </c>
      <c r="H22" s="218">
        <v>4530516.09</v>
      </c>
      <c r="I22" s="218"/>
      <c r="J22" s="218">
        <v>4189552</v>
      </c>
      <c r="K22" s="218">
        <v>42509</v>
      </c>
      <c r="L22" s="233">
        <v>3.540004227659462</v>
      </c>
      <c r="M22" s="218">
        <v>216943</v>
      </c>
      <c r="N22" s="233">
        <v>3.2850416343320177</v>
      </c>
      <c r="O22" s="218">
        <v>230106</v>
      </c>
      <c r="P22" t="s">
        <v>867</v>
      </c>
      <c r="Q22" s="233">
        <v>-1.2865828026320647</v>
      </c>
      <c r="R22" s="218">
        <v>4679110</v>
      </c>
      <c r="S22"/>
      <c r="T22" s="234">
        <v>148593.91000000015</v>
      </c>
      <c r="U22" s="233">
        <v>3.2800000000000002</v>
      </c>
      <c r="W22" s="219"/>
    </row>
    <row r="23" spans="1:23" ht="12.75">
      <c r="A23" s="208" t="s">
        <v>459</v>
      </c>
      <c r="B23" s="170">
        <v>14</v>
      </c>
      <c r="C23" s="218">
        <v>48016326</v>
      </c>
      <c r="D23" s="218" t="s">
        <v>867</v>
      </c>
      <c r="E23" s="218">
        <v>1538404</v>
      </c>
      <c r="F23" s="218">
        <v>3455136</v>
      </c>
      <c r="G23" s="218" t="s">
        <v>867</v>
      </c>
      <c r="H23" s="218">
        <v>53009866</v>
      </c>
      <c r="I23" s="218"/>
      <c r="J23" s="218">
        <v>49216734</v>
      </c>
      <c r="K23" s="218">
        <v>960327</v>
      </c>
      <c r="L23" s="233">
        <v>4.500000687266244</v>
      </c>
      <c r="M23" s="218">
        <v>1588663</v>
      </c>
      <c r="N23" s="233">
        <v>3.266957184198689</v>
      </c>
      <c r="O23" s="218">
        <v>2978000</v>
      </c>
      <c r="P23" t="s">
        <v>867</v>
      </c>
      <c r="Q23" s="233">
        <v>-13.809470886240078</v>
      </c>
      <c r="R23" s="218">
        <v>54743724</v>
      </c>
      <c r="S23"/>
      <c r="T23" s="234">
        <v>1733858</v>
      </c>
      <c r="U23" s="233">
        <v>3.27</v>
      </c>
      <c r="W23" s="219"/>
    </row>
    <row r="24" spans="1:23" ht="12.75">
      <c r="A24" s="208" t="s">
        <v>460</v>
      </c>
      <c r="B24" s="170">
        <v>15</v>
      </c>
      <c r="C24" s="218">
        <v>12315815</v>
      </c>
      <c r="D24" s="218" t="s">
        <v>867</v>
      </c>
      <c r="E24" s="218">
        <v>2860546</v>
      </c>
      <c r="F24" s="218">
        <v>1425000</v>
      </c>
      <c r="G24" s="218" t="s">
        <v>867</v>
      </c>
      <c r="H24" s="218">
        <v>16601361</v>
      </c>
      <c r="I24" s="218"/>
      <c r="J24" s="218">
        <v>12623710</v>
      </c>
      <c r="K24" s="218">
        <v>353464</v>
      </c>
      <c r="L24" s="233">
        <v>5.369997844235237</v>
      </c>
      <c r="M24" s="218">
        <v>2958941</v>
      </c>
      <c r="N24" s="233">
        <v>3.439727940050606</v>
      </c>
      <c r="O24" s="218">
        <v>1385000</v>
      </c>
      <c r="P24" t="s">
        <v>867</v>
      </c>
      <c r="Q24" s="233">
        <v>-2.807017543859649</v>
      </c>
      <c r="R24" s="218">
        <v>17321115</v>
      </c>
      <c r="S24"/>
      <c r="T24" s="234">
        <v>719754</v>
      </c>
      <c r="U24" s="233">
        <v>4.34</v>
      </c>
      <c r="W24" s="219"/>
    </row>
    <row r="25" spans="1:23" ht="12.75">
      <c r="A25" s="208" t="s">
        <v>461</v>
      </c>
      <c r="B25" s="170">
        <v>16</v>
      </c>
      <c r="C25" s="218">
        <v>79090593</v>
      </c>
      <c r="D25" s="218" t="s">
        <v>867</v>
      </c>
      <c r="E25" s="218">
        <v>6057887</v>
      </c>
      <c r="F25" s="218">
        <v>6817961.15</v>
      </c>
      <c r="G25" s="218" t="s">
        <v>867</v>
      </c>
      <c r="H25" s="218">
        <v>91966441.15</v>
      </c>
      <c r="I25" s="218"/>
      <c r="J25" s="218">
        <v>81067858</v>
      </c>
      <c r="K25" s="218">
        <v>1012360</v>
      </c>
      <c r="L25" s="233">
        <v>3.7800007391523796</v>
      </c>
      <c r="M25" s="218">
        <v>6269913</v>
      </c>
      <c r="N25" s="233">
        <v>3.4999992571667318</v>
      </c>
      <c r="O25" s="218">
        <v>6388483.16</v>
      </c>
      <c r="P25" t="s">
        <v>867</v>
      </c>
      <c r="Q25" s="233">
        <v>-6.299214391974061</v>
      </c>
      <c r="R25" s="218">
        <v>94738614.16</v>
      </c>
      <c r="S25"/>
      <c r="T25" s="234">
        <v>2772173.0099999905</v>
      </c>
      <c r="U25" s="233">
        <v>3.01</v>
      </c>
      <c r="W25" s="219"/>
    </row>
    <row r="26" spans="1:23" ht="12.75">
      <c r="A26" s="208" t="s">
        <v>462</v>
      </c>
      <c r="B26" s="170">
        <v>17</v>
      </c>
      <c r="C26" s="218">
        <v>45954953</v>
      </c>
      <c r="D26" s="218" t="s">
        <v>867</v>
      </c>
      <c r="E26" s="218">
        <v>1818556</v>
      </c>
      <c r="F26" s="218">
        <v>4510500</v>
      </c>
      <c r="G26" s="218" t="s">
        <v>867</v>
      </c>
      <c r="H26" s="218">
        <v>52284009</v>
      </c>
      <c r="I26" s="218"/>
      <c r="J26" s="218">
        <v>47103827</v>
      </c>
      <c r="K26" s="218">
        <v>827189</v>
      </c>
      <c r="L26" s="233">
        <v>4.300000045696924</v>
      </c>
      <c r="M26" s="218">
        <v>1882205</v>
      </c>
      <c r="N26" s="233">
        <v>3.499974705205669</v>
      </c>
      <c r="O26" s="218">
        <v>4013716</v>
      </c>
      <c r="P26" t="s">
        <v>867</v>
      </c>
      <c r="Q26" s="233">
        <v>-11.013945238887041</v>
      </c>
      <c r="R26" s="218">
        <v>53826937</v>
      </c>
      <c r="S26"/>
      <c r="T26" s="234">
        <v>1542928</v>
      </c>
      <c r="U26" s="233">
        <v>2.9499999999999997</v>
      </c>
      <c r="W26" s="219"/>
    </row>
    <row r="27" spans="1:23" ht="12.75">
      <c r="A27" s="208" t="s">
        <v>463</v>
      </c>
      <c r="B27" s="170">
        <v>18</v>
      </c>
      <c r="C27" s="218">
        <v>20369355</v>
      </c>
      <c r="D27" s="218" t="s">
        <v>867</v>
      </c>
      <c r="E27" s="218">
        <v>735982</v>
      </c>
      <c r="F27" s="218">
        <v>1611214</v>
      </c>
      <c r="G27" s="218" t="s">
        <v>867</v>
      </c>
      <c r="H27" s="218">
        <v>22716551</v>
      </c>
      <c r="I27" s="218"/>
      <c r="J27" s="218">
        <v>20878589</v>
      </c>
      <c r="K27" s="218">
        <v>374796</v>
      </c>
      <c r="L27" s="233">
        <v>4.339999965634651</v>
      </c>
      <c r="M27" s="218">
        <v>761741</v>
      </c>
      <c r="N27" s="233">
        <v>3.4999497270313675</v>
      </c>
      <c r="O27" s="218">
        <v>1574008.94</v>
      </c>
      <c r="P27" t="s">
        <v>867</v>
      </c>
      <c r="Q27" s="233">
        <v>-2.309132120252186</v>
      </c>
      <c r="R27" s="218">
        <v>23589134.94</v>
      </c>
      <c r="S27"/>
      <c r="T27" s="234">
        <v>872583.9400000013</v>
      </c>
      <c r="U27" s="233">
        <v>3.84</v>
      </c>
      <c r="W27" s="219"/>
    </row>
    <row r="28" spans="1:23" ht="12.75">
      <c r="A28" s="208" t="s">
        <v>464</v>
      </c>
      <c r="B28" s="170">
        <v>19</v>
      </c>
      <c r="C28" s="218">
        <v>25693638</v>
      </c>
      <c r="D28" s="218" t="s">
        <v>867</v>
      </c>
      <c r="E28" s="218">
        <v>819073</v>
      </c>
      <c r="F28" s="218">
        <v>1456000</v>
      </c>
      <c r="G28" s="218" t="s">
        <v>867</v>
      </c>
      <c r="H28" s="218">
        <v>27968711</v>
      </c>
      <c r="I28" s="218"/>
      <c r="J28" s="218">
        <v>26335979</v>
      </c>
      <c r="K28" s="218">
        <v>698867</v>
      </c>
      <c r="L28" s="233">
        <v>5.220000375190154</v>
      </c>
      <c r="M28" s="218">
        <v>847208</v>
      </c>
      <c r="N28" s="233">
        <v>3.4349807648402524</v>
      </c>
      <c r="O28" s="218">
        <v>1699098</v>
      </c>
      <c r="P28" t="s">
        <v>867</v>
      </c>
      <c r="Q28" s="233">
        <v>16.69629120879121</v>
      </c>
      <c r="R28" s="218">
        <v>29581152</v>
      </c>
      <c r="S28"/>
      <c r="T28" s="234">
        <v>1612441</v>
      </c>
      <c r="U28" s="233">
        <v>5.7700000000000005</v>
      </c>
      <c r="W28" s="219"/>
    </row>
    <row r="29" spans="1:23" ht="12.75">
      <c r="A29" s="208" t="s">
        <v>465</v>
      </c>
      <c r="B29" s="170">
        <v>20</v>
      </c>
      <c r="C29" s="218">
        <v>129764768</v>
      </c>
      <c r="D29" s="218" t="s">
        <v>867</v>
      </c>
      <c r="E29" s="218">
        <v>2346919</v>
      </c>
      <c r="F29" s="218">
        <v>11757377</v>
      </c>
      <c r="G29" s="218" t="s">
        <v>867</v>
      </c>
      <c r="H29" s="218">
        <v>143869064</v>
      </c>
      <c r="I29" s="218"/>
      <c r="J29" s="218">
        <v>133008887</v>
      </c>
      <c r="K29" s="218">
        <v>1349554</v>
      </c>
      <c r="L29" s="233">
        <v>3.540000163989042</v>
      </c>
      <c r="M29" s="218">
        <v>2425095</v>
      </c>
      <c r="N29" s="233">
        <v>3.331005458645995</v>
      </c>
      <c r="O29" s="218">
        <v>10533000</v>
      </c>
      <c r="P29" t="s">
        <v>867</v>
      </c>
      <c r="Q29" s="233">
        <v>-10.413691761351192</v>
      </c>
      <c r="R29" s="218">
        <v>147316536</v>
      </c>
      <c r="S29"/>
      <c r="T29" s="234">
        <v>3447472</v>
      </c>
      <c r="U29" s="233">
        <v>2.4</v>
      </c>
      <c r="W29" s="219"/>
    </row>
    <row r="30" spans="1:23" ht="12.75">
      <c r="A30" s="208" t="s">
        <v>466</v>
      </c>
      <c r="B30" s="170">
        <v>21</v>
      </c>
      <c r="C30" s="218">
        <v>8731448</v>
      </c>
      <c r="D30" s="218" t="s">
        <v>867</v>
      </c>
      <c r="E30" s="218">
        <v>1025440</v>
      </c>
      <c r="F30" s="218">
        <v>1020180.57</v>
      </c>
      <c r="G30" s="218" t="s">
        <v>867</v>
      </c>
      <c r="H30" s="218">
        <v>10777068.57</v>
      </c>
      <c r="I30" s="218"/>
      <c r="J30" s="218">
        <v>8949734</v>
      </c>
      <c r="K30" s="218">
        <v>112636</v>
      </c>
      <c r="L30" s="233">
        <v>3.790001383504775</v>
      </c>
      <c r="M30" s="218">
        <v>1058866</v>
      </c>
      <c r="N30" s="233">
        <v>3.2596738960836324</v>
      </c>
      <c r="O30" s="218">
        <v>926381</v>
      </c>
      <c r="P30" t="s">
        <v>867</v>
      </c>
      <c r="Q30" s="233">
        <v>-9.194408593764921</v>
      </c>
      <c r="R30" s="218">
        <v>11047617</v>
      </c>
      <c r="S30"/>
      <c r="T30" s="234">
        <v>270548.4299999997</v>
      </c>
      <c r="U30" s="233">
        <v>2.5100000000000002</v>
      </c>
      <c r="W30" s="219"/>
    </row>
    <row r="31" spans="1:23" ht="12.75">
      <c r="A31" s="208" t="s">
        <v>467</v>
      </c>
      <c r="B31" s="170">
        <v>22</v>
      </c>
      <c r="C31" s="218">
        <v>5931805</v>
      </c>
      <c r="D31" s="218" t="s">
        <v>867</v>
      </c>
      <c r="E31" s="218">
        <v>145497</v>
      </c>
      <c r="F31" s="218">
        <v>359000</v>
      </c>
      <c r="G31" s="218" t="s">
        <v>867</v>
      </c>
      <c r="H31" s="218">
        <v>6436302</v>
      </c>
      <c r="I31" s="218"/>
      <c r="J31" s="218">
        <v>6080100</v>
      </c>
      <c r="K31" s="218">
        <v>52200</v>
      </c>
      <c r="L31" s="233">
        <v>3.3799998482755247</v>
      </c>
      <c r="M31" s="218">
        <v>148872</v>
      </c>
      <c r="N31" s="233">
        <v>2.319635456401163</v>
      </c>
      <c r="O31" s="218">
        <v>359000</v>
      </c>
      <c r="P31" t="s">
        <v>867</v>
      </c>
      <c r="Q31" s="233">
        <v>0</v>
      </c>
      <c r="R31" s="218">
        <v>6640172</v>
      </c>
      <c r="S31"/>
      <c r="T31" s="234">
        <v>203870</v>
      </c>
      <c r="U31" s="233">
        <v>3.17</v>
      </c>
      <c r="W31" s="219"/>
    </row>
    <row r="32" spans="1:23" ht="12.75">
      <c r="A32" s="208" t="s">
        <v>468</v>
      </c>
      <c r="B32" s="170">
        <v>23</v>
      </c>
      <c r="C32" s="218">
        <v>76269604</v>
      </c>
      <c r="D32" s="218" t="s">
        <v>867</v>
      </c>
      <c r="E32" s="218">
        <v>2268427</v>
      </c>
      <c r="F32" s="218">
        <v>5094184</v>
      </c>
      <c r="G32" s="218" t="s">
        <v>867</v>
      </c>
      <c r="H32" s="218">
        <v>83632215</v>
      </c>
      <c r="I32" s="218"/>
      <c r="J32" s="218">
        <v>78176344</v>
      </c>
      <c r="K32" s="218">
        <v>1594035</v>
      </c>
      <c r="L32" s="233">
        <v>4.590000231284798</v>
      </c>
      <c r="M32" s="218">
        <v>2311090</v>
      </c>
      <c r="N32" s="233">
        <v>1.8807305679221769</v>
      </c>
      <c r="O32" s="218">
        <v>4512439</v>
      </c>
      <c r="P32" t="s">
        <v>867</v>
      </c>
      <c r="Q32" s="233">
        <v>-11.41978774225666</v>
      </c>
      <c r="R32" s="218">
        <v>86593908</v>
      </c>
      <c r="S32"/>
      <c r="T32" s="234">
        <v>2961693</v>
      </c>
      <c r="U32" s="233">
        <v>3.54</v>
      </c>
      <c r="W32" s="219"/>
    </row>
    <row r="33" spans="1:23" ht="12.75">
      <c r="A33" s="208" t="s">
        <v>469</v>
      </c>
      <c r="B33" s="170">
        <v>24</v>
      </c>
      <c r="C33" s="218">
        <v>29791509</v>
      </c>
      <c r="D33" s="218" t="s">
        <v>867</v>
      </c>
      <c r="E33" s="218">
        <v>1967383</v>
      </c>
      <c r="F33" s="218">
        <v>2933293</v>
      </c>
      <c r="G33" s="218" t="s">
        <v>867</v>
      </c>
      <c r="H33" s="218">
        <v>34692185</v>
      </c>
      <c r="I33" s="218"/>
      <c r="J33" s="218">
        <v>30536297</v>
      </c>
      <c r="K33" s="218">
        <v>506456</v>
      </c>
      <c r="L33" s="233">
        <v>4.200002087843218</v>
      </c>
      <c r="M33" s="218">
        <v>2030620</v>
      </c>
      <c r="N33" s="233">
        <v>3.2142699210067383</v>
      </c>
      <c r="O33" s="218">
        <v>2899786</v>
      </c>
      <c r="P33" t="s">
        <v>867</v>
      </c>
      <c r="Q33" s="233">
        <v>-1.142299797531307</v>
      </c>
      <c r="R33" s="218">
        <v>35973159</v>
      </c>
      <c r="S33"/>
      <c r="T33" s="234">
        <v>1280974</v>
      </c>
      <c r="U33" s="233">
        <v>3.6900000000000004</v>
      </c>
      <c r="W33" s="219"/>
    </row>
    <row r="34" spans="1:23" ht="12.75">
      <c r="A34" s="208" t="s">
        <v>470</v>
      </c>
      <c r="B34" s="170">
        <v>25</v>
      </c>
      <c r="C34" s="218">
        <v>44436316</v>
      </c>
      <c r="D34" s="218" t="s">
        <v>867</v>
      </c>
      <c r="E34" s="218">
        <v>1802721</v>
      </c>
      <c r="F34" s="218">
        <v>3777936</v>
      </c>
      <c r="G34" s="218" t="s">
        <v>867</v>
      </c>
      <c r="H34" s="218">
        <v>50016973</v>
      </c>
      <c r="I34" s="218"/>
      <c r="J34" s="218">
        <v>45547224</v>
      </c>
      <c r="K34" s="218">
        <v>1288653</v>
      </c>
      <c r="L34" s="233">
        <v>5.399999855973659</v>
      </c>
      <c r="M34" s="218">
        <v>1865785</v>
      </c>
      <c r="N34" s="233">
        <v>3.4982673414244356</v>
      </c>
      <c r="O34" s="218">
        <v>3341757</v>
      </c>
      <c r="P34" t="s">
        <v>867</v>
      </c>
      <c r="Q34" s="233">
        <v>-11.545431156059816</v>
      </c>
      <c r="R34" s="218">
        <v>52043419</v>
      </c>
      <c r="S34"/>
      <c r="T34" s="234">
        <v>2026446</v>
      </c>
      <c r="U34" s="233">
        <v>4.05</v>
      </c>
      <c r="W34" s="219"/>
    </row>
    <row r="35" spans="1:23" ht="12.75">
      <c r="A35" s="208" t="s">
        <v>471</v>
      </c>
      <c r="B35" s="170">
        <v>26</v>
      </c>
      <c r="C35" s="218">
        <v>82914088</v>
      </c>
      <c r="D35" s="218" t="s">
        <v>867</v>
      </c>
      <c r="E35" s="218">
        <v>2397629</v>
      </c>
      <c r="F35" s="218">
        <v>4518255</v>
      </c>
      <c r="G35" s="218" t="s">
        <v>867</v>
      </c>
      <c r="H35" s="218">
        <v>89829972</v>
      </c>
      <c r="I35" s="218"/>
      <c r="J35" s="218">
        <v>84986940</v>
      </c>
      <c r="K35" s="218">
        <v>1160797</v>
      </c>
      <c r="L35" s="233">
        <v>3.8999994789787715</v>
      </c>
      <c r="M35" s="218">
        <v>2481546</v>
      </c>
      <c r="N35" s="233">
        <v>3.4999993743819413</v>
      </c>
      <c r="O35" s="218">
        <v>1563708.63</v>
      </c>
      <c r="P35" t="s">
        <v>867</v>
      </c>
      <c r="Q35" s="233">
        <v>-65.39131523121205</v>
      </c>
      <c r="R35" s="218">
        <v>90192991.63</v>
      </c>
      <c r="S35"/>
      <c r="T35" s="234">
        <v>363019.62999999523</v>
      </c>
      <c r="U35" s="233">
        <v>0.4</v>
      </c>
      <c r="W35" s="219"/>
    </row>
    <row r="36" spans="1:23" ht="12.75">
      <c r="A36" s="208" t="s">
        <v>472</v>
      </c>
      <c r="B36" s="170">
        <v>27</v>
      </c>
      <c r="C36" s="218">
        <v>9384627</v>
      </c>
      <c r="D36" s="218" t="s">
        <v>867</v>
      </c>
      <c r="E36" s="218">
        <v>677952</v>
      </c>
      <c r="F36" s="218">
        <v>826690</v>
      </c>
      <c r="G36" s="218" t="s">
        <v>867</v>
      </c>
      <c r="H36" s="218">
        <v>10889269</v>
      </c>
      <c r="I36" s="218"/>
      <c r="J36" s="218">
        <v>9619243</v>
      </c>
      <c r="K36" s="218">
        <v>208339</v>
      </c>
      <c r="L36" s="233">
        <v>4.720006453106767</v>
      </c>
      <c r="M36" s="218">
        <v>700565</v>
      </c>
      <c r="N36" s="233">
        <v>3.3354868781270652</v>
      </c>
      <c r="O36" s="218">
        <v>811690</v>
      </c>
      <c r="P36" t="s">
        <v>867</v>
      </c>
      <c r="Q36" s="233">
        <v>-1.814464914296774</v>
      </c>
      <c r="R36" s="218">
        <v>11339837</v>
      </c>
      <c r="S36"/>
      <c r="T36" s="234">
        <v>450568</v>
      </c>
      <c r="U36" s="233">
        <v>4.14</v>
      </c>
      <c r="W36" s="219"/>
    </row>
    <row r="37" spans="1:23" ht="12.75">
      <c r="A37" s="208" t="s">
        <v>473</v>
      </c>
      <c r="B37" s="170">
        <v>28</v>
      </c>
      <c r="C37" s="218">
        <v>12651140</v>
      </c>
      <c r="D37" s="218" t="s">
        <v>867</v>
      </c>
      <c r="E37" s="218">
        <v>214087</v>
      </c>
      <c r="F37" s="218">
        <v>783413</v>
      </c>
      <c r="G37" s="218" t="s">
        <v>867</v>
      </c>
      <c r="H37" s="218">
        <v>13648640</v>
      </c>
      <c r="I37" s="218"/>
      <c r="J37" s="218">
        <v>12967419</v>
      </c>
      <c r="K37" s="218">
        <v>282120</v>
      </c>
      <c r="L37" s="233">
        <v>4.730000616545229</v>
      </c>
      <c r="M37" s="218">
        <v>221580</v>
      </c>
      <c r="N37" s="233">
        <v>3.499978980507924</v>
      </c>
      <c r="O37" s="218">
        <v>723630</v>
      </c>
      <c r="P37" t="s">
        <v>867</v>
      </c>
      <c r="Q37" s="233">
        <v>-7.631096241701376</v>
      </c>
      <c r="R37" s="218">
        <v>14194749</v>
      </c>
      <c r="S37"/>
      <c r="T37" s="234">
        <v>546109</v>
      </c>
      <c r="U37" s="233">
        <v>4</v>
      </c>
      <c r="W37" s="219"/>
    </row>
    <row r="38" spans="1:23" ht="12.75">
      <c r="A38" s="208" t="s">
        <v>474</v>
      </c>
      <c r="B38" s="170">
        <v>29</v>
      </c>
      <c r="C38" s="218">
        <v>4712279</v>
      </c>
      <c r="D38" s="218" t="s">
        <v>867</v>
      </c>
      <c r="E38" s="218">
        <v>338973</v>
      </c>
      <c r="F38" s="218">
        <v>395953</v>
      </c>
      <c r="G38" s="218" t="s">
        <v>867</v>
      </c>
      <c r="H38" s="218">
        <v>5447205</v>
      </c>
      <c r="I38" s="218"/>
      <c r="J38" s="218">
        <v>4830086</v>
      </c>
      <c r="K38" s="218">
        <v>65972</v>
      </c>
      <c r="L38" s="233">
        <v>3.9000025253173676</v>
      </c>
      <c r="M38" s="218">
        <v>349783</v>
      </c>
      <c r="N38" s="233">
        <v>3.1890445551710607</v>
      </c>
      <c r="O38" s="218">
        <v>347953</v>
      </c>
      <c r="P38" t="s">
        <v>867</v>
      </c>
      <c r="Q38" s="233">
        <v>-12.122650920690083</v>
      </c>
      <c r="R38" s="218">
        <v>5593794</v>
      </c>
      <c r="S38"/>
      <c r="T38" s="234">
        <v>146589</v>
      </c>
      <c r="U38" s="233">
        <v>2.69</v>
      </c>
      <c r="W38" s="219"/>
    </row>
    <row r="39" spans="1:23" ht="12.75">
      <c r="A39" s="208" t="s">
        <v>475</v>
      </c>
      <c r="B39" s="170">
        <v>30</v>
      </c>
      <c r="C39" s="218">
        <v>112164090</v>
      </c>
      <c r="D39" s="218" t="s">
        <v>867</v>
      </c>
      <c r="E39" s="218">
        <v>6201104</v>
      </c>
      <c r="F39" s="218">
        <v>6913717</v>
      </c>
      <c r="G39" s="218" t="s">
        <v>867</v>
      </c>
      <c r="H39" s="218">
        <v>125278911</v>
      </c>
      <c r="I39" s="218"/>
      <c r="J39" s="218">
        <v>114968192</v>
      </c>
      <c r="K39" s="218">
        <v>1794625</v>
      </c>
      <c r="L39" s="233">
        <v>4.099999384829851</v>
      </c>
      <c r="M39" s="218">
        <v>6418143</v>
      </c>
      <c r="N39" s="233">
        <v>3.500005805417874</v>
      </c>
      <c r="O39" s="218">
        <v>5493603</v>
      </c>
      <c r="P39" t="s">
        <v>867</v>
      </c>
      <c r="Q39" s="233">
        <v>-20.540528343870598</v>
      </c>
      <c r="R39" s="218">
        <v>128674563</v>
      </c>
      <c r="S39"/>
      <c r="T39" s="234">
        <v>3395652</v>
      </c>
      <c r="U39" s="233">
        <v>2.71</v>
      </c>
      <c r="W39" s="219"/>
    </row>
    <row r="40" spans="1:23" ht="12.75">
      <c r="A40" s="208" t="s">
        <v>476</v>
      </c>
      <c r="B40" s="170">
        <v>31</v>
      </c>
      <c r="C40" s="218">
        <v>149035612</v>
      </c>
      <c r="D40" s="218" t="s">
        <v>867</v>
      </c>
      <c r="E40" s="218">
        <v>6327532</v>
      </c>
      <c r="F40" s="218">
        <v>8875000</v>
      </c>
      <c r="G40" s="218" t="s">
        <v>867</v>
      </c>
      <c r="H40" s="218">
        <v>164238144</v>
      </c>
      <c r="I40" s="218"/>
      <c r="J40" s="218">
        <v>152761502</v>
      </c>
      <c r="K40" s="218">
        <v>3427819</v>
      </c>
      <c r="L40" s="233">
        <v>4.799999747711305</v>
      </c>
      <c r="M40" s="218">
        <v>6543950</v>
      </c>
      <c r="N40" s="233">
        <v>3.4202592732838015</v>
      </c>
      <c r="O40" s="218">
        <v>8376000</v>
      </c>
      <c r="P40" t="s">
        <v>867</v>
      </c>
      <c r="Q40" s="233">
        <v>-5.622535211267605</v>
      </c>
      <c r="R40" s="218">
        <v>171109271</v>
      </c>
      <c r="S40"/>
      <c r="T40" s="234">
        <v>6871127</v>
      </c>
      <c r="U40" s="233">
        <v>4.18</v>
      </c>
      <c r="W40" s="219"/>
    </row>
    <row r="41" spans="1:23" ht="12.75">
      <c r="A41" s="208" t="s">
        <v>477</v>
      </c>
      <c r="B41" s="170">
        <v>32</v>
      </c>
      <c r="C41" s="218">
        <v>20140168</v>
      </c>
      <c r="D41" s="218" t="s">
        <v>867</v>
      </c>
      <c r="E41" s="218">
        <v>1480501</v>
      </c>
      <c r="F41" s="218">
        <v>1345000</v>
      </c>
      <c r="G41" s="218" t="s">
        <v>867</v>
      </c>
      <c r="H41" s="218">
        <v>22965669</v>
      </c>
      <c r="I41" s="218"/>
      <c r="J41" s="218">
        <v>20643672</v>
      </c>
      <c r="K41" s="218">
        <v>281962</v>
      </c>
      <c r="L41" s="233">
        <v>3.8999972592085626</v>
      </c>
      <c r="M41" s="218">
        <v>1531372</v>
      </c>
      <c r="N41" s="233">
        <v>3.436066574760841</v>
      </c>
      <c r="O41" s="218">
        <v>1205250</v>
      </c>
      <c r="P41" t="s">
        <v>867</v>
      </c>
      <c r="Q41" s="233">
        <v>-10.390334572490707</v>
      </c>
      <c r="R41" s="218">
        <v>23662256</v>
      </c>
      <c r="S41"/>
      <c r="T41" s="234">
        <v>696587</v>
      </c>
      <c r="U41" s="233">
        <v>3.0300000000000002</v>
      </c>
      <c r="W41" s="219"/>
    </row>
    <row r="42" spans="1:23" ht="12.75">
      <c r="A42" s="208" t="s">
        <v>478</v>
      </c>
      <c r="B42" s="170">
        <v>33</v>
      </c>
      <c r="C42" s="218">
        <v>2732069</v>
      </c>
      <c r="D42" s="218" t="s">
        <v>867</v>
      </c>
      <c r="E42" s="218">
        <v>155937</v>
      </c>
      <c r="F42" s="218">
        <v>528300</v>
      </c>
      <c r="G42" s="218" t="s">
        <v>867</v>
      </c>
      <c r="H42" s="218">
        <v>3416306</v>
      </c>
      <c r="I42" s="218"/>
      <c r="J42" s="218">
        <v>2800371</v>
      </c>
      <c r="K42" s="218">
        <v>37156</v>
      </c>
      <c r="L42" s="233">
        <v>3.860004999873722</v>
      </c>
      <c r="M42" s="218">
        <v>160656</v>
      </c>
      <c r="N42" s="233">
        <v>3.0262221281671446</v>
      </c>
      <c r="O42" s="218">
        <v>560100</v>
      </c>
      <c r="P42" t="s">
        <v>867</v>
      </c>
      <c r="Q42" s="233">
        <v>6.019307211811471</v>
      </c>
      <c r="R42" s="218">
        <v>3558283</v>
      </c>
      <c r="S42"/>
      <c r="T42" s="234">
        <v>141977</v>
      </c>
      <c r="U42" s="233">
        <v>4.16</v>
      </c>
      <c r="W42" s="219"/>
    </row>
    <row r="43" spans="1:23" ht="12.75">
      <c r="A43" s="208" t="s">
        <v>479</v>
      </c>
      <c r="B43" s="170">
        <v>34</v>
      </c>
      <c r="C43" s="218">
        <v>20836818</v>
      </c>
      <c r="D43" s="218" t="s">
        <v>867</v>
      </c>
      <c r="E43" s="218">
        <v>222181</v>
      </c>
      <c r="F43" s="218">
        <v>1074000</v>
      </c>
      <c r="G43" s="218" t="s">
        <v>867</v>
      </c>
      <c r="H43" s="218">
        <v>22132999</v>
      </c>
      <c r="I43" s="218"/>
      <c r="J43" s="218">
        <v>21357738</v>
      </c>
      <c r="K43" s="218">
        <v>354226</v>
      </c>
      <c r="L43" s="233">
        <v>4.199998291485773</v>
      </c>
      <c r="M43" s="218">
        <v>229519</v>
      </c>
      <c r="N43" s="233">
        <v>3.302712653197168</v>
      </c>
      <c r="O43" s="218">
        <v>1108044</v>
      </c>
      <c r="P43" t="s">
        <v>867</v>
      </c>
      <c r="Q43" s="233">
        <v>3.1698324022346367</v>
      </c>
      <c r="R43" s="218">
        <v>23049527</v>
      </c>
      <c r="S43"/>
      <c r="T43" s="234">
        <v>916528</v>
      </c>
      <c r="U43" s="233">
        <v>4.14</v>
      </c>
      <c r="W43" s="219"/>
    </row>
    <row r="44" spans="1:23" ht="12.75">
      <c r="A44" s="208" t="s">
        <v>480</v>
      </c>
      <c r="B44" s="170">
        <v>35</v>
      </c>
      <c r="C44" s="218">
        <v>2675124276</v>
      </c>
      <c r="D44" s="218" t="s">
        <v>867</v>
      </c>
      <c r="E44" s="218">
        <v>201600455</v>
      </c>
      <c r="F44" s="218">
        <v>384512338</v>
      </c>
      <c r="G44" s="218" t="s">
        <v>867</v>
      </c>
      <c r="H44" s="218">
        <v>3261237069</v>
      </c>
      <c r="I44" s="218"/>
      <c r="J44" s="218">
        <v>2742002383</v>
      </c>
      <c r="K44" s="218">
        <v>105132384</v>
      </c>
      <c r="L44" s="233">
        <v>6.4300000019886925</v>
      </c>
      <c r="M44" s="218">
        <v>208641796</v>
      </c>
      <c r="N44" s="233">
        <v>3.4927207877581425</v>
      </c>
      <c r="O44" s="218">
        <v>282988031</v>
      </c>
      <c r="P44" t="s">
        <v>867</v>
      </c>
      <c r="Q44" s="233">
        <v>-26.403393848964086</v>
      </c>
      <c r="R44" s="218">
        <v>3338764594</v>
      </c>
      <c r="S44"/>
      <c r="T44" s="234">
        <v>77527525</v>
      </c>
      <c r="U44" s="233">
        <v>2.3800000000000003</v>
      </c>
      <c r="W44" s="219"/>
    </row>
    <row r="45" spans="1:23" ht="12.75">
      <c r="A45" s="208" t="s">
        <v>481</v>
      </c>
      <c r="B45" s="170">
        <v>36</v>
      </c>
      <c r="C45" s="218">
        <v>47584231</v>
      </c>
      <c r="D45" s="218" t="s">
        <v>867</v>
      </c>
      <c r="E45" s="218">
        <v>2172945</v>
      </c>
      <c r="F45" s="218">
        <v>5068895.84</v>
      </c>
      <c r="G45" s="218" t="s">
        <v>867</v>
      </c>
      <c r="H45" s="218">
        <v>54826071.84</v>
      </c>
      <c r="I45" s="218"/>
      <c r="J45" s="218">
        <v>48773837</v>
      </c>
      <c r="K45" s="218">
        <v>580528</v>
      </c>
      <c r="L45" s="233">
        <v>3.72000127521237</v>
      </c>
      <c r="M45" s="218">
        <v>2227427</v>
      </c>
      <c r="N45" s="233">
        <v>2.5072884955670762</v>
      </c>
      <c r="O45" s="218">
        <v>4840895</v>
      </c>
      <c r="P45" t="s">
        <v>867</v>
      </c>
      <c r="Q45" s="233">
        <v>-4.498037584453498</v>
      </c>
      <c r="R45" s="218">
        <v>56422687</v>
      </c>
      <c r="S45"/>
      <c r="T45" s="234">
        <v>1596615.1599999964</v>
      </c>
      <c r="U45" s="233">
        <v>2.91</v>
      </c>
      <c r="W45" s="219"/>
    </row>
    <row r="46" spans="1:23" ht="12.75">
      <c r="A46" s="208" t="s">
        <v>482</v>
      </c>
      <c r="B46" s="170">
        <v>37</v>
      </c>
      <c r="C46" s="218">
        <v>21305283</v>
      </c>
      <c r="D46" s="218" t="s">
        <v>867</v>
      </c>
      <c r="E46" s="218">
        <v>271422</v>
      </c>
      <c r="F46" s="218">
        <v>1147500</v>
      </c>
      <c r="G46" s="218" t="s">
        <v>867</v>
      </c>
      <c r="H46" s="218">
        <v>22724205</v>
      </c>
      <c r="I46" s="218"/>
      <c r="J46" s="218">
        <v>21837915</v>
      </c>
      <c r="K46" s="218">
        <v>304666</v>
      </c>
      <c r="L46" s="233">
        <v>3.930001774677201</v>
      </c>
      <c r="M46" s="218">
        <v>280797</v>
      </c>
      <c r="N46" s="233">
        <v>3.454030992329288</v>
      </c>
      <c r="O46" s="218">
        <v>1099500</v>
      </c>
      <c r="P46" t="s">
        <v>867</v>
      </c>
      <c r="Q46" s="233">
        <v>-4.183006535947713</v>
      </c>
      <c r="R46" s="218">
        <v>23522878</v>
      </c>
      <c r="S46"/>
      <c r="T46" s="234">
        <v>798673</v>
      </c>
      <c r="U46" s="233">
        <v>3.51</v>
      </c>
      <c r="W46" s="219"/>
    </row>
    <row r="47" spans="1:23" ht="12.75">
      <c r="A47" s="208" t="s">
        <v>483</v>
      </c>
      <c r="B47" s="170">
        <v>38</v>
      </c>
      <c r="C47" s="218">
        <v>25857260</v>
      </c>
      <c r="D47" s="218" t="s">
        <v>867</v>
      </c>
      <c r="E47" s="218">
        <v>683083</v>
      </c>
      <c r="F47" s="218">
        <v>1862283</v>
      </c>
      <c r="G47" s="218" t="s">
        <v>867</v>
      </c>
      <c r="H47" s="218">
        <v>28402626</v>
      </c>
      <c r="I47" s="218"/>
      <c r="J47" s="218">
        <v>26503692</v>
      </c>
      <c r="K47" s="218">
        <v>230130</v>
      </c>
      <c r="L47" s="233">
        <v>3.3900034265038137</v>
      </c>
      <c r="M47" s="218">
        <v>701150</v>
      </c>
      <c r="N47" s="233">
        <v>2.644920163435483</v>
      </c>
      <c r="O47" s="218">
        <v>1700000</v>
      </c>
      <c r="P47" t="s">
        <v>867</v>
      </c>
      <c r="Q47" s="233">
        <v>-8.714196499672713</v>
      </c>
      <c r="R47" s="218">
        <v>29134972</v>
      </c>
      <c r="S47"/>
      <c r="T47" s="234">
        <v>732346</v>
      </c>
      <c r="U47" s="233">
        <v>2.58</v>
      </c>
      <c r="W47" s="219"/>
    </row>
    <row r="48" spans="1:23" ht="12.75">
      <c r="A48" s="208" t="s">
        <v>484</v>
      </c>
      <c r="B48" s="170">
        <v>39</v>
      </c>
      <c r="C48" s="218">
        <v>13523551</v>
      </c>
      <c r="D48" s="218" t="s">
        <v>867</v>
      </c>
      <c r="E48" s="218">
        <v>363726</v>
      </c>
      <c r="F48" s="218">
        <v>1785000</v>
      </c>
      <c r="G48" s="218" t="s">
        <v>867</v>
      </c>
      <c r="H48" s="218">
        <v>15672277</v>
      </c>
      <c r="I48" s="218"/>
      <c r="J48" s="218">
        <v>13861640</v>
      </c>
      <c r="K48" s="218">
        <v>451687</v>
      </c>
      <c r="L48" s="233">
        <v>5.840004596425894</v>
      </c>
      <c r="M48" s="218">
        <v>376456</v>
      </c>
      <c r="N48" s="233">
        <v>3.499887277786026</v>
      </c>
      <c r="O48" s="218">
        <v>1678000</v>
      </c>
      <c r="P48" t="s">
        <v>867</v>
      </c>
      <c r="Q48" s="233">
        <v>-5.9943977591036415</v>
      </c>
      <c r="R48" s="218">
        <v>16367783</v>
      </c>
      <c r="S48"/>
      <c r="T48" s="234">
        <v>695506</v>
      </c>
      <c r="U48" s="233">
        <v>4.44</v>
      </c>
      <c r="W48" s="219"/>
    </row>
    <row r="49" spans="1:23" ht="12.75">
      <c r="A49" s="208" t="s">
        <v>485</v>
      </c>
      <c r="B49" s="170">
        <v>40</v>
      </c>
      <c r="C49" s="218">
        <v>99317719</v>
      </c>
      <c r="D49" s="218" t="s">
        <v>867</v>
      </c>
      <c r="E49" s="218">
        <v>6107980</v>
      </c>
      <c r="F49" s="218">
        <v>14805386</v>
      </c>
      <c r="G49" s="218" t="s">
        <v>867</v>
      </c>
      <c r="H49" s="218">
        <v>120231085</v>
      </c>
      <c r="I49" s="218"/>
      <c r="J49" s="218">
        <v>101800662</v>
      </c>
      <c r="K49" s="218">
        <v>1013041</v>
      </c>
      <c r="L49" s="233">
        <v>3.520000293200451</v>
      </c>
      <c r="M49" s="218">
        <v>6320653</v>
      </c>
      <c r="N49" s="233">
        <v>3.4818876289706253</v>
      </c>
      <c r="O49" s="218">
        <v>12548289</v>
      </c>
      <c r="P49" t="s">
        <v>867</v>
      </c>
      <c r="Q49" s="233">
        <v>-15.245107422393446</v>
      </c>
      <c r="R49" s="218">
        <v>121682645</v>
      </c>
      <c r="S49"/>
      <c r="T49" s="234">
        <v>1451560</v>
      </c>
      <c r="U49" s="233">
        <v>1.21</v>
      </c>
      <c r="W49" s="219"/>
    </row>
    <row r="50" spans="1:23" ht="12.75">
      <c r="A50" s="208" t="s">
        <v>486</v>
      </c>
      <c r="B50" s="170">
        <v>41</v>
      </c>
      <c r="C50" s="218">
        <v>30022607</v>
      </c>
      <c r="D50" s="218" t="s">
        <v>867</v>
      </c>
      <c r="E50" s="218">
        <v>745958</v>
      </c>
      <c r="F50" s="218">
        <v>3005063</v>
      </c>
      <c r="G50" s="218" t="s">
        <v>867</v>
      </c>
      <c r="H50" s="218">
        <v>33773628</v>
      </c>
      <c r="I50" s="218"/>
      <c r="J50" s="218">
        <v>30773172</v>
      </c>
      <c r="K50" s="218">
        <v>375283</v>
      </c>
      <c r="L50" s="233">
        <v>3.7500007910705424</v>
      </c>
      <c r="M50" s="218">
        <v>760633</v>
      </c>
      <c r="N50" s="233">
        <v>1.967268934712142</v>
      </c>
      <c r="O50" s="218">
        <v>2913600.99</v>
      </c>
      <c r="P50" t="s">
        <v>867</v>
      </c>
      <c r="Q50" s="233">
        <v>-3.043597089312263</v>
      </c>
      <c r="R50" s="218">
        <v>34822688.99</v>
      </c>
      <c r="S50"/>
      <c r="T50" s="234">
        <v>1049060.990000002</v>
      </c>
      <c r="U50" s="233">
        <v>3.11</v>
      </c>
      <c r="W50" s="219"/>
    </row>
    <row r="51" spans="1:23" ht="12.75">
      <c r="A51" s="208" t="s">
        <v>487</v>
      </c>
      <c r="B51" s="170">
        <v>42</v>
      </c>
      <c r="C51" s="218">
        <v>42894951</v>
      </c>
      <c r="D51" s="218" t="s">
        <v>867</v>
      </c>
      <c r="E51" s="218">
        <v>4244723</v>
      </c>
      <c r="F51" s="218">
        <v>4197347.9</v>
      </c>
      <c r="G51" s="218" t="s">
        <v>867</v>
      </c>
      <c r="H51" s="218">
        <v>51337021.9</v>
      </c>
      <c r="I51" s="218"/>
      <c r="J51" s="218">
        <v>43967325</v>
      </c>
      <c r="K51" s="218">
        <v>922241</v>
      </c>
      <c r="L51" s="233">
        <v>4.64999948362221</v>
      </c>
      <c r="M51" s="218">
        <v>4380088</v>
      </c>
      <c r="N51" s="233">
        <v>3.1890184589194632</v>
      </c>
      <c r="O51" s="218">
        <v>3183875</v>
      </c>
      <c r="P51" t="s">
        <v>867</v>
      </c>
      <c r="Q51" s="233">
        <v>-24.14555391036326</v>
      </c>
      <c r="R51" s="218">
        <v>52453529</v>
      </c>
      <c r="S51"/>
      <c r="T51" s="234">
        <v>1116507.1000000015</v>
      </c>
      <c r="U51" s="233">
        <v>2.17</v>
      </c>
      <c r="W51" s="219"/>
    </row>
    <row r="52" spans="1:23" ht="12.75">
      <c r="A52" s="208" t="s">
        <v>488</v>
      </c>
      <c r="B52" s="170">
        <v>43</v>
      </c>
      <c r="C52" s="218">
        <v>7964524</v>
      </c>
      <c r="D52" s="218" t="s">
        <v>867</v>
      </c>
      <c r="E52" s="218">
        <v>500308</v>
      </c>
      <c r="F52" s="218">
        <v>596361</v>
      </c>
      <c r="G52" s="218" t="s">
        <v>867</v>
      </c>
      <c r="H52" s="218">
        <v>9061193</v>
      </c>
      <c r="I52" s="218"/>
      <c r="J52" s="218">
        <v>8163637</v>
      </c>
      <c r="K52" s="218">
        <v>58937</v>
      </c>
      <c r="L52" s="233">
        <v>3.2399927478402977</v>
      </c>
      <c r="M52" s="218">
        <v>514798</v>
      </c>
      <c r="N52" s="233">
        <v>2.896215930986512</v>
      </c>
      <c r="O52" s="218">
        <v>555920</v>
      </c>
      <c r="P52" t="s">
        <v>867</v>
      </c>
      <c r="Q52" s="233">
        <v>-6.781295222189245</v>
      </c>
      <c r="R52" s="218">
        <v>9293292</v>
      </c>
      <c r="S52"/>
      <c r="T52" s="234">
        <v>232099</v>
      </c>
      <c r="U52" s="233">
        <v>2.56</v>
      </c>
      <c r="W52" s="219"/>
    </row>
    <row r="53" spans="1:23" ht="12.75">
      <c r="A53" s="208" t="s">
        <v>489</v>
      </c>
      <c r="B53" s="170">
        <v>44</v>
      </c>
      <c r="C53" s="218">
        <v>155093482</v>
      </c>
      <c r="D53" s="218" t="s">
        <v>867</v>
      </c>
      <c r="E53" s="218">
        <v>22233995</v>
      </c>
      <c r="F53" s="218">
        <v>14280000</v>
      </c>
      <c r="G53" s="218" t="s">
        <v>867</v>
      </c>
      <c r="H53" s="218">
        <v>191607477</v>
      </c>
      <c r="I53" s="218"/>
      <c r="J53" s="218">
        <v>158970819</v>
      </c>
      <c r="K53" s="218">
        <v>2326402</v>
      </c>
      <c r="L53" s="233">
        <v>3.999999819463722</v>
      </c>
      <c r="M53" s="218">
        <v>23012176</v>
      </c>
      <c r="N53" s="233">
        <v>3.49996030852755</v>
      </c>
      <c r="O53" s="218">
        <v>11944200</v>
      </c>
      <c r="P53" t="s">
        <v>867</v>
      </c>
      <c r="Q53" s="233">
        <v>-16.357142857142858</v>
      </c>
      <c r="R53" s="218">
        <v>196253597</v>
      </c>
      <c r="S53"/>
      <c r="T53" s="234">
        <v>4646120</v>
      </c>
      <c r="U53" s="233">
        <v>2.42</v>
      </c>
      <c r="W53" s="219"/>
    </row>
    <row r="54" spans="1:23" ht="12.75">
      <c r="A54" s="208" t="s">
        <v>490</v>
      </c>
      <c r="B54" s="170">
        <v>45</v>
      </c>
      <c r="C54" s="218">
        <v>5878653</v>
      </c>
      <c r="D54" s="218" t="s">
        <v>867</v>
      </c>
      <c r="E54" s="218">
        <v>617535</v>
      </c>
      <c r="F54" s="218">
        <v>544668.39</v>
      </c>
      <c r="G54" s="218" t="s">
        <v>867</v>
      </c>
      <c r="H54" s="218">
        <v>7040856.39</v>
      </c>
      <c r="I54" s="218"/>
      <c r="J54" s="218">
        <v>6025619</v>
      </c>
      <c r="K54" s="218">
        <v>101701</v>
      </c>
      <c r="L54" s="233">
        <v>4.22999962746568</v>
      </c>
      <c r="M54" s="218">
        <v>635885</v>
      </c>
      <c r="N54" s="233">
        <v>2.9714914944092237</v>
      </c>
      <c r="O54" s="218">
        <v>610000</v>
      </c>
      <c r="P54" t="s">
        <v>867</v>
      </c>
      <c r="Q54" s="233">
        <v>11.99474968613471</v>
      </c>
      <c r="R54" s="218">
        <v>7373205</v>
      </c>
      <c r="S54"/>
      <c r="T54" s="234">
        <v>332348.61000000034</v>
      </c>
      <c r="U54" s="233">
        <v>4.72</v>
      </c>
      <c r="W54" s="219"/>
    </row>
    <row r="55" spans="1:23" ht="12.75">
      <c r="A55" s="208" t="s">
        <v>491</v>
      </c>
      <c r="B55" s="170">
        <v>46</v>
      </c>
      <c r="C55" s="218">
        <v>213689714</v>
      </c>
      <c r="D55" s="218" t="s">
        <v>867</v>
      </c>
      <c r="E55" s="218">
        <v>6741760</v>
      </c>
      <c r="F55" s="218">
        <v>16059806</v>
      </c>
      <c r="G55" s="218" t="s">
        <v>867</v>
      </c>
      <c r="H55" s="218">
        <v>236491280</v>
      </c>
      <c r="I55" s="218"/>
      <c r="J55" s="218">
        <v>219031957</v>
      </c>
      <c r="K55" s="218">
        <v>3119870</v>
      </c>
      <c r="L55" s="233">
        <v>3.9600001523704598</v>
      </c>
      <c r="M55" s="218">
        <v>6977722</v>
      </c>
      <c r="N55" s="233">
        <v>3.500005933168787</v>
      </c>
      <c r="O55" s="218">
        <v>11430980</v>
      </c>
      <c r="P55" t="s">
        <v>867</v>
      </c>
      <c r="Q55" s="233">
        <v>-28.82242786743501</v>
      </c>
      <c r="R55" s="218">
        <v>240560529</v>
      </c>
      <c r="S55"/>
      <c r="T55" s="234">
        <v>4069249</v>
      </c>
      <c r="U55" s="233">
        <v>1.72</v>
      </c>
      <c r="W55" s="219"/>
    </row>
    <row r="56" spans="1:23" ht="12.75">
      <c r="A56" s="208" t="s">
        <v>492</v>
      </c>
      <c r="B56" s="170">
        <v>47</v>
      </c>
      <c r="C56" s="218">
        <v>3906721</v>
      </c>
      <c r="D56" s="218" t="s">
        <v>867</v>
      </c>
      <c r="E56" s="218">
        <v>327611</v>
      </c>
      <c r="F56" s="218">
        <v>189500</v>
      </c>
      <c r="G56" s="218" t="s">
        <v>867</v>
      </c>
      <c r="H56" s="218">
        <v>4423832</v>
      </c>
      <c r="I56" s="218"/>
      <c r="J56" s="218">
        <v>4004389</v>
      </c>
      <c r="K56" s="218">
        <v>34770</v>
      </c>
      <c r="L56" s="233">
        <v>3.3900040468720443</v>
      </c>
      <c r="M56" s="218">
        <v>338991</v>
      </c>
      <c r="N56" s="233">
        <v>3.4736318377588056</v>
      </c>
      <c r="O56" s="218">
        <v>174250</v>
      </c>
      <c r="P56" t="s">
        <v>867</v>
      </c>
      <c r="Q56" s="233">
        <v>-8.047493403693931</v>
      </c>
      <c r="R56" s="218">
        <v>4552400</v>
      </c>
      <c r="S56"/>
      <c r="T56" s="234">
        <v>128568</v>
      </c>
      <c r="U56" s="233">
        <v>2.91</v>
      </c>
      <c r="W56" s="219"/>
    </row>
    <row r="57" spans="1:23" ht="12.75">
      <c r="A57" s="208" t="s">
        <v>493</v>
      </c>
      <c r="B57" s="170">
        <v>48</v>
      </c>
      <c r="C57" s="218">
        <v>136366074</v>
      </c>
      <c r="D57" s="218" t="s">
        <v>867</v>
      </c>
      <c r="E57" s="218">
        <v>2780883</v>
      </c>
      <c r="F57" s="218">
        <v>10062757.1</v>
      </c>
      <c r="G57" s="218" t="s">
        <v>867</v>
      </c>
      <c r="H57" s="218">
        <v>149209714.1</v>
      </c>
      <c r="I57" s="218"/>
      <c r="J57" s="218">
        <v>139775226</v>
      </c>
      <c r="K57" s="218">
        <v>3627338</v>
      </c>
      <c r="L57" s="233">
        <v>5.1600004264990424</v>
      </c>
      <c r="M57" s="218">
        <v>2878214</v>
      </c>
      <c r="N57" s="233">
        <v>3.5000034161811193</v>
      </c>
      <c r="O57" s="218">
        <v>7965514.5</v>
      </c>
      <c r="P57" t="s">
        <v>867</v>
      </c>
      <c r="Q57" s="233">
        <v>-20.841629974353648</v>
      </c>
      <c r="R57" s="218">
        <v>154246292.5</v>
      </c>
      <c r="S57"/>
      <c r="T57" s="234">
        <v>5036578.400000006</v>
      </c>
      <c r="U57" s="233">
        <v>3.38</v>
      </c>
      <c r="W57" s="219"/>
    </row>
    <row r="58" spans="1:23" ht="12.75">
      <c r="A58" s="208" t="s">
        <v>494</v>
      </c>
      <c r="B58" s="170">
        <v>49</v>
      </c>
      <c r="C58" s="218">
        <v>659696719</v>
      </c>
      <c r="D58" s="218" t="s">
        <v>867</v>
      </c>
      <c r="E58" s="218">
        <v>22812246</v>
      </c>
      <c r="F58" s="218">
        <v>52114395</v>
      </c>
      <c r="G58" s="218" t="s">
        <v>867</v>
      </c>
      <c r="H58" s="218">
        <v>734623360</v>
      </c>
      <c r="I58" s="218"/>
      <c r="J58" s="218">
        <v>676189137</v>
      </c>
      <c r="K58" s="218">
        <v>15370934</v>
      </c>
      <c r="L58" s="233">
        <v>4.8300000715935045</v>
      </c>
      <c r="M58" s="218">
        <v>23610675</v>
      </c>
      <c r="N58" s="233">
        <v>3.5000017096080764</v>
      </c>
      <c r="O58" s="218">
        <v>38554475</v>
      </c>
      <c r="P58" t="s">
        <v>867</v>
      </c>
      <c r="Q58" s="233">
        <v>-26.019528769354416</v>
      </c>
      <c r="R58" s="218">
        <v>753725221</v>
      </c>
      <c r="S58"/>
      <c r="T58" s="234">
        <v>19101861</v>
      </c>
      <c r="U58" s="233">
        <v>2.6</v>
      </c>
      <c r="W58" s="219"/>
    </row>
    <row r="59" spans="1:23" ht="12.75">
      <c r="A59" s="208" t="s">
        <v>495</v>
      </c>
      <c r="B59" s="170">
        <v>50</v>
      </c>
      <c r="C59" s="218">
        <v>77671650</v>
      </c>
      <c r="D59" s="218" t="s">
        <v>867</v>
      </c>
      <c r="E59" s="218">
        <v>2316820</v>
      </c>
      <c r="F59" s="218">
        <v>6003804</v>
      </c>
      <c r="G59" s="218" t="s">
        <v>867</v>
      </c>
      <c r="H59" s="218">
        <v>85992274</v>
      </c>
      <c r="I59" s="218"/>
      <c r="J59" s="218">
        <v>79613441</v>
      </c>
      <c r="K59" s="218">
        <v>1530132</v>
      </c>
      <c r="L59" s="233">
        <v>4.470000315430405</v>
      </c>
      <c r="M59" s="218">
        <v>2396520</v>
      </c>
      <c r="N59" s="233">
        <v>3.4400600823542615</v>
      </c>
      <c r="O59" s="218">
        <v>5400000</v>
      </c>
      <c r="P59" t="s">
        <v>867</v>
      </c>
      <c r="Q59" s="233">
        <v>-10.057023846881078</v>
      </c>
      <c r="R59" s="218">
        <v>88940093</v>
      </c>
      <c r="S59"/>
      <c r="T59" s="234">
        <v>2947819</v>
      </c>
      <c r="U59" s="233">
        <v>3.4299999999999997</v>
      </c>
      <c r="W59" s="219"/>
    </row>
    <row r="60" spans="1:23" ht="12.75">
      <c r="A60" s="208" t="s">
        <v>496</v>
      </c>
      <c r="B60" s="170">
        <v>51</v>
      </c>
      <c r="C60" s="218">
        <v>25373971</v>
      </c>
      <c r="D60" s="218" t="s">
        <v>867</v>
      </c>
      <c r="E60" s="218">
        <v>400947</v>
      </c>
      <c r="F60" s="218">
        <v>1035000</v>
      </c>
      <c r="G60" s="218" t="s">
        <v>867</v>
      </c>
      <c r="H60" s="218">
        <v>26809918</v>
      </c>
      <c r="I60" s="218"/>
      <c r="J60" s="218">
        <v>26008320</v>
      </c>
      <c r="K60" s="218">
        <v>357773</v>
      </c>
      <c r="L60" s="233">
        <v>3.909998951287522</v>
      </c>
      <c r="M60" s="218">
        <v>409100</v>
      </c>
      <c r="N60" s="233">
        <v>2.0334358406472677</v>
      </c>
      <c r="O60" s="218">
        <v>955500</v>
      </c>
      <c r="P60" t="s">
        <v>867</v>
      </c>
      <c r="Q60" s="233">
        <v>-7.681159420289855</v>
      </c>
      <c r="R60" s="218">
        <v>27730693</v>
      </c>
      <c r="S60"/>
      <c r="T60" s="234">
        <v>920775</v>
      </c>
      <c r="U60" s="233">
        <v>3.4299999999999997</v>
      </c>
      <c r="W60" s="219"/>
    </row>
    <row r="61" spans="1:23" ht="12.75">
      <c r="A61" s="208" t="s">
        <v>497</v>
      </c>
      <c r="B61" s="170">
        <v>52</v>
      </c>
      <c r="C61" s="218">
        <v>26919980</v>
      </c>
      <c r="D61" s="218" t="s">
        <v>867</v>
      </c>
      <c r="E61" s="218">
        <v>1730667</v>
      </c>
      <c r="F61" s="218">
        <v>2302314</v>
      </c>
      <c r="G61" s="218" t="s">
        <v>867</v>
      </c>
      <c r="H61" s="218">
        <v>30952961</v>
      </c>
      <c r="I61" s="218"/>
      <c r="J61" s="218">
        <v>27592980</v>
      </c>
      <c r="K61" s="218">
        <v>414568</v>
      </c>
      <c r="L61" s="233">
        <v>4.040003001488114</v>
      </c>
      <c r="M61" s="218">
        <v>1784960</v>
      </c>
      <c r="N61" s="233">
        <v>3.137114187766913</v>
      </c>
      <c r="O61" s="218">
        <v>1968503.3599999999</v>
      </c>
      <c r="P61" t="s">
        <v>867</v>
      </c>
      <c r="Q61" s="233">
        <v>-14.498918913753734</v>
      </c>
      <c r="R61" s="218">
        <v>31761011.36</v>
      </c>
      <c r="S61"/>
      <c r="T61" s="234">
        <v>808050.3599999994</v>
      </c>
      <c r="U61" s="233">
        <v>2.6100000000000003</v>
      </c>
      <c r="W61" s="219"/>
    </row>
    <row r="62" spans="1:23" ht="12.75">
      <c r="A62" s="208" t="s">
        <v>498</v>
      </c>
      <c r="B62" s="170">
        <v>53</v>
      </c>
      <c r="C62" s="218">
        <v>3327953</v>
      </c>
      <c r="D62" s="218" t="s">
        <v>867</v>
      </c>
      <c r="E62" s="218">
        <v>205119</v>
      </c>
      <c r="F62" s="218">
        <v>213000</v>
      </c>
      <c r="G62" s="218" t="s">
        <v>867</v>
      </c>
      <c r="H62" s="218">
        <v>3746072</v>
      </c>
      <c r="I62" s="218"/>
      <c r="J62" s="218">
        <v>3411152</v>
      </c>
      <c r="K62" s="218">
        <v>41932</v>
      </c>
      <c r="L62" s="233">
        <v>3.759999014409158</v>
      </c>
      <c r="M62" s="218">
        <v>211616</v>
      </c>
      <c r="N62" s="233">
        <v>3.1674296384050233</v>
      </c>
      <c r="O62" s="218">
        <v>203982</v>
      </c>
      <c r="P62" t="s">
        <v>867</v>
      </c>
      <c r="Q62" s="233">
        <v>-4.233802816901409</v>
      </c>
      <c r="R62" s="218">
        <v>3868682</v>
      </c>
      <c r="S62"/>
      <c r="T62" s="234">
        <v>122610</v>
      </c>
      <c r="U62" s="233">
        <v>3.27</v>
      </c>
      <c r="W62" s="219"/>
    </row>
    <row r="63" spans="1:23" ht="12.75">
      <c r="A63" s="208" t="s">
        <v>499</v>
      </c>
      <c r="B63" s="170">
        <v>54</v>
      </c>
      <c r="C63" s="218">
        <v>22202815</v>
      </c>
      <c r="D63" s="218" t="s">
        <v>867</v>
      </c>
      <c r="E63" s="218">
        <v>1543763</v>
      </c>
      <c r="F63" s="218">
        <v>3123150</v>
      </c>
      <c r="G63" s="218" t="s">
        <v>867</v>
      </c>
      <c r="H63" s="218">
        <v>26869728</v>
      </c>
      <c r="I63" s="218"/>
      <c r="J63" s="218">
        <v>22757885</v>
      </c>
      <c r="K63" s="218">
        <v>668305</v>
      </c>
      <c r="L63" s="233">
        <v>5.509999520331093</v>
      </c>
      <c r="M63" s="218">
        <v>1597608</v>
      </c>
      <c r="N63" s="233">
        <v>3.4879058508333207</v>
      </c>
      <c r="O63" s="218">
        <v>2843025</v>
      </c>
      <c r="P63" t="s">
        <v>867</v>
      </c>
      <c r="Q63" s="233">
        <v>-8.969309831420201</v>
      </c>
      <c r="R63" s="218">
        <v>27866823</v>
      </c>
      <c r="S63"/>
      <c r="T63" s="234">
        <v>997095</v>
      </c>
      <c r="U63" s="233">
        <v>3.71</v>
      </c>
      <c r="W63" s="219"/>
    </row>
    <row r="64" spans="1:23" ht="12.75">
      <c r="A64" s="208" t="s">
        <v>500</v>
      </c>
      <c r="B64" s="170">
        <v>55</v>
      </c>
      <c r="C64" s="218">
        <v>29318108</v>
      </c>
      <c r="D64" s="218" t="s">
        <v>867</v>
      </c>
      <c r="E64" s="218">
        <v>159810</v>
      </c>
      <c r="F64" s="218">
        <v>2977500</v>
      </c>
      <c r="G64" s="218" t="s">
        <v>867</v>
      </c>
      <c r="H64" s="218">
        <v>32455418</v>
      </c>
      <c r="I64" s="218"/>
      <c r="J64" s="218">
        <v>30051061</v>
      </c>
      <c r="K64" s="218">
        <v>469090</v>
      </c>
      <c r="L64" s="233">
        <v>4.100001951012664</v>
      </c>
      <c r="M64" s="218">
        <v>165403</v>
      </c>
      <c r="N64" s="233">
        <v>3.4997809899255365</v>
      </c>
      <c r="O64" s="218">
        <v>1745500</v>
      </c>
      <c r="P64" t="s">
        <v>867</v>
      </c>
      <c r="Q64" s="233">
        <v>-41.37699412258606</v>
      </c>
      <c r="R64" s="218">
        <v>32431054</v>
      </c>
      <c r="S64"/>
      <c r="T64" s="234">
        <v>-24364</v>
      </c>
      <c r="U64" s="233">
        <v>-0.08</v>
      </c>
      <c r="W64" s="219"/>
    </row>
    <row r="65" spans="1:23" ht="12.75">
      <c r="A65" s="208" t="s">
        <v>501</v>
      </c>
      <c r="B65" s="170">
        <v>56</v>
      </c>
      <c r="C65" s="218">
        <v>106109294</v>
      </c>
      <c r="D65" s="218" t="s">
        <v>867</v>
      </c>
      <c r="E65" s="218">
        <v>5395270</v>
      </c>
      <c r="F65" s="218">
        <v>8236800</v>
      </c>
      <c r="G65" s="218" t="s">
        <v>867</v>
      </c>
      <c r="H65" s="218">
        <v>119741364</v>
      </c>
      <c r="I65" s="218"/>
      <c r="J65" s="218">
        <v>108762026</v>
      </c>
      <c r="K65" s="218">
        <v>1846302</v>
      </c>
      <c r="L65" s="233">
        <v>4.239999938176952</v>
      </c>
      <c r="M65" s="218">
        <v>5583906</v>
      </c>
      <c r="N65" s="233">
        <v>3.4963217781501204</v>
      </c>
      <c r="O65" s="218">
        <v>7056407</v>
      </c>
      <c r="P65" t="s">
        <v>867</v>
      </c>
      <c r="Q65" s="233">
        <v>-14.330723096348096</v>
      </c>
      <c r="R65" s="218">
        <v>123248641</v>
      </c>
      <c r="S65"/>
      <c r="T65" s="234">
        <v>3507277</v>
      </c>
      <c r="U65" s="233">
        <v>2.93</v>
      </c>
      <c r="W65" s="219"/>
    </row>
    <row r="66" spans="1:23" ht="12.75">
      <c r="A66" s="208" t="s">
        <v>502</v>
      </c>
      <c r="B66" s="170">
        <v>57</v>
      </c>
      <c r="C66" s="218">
        <v>64806742</v>
      </c>
      <c r="D66" s="218" t="s">
        <v>867</v>
      </c>
      <c r="E66" s="218">
        <v>8862435</v>
      </c>
      <c r="F66" s="218">
        <v>22111250</v>
      </c>
      <c r="G66" s="218" t="s">
        <v>867</v>
      </c>
      <c r="H66" s="218">
        <v>95780427</v>
      </c>
      <c r="I66" s="218"/>
      <c r="J66" s="218">
        <v>66426911</v>
      </c>
      <c r="K66" s="218">
        <v>2106219</v>
      </c>
      <c r="L66" s="233">
        <v>5.750000516921526</v>
      </c>
      <c r="M66" s="218">
        <v>9167675</v>
      </c>
      <c r="N66" s="233">
        <v>3.4442001549235624</v>
      </c>
      <c r="O66" s="218">
        <v>12511700</v>
      </c>
      <c r="P66" t="s">
        <v>867</v>
      </c>
      <c r="Q66" s="233">
        <v>-43.41477754536718</v>
      </c>
      <c r="R66" s="218">
        <v>90212505</v>
      </c>
      <c r="S66"/>
      <c r="T66" s="234">
        <v>-5567922</v>
      </c>
      <c r="U66" s="233">
        <v>-5.81</v>
      </c>
      <c r="W66" s="219"/>
    </row>
    <row r="67" spans="1:23" ht="12.75">
      <c r="A67" s="208" t="s">
        <v>503</v>
      </c>
      <c r="B67" s="170">
        <v>58</v>
      </c>
      <c r="C67" s="218">
        <v>3773539</v>
      </c>
      <c r="D67" s="218" t="s">
        <v>867</v>
      </c>
      <c r="E67" s="218">
        <v>766107</v>
      </c>
      <c r="F67" s="218">
        <v>608800</v>
      </c>
      <c r="G67" s="218" t="s">
        <v>867</v>
      </c>
      <c r="H67" s="218">
        <v>5148446</v>
      </c>
      <c r="I67" s="218"/>
      <c r="J67" s="218">
        <v>3867877</v>
      </c>
      <c r="K67" s="218">
        <v>38867</v>
      </c>
      <c r="L67" s="233">
        <v>3.5299754421512537</v>
      </c>
      <c r="M67" s="218">
        <v>788938</v>
      </c>
      <c r="N67" s="233">
        <v>2.9801320181123523</v>
      </c>
      <c r="O67" s="218">
        <v>579000</v>
      </c>
      <c r="P67" t="s">
        <v>867</v>
      </c>
      <c r="Q67" s="233">
        <v>-4.894875164257556</v>
      </c>
      <c r="R67" s="218">
        <v>5274682</v>
      </c>
      <c r="S67"/>
      <c r="T67" s="234">
        <v>126236</v>
      </c>
      <c r="U67" s="233">
        <v>2.45</v>
      </c>
      <c r="W67" s="219"/>
    </row>
    <row r="68" spans="1:23" ht="12.75">
      <c r="A68" s="208" t="s">
        <v>504</v>
      </c>
      <c r="B68" s="170">
        <v>59</v>
      </c>
      <c r="C68" s="218">
        <v>2675467</v>
      </c>
      <c r="D68" s="218" t="s">
        <v>872</v>
      </c>
      <c r="E68" s="218">
        <v>209495</v>
      </c>
      <c r="F68" s="218">
        <v>195900</v>
      </c>
      <c r="G68" s="218" t="s">
        <v>872</v>
      </c>
      <c r="H68" s="218">
        <v>3080862</v>
      </c>
      <c r="I68" s="218"/>
      <c r="J68" s="218">
        <v>2742354</v>
      </c>
      <c r="K68" s="218">
        <v>17658</v>
      </c>
      <c r="L68" s="233">
        <v>3.160009075051197</v>
      </c>
      <c r="M68" s="218">
        <v>216186</v>
      </c>
      <c r="N68" s="233">
        <v>3.1938709754409413</v>
      </c>
      <c r="O68" s="218">
        <v>199700</v>
      </c>
      <c r="P68" t="s">
        <v>872</v>
      </c>
      <c r="Q68" s="233">
        <v>1.9397651863195509</v>
      </c>
      <c r="R68" s="218">
        <v>3175898</v>
      </c>
      <c r="S68"/>
      <c r="T68" s="234">
        <v>95036</v>
      </c>
      <c r="U68" s="233">
        <v>3.08</v>
      </c>
      <c r="W68" s="219"/>
    </row>
    <row r="69" spans="1:23" ht="12.75">
      <c r="A69" s="208" t="s">
        <v>505</v>
      </c>
      <c r="B69" s="170">
        <v>60</v>
      </c>
      <c r="C69" s="218">
        <v>3430970</v>
      </c>
      <c r="D69" s="218" t="s">
        <v>867</v>
      </c>
      <c r="E69" s="218">
        <v>219690</v>
      </c>
      <c r="F69" s="218">
        <v>198689.12</v>
      </c>
      <c r="G69" s="218" t="s">
        <v>867</v>
      </c>
      <c r="H69" s="218">
        <v>3849349.12</v>
      </c>
      <c r="I69" s="218"/>
      <c r="J69" s="218">
        <v>3516744</v>
      </c>
      <c r="K69" s="218">
        <v>49406</v>
      </c>
      <c r="L69" s="233">
        <v>3.939993646111741</v>
      </c>
      <c r="M69" s="218">
        <v>224821</v>
      </c>
      <c r="N69" s="233">
        <v>2.3355637489189314</v>
      </c>
      <c r="O69" s="218">
        <v>201832</v>
      </c>
      <c r="P69" t="s">
        <v>867</v>
      </c>
      <c r="Q69" s="233">
        <v>1.5818078010512124</v>
      </c>
      <c r="R69" s="218">
        <v>3992803</v>
      </c>
      <c r="S69"/>
      <c r="T69" s="234">
        <v>143453.8799999999</v>
      </c>
      <c r="U69" s="233">
        <v>3.73</v>
      </c>
      <c r="W69" s="219"/>
    </row>
    <row r="70" spans="1:23" ht="12.75">
      <c r="A70" s="208" t="s">
        <v>506</v>
      </c>
      <c r="B70" s="170">
        <v>61</v>
      </c>
      <c r="C70" s="218">
        <v>98391481</v>
      </c>
      <c r="D70" s="218" t="s">
        <v>867</v>
      </c>
      <c r="E70" s="218">
        <v>12227779</v>
      </c>
      <c r="F70" s="218">
        <v>10607008</v>
      </c>
      <c r="G70" s="218" t="s">
        <v>867</v>
      </c>
      <c r="H70" s="218">
        <v>121226268</v>
      </c>
      <c r="I70" s="218"/>
      <c r="J70" s="218">
        <v>100851268</v>
      </c>
      <c r="K70" s="218">
        <v>1151180</v>
      </c>
      <c r="L70" s="233">
        <v>3.6699996415340066</v>
      </c>
      <c r="M70" s="218">
        <v>12655751</v>
      </c>
      <c r="N70" s="233">
        <v>3.499997832803488</v>
      </c>
      <c r="O70" s="218">
        <v>10163985</v>
      </c>
      <c r="P70" t="s">
        <v>867</v>
      </c>
      <c r="Q70" s="233">
        <v>-4.17670091320757</v>
      </c>
      <c r="R70" s="218">
        <v>124822184</v>
      </c>
      <c r="S70"/>
      <c r="T70" s="234">
        <v>3595916</v>
      </c>
      <c r="U70" s="233">
        <v>2.97</v>
      </c>
      <c r="W70" s="219"/>
    </row>
    <row r="71" spans="1:23" ht="12.75">
      <c r="A71" s="208" t="s">
        <v>507</v>
      </c>
      <c r="B71" s="170">
        <v>62</v>
      </c>
      <c r="C71" s="218">
        <v>6388759</v>
      </c>
      <c r="D71" s="218" t="s">
        <v>867</v>
      </c>
      <c r="E71" s="218">
        <v>3983</v>
      </c>
      <c r="F71" s="218">
        <v>391000</v>
      </c>
      <c r="G71" s="218" t="s">
        <v>867</v>
      </c>
      <c r="H71" s="218">
        <v>6783742</v>
      </c>
      <c r="I71" s="218"/>
      <c r="J71" s="218">
        <v>6548478</v>
      </c>
      <c r="K71" s="218">
        <v>100304</v>
      </c>
      <c r="L71" s="233">
        <v>4.070007962422749</v>
      </c>
      <c r="M71" s="218">
        <v>4122</v>
      </c>
      <c r="N71" s="233">
        <v>3.489831785086618</v>
      </c>
      <c r="O71" s="218">
        <v>505500</v>
      </c>
      <c r="P71" t="s">
        <v>867</v>
      </c>
      <c r="Q71" s="233">
        <v>29.28388746803069</v>
      </c>
      <c r="R71" s="218">
        <v>7158404</v>
      </c>
      <c r="S71"/>
      <c r="T71" s="234">
        <v>374662</v>
      </c>
      <c r="U71" s="233">
        <v>5.52</v>
      </c>
      <c r="W71" s="219"/>
    </row>
    <row r="72" spans="1:23" ht="12.75">
      <c r="A72" s="208" t="s">
        <v>508</v>
      </c>
      <c r="B72" s="170">
        <v>63</v>
      </c>
      <c r="C72" s="218">
        <v>2071056</v>
      </c>
      <c r="D72" s="218" t="s">
        <v>867</v>
      </c>
      <c r="E72" s="218">
        <v>405665</v>
      </c>
      <c r="F72" s="218">
        <v>274240</v>
      </c>
      <c r="G72" s="218" t="s">
        <v>867</v>
      </c>
      <c r="H72" s="218">
        <v>2750961</v>
      </c>
      <c r="I72" s="218"/>
      <c r="J72" s="218">
        <v>2122832</v>
      </c>
      <c r="K72" s="218">
        <v>16361</v>
      </c>
      <c r="L72" s="233">
        <v>3.289964153552584</v>
      </c>
      <c r="M72" s="218">
        <v>419185</v>
      </c>
      <c r="N72" s="233">
        <v>3.332799230892485</v>
      </c>
      <c r="O72" s="218">
        <v>271180</v>
      </c>
      <c r="P72" t="s">
        <v>867</v>
      </c>
      <c r="Q72" s="233">
        <v>-1.115810968494749</v>
      </c>
      <c r="R72" s="218">
        <v>2829558</v>
      </c>
      <c r="S72"/>
      <c r="T72" s="234">
        <v>78597</v>
      </c>
      <c r="U72" s="233">
        <v>2.86</v>
      </c>
      <c r="W72" s="219"/>
    </row>
    <row r="73" spans="1:23" ht="12.75">
      <c r="A73" s="208" t="s">
        <v>509</v>
      </c>
      <c r="B73" s="170">
        <v>64</v>
      </c>
      <c r="C73" s="218">
        <v>28529466</v>
      </c>
      <c r="D73" s="218" t="s">
        <v>867</v>
      </c>
      <c r="E73" s="218">
        <v>2502164</v>
      </c>
      <c r="F73" s="218">
        <v>2453879</v>
      </c>
      <c r="G73" s="218" t="s">
        <v>867</v>
      </c>
      <c r="H73" s="218">
        <v>33485509</v>
      </c>
      <c r="I73" s="218"/>
      <c r="J73" s="218">
        <v>29242703</v>
      </c>
      <c r="K73" s="218">
        <v>924355</v>
      </c>
      <c r="L73" s="233">
        <v>5.740002283954421</v>
      </c>
      <c r="M73" s="218">
        <v>2589653</v>
      </c>
      <c r="N73" s="233">
        <v>3.496533400688364</v>
      </c>
      <c r="O73" s="218">
        <v>2359032</v>
      </c>
      <c r="P73" t="s">
        <v>867</v>
      </c>
      <c r="Q73" s="233">
        <v>-3.8651865067511477</v>
      </c>
      <c r="R73" s="218">
        <v>35115743</v>
      </c>
      <c r="S73"/>
      <c r="T73" s="234">
        <v>1630234</v>
      </c>
      <c r="U73" s="233">
        <v>4.87</v>
      </c>
      <c r="W73" s="219"/>
    </row>
    <row r="74" spans="1:23" ht="12.75">
      <c r="A74" s="208" t="s">
        <v>510</v>
      </c>
      <c r="B74" s="170">
        <v>65</v>
      </c>
      <c r="C74" s="218">
        <v>37487218</v>
      </c>
      <c r="D74" s="218" t="s">
        <v>867</v>
      </c>
      <c r="E74" s="218">
        <v>546320</v>
      </c>
      <c r="F74" s="218">
        <v>1938000</v>
      </c>
      <c r="G74" s="218" t="s">
        <v>867</v>
      </c>
      <c r="H74" s="218">
        <v>39971538</v>
      </c>
      <c r="I74" s="218"/>
      <c r="J74" s="218">
        <v>38424398</v>
      </c>
      <c r="K74" s="218">
        <v>644780</v>
      </c>
      <c r="L74" s="233">
        <v>4.2199984005214795</v>
      </c>
      <c r="M74" s="218">
        <v>565441</v>
      </c>
      <c r="N74" s="233">
        <v>3.4999633914189485</v>
      </c>
      <c r="O74" s="218">
        <v>1664878</v>
      </c>
      <c r="P74" t="s">
        <v>867</v>
      </c>
      <c r="Q74" s="233">
        <v>-14.092982456140351</v>
      </c>
      <c r="R74" s="218">
        <v>41299497</v>
      </c>
      <c r="S74"/>
      <c r="T74" s="234">
        <v>1327959</v>
      </c>
      <c r="U74" s="233">
        <v>3.32</v>
      </c>
      <c r="W74" s="219"/>
    </row>
    <row r="75" spans="1:23" ht="12.75">
      <c r="A75" s="208" t="s">
        <v>511</v>
      </c>
      <c r="B75" s="170">
        <v>66</v>
      </c>
      <c r="C75" s="218">
        <v>3841422</v>
      </c>
      <c r="D75" s="218" t="s">
        <v>867</v>
      </c>
      <c r="E75" s="218">
        <v>349814</v>
      </c>
      <c r="F75" s="218">
        <v>147000</v>
      </c>
      <c r="G75" s="218" t="s">
        <v>867</v>
      </c>
      <c r="H75" s="218">
        <v>4338236</v>
      </c>
      <c r="I75" s="218"/>
      <c r="J75" s="218">
        <v>3937458</v>
      </c>
      <c r="K75" s="218">
        <v>34957</v>
      </c>
      <c r="L75" s="233">
        <v>3.410013271127202</v>
      </c>
      <c r="M75" s="218">
        <v>360540</v>
      </c>
      <c r="N75" s="233">
        <v>3.0662008953329485</v>
      </c>
      <c r="O75" s="218">
        <v>154500</v>
      </c>
      <c r="P75" t="s">
        <v>867</v>
      </c>
      <c r="Q75" s="233">
        <v>5.1020408163265305</v>
      </c>
      <c r="R75" s="218">
        <v>4487455</v>
      </c>
      <c r="S75"/>
      <c r="T75" s="234">
        <v>149219</v>
      </c>
      <c r="U75" s="233">
        <v>3.44</v>
      </c>
      <c r="W75" s="219"/>
    </row>
    <row r="76" spans="1:23" ht="12.75">
      <c r="A76" s="208" t="s">
        <v>512</v>
      </c>
      <c r="B76" s="170">
        <v>67</v>
      </c>
      <c r="C76" s="218">
        <v>83161798</v>
      </c>
      <c r="D76" s="218" t="s">
        <v>867</v>
      </c>
      <c r="E76" s="218">
        <v>1817354</v>
      </c>
      <c r="F76" s="218">
        <v>5976800</v>
      </c>
      <c r="G76" s="218" t="s">
        <v>867</v>
      </c>
      <c r="H76" s="218">
        <v>90955952</v>
      </c>
      <c r="I76" s="218"/>
      <c r="J76" s="218">
        <v>85240843</v>
      </c>
      <c r="K76" s="218">
        <v>1230795</v>
      </c>
      <c r="L76" s="233">
        <v>3.9800005286080995</v>
      </c>
      <c r="M76" s="218">
        <v>1860470</v>
      </c>
      <c r="N76" s="233">
        <v>2.372460181120464</v>
      </c>
      <c r="O76" s="218">
        <v>4877923</v>
      </c>
      <c r="P76" t="s">
        <v>867</v>
      </c>
      <c r="Q76" s="233">
        <v>-18.385708071208672</v>
      </c>
      <c r="R76" s="218">
        <v>93210031</v>
      </c>
      <c r="S76"/>
      <c r="T76" s="234">
        <v>2254079</v>
      </c>
      <c r="U76" s="233">
        <v>2.48</v>
      </c>
      <c r="W76" s="219"/>
    </row>
    <row r="77" spans="1:23" ht="12.75">
      <c r="A77" s="208" t="s">
        <v>513</v>
      </c>
      <c r="B77" s="170">
        <v>68</v>
      </c>
      <c r="C77" s="218">
        <v>4984432</v>
      </c>
      <c r="D77" s="218" t="s">
        <v>872</v>
      </c>
      <c r="E77" s="218">
        <v>236637</v>
      </c>
      <c r="F77" s="218">
        <v>237000</v>
      </c>
      <c r="G77" s="218" t="s">
        <v>872</v>
      </c>
      <c r="H77" s="218">
        <v>5458069</v>
      </c>
      <c r="I77" s="218"/>
      <c r="J77" s="218">
        <v>5109043</v>
      </c>
      <c r="K77" s="218">
        <v>86231</v>
      </c>
      <c r="L77" s="233">
        <v>4.230010560882364</v>
      </c>
      <c r="M77" s="218">
        <v>243279</v>
      </c>
      <c r="N77" s="233">
        <v>2.806830715399536</v>
      </c>
      <c r="O77" s="218">
        <v>177750</v>
      </c>
      <c r="P77" t="s">
        <v>872</v>
      </c>
      <c r="Q77" s="233">
        <v>-25</v>
      </c>
      <c r="R77" s="218">
        <v>5616303</v>
      </c>
      <c r="S77"/>
      <c r="T77" s="234">
        <v>158234</v>
      </c>
      <c r="U77" s="233">
        <v>2.9000000000000004</v>
      </c>
      <c r="W77" s="219"/>
    </row>
    <row r="78" spans="1:23" ht="12.75">
      <c r="A78" s="208" t="s">
        <v>514</v>
      </c>
      <c r="B78" s="170">
        <v>69</v>
      </c>
      <c r="C78" s="218">
        <v>2034718</v>
      </c>
      <c r="D78" s="218" t="s">
        <v>867</v>
      </c>
      <c r="E78" s="218">
        <v>146790</v>
      </c>
      <c r="F78" s="218">
        <v>112500</v>
      </c>
      <c r="G78" s="218" t="s">
        <v>867</v>
      </c>
      <c r="H78" s="218">
        <v>2294008</v>
      </c>
      <c r="I78" s="218"/>
      <c r="J78" s="218">
        <v>2085586</v>
      </c>
      <c r="K78" s="218">
        <v>23196</v>
      </c>
      <c r="L78" s="233">
        <v>3.6400130140884386</v>
      </c>
      <c r="M78" s="218">
        <v>149890</v>
      </c>
      <c r="N78" s="233">
        <v>2.1118604809591934</v>
      </c>
      <c r="O78" s="218">
        <v>112000</v>
      </c>
      <c r="P78" t="s">
        <v>867</v>
      </c>
      <c r="Q78" s="233">
        <v>-0.4444444444444444</v>
      </c>
      <c r="R78" s="218">
        <v>2370672</v>
      </c>
      <c r="S78"/>
      <c r="T78" s="234">
        <v>76664</v>
      </c>
      <c r="U78" s="233">
        <v>3.34</v>
      </c>
      <c r="W78" s="219"/>
    </row>
    <row r="79" spans="1:23" ht="12.75">
      <c r="A79" s="208" t="s">
        <v>515</v>
      </c>
      <c r="B79" s="170">
        <v>70</v>
      </c>
      <c r="C79" s="218">
        <v>13395802</v>
      </c>
      <c r="D79" s="218" t="s">
        <v>867</v>
      </c>
      <c r="E79" s="218">
        <v>1264707</v>
      </c>
      <c r="F79" s="218">
        <v>865150</v>
      </c>
      <c r="G79" s="218" t="s">
        <v>867</v>
      </c>
      <c r="H79" s="218">
        <v>15525659</v>
      </c>
      <c r="I79" s="218"/>
      <c r="J79" s="218">
        <v>13730697</v>
      </c>
      <c r="K79" s="218">
        <v>152712</v>
      </c>
      <c r="L79" s="233">
        <v>3.6399985607431344</v>
      </c>
      <c r="M79" s="218">
        <v>1306992</v>
      </c>
      <c r="N79" s="233">
        <v>3.343462161591578</v>
      </c>
      <c r="O79" s="218">
        <v>865150</v>
      </c>
      <c r="P79" t="s">
        <v>867</v>
      </c>
      <c r="Q79" s="233">
        <v>0</v>
      </c>
      <c r="R79" s="218">
        <v>16055551</v>
      </c>
      <c r="S79"/>
      <c r="T79" s="234">
        <v>529892</v>
      </c>
      <c r="U79" s="233">
        <v>3.4099999999999997</v>
      </c>
      <c r="W79" s="219"/>
    </row>
    <row r="80" spans="1:23" ht="12.75">
      <c r="A80" s="208" t="s">
        <v>516</v>
      </c>
      <c r="B80" s="170">
        <v>71</v>
      </c>
      <c r="C80" s="218">
        <v>83988511</v>
      </c>
      <c r="D80" s="218" t="s">
        <v>867</v>
      </c>
      <c r="E80" s="218">
        <v>3311939</v>
      </c>
      <c r="F80" s="218">
        <v>9079077.88</v>
      </c>
      <c r="G80" s="218" t="s">
        <v>867</v>
      </c>
      <c r="H80" s="218">
        <v>96379527.88</v>
      </c>
      <c r="I80" s="218"/>
      <c r="J80" s="218">
        <v>86088224</v>
      </c>
      <c r="K80" s="218">
        <v>932272</v>
      </c>
      <c r="L80" s="233">
        <v>3.6099997057930935</v>
      </c>
      <c r="M80" s="218">
        <v>3417792</v>
      </c>
      <c r="N80" s="233">
        <v>3.1961035514241054</v>
      </c>
      <c r="O80" s="218">
        <v>8184841</v>
      </c>
      <c r="P80" t="s">
        <v>867</v>
      </c>
      <c r="Q80" s="233">
        <v>-9.849424047456246</v>
      </c>
      <c r="R80" s="218">
        <v>98623129</v>
      </c>
      <c r="S80"/>
      <c r="T80" s="234">
        <v>2243601.120000005</v>
      </c>
      <c r="U80" s="233">
        <v>2.33</v>
      </c>
      <c r="W80" s="219"/>
    </row>
    <row r="81" spans="1:23" ht="12.75">
      <c r="A81" s="208" t="s">
        <v>517</v>
      </c>
      <c r="B81" s="170">
        <v>72</v>
      </c>
      <c r="C81" s="218">
        <v>63802525</v>
      </c>
      <c r="D81" s="218" t="s">
        <v>867</v>
      </c>
      <c r="E81" s="218">
        <v>2983123</v>
      </c>
      <c r="F81" s="218">
        <v>5583000</v>
      </c>
      <c r="G81" s="218" t="s">
        <v>867</v>
      </c>
      <c r="H81" s="218">
        <v>72368648</v>
      </c>
      <c r="I81" s="218"/>
      <c r="J81" s="218">
        <v>65397588</v>
      </c>
      <c r="K81" s="218">
        <v>695448</v>
      </c>
      <c r="L81" s="233">
        <v>3.5900005524859715</v>
      </c>
      <c r="M81" s="218">
        <v>3076812</v>
      </c>
      <c r="N81" s="233">
        <v>3.140634831349562</v>
      </c>
      <c r="O81" s="218">
        <v>5818000</v>
      </c>
      <c r="P81" t="s">
        <v>867</v>
      </c>
      <c r="Q81" s="233">
        <v>4.209206519792226</v>
      </c>
      <c r="R81" s="218">
        <v>74987848</v>
      </c>
      <c r="S81"/>
      <c r="T81" s="234">
        <v>2619200</v>
      </c>
      <c r="U81" s="233">
        <v>3.62</v>
      </c>
      <c r="W81" s="219"/>
    </row>
    <row r="82" spans="1:23" ht="12.75">
      <c r="A82" s="208" t="s">
        <v>518</v>
      </c>
      <c r="B82" s="170">
        <v>73</v>
      </c>
      <c r="C82" s="218">
        <v>100171350</v>
      </c>
      <c r="D82" s="218" t="s">
        <v>867</v>
      </c>
      <c r="E82" s="218">
        <v>3472478</v>
      </c>
      <c r="F82" s="218">
        <v>5160000</v>
      </c>
      <c r="G82" s="218" t="s">
        <v>867</v>
      </c>
      <c r="H82" s="218">
        <v>108803828</v>
      </c>
      <c r="I82" s="218"/>
      <c r="J82" s="218">
        <v>102675634</v>
      </c>
      <c r="K82" s="218">
        <v>1352313</v>
      </c>
      <c r="L82" s="233">
        <v>3.850000024957236</v>
      </c>
      <c r="M82" s="218">
        <v>3594015</v>
      </c>
      <c r="N82" s="233">
        <v>3.500007775427231</v>
      </c>
      <c r="O82" s="218">
        <v>4695000</v>
      </c>
      <c r="P82" t="s">
        <v>867</v>
      </c>
      <c r="Q82" s="233">
        <v>-9.011627906976743</v>
      </c>
      <c r="R82" s="218">
        <v>112316962</v>
      </c>
      <c r="S82"/>
      <c r="T82" s="234">
        <v>3513134</v>
      </c>
      <c r="U82" s="233">
        <v>3.2300000000000004</v>
      </c>
      <c r="W82" s="219"/>
    </row>
    <row r="83" spans="1:23" ht="12.75">
      <c r="A83" s="208" t="s">
        <v>519</v>
      </c>
      <c r="B83" s="170">
        <v>74</v>
      </c>
      <c r="C83" s="218">
        <v>10716714</v>
      </c>
      <c r="D83" s="218" t="s">
        <v>867</v>
      </c>
      <c r="E83" s="218">
        <v>598525</v>
      </c>
      <c r="F83" s="218">
        <v>1160000</v>
      </c>
      <c r="G83" s="218" t="s">
        <v>867</v>
      </c>
      <c r="H83" s="218">
        <v>12475239</v>
      </c>
      <c r="I83" s="218"/>
      <c r="J83" s="218">
        <v>10984632</v>
      </c>
      <c r="K83" s="218">
        <v>182184</v>
      </c>
      <c r="L83" s="233">
        <v>4.200000111974622</v>
      </c>
      <c r="M83" s="218">
        <v>616376</v>
      </c>
      <c r="N83" s="233">
        <v>2.9824986424961364</v>
      </c>
      <c r="O83" s="218">
        <v>995000</v>
      </c>
      <c r="P83" t="s">
        <v>867</v>
      </c>
      <c r="Q83" s="233">
        <v>-14.224137931034482</v>
      </c>
      <c r="R83" s="218">
        <v>12778192</v>
      </c>
      <c r="S83"/>
      <c r="T83" s="234">
        <v>302953</v>
      </c>
      <c r="U83" s="233">
        <v>2.4299999999999997</v>
      </c>
      <c r="W83" s="219"/>
    </row>
    <row r="84" spans="1:23" ht="12.75">
      <c r="A84" s="208" t="s">
        <v>520</v>
      </c>
      <c r="B84" s="170">
        <v>75</v>
      </c>
      <c r="C84" s="218">
        <v>39357799</v>
      </c>
      <c r="D84" s="218" t="s">
        <v>867</v>
      </c>
      <c r="E84" s="218">
        <v>586635</v>
      </c>
      <c r="F84" s="218">
        <v>3643000</v>
      </c>
      <c r="G84" s="218" t="s">
        <v>867</v>
      </c>
      <c r="H84" s="218">
        <v>43587434</v>
      </c>
      <c r="I84" s="218"/>
      <c r="J84" s="218">
        <v>40341744</v>
      </c>
      <c r="K84" s="218">
        <v>322734</v>
      </c>
      <c r="L84" s="233">
        <v>3.32000018598601</v>
      </c>
      <c r="M84" s="218">
        <v>606876</v>
      </c>
      <c r="N84" s="233">
        <v>3.450356695389808</v>
      </c>
      <c r="O84" s="218">
        <v>3867900</v>
      </c>
      <c r="P84" t="s">
        <v>867</v>
      </c>
      <c r="Q84" s="233">
        <v>6.173483392808125</v>
      </c>
      <c r="R84" s="218">
        <v>45139254</v>
      </c>
      <c r="S84"/>
      <c r="T84" s="234">
        <v>1551820</v>
      </c>
      <c r="U84" s="233">
        <v>3.56</v>
      </c>
      <c r="W84" s="219"/>
    </row>
    <row r="85" spans="1:23" ht="12.75">
      <c r="A85" s="208" t="s">
        <v>521</v>
      </c>
      <c r="B85" s="170">
        <v>76</v>
      </c>
      <c r="C85" s="218">
        <v>19221820</v>
      </c>
      <c r="D85" s="218" t="s">
        <v>867</v>
      </c>
      <c r="E85" s="218">
        <v>825695</v>
      </c>
      <c r="F85" s="218">
        <v>1463003.3399999999</v>
      </c>
      <c r="G85" s="218" t="s">
        <v>867</v>
      </c>
      <c r="H85" s="218">
        <v>21510518.34</v>
      </c>
      <c r="I85" s="218"/>
      <c r="J85" s="218">
        <v>19702366</v>
      </c>
      <c r="K85" s="218">
        <v>449791</v>
      </c>
      <c r="L85" s="233">
        <v>4.840004744607951</v>
      </c>
      <c r="M85" s="218">
        <v>854433</v>
      </c>
      <c r="N85" s="233">
        <v>3.4804619139028334</v>
      </c>
      <c r="O85" s="218">
        <v>1405740</v>
      </c>
      <c r="P85" t="s">
        <v>867</v>
      </c>
      <c r="Q85" s="233">
        <v>-3.9140949603026782</v>
      </c>
      <c r="R85" s="218">
        <v>22412330</v>
      </c>
      <c r="S85"/>
      <c r="T85" s="234">
        <v>901811.6600000001</v>
      </c>
      <c r="U85" s="233">
        <v>4.19</v>
      </c>
      <c r="W85" s="219"/>
    </row>
    <row r="86" spans="1:23" ht="12.75">
      <c r="A86" s="208" t="s">
        <v>522</v>
      </c>
      <c r="B86" s="170">
        <v>77</v>
      </c>
      <c r="C86" s="218">
        <v>15128646</v>
      </c>
      <c r="D86" s="218" t="s">
        <v>867</v>
      </c>
      <c r="E86" s="218">
        <v>988996</v>
      </c>
      <c r="F86" s="218">
        <v>1277212</v>
      </c>
      <c r="G86" s="218" t="s">
        <v>867</v>
      </c>
      <c r="H86" s="218">
        <v>17394854</v>
      </c>
      <c r="I86" s="218"/>
      <c r="J86" s="218">
        <v>15506862</v>
      </c>
      <c r="K86" s="218">
        <v>358549</v>
      </c>
      <c r="L86" s="233">
        <v>4.8699996020793925</v>
      </c>
      <c r="M86" s="218">
        <v>1016118</v>
      </c>
      <c r="N86" s="233">
        <v>2.7423771178043186</v>
      </c>
      <c r="O86" s="218">
        <v>1356397</v>
      </c>
      <c r="P86" t="s">
        <v>867</v>
      </c>
      <c r="Q86" s="233">
        <v>6.19983213436767</v>
      </c>
      <c r="R86" s="218">
        <v>18237926</v>
      </c>
      <c r="S86"/>
      <c r="T86" s="234">
        <v>843072</v>
      </c>
      <c r="U86" s="233">
        <v>4.8500000000000005</v>
      </c>
      <c r="W86" s="219"/>
    </row>
    <row r="87" spans="1:23" ht="12.75">
      <c r="A87" s="208" t="s">
        <v>523</v>
      </c>
      <c r="B87" s="170">
        <v>78</v>
      </c>
      <c r="C87" s="218">
        <v>32295058</v>
      </c>
      <c r="D87" s="218" t="s">
        <v>867</v>
      </c>
      <c r="E87" s="218">
        <v>271589</v>
      </c>
      <c r="F87" s="218">
        <v>1502400</v>
      </c>
      <c r="G87" s="218" t="s">
        <v>867</v>
      </c>
      <c r="H87" s="218">
        <v>34069047</v>
      </c>
      <c r="I87" s="218"/>
      <c r="J87" s="218">
        <v>33102434</v>
      </c>
      <c r="K87" s="218">
        <v>374623</v>
      </c>
      <c r="L87" s="233">
        <v>3.659999619756063</v>
      </c>
      <c r="M87" s="218">
        <v>278738</v>
      </c>
      <c r="N87" s="233">
        <v>2.632286285527028</v>
      </c>
      <c r="O87" s="218">
        <v>1118339</v>
      </c>
      <c r="P87" t="s">
        <v>867</v>
      </c>
      <c r="Q87" s="233">
        <v>-25.56316560170394</v>
      </c>
      <c r="R87" s="218">
        <v>34874134</v>
      </c>
      <c r="S87"/>
      <c r="T87" s="234">
        <v>805087</v>
      </c>
      <c r="U87" s="233">
        <v>2.36</v>
      </c>
      <c r="W87" s="219"/>
    </row>
    <row r="88" spans="1:23" ht="12.75">
      <c r="A88" s="208" t="s">
        <v>524</v>
      </c>
      <c r="B88" s="170">
        <v>79</v>
      </c>
      <c r="C88" s="218">
        <v>50832350</v>
      </c>
      <c r="D88" s="218" t="s">
        <v>867</v>
      </c>
      <c r="E88" s="218">
        <v>3765682</v>
      </c>
      <c r="F88" s="218">
        <v>5866742</v>
      </c>
      <c r="G88" s="218" t="s">
        <v>867</v>
      </c>
      <c r="H88" s="218">
        <v>60464774</v>
      </c>
      <c r="I88" s="218"/>
      <c r="J88" s="218">
        <v>52103159</v>
      </c>
      <c r="K88" s="218">
        <v>635404</v>
      </c>
      <c r="L88" s="233">
        <v>3.749999754093604</v>
      </c>
      <c r="M88" s="218">
        <v>3895900</v>
      </c>
      <c r="N88" s="233">
        <v>3.4580190255045435</v>
      </c>
      <c r="O88" s="218">
        <v>5953833</v>
      </c>
      <c r="P88" t="s">
        <v>867</v>
      </c>
      <c r="Q88" s="233">
        <v>1.484486619660452</v>
      </c>
      <c r="R88" s="218">
        <v>62588296</v>
      </c>
      <c r="S88"/>
      <c r="T88" s="234">
        <v>2123522</v>
      </c>
      <c r="U88" s="233">
        <v>3.51</v>
      </c>
      <c r="W88" s="219"/>
    </row>
    <row r="89" spans="1:23" ht="12.75">
      <c r="A89" s="208" t="s">
        <v>525</v>
      </c>
      <c r="B89" s="170">
        <v>80</v>
      </c>
      <c r="C89" s="218">
        <v>10564344</v>
      </c>
      <c r="D89" s="218" t="s">
        <v>867</v>
      </c>
      <c r="E89" s="218">
        <v>1897257</v>
      </c>
      <c r="F89" s="218">
        <v>2036570</v>
      </c>
      <c r="G89" s="218" t="s">
        <v>867</v>
      </c>
      <c r="H89" s="218">
        <v>14498171</v>
      </c>
      <c r="I89" s="218"/>
      <c r="J89" s="218">
        <v>10828453</v>
      </c>
      <c r="K89" s="218">
        <v>132054</v>
      </c>
      <c r="L89" s="233">
        <v>3.7500009465803084</v>
      </c>
      <c r="M89" s="218">
        <v>1963661</v>
      </c>
      <c r="N89" s="233">
        <v>3.500000263538361</v>
      </c>
      <c r="O89" s="218">
        <v>1814383</v>
      </c>
      <c r="P89" t="s">
        <v>867</v>
      </c>
      <c r="Q89" s="233">
        <v>-10.90986315226091</v>
      </c>
      <c r="R89" s="218">
        <v>14738551</v>
      </c>
      <c r="S89"/>
      <c r="T89" s="234">
        <v>240380</v>
      </c>
      <c r="U89" s="233">
        <v>1.66</v>
      </c>
      <c r="W89" s="219"/>
    </row>
    <row r="90" spans="1:23" ht="12.75">
      <c r="A90" s="208" t="s">
        <v>526</v>
      </c>
      <c r="B90" s="170">
        <v>81</v>
      </c>
      <c r="C90" s="218">
        <v>8118585</v>
      </c>
      <c r="D90" s="218" t="s">
        <v>867</v>
      </c>
      <c r="E90" s="218">
        <v>304716</v>
      </c>
      <c r="F90" s="218">
        <v>601000</v>
      </c>
      <c r="G90" s="218" t="s">
        <v>867</v>
      </c>
      <c r="H90" s="218">
        <v>9024301</v>
      </c>
      <c r="I90" s="218"/>
      <c r="J90" s="218">
        <v>8321550</v>
      </c>
      <c r="K90" s="218">
        <v>231380</v>
      </c>
      <c r="L90" s="233">
        <v>5.350008652985712</v>
      </c>
      <c r="M90" s="218">
        <v>313857</v>
      </c>
      <c r="N90" s="233">
        <v>2.9998424762729887</v>
      </c>
      <c r="O90" s="218">
        <v>645622</v>
      </c>
      <c r="P90" t="s">
        <v>867</v>
      </c>
      <c r="Q90" s="233">
        <v>7.4246256239600665</v>
      </c>
      <c r="R90" s="218">
        <v>9512409</v>
      </c>
      <c r="S90"/>
      <c r="T90" s="234">
        <v>488108</v>
      </c>
      <c r="U90" s="233">
        <v>5.41</v>
      </c>
      <c r="W90" s="219"/>
    </row>
    <row r="91" spans="1:23" ht="12.75">
      <c r="A91" s="208" t="s">
        <v>527</v>
      </c>
      <c r="B91" s="170">
        <v>82</v>
      </c>
      <c r="C91" s="218">
        <v>59197321</v>
      </c>
      <c r="D91" s="218" t="s">
        <v>867</v>
      </c>
      <c r="E91" s="218">
        <v>1044658</v>
      </c>
      <c r="F91" s="218">
        <v>4170130.2</v>
      </c>
      <c r="G91" s="218" t="s">
        <v>867</v>
      </c>
      <c r="H91" s="218">
        <v>64412109.2</v>
      </c>
      <c r="I91" s="218"/>
      <c r="J91" s="218">
        <v>60677254</v>
      </c>
      <c r="K91" s="218">
        <v>627492</v>
      </c>
      <c r="L91" s="233">
        <v>3.560000629082522</v>
      </c>
      <c r="M91" s="218">
        <v>1077602</v>
      </c>
      <c r="N91" s="233">
        <v>3.153567961955013</v>
      </c>
      <c r="O91" s="218">
        <v>3739012</v>
      </c>
      <c r="P91" t="s">
        <v>867</v>
      </c>
      <c r="Q91" s="233">
        <v>-10.33824315605302</v>
      </c>
      <c r="R91" s="218">
        <v>66121360</v>
      </c>
      <c r="S91"/>
      <c r="T91" s="234">
        <v>1709250.799999997</v>
      </c>
      <c r="U91" s="233">
        <v>2.65</v>
      </c>
      <c r="W91" s="219"/>
    </row>
    <row r="92" spans="1:23" ht="12.75">
      <c r="A92" s="208" t="s">
        <v>852</v>
      </c>
      <c r="B92" s="170">
        <v>83</v>
      </c>
      <c r="C92" s="218">
        <v>29350328</v>
      </c>
      <c r="D92" s="218" t="s">
        <v>867</v>
      </c>
      <c r="E92" s="218">
        <v>1592904</v>
      </c>
      <c r="F92" s="218">
        <v>2464159</v>
      </c>
      <c r="G92" s="218" t="s">
        <v>867</v>
      </c>
      <c r="H92" s="218">
        <v>33407391</v>
      </c>
      <c r="I92" s="218"/>
      <c r="J92" s="218">
        <v>30084086</v>
      </c>
      <c r="K92" s="218">
        <v>340464</v>
      </c>
      <c r="L92" s="233">
        <v>3.6599999836458386</v>
      </c>
      <c r="M92" s="218">
        <v>1648535</v>
      </c>
      <c r="N92" s="233">
        <v>3.4924264111333767</v>
      </c>
      <c r="O92" s="218">
        <v>2521159</v>
      </c>
      <c r="P92" t="s">
        <v>867</v>
      </c>
      <c r="Q92" s="233">
        <v>2.3131624217430775</v>
      </c>
      <c r="R92" s="218">
        <v>34594244</v>
      </c>
      <c r="S92"/>
      <c r="T92" s="234">
        <v>1186853</v>
      </c>
      <c r="U92" s="233">
        <v>3.55</v>
      </c>
      <c r="W92" s="219"/>
    </row>
    <row r="93" spans="1:23" ht="12.75">
      <c r="A93" s="208" t="s">
        <v>853</v>
      </c>
      <c r="B93" s="170">
        <v>84</v>
      </c>
      <c r="C93" s="218">
        <v>4005110</v>
      </c>
      <c r="D93" s="218" t="s">
        <v>867</v>
      </c>
      <c r="E93" s="218">
        <v>311487</v>
      </c>
      <c r="F93" s="218">
        <v>337500</v>
      </c>
      <c r="G93" s="218" t="s">
        <v>867</v>
      </c>
      <c r="H93" s="218">
        <v>4654097</v>
      </c>
      <c r="I93" s="218"/>
      <c r="J93" s="218">
        <v>4105238</v>
      </c>
      <c r="K93" s="218">
        <v>59676</v>
      </c>
      <c r="L93" s="233">
        <v>3.9900027714594604</v>
      </c>
      <c r="M93" s="218">
        <v>322266</v>
      </c>
      <c r="N93" s="233">
        <v>3.460497548854366</v>
      </c>
      <c r="O93" s="218">
        <v>333000</v>
      </c>
      <c r="P93" t="s">
        <v>867</v>
      </c>
      <c r="Q93" s="233">
        <v>-1.3333333333333333</v>
      </c>
      <c r="R93" s="218">
        <v>4820180</v>
      </c>
      <c r="S93"/>
      <c r="T93" s="234">
        <v>166083</v>
      </c>
      <c r="U93" s="233">
        <v>3.5700000000000003</v>
      </c>
      <c r="W93" s="219"/>
    </row>
    <row r="94" spans="1:23" ht="12.75">
      <c r="A94" s="208" t="s">
        <v>854</v>
      </c>
      <c r="B94" s="170">
        <v>85</v>
      </c>
      <c r="C94" s="218">
        <v>46127811</v>
      </c>
      <c r="D94" s="218" t="s">
        <v>867</v>
      </c>
      <c r="E94" s="218">
        <v>1537043</v>
      </c>
      <c r="F94" s="218">
        <v>3610508.13</v>
      </c>
      <c r="G94" s="218" t="s">
        <v>867</v>
      </c>
      <c r="H94" s="218">
        <v>51275362.13</v>
      </c>
      <c r="I94" s="218"/>
      <c r="J94" s="218">
        <v>47281006</v>
      </c>
      <c r="K94" s="218">
        <v>627338</v>
      </c>
      <c r="L94" s="233">
        <v>3.859998906082927</v>
      </c>
      <c r="M94" s="218">
        <v>1590840</v>
      </c>
      <c r="N94" s="233">
        <v>3.5000322046943384</v>
      </c>
      <c r="O94" s="218">
        <v>3376177</v>
      </c>
      <c r="P94" t="s">
        <v>867</v>
      </c>
      <c r="Q94" s="233">
        <v>-6.490253492380306</v>
      </c>
      <c r="R94" s="218">
        <v>52875361</v>
      </c>
      <c r="S94"/>
      <c r="T94" s="234">
        <v>1599998.8699999973</v>
      </c>
      <c r="U94" s="233">
        <v>3.1199999999999997</v>
      </c>
      <c r="W94" s="219"/>
    </row>
    <row r="95" spans="1:23" ht="12.75">
      <c r="A95" s="208" t="s">
        <v>531</v>
      </c>
      <c r="B95" s="170">
        <v>86</v>
      </c>
      <c r="C95" s="218">
        <v>18650098</v>
      </c>
      <c r="D95" s="218" t="s">
        <v>867</v>
      </c>
      <c r="E95" s="218">
        <v>160152</v>
      </c>
      <c r="F95" s="218">
        <v>1470000</v>
      </c>
      <c r="G95" s="218" t="s">
        <v>867</v>
      </c>
      <c r="H95" s="218">
        <v>20280250</v>
      </c>
      <c r="I95" s="218"/>
      <c r="J95" s="218">
        <v>19116350</v>
      </c>
      <c r="K95" s="218">
        <v>160391</v>
      </c>
      <c r="L95" s="233">
        <v>3.359998430035059</v>
      </c>
      <c r="M95" s="218">
        <v>165689</v>
      </c>
      <c r="N95" s="233">
        <v>3.4573405264998254</v>
      </c>
      <c r="O95" s="218">
        <v>1085363</v>
      </c>
      <c r="P95" t="s">
        <v>867</v>
      </c>
      <c r="Q95" s="233">
        <v>-26.16578231292517</v>
      </c>
      <c r="R95" s="218">
        <v>20527793</v>
      </c>
      <c r="S95"/>
      <c r="T95" s="234">
        <v>247543</v>
      </c>
      <c r="U95" s="233">
        <v>1.22</v>
      </c>
      <c r="W95" s="219"/>
    </row>
    <row r="96" spans="1:23" ht="12.75">
      <c r="A96" s="208" t="s">
        <v>532</v>
      </c>
      <c r="B96" s="170">
        <v>87</v>
      </c>
      <c r="C96" s="218">
        <v>24608287</v>
      </c>
      <c r="D96" s="218" t="s">
        <v>867</v>
      </c>
      <c r="E96" s="218">
        <v>2988196</v>
      </c>
      <c r="F96" s="218">
        <v>2352575.3200000003</v>
      </c>
      <c r="G96" s="218" t="s">
        <v>867</v>
      </c>
      <c r="H96" s="218">
        <v>29949058.32</v>
      </c>
      <c r="I96" s="218"/>
      <c r="J96" s="218">
        <v>25223494</v>
      </c>
      <c r="K96" s="218">
        <v>295299</v>
      </c>
      <c r="L96" s="233">
        <v>3.6999974845872043</v>
      </c>
      <c r="M96" s="218">
        <v>3092660</v>
      </c>
      <c r="N96" s="233">
        <v>3.495888489242339</v>
      </c>
      <c r="O96" s="218">
        <v>2417503.69</v>
      </c>
      <c r="P96" t="s">
        <v>867</v>
      </c>
      <c r="Q96" s="233">
        <v>2.7598848567364738</v>
      </c>
      <c r="R96" s="218">
        <v>31028956.69</v>
      </c>
      <c r="S96"/>
      <c r="T96" s="234">
        <v>1079898.370000001</v>
      </c>
      <c r="U96" s="233">
        <v>3.61</v>
      </c>
      <c r="W96" s="219"/>
    </row>
    <row r="97" spans="1:23" ht="12.75">
      <c r="A97" s="208" t="s">
        <v>533</v>
      </c>
      <c r="B97" s="170">
        <v>88</v>
      </c>
      <c r="C97" s="218">
        <v>54533427</v>
      </c>
      <c r="D97" s="218" t="s">
        <v>867</v>
      </c>
      <c r="E97" s="218">
        <v>2423628</v>
      </c>
      <c r="F97" s="218">
        <v>5206000</v>
      </c>
      <c r="G97" s="218" t="s">
        <v>867</v>
      </c>
      <c r="H97" s="218">
        <v>62163055</v>
      </c>
      <c r="I97" s="218"/>
      <c r="J97" s="218">
        <v>55896763</v>
      </c>
      <c r="K97" s="218">
        <v>910708</v>
      </c>
      <c r="L97" s="233">
        <v>4.170000172554716</v>
      </c>
      <c r="M97" s="218">
        <v>2505016</v>
      </c>
      <c r="N97" s="233">
        <v>3.358106111994085</v>
      </c>
      <c r="O97" s="218">
        <v>4823500</v>
      </c>
      <c r="P97" t="s">
        <v>867</v>
      </c>
      <c r="Q97" s="233">
        <v>-7.347291586630811</v>
      </c>
      <c r="R97" s="218">
        <v>64135987</v>
      </c>
      <c r="S97"/>
      <c r="T97" s="234">
        <v>1972932</v>
      </c>
      <c r="U97" s="233">
        <v>3.17</v>
      </c>
      <c r="W97" s="219"/>
    </row>
    <row r="98" spans="1:23" ht="12.75">
      <c r="A98" s="208" t="s">
        <v>534</v>
      </c>
      <c r="B98" s="170">
        <v>89</v>
      </c>
      <c r="C98" s="218">
        <v>23436576</v>
      </c>
      <c r="D98" s="218" t="s">
        <v>867</v>
      </c>
      <c r="E98" s="218">
        <v>1574230</v>
      </c>
      <c r="F98" s="218">
        <v>2070718.5699999998</v>
      </c>
      <c r="G98" s="218" t="s">
        <v>867</v>
      </c>
      <c r="H98" s="218">
        <v>27081524.57</v>
      </c>
      <c r="I98" s="218"/>
      <c r="J98" s="218">
        <v>24022490</v>
      </c>
      <c r="K98" s="218">
        <v>454670</v>
      </c>
      <c r="L98" s="233">
        <v>4.440000109230973</v>
      </c>
      <c r="M98" s="218">
        <v>1576706</v>
      </c>
      <c r="N98" s="233">
        <v>0.15728324323637588</v>
      </c>
      <c r="O98" s="218">
        <v>2374080</v>
      </c>
      <c r="P98" t="s">
        <v>867</v>
      </c>
      <c r="Q98" s="233">
        <v>14.650055994813442</v>
      </c>
      <c r="R98" s="218">
        <v>28427946</v>
      </c>
      <c r="S98"/>
      <c r="T98" s="234">
        <v>1346421.4299999997</v>
      </c>
      <c r="U98" s="233">
        <v>4.97</v>
      </c>
      <c r="W98" s="219"/>
    </row>
    <row r="99" spans="1:23" ht="12.75">
      <c r="A99" s="208" t="s">
        <v>535</v>
      </c>
      <c r="B99" s="170">
        <v>90</v>
      </c>
      <c r="C99" s="218">
        <v>4677285</v>
      </c>
      <c r="D99" s="218" t="s">
        <v>867</v>
      </c>
      <c r="E99" s="218">
        <v>233914</v>
      </c>
      <c r="F99" s="218">
        <v>263200</v>
      </c>
      <c r="G99" s="218" t="s">
        <v>867</v>
      </c>
      <c r="H99" s="218">
        <v>5174399</v>
      </c>
      <c r="I99" s="218"/>
      <c r="J99" s="218">
        <v>4794217</v>
      </c>
      <c r="K99" s="218">
        <v>50047</v>
      </c>
      <c r="L99" s="233">
        <v>3.5699984071956274</v>
      </c>
      <c r="M99" s="218">
        <v>236259</v>
      </c>
      <c r="N99" s="233">
        <v>1.0025051942166778</v>
      </c>
      <c r="O99" s="218">
        <v>287250</v>
      </c>
      <c r="P99" t="s">
        <v>867</v>
      </c>
      <c r="Q99" s="233">
        <v>9.137537993920972</v>
      </c>
      <c r="R99" s="218">
        <v>5367773</v>
      </c>
      <c r="S99"/>
      <c r="T99" s="234">
        <v>193374</v>
      </c>
      <c r="U99" s="233">
        <v>3.74</v>
      </c>
      <c r="W99" s="219"/>
    </row>
    <row r="100" spans="1:23" ht="12.75">
      <c r="A100" s="208" t="s">
        <v>536</v>
      </c>
      <c r="B100" s="170">
        <v>91</v>
      </c>
      <c r="C100" s="218">
        <v>11328446</v>
      </c>
      <c r="D100" s="218" t="s">
        <v>867</v>
      </c>
      <c r="E100" s="218">
        <v>120325</v>
      </c>
      <c r="F100" s="218">
        <v>241000</v>
      </c>
      <c r="G100" s="218" t="s">
        <v>867</v>
      </c>
      <c r="H100" s="218">
        <v>11689771</v>
      </c>
      <c r="I100" s="218"/>
      <c r="J100" s="218">
        <v>11611657</v>
      </c>
      <c r="K100" s="218">
        <v>62306</v>
      </c>
      <c r="L100" s="233">
        <v>3.0499946771163495</v>
      </c>
      <c r="M100" s="218">
        <v>122823</v>
      </c>
      <c r="N100" s="233">
        <v>2.0760440473717017</v>
      </c>
      <c r="O100" s="218">
        <v>241792</v>
      </c>
      <c r="P100" t="s">
        <v>867</v>
      </c>
      <c r="Q100" s="233">
        <v>0.32863070539419087</v>
      </c>
      <c r="R100" s="218">
        <v>12038578</v>
      </c>
      <c r="S100"/>
      <c r="T100" s="234">
        <v>348807</v>
      </c>
      <c r="U100" s="233">
        <v>2.98</v>
      </c>
      <c r="W100" s="219"/>
    </row>
    <row r="101" spans="1:23" ht="12.75">
      <c r="A101" s="208" t="s">
        <v>537</v>
      </c>
      <c r="B101" s="170">
        <v>92</v>
      </c>
      <c r="C101" s="218">
        <v>10383055</v>
      </c>
      <c r="D101" s="218" t="s">
        <v>867</v>
      </c>
      <c r="E101" s="218">
        <v>261886</v>
      </c>
      <c r="F101" s="218">
        <v>986190</v>
      </c>
      <c r="G101" s="218" t="s">
        <v>867</v>
      </c>
      <c r="H101" s="218">
        <v>11631131</v>
      </c>
      <c r="I101" s="218"/>
      <c r="J101" s="218">
        <v>10642631</v>
      </c>
      <c r="K101" s="218">
        <v>122520</v>
      </c>
      <c r="L101" s="233">
        <v>3.679995916423442</v>
      </c>
      <c r="M101" s="218">
        <v>270986</v>
      </c>
      <c r="N101" s="233">
        <v>3.474794376178948</v>
      </c>
      <c r="O101" s="218">
        <v>846574</v>
      </c>
      <c r="P101" t="s">
        <v>867</v>
      </c>
      <c r="Q101" s="233">
        <v>-14.157109684746347</v>
      </c>
      <c r="R101" s="218">
        <v>11882711</v>
      </c>
      <c r="S101"/>
      <c r="T101" s="234">
        <v>251580</v>
      </c>
      <c r="U101" s="233">
        <v>2.16</v>
      </c>
      <c r="W101" s="219"/>
    </row>
    <row r="102" spans="1:23" ht="12.75">
      <c r="A102" s="208" t="s">
        <v>538</v>
      </c>
      <c r="B102" s="170">
        <v>93</v>
      </c>
      <c r="C102" s="218">
        <v>150181831</v>
      </c>
      <c r="D102" s="218" t="s">
        <v>867</v>
      </c>
      <c r="E102" s="218">
        <v>7336124</v>
      </c>
      <c r="F102" s="218">
        <v>35114000</v>
      </c>
      <c r="G102" s="218" t="s">
        <v>867</v>
      </c>
      <c r="H102" s="218">
        <v>192631955</v>
      </c>
      <c r="I102" s="218"/>
      <c r="J102" s="218">
        <v>153936377</v>
      </c>
      <c r="K102" s="218">
        <v>3829637</v>
      </c>
      <c r="L102" s="233">
        <v>5.050000355901907</v>
      </c>
      <c r="M102" s="218">
        <v>7592888</v>
      </c>
      <c r="N102" s="233">
        <v>3.4999953654000397</v>
      </c>
      <c r="O102" s="218">
        <v>32989000</v>
      </c>
      <c r="P102" t="s">
        <v>867</v>
      </c>
      <c r="Q102" s="233">
        <v>-6.0517172637694365</v>
      </c>
      <c r="R102" s="218">
        <v>198347902</v>
      </c>
      <c r="S102"/>
      <c r="T102" s="234">
        <v>5715947</v>
      </c>
      <c r="U102" s="233">
        <v>2.97</v>
      </c>
      <c r="W102" s="219"/>
    </row>
    <row r="103" spans="1:23" ht="12.75">
      <c r="A103" s="208" t="s">
        <v>539</v>
      </c>
      <c r="B103" s="170">
        <v>94</v>
      </c>
      <c r="C103" s="218">
        <v>29530590</v>
      </c>
      <c r="D103" s="218" t="s">
        <v>867</v>
      </c>
      <c r="E103" s="218">
        <v>2565010</v>
      </c>
      <c r="F103" s="218">
        <v>3425000</v>
      </c>
      <c r="G103" s="218" t="s">
        <v>867</v>
      </c>
      <c r="H103" s="218">
        <v>35520600</v>
      </c>
      <c r="I103" s="218"/>
      <c r="J103" s="218">
        <v>30268855</v>
      </c>
      <c r="K103" s="218">
        <v>280541</v>
      </c>
      <c r="L103" s="233">
        <v>3.4500021841757986</v>
      </c>
      <c r="M103" s="218">
        <v>2648818</v>
      </c>
      <c r="N103" s="233">
        <v>3.267355682823849</v>
      </c>
      <c r="O103" s="218">
        <v>2819000</v>
      </c>
      <c r="P103" t="s">
        <v>867</v>
      </c>
      <c r="Q103" s="233">
        <v>-17.693430656934307</v>
      </c>
      <c r="R103" s="218">
        <v>36017214</v>
      </c>
      <c r="S103"/>
      <c r="T103" s="234">
        <v>496614</v>
      </c>
      <c r="U103" s="233">
        <v>1.4000000000000001</v>
      </c>
      <c r="W103" s="219"/>
    </row>
    <row r="104" spans="1:23" ht="12.75">
      <c r="A104" s="208" t="s">
        <v>540</v>
      </c>
      <c r="B104" s="170">
        <v>95</v>
      </c>
      <c r="C104" s="218">
        <v>111666654</v>
      </c>
      <c r="D104" s="218" t="s">
        <v>867</v>
      </c>
      <c r="E104" s="218">
        <v>25646902</v>
      </c>
      <c r="F104" s="218">
        <v>16731667.51</v>
      </c>
      <c r="G104" s="218" t="s">
        <v>867</v>
      </c>
      <c r="H104" s="218">
        <v>154045223.51</v>
      </c>
      <c r="I104" s="218"/>
      <c r="J104" s="218">
        <v>114458320</v>
      </c>
      <c r="K104" s="218">
        <v>2389666</v>
      </c>
      <c r="L104" s="233">
        <v>4.639999332298432</v>
      </c>
      <c r="M104" s="218">
        <v>26532576</v>
      </c>
      <c r="N104" s="233">
        <v>3.453337171093803</v>
      </c>
      <c r="O104" s="218">
        <v>16065000</v>
      </c>
      <c r="P104" t="s">
        <v>867</v>
      </c>
      <c r="Q104" s="233">
        <v>-3.984465443157732</v>
      </c>
      <c r="R104" s="218">
        <v>159445562</v>
      </c>
      <c r="S104"/>
      <c r="T104" s="234">
        <v>5400338.49000001</v>
      </c>
      <c r="U104" s="233">
        <v>3.51</v>
      </c>
      <c r="W104" s="219"/>
    </row>
    <row r="105" spans="1:23" ht="12.75">
      <c r="A105" s="208" t="s">
        <v>541</v>
      </c>
      <c r="B105" s="170">
        <v>96</v>
      </c>
      <c r="C105" s="218">
        <v>98925632</v>
      </c>
      <c r="D105" s="218" t="s">
        <v>867</v>
      </c>
      <c r="E105" s="218">
        <v>1945401</v>
      </c>
      <c r="F105" s="218">
        <v>7036000</v>
      </c>
      <c r="G105" s="218" t="s">
        <v>867</v>
      </c>
      <c r="H105" s="218">
        <v>107907033</v>
      </c>
      <c r="I105" s="218"/>
      <c r="J105" s="218">
        <v>101398773</v>
      </c>
      <c r="K105" s="218">
        <v>1038719</v>
      </c>
      <c r="L105" s="233">
        <v>3.550000064695063</v>
      </c>
      <c r="M105" s="218">
        <v>1996927</v>
      </c>
      <c r="N105" s="233">
        <v>2.648605608817925</v>
      </c>
      <c r="O105" s="218">
        <v>5765000</v>
      </c>
      <c r="P105" t="s">
        <v>867</v>
      </c>
      <c r="Q105" s="233">
        <v>-18.064241046048892</v>
      </c>
      <c r="R105" s="218">
        <v>110199419</v>
      </c>
      <c r="S105"/>
      <c r="T105" s="234">
        <v>2292386</v>
      </c>
      <c r="U105" s="233">
        <v>2.12</v>
      </c>
      <c r="W105" s="219"/>
    </row>
    <row r="106" spans="1:23" ht="12.75">
      <c r="A106" s="208" t="s">
        <v>542</v>
      </c>
      <c r="B106" s="170">
        <v>97</v>
      </c>
      <c r="C106" s="218">
        <v>58053016</v>
      </c>
      <c r="D106" s="218" t="s">
        <v>867</v>
      </c>
      <c r="E106" s="218">
        <v>9110859</v>
      </c>
      <c r="F106" s="218">
        <v>7338032.74</v>
      </c>
      <c r="G106" s="218" t="s">
        <v>867</v>
      </c>
      <c r="H106" s="218">
        <v>74501907.74</v>
      </c>
      <c r="I106" s="218"/>
      <c r="J106" s="218">
        <v>59504341</v>
      </c>
      <c r="K106" s="218">
        <v>899822</v>
      </c>
      <c r="L106" s="233">
        <v>4.049999745060618</v>
      </c>
      <c r="M106" s="218">
        <v>9428026</v>
      </c>
      <c r="N106" s="233">
        <v>3.4811975467955327</v>
      </c>
      <c r="O106" s="218">
        <v>5937776.609999999</v>
      </c>
      <c r="P106" t="s">
        <v>867</v>
      </c>
      <c r="Q106" s="233">
        <v>-19.082173378256158</v>
      </c>
      <c r="R106" s="218">
        <v>75769965.61</v>
      </c>
      <c r="S106"/>
      <c r="T106" s="234">
        <v>1268057.8700000048</v>
      </c>
      <c r="U106" s="233">
        <v>1.7000000000000002</v>
      </c>
      <c r="W106" s="219"/>
    </row>
    <row r="107" spans="1:23" ht="12.75">
      <c r="A107" s="208" t="s">
        <v>543</v>
      </c>
      <c r="B107" s="170">
        <v>98</v>
      </c>
      <c r="C107" s="218">
        <v>2570985</v>
      </c>
      <c r="D107" s="218" t="s">
        <v>867</v>
      </c>
      <c r="E107" s="218">
        <v>89610</v>
      </c>
      <c r="F107" s="218">
        <v>266500</v>
      </c>
      <c r="G107" s="218" t="s">
        <v>867</v>
      </c>
      <c r="H107" s="218">
        <v>2927095</v>
      </c>
      <c r="I107" s="218"/>
      <c r="J107" s="218">
        <v>2635260</v>
      </c>
      <c r="K107" s="218">
        <v>18511</v>
      </c>
      <c r="L107" s="233">
        <v>3.2200110074543415</v>
      </c>
      <c r="M107" s="218">
        <v>91460</v>
      </c>
      <c r="N107" s="233">
        <v>2.0645017297176653</v>
      </c>
      <c r="O107" s="218">
        <v>267000</v>
      </c>
      <c r="P107" t="s">
        <v>867</v>
      </c>
      <c r="Q107" s="233">
        <v>0.18761726078799248</v>
      </c>
      <c r="R107" s="218">
        <v>3012231</v>
      </c>
      <c r="S107"/>
      <c r="T107" s="234">
        <v>85136</v>
      </c>
      <c r="U107" s="233">
        <v>2.91</v>
      </c>
      <c r="W107" s="219"/>
    </row>
    <row r="108" spans="1:23" ht="12.75">
      <c r="A108" s="208" t="s">
        <v>544</v>
      </c>
      <c r="B108" s="170">
        <v>99</v>
      </c>
      <c r="C108" s="218">
        <v>51761247</v>
      </c>
      <c r="D108" s="218" t="s">
        <v>867</v>
      </c>
      <c r="E108" s="218">
        <v>1707301</v>
      </c>
      <c r="F108" s="218">
        <v>9422584</v>
      </c>
      <c r="G108" s="218" t="s">
        <v>867</v>
      </c>
      <c r="H108" s="218">
        <v>62891132</v>
      </c>
      <c r="I108" s="218"/>
      <c r="J108" s="218">
        <v>53055278</v>
      </c>
      <c r="K108" s="218">
        <v>1081810</v>
      </c>
      <c r="L108" s="233">
        <v>4.589999541548912</v>
      </c>
      <c r="M108" s="218">
        <v>1762659</v>
      </c>
      <c r="N108" s="233">
        <v>3.2424276679976174</v>
      </c>
      <c r="O108" s="218">
        <v>7337475</v>
      </c>
      <c r="P108" t="s">
        <v>867</v>
      </c>
      <c r="Q108" s="233">
        <v>-22.128844911332177</v>
      </c>
      <c r="R108" s="218">
        <v>63237222</v>
      </c>
      <c r="S108"/>
      <c r="T108" s="234">
        <v>346090</v>
      </c>
      <c r="U108" s="233">
        <v>0.5499999999999999</v>
      </c>
      <c r="W108" s="219"/>
    </row>
    <row r="109" spans="1:23" ht="12.75">
      <c r="A109" s="208" t="s">
        <v>545</v>
      </c>
      <c r="B109" s="170">
        <v>100</v>
      </c>
      <c r="C109" s="218">
        <v>207321973</v>
      </c>
      <c r="D109" s="218" t="s">
        <v>872</v>
      </c>
      <c r="E109" s="218">
        <v>11041815</v>
      </c>
      <c r="F109" s="218">
        <v>16554636</v>
      </c>
      <c r="G109" s="218" t="s">
        <v>872</v>
      </c>
      <c r="H109" s="218">
        <v>234918424</v>
      </c>
      <c r="I109" s="218"/>
      <c r="J109" s="218">
        <v>212505022</v>
      </c>
      <c r="K109" s="218">
        <v>3400080</v>
      </c>
      <c r="L109" s="233">
        <v>4.139999670946601</v>
      </c>
      <c r="M109" s="218">
        <v>11411576</v>
      </c>
      <c r="N109" s="233">
        <v>3.3487338811599363</v>
      </c>
      <c r="O109" s="218">
        <v>15854898</v>
      </c>
      <c r="P109" t="s">
        <v>872</v>
      </c>
      <c r="Q109" s="233">
        <v>-4.226840143147816</v>
      </c>
      <c r="R109" s="218">
        <v>243171576</v>
      </c>
      <c r="S109"/>
      <c r="T109" s="234">
        <v>8253152</v>
      </c>
      <c r="U109" s="233">
        <v>3.51</v>
      </c>
      <c r="W109" s="219"/>
    </row>
    <row r="110" spans="1:23" ht="12.75">
      <c r="A110" s="208" t="s">
        <v>546</v>
      </c>
      <c r="B110" s="170">
        <v>101</v>
      </c>
      <c r="C110" s="218">
        <v>77192288</v>
      </c>
      <c r="D110" s="218" t="s">
        <v>867</v>
      </c>
      <c r="E110" s="218">
        <v>2763410</v>
      </c>
      <c r="F110" s="218">
        <v>6690143</v>
      </c>
      <c r="G110" s="218" t="s">
        <v>867</v>
      </c>
      <c r="H110" s="218">
        <v>86645841</v>
      </c>
      <c r="I110" s="218"/>
      <c r="J110" s="218">
        <v>79122095</v>
      </c>
      <c r="K110" s="218">
        <v>1852615</v>
      </c>
      <c r="L110" s="233">
        <v>4.899999854907786</v>
      </c>
      <c r="M110" s="218">
        <v>2855244</v>
      </c>
      <c r="N110" s="233">
        <v>3.3232129868531994</v>
      </c>
      <c r="O110" s="218">
        <v>5367957</v>
      </c>
      <c r="P110" t="s">
        <v>867</v>
      </c>
      <c r="Q110" s="233">
        <v>-19.763194897328802</v>
      </c>
      <c r="R110" s="218">
        <v>89197911</v>
      </c>
      <c r="S110"/>
      <c r="T110" s="234">
        <v>2552070</v>
      </c>
      <c r="U110" s="233">
        <v>2.9499999999999997</v>
      </c>
      <c r="W110" s="219"/>
    </row>
    <row r="111" spans="1:23" ht="12.75">
      <c r="A111" s="208" t="s">
        <v>547</v>
      </c>
      <c r="B111" s="170">
        <v>102</v>
      </c>
      <c r="C111" s="218">
        <v>22447943</v>
      </c>
      <c r="D111" s="218" t="s">
        <v>867</v>
      </c>
      <c r="E111" s="218">
        <v>1236004</v>
      </c>
      <c r="F111" s="218">
        <v>2080328</v>
      </c>
      <c r="G111" s="218" t="s">
        <v>867</v>
      </c>
      <c r="H111" s="218">
        <v>25764275</v>
      </c>
      <c r="I111" s="218"/>
      <c r="J111" s="218">
        <v>23009142</v>
      </c>
      <c r="K111" s="218">
        <v>431001</v>
      </c>
      <c r="L111" s="233">
        <v>4.420004095698212</v>
      </c>
      <c r="M111" s="218">
        <v>1271295</v>
      </c>
      <c r="N111" s="233">
        <v>2.8552496593862156</v>
      </c>
      <c r="O111" s="218">
        <v>1698590</v>
      </c>
      <c r="P111" t="s">
        <v>867</v>
      </c>
      <c r="Q111" s="233">
        <v>-18.349894824277712</v>
      </c>
      <c r="R111" s="218">
        <v>26410028</v>
      </c>
      <c r="S111"/>
      <c r="T111" s="234">
        <v>645753</v>
      </c>
      <c r="U111" s="233">
        <v>2.5100000000000002</v>
      </c>
      <c r="W111" s="219"/>
    </row>
    <row r="112" spans="1:23" ht="12.75">
      <c r="A112" s="208" t="s">
        <v>548</v>
      </c>
      <c r="B112" s="170">
        <v>103</v>
      </c>
      <c r="C112" s="218">
        <v>29313983</v>
      </c>
      <c r="D112" s="218" t="s">
        <v>867</v>
      </c>
      <c r="E112" s="218">
        <v>4551951</v>
      </c>
      <c r="F112" s="218">
        <v>3439366</v>
      </c>
      <c r="G112" s="218" t="s">
        <v>867</v>
      </c>
      <c r="H112" s="218">
        <v>37305300</v>
      </c>
      <c r="I112" s="218"/>
      <c r="J112" s="218">
        <v>30046833</v>
      </c>
      <c r="K112" s="218">
        <v>474887</v>
      </c>
      <c r="L112" s="233">
        <v>4.12000307157168</v>
      </c>
      <c r="M112" s="218">
        <v>4709442</v>
      </c>
      <c r="N112" s="233">
        <v>3.4598571030312057</v>
      </c>
      <c r="O112" s="218">
        <v>3464840</v>
      </c>
      <c r="P112" t="s">
        <v>867</v>
      </c>
      <c r="Q112" s="233">
        <v>0.7406597611303943</v>
      </c>
      <c r="R112" s="218">
        <v>38696002</v>
      </c>
      <c r="S112"/>
      <c r="T112" s="234">
        <v>1390702</v>
      </c>
      <c r="U112" s="233">
        <v>3.73</v>
      </c>
      <c r="W112" s="219"/>
    </row>
    <row r="113" spans="1:23" ht="12.75">
      <c r="A113" s="208" t="s">
        <v>855</v>
      </c>
      <c r="B113" s="170">
        <v>104</v>
      </c>
      <c r="C113" s="218">
        <v>3178981</v>
      </c>
      <c r="D113" s="218" t="s">
        <v>867</v>
      </c>
      <c r="E113" s="218">
        <v>4767</v>
      </c>
      <c r="F113" s="218">
        <v>123500</v>
      </c>
      <c r="G113" s="218" t="s">
        <v>867</v>
      </c>
      <c r="H113" s="218">
        <v>3307248</v>
      </c>
      <c r="I113" s="218"/>
      <c r="J113" s="218">
        <v>3258456</v>
      </c>
      <c r="K113" s="218">
        <v>24478</v>
      </c>
      <c r="L113" s="233">
        <v>3.2700101070122787</v>
      </c>
      <c r="M113" s="218">
        <v>4854</v>
      </c>
      <c r="N113" s="233">
        <v>1.8250471994965387</v>
      </c>
      <c r="O113" s="218">
        <v>114000</v>
      </c>
      <c r="P113" t="s">
        <v>867</v>
      </c>
      <c r="Q113" s="233">
        <v>-7.6923076923076925</v>
      </c>
      <c r="R113" s="218">
        <v>3401788</v>
      </c>
      <c r="S113"/>
      <c r="T113" s="234">
        <v>94540</v>
      </c>
      <c r="U113" s="233">
        <v>2.86</v>
      </c>
      <c r="W113" s="219"/>
    </row>
    <row r="114" spans="1:23" ht="12.75">
      <c r="A114" s="208" t="s">
        <v>550</v>
      </c>
      <c r="B114" s="170">
        <v>105</v>
      </c>
      <c r="C114" s="218">
        <v>18336146</v>
      </c>
      <c r="D114" s="218" t="s">
        <v>867</v>
      </c>
      <c r="E114" s="218">
        <v>905877</v>
      </c>
      <c r="F114" s="218">
        <v>2518000</v>
      </c>
      <c r="G114" s="218" t="s">
        <v>867</v>
      </c>
      <c r="H114" s="218">
        <v>21760023</v>
      </c>
      <c r="I114" s="218"/>
      <c r="J114" s="218">
        <v>18794550</v>
      </c>
      <c r="K114" s="218">
        <v>201698</v>
      </c>
      <c r="L114" s="233">
        <v>3.600004057559315</v>
      </c>
      <c r="M114" s="218">
        <v>932501</v>
      </c>
      <c r="N114" s="233">
        <v>2.9390303540105336</v>
      </c>
      <c r="O114" s="218">
        <v>2517669</v>
      </c>
      <c r="P114" t="s">
        <v>867</v>
      </c>
      <c r="Q114" s="233">
        <v>-0.013145353455123113</v>
      </c>
      <c r="R114" s="218">
        <v>22446418</v>
      </c>
      <c r="S114"/>
      <c r="T114" s="234">
        <v>686395</v>
      </c>
      <c r="U114" s="233">
        <v>3.15</v>
      </c>
      <c r="W114" s="219"/>
    </row>
    <row r="115" spans="1:23" ht="12.75">
      <c r="A115" s="208" t="s">
        <v>551</v>
      </c>
      <c r="B115" s="170">
        <v>106</v>
      </c>
      <c r="C115" s="218">
        <v>2747081</v>
      </c>
      <c r="D115" s="218" t="s">
        <v>872</v>
      </c>
      <c r="E115" s="218">
        <v>277042</v>
      </c>
      <c r="F115" s="218">
        <v>171900</v>
      </c>
      <c r="G115" s="218" t="s">
        <v>872</v>
      </c>
      <c r="H115" s="218">
        <v>3196023</v>
      </c>
      <c r="I115" s="218"/>
      <c r="J115" s="218">
        <v>2815758</v>
      </c>
      <c r="K115" s="218">
        <v>33240</v>
      </c>
      <c r="L115" s="233">
        <v>3.710010735031111</v>
      </c>
      <c r="M115" s="218">
        <v>286082</v>
      </c>
      <c r="N115" s="233">
        <v>3.263043148692256</v>
      </c>
      <c r="O115" s="218">
        <v>179400</v>
      </c>
      <c r="P115" t="s">
        <v>872</v>
      </c>
      <c r="Q115" s="233">
        <v>4.363001745200698</v>
      </c>
      <c r="R115" s="218">
        <v>3314480</v>
      </c>
      <c r="S115"/>
      <c r="T115" s="234">
        <v>118457</v>
      </c>
      <c r="U115" s="233">
        <v>3.71</v>
      </c>
      <c r="W115" s="219"/>
    </row>
    <row r="116" spans="1:23" ht="12.75">
      <c r="A116" s="208" t="s">
        <v>552</v>
      </c>
      <c r="B116" s="170">
        <v>107</v>
      </c>
      <c r="C116" s="218">
        <v>85170596</v>
      </c>
      <c r="D116" s="218" t="s">
        <v>867</v>
      </c>
      <c r="E116" s="218">
        <v>4265620</v>
      </c>
      <c r="F116" s="218">
        <v>7294792</v>
      </c>
      <c r="G116" s="218" t="s">
        <v>867</v>
      </c>
      <c r="H116" s="218">
        <v>96731008</v>
      </c>
      <c r="I116" s="218"/>
      <c r="J116" s="218">
        <v>87299861</v>
      </c>
      <c r="K116" s="218">
        <v>1064632</v>
      </c>
      <c r="L116" s="233">
        <v>3.7499995890600553</v>
      </c>
      <c r="M116" s="218">
        <v>4414055</v>
      </c>
      <c r="N116" s="233">
        <v>3.4797989506800886</v>
      </c>
      <c r="O116" s="218">
        <v>7517357</v>
      </c>
      <c r="P116" t="s">
        <v>867</v>
      </c>
      <c r="Q116" s="233">
        <v>3.051012283832082</v>
      </c>
      <c r="R116" s="218">
        <v>100295905</v>
      </c>
      <c r="S116"/>
      <c r="T116" s="234">
        <v>3564897</v>
      </c>
      <c r="U116" s="233">
        <v>3.6900000000000004</v>
      </c>
      <c r="W116" s="219"/>
    </row>
    <row r="117" spans="1:23" ht="12.75">
      <c r="A117" s="208" t="s">
        <v>553</v>
      </c>
      <c r="B117" s="170">
        <v>108</v>
      </c>
      <c r="C117" s="218">
        <v>2529456</v>
      </c>
      <c r="D117" s="218" t="s">
        <v>867</v>
      </c>
      <c r="E117" s="218">
        <v>121852</v>
      </c>
      <c r="F117" s="218">
        <v>163200</v>
      </c>
      <c r="G117" s="218" t="s">
        <v>867</v>
      </c>
      <c r="H117" s="218">
        <v>2814508</v>
      </c>
      <c r="I117" s="218"/>
      <c r="J117" s="218">
        <v>2592692</v>
      </c>
      <c r="K117" s="218">
        <v>24789</v>
      </c>
      <c r="L117" s="233">
        <v>3.4799972800475674</v>
      </c>
      <c r="M117" s="218">
        <v>124825</v>
      </c>
      <c r="N117" s="233">
        <v>2.4398450579391393</v>
      </c>
      <c r="O117" s="218">
        <v>163200</v>
      </c>
      <c r="P117" t="s">
        <v>867</v>
      </c>
      <c r="Q117" s="233">
        <v>0</v>
      </c>
      <c r="R117" s="218">
        <v>2905506</v>
      </c>
      <c r="S117"/>
      <c r="T117" s="234">
        <v>90998</v>
      </c>
      <c r="U117" s="233">
        <v>3.2300000000000004</v>
      </c>
      <c r="W117" s="219"/>
    </row>
    <row r="118" spans="1:23" ht="12.75">
      <c r="A118" s="208" t="s">
        <v>554</v>
      </c>
      <c r="B118" s="170">
        <v>109</v>
      </c>
      <c r="C118" s="218">
        <v>529669</v>
      </c>
      <c r="D118" s="218" t="s">
        <v>872</v>
      </c>
      <c r="E118" s="218">
        <v>26478</v>
      </c>
      <c r="F118" s="218">
        <v>56220</v>
      </c>
      <c r="G118" s="218" t="s">
        <v>872</v>
      </c>
      <c r="H118" s="218">
        <v>612367</v>
      </c>
      <c r="I118" s="218"/>
      <c r="J118" s="218">
        <v>542911</v>
      </c>
      <c r="K118" s="218">
        <v>2331</v>
      </c>
      <c r="L118" s="233">
        <v>2.9401380862387643</v>
      </c>
      <c r="M118" s="218">
        <v>26556</v>
      </c>
      <c r="N118" s="233">
        <v>0.29458418309539997</v>
      </c>
      <c r="O118" s="218">
        <v>81825</v>
      </c>
      <c r="P118" t="s">
        <v>872</v>
      </c>
      <c r="Q118" s="233">
        <v>45.54429028815368</v>
      </c>
      <c r="R118" s="218">
        <v>653623</v>
      </c>
      <c r="S118"/>
      <c r="T118" s="234">
        <v>41256</v>
      </c>
      <c r="U118" s="233">
        <v>6.74</v>
      </c>
      <c r="W118" s="219"/>
    </row>
    <row r="119" spans="1:23" ht="12.75">
      <c r="A119" s="208" t="s">
        <v>555</v>
      </c>
      <c r="B119" s="170">
        <v>110</v>
      </c>
      <c r="C119" s="218">
        <v>38985258</v>
      </c>
      <c r="D119" s="218" t="s">
        <v>867</v>
      </c>
      <c r="E119" s="218">
        <v>1665397</v>
      </c>
      <c r="F119" s="218">
        <v>3511317.36</v>
      </c>
      <c r="G119" s="218" t="s">
        <v>867</v>
      </c>
      <c r="H119" s="218">
        <v>44161972.36</v>
      </c>
      <c r="I119" s="218"/>
      <c r="J119" s="218">
        <v>39959889</v>
      </c>
      <c r="K119" s="218">
        <v>881067</v>
      </c>
      <c r="L119" s="233">
        <v>4.7599992797277375</v>
      </c>
      <c r="M119" s="218">
        <v>1723508</v>
      </c>
      <c r="N119" s="233">
        <v>3.4893181625762506</v>
      </c>
      <c r="O119" s="218">
        <v>3384413</v>
      </c>
      <c r="P119" t="s">
        <v>867</v>
      </c>
      <c r="Q119" s="233">
        <v>-3.6141523818285646</v>
      </c>
      <c r="R119" s="218">
        <v>45948877</v>
      </c>
      <c r="S119"/>
      <c r="T119" s="234">
        <v>1786904.6400000006</v>
      </c>
      <c r="U119" s="233">
        <v>4.05</v>
      </c>
      <c r="W119" s="219"/>
    </row>
    <row r="120" spans="1:23" ht="12.75">
      <c r="A120" s="208" t="s">
        <v>556</v>
      </c>
      <c r="B120" s="170">
        <v>111</v>
      </c>
      <c r="C120" s="218">
        <v>11738258</v>
      </c>
      <c r="D120" s="218" t="s">
        <v>867</v>
      </c>
      <c r="E120" s="218">
        <v>1007185</v>
      </c>
      <c r="F120" s="218">
        <v>604347</v>
      </c>
      <c r="G120" s="218" t="s">
        <v>867</v>
      </c>
      <c r="H120" s="218">
        <v>13349790</v>
      </c>
      <c r="I120" s="218"/>
      <c r="J120" s="218">
        <v>12031714</v>
      </c>
      <c r="K120" s="218">
        <v>158466</v>
      </c>
      <c r="L120" s="233">
        <v>3.8499920516315114</v>
      </c>
      <c r="M120" s="218">
        <v>1040001</v>
      </c>
      <c r="N120" s="233">
        <v>3.2581899055287757</v>
      </c>
      <c r="O120" s="218">
        <v>584180</v>
      </c>
      <c r="P120" t="s">
        <v>867</v>
      </c>
      <c r="Q120" s="233">
        <v>-3.3369901728642652</v>
      </c>
      <c r="R120" s="218">
        <v>13814361</v>
      </c>
      <c r="S120"/>
      <c r="T120" s="234">
        <v>464571</v>
      </c>
      <c r="U120" s="233">
        <v>3.4799999999999995</v>
      </c>
      <c r="W120" s="219"/>
    </row>
    <row r="121" spans="1:23" ht="12.75">
      <c r="A121" s="208" t="s">
        <v>557</v>
      </c>
      <c r="B121" s="170">
        <v>112</v>
      </c>
      <c r="C121" s="218">
        <v>3576327</v>
      </c>
      <c r="D121" s="218" t="s">
        <v>867</v>
      </c>
      <c r="E121" s="218">
        <v>225293</v>
      </c>
      <c r="F121" s="218">
        <v>419600</v>
      </c>
      <c r="G121" s="218" t="s">
        <v>867</v>
      </c>
      <c r="H121" s="218">
        <v>4221220</v>
      </c>
      <c r="I121" s="218"/>
      <c r="J121" s="218">
        <v>3665735</v>
      </c>
      <c r="K121" s="218">
        <v>58294</v>
      </c>
      <c r="L121" s="233">
        <v>4.129991468900914</v>
      </c>
      <c r="M121" s="218">
        <v>231252</v>
      </c>
      <c r="N121" s="233">
        <v>2.6450000665799647</v>
      </c>
      <c r="O121" s="218">
        <v>443500</v>
      </c>
      <c r="P121" t="s">
        <v>867</v>
      </c>
      <c r="Q121" s="233">
        <v>5.695900857959962</v>
      </c>
      <c r="R121" s="218">
        <v>4398781</v>
      </c>
      <c r="S121"/>
      <c r="T121" s="234">
        <v>177561</v>
      </c>
      <c r="U121" s="233">
        <v>4.21</v>
      </c>
      <c r="W121" s="219"/>
    </row>
    <row r="122" spans="1:23" ht="12.75">
      <c r="A122" s="208" t="s">
        <v>856</v>
      </c>
      <c r="B122" s="170">
        <v>113</v>
      </c>
      <c r="C122" s="218">
        <v>24555636</v>
      </c>
      <c r="D122" s="218" t="s">
        <v>867</v>
      </c>
      <c r="E122" s="218">
        <v>1061302</v>
      </c>
      <c r="F122" s="218">
        <v>975000</v>
      </c>
      <c r="G122" s="218" t="s">
        <v>867</v>
      </c>
      <c r="H122" s="218">
        <v>26591938</v>
      </c>
      <c r="I122" s="218"/>
      <c r="J122" s="218">
        <v>25169527</v>
      </c>
      <c r="K122" s="218">
        <v>410079</v>
      </c>
      <c r="L122" s="233">
        <v>4.169999913665441</v>
      </c>
      <c r="M122" s="218">
        <v>1089508</v>
      </c>
      <c r="N122" s="233">
        <v>2.657678964140273</v>
      </c>
      <c r="O122" s="218">
        <v>1305000</v>
      </c>
      <c r="P122" t="s">
        <v>867</v>
      </c>
      <c r="Q122" s="233">
        <v>33.84615384615385</v>
      </c>
      <c r="R122" s="218">
        <v>27974114</v>
      </c>
      <c r="S122"/>
      <c r="T122" s="234">
        <v>1382176</v>
      </c>
      <c r="U122" s="233">
        <v>5.2</v>
      </c>
      <c r="W122" s="219"/>
    </row>
    <row r="123" spans="1:23" ht="12.75">
      <c r="A123" s="208" t="s">
        <v>559</v>
      </c>
      <c r="B123" s="170">
        <v>114</v>
      </c>
      <c r="C123" s="218">
        <v>36586281</v>
      </c>
      <c r="D123" s="218" t="s">
        <v>867</v>
      </c>
      <c r="E123" s="218">
        <v>3401854</v>
      </c>
      <c r="F123" s="218">
        <v>3356500</v>
      </c>
      <c r="G123" s="218" t="s">
        <v>867</v>
      </c>
      <c r="H123" s="218">
        <v>43344635</v>
      </c>
      <c r="I123" s="218"/>
      <c r="J123" s="218">
        <v>37500938</v>
      </c>
      <c r="K123" s="218">
        <v>296349</v>
      </c>
      <c r="L123" s="233">
        <v>3.3100002703199047</v>
      </c>
      <c r="M123" s="218">
        <v>3519847</v>
      </c>
      <c r="N123" s="233">
        <v>3.46849100519893</v>
      </c>
      <c r="O123" s="218">
        <v>3188500</v>
      </c>
      <c r="P123" t="s">
        <v>867</v>
      </c>
      <c r="Q123" s="233">
        <v>-5.005213764337852</v>
      </c>
      <c r="R123" s="218">
        <v>44505634</v>
      </c>
      <c r="S123"/>
      <c r="T123" s="234">
        <v>1160999</v>
      </c>
      <c r="U123" s="233">
        <v>2.68</v>
      </c>
      <c r="W123" s="219"/>
    </row>
    <row r="124" spans="1:23" ht="12.75">
      <c r="A124" s="208" t="s">
        <v>560</v>
      </c>
      <c r="B124" s="170">
        <v>115</v>
      </c>
      <c r="C124" s="218">
        <v>29793953</v>
      </c>
      <c r="D124" s="218" t="s">
        <v>867</v>
      </c>
      <c r="E124" s="218">
        <v>902565</v>
      </c>
      <c r="F124" s="218">
        <v>2193905</v>
      </c>
      <c r="G124" s="218" t="s">
        <v>867</v>
      </c>
      <c r="H124" s="218">
        <v>32890423</v>
      </c>
      <c r="I124" s="218"/>
      <c r="J124" s="218">
        <v>30538802</v>
      </c>
      <c r="K124" s="218">
        <v>482662</v>
      </c>
      <c r="L124" s="233">
        <v>4.120000457811019</v>
      </c>
      <c r="M124" s="218">
        <v>931355</v>
      </c>
      <c r="N124" s="233">
        <v>3.189797964689524</v>
      </c>
      <c r="O124" s="218">
        <v>2141235</v>
      </c>
      <c r="P124" t="s">
        <v>867</v>
      </c>
      <c r="Q124" s="233">
        <v>-2.4007420558319525</v>
      </c>
      <c r="R124" s="218">
        <v>34094054</v>
      </c>
      <c r="S124"/>
      <c r="T124" s="234">
        <v>1203631</v>
      </c>
      <c r="U124" s="233">
        <v>3.66</v>
      </c>
      <c r="W124" s="219"/>
    </row>
    <row r="125" spans="1:23" ht="12.75">
      <c r="A125" s="208" t="s">
        <v>561</v>
      </c>
      <c r="B125" s="170">
        <v>116</v>
      </c>
      <c r="C125" s="218">
        <v>12777724</v>
      </c>
      <c r="D125" s="218" t="s">
        <v>867</v>
      </c>
      <c r="E125" s="218">
        <v>895339</v>
      </c>
      <c r="F125" s="218">
        <v>1309000</v>
      </c>
      <c r="G125" s="218" t="s">
        <v>867</v>
      </c>
      <c r="H125" s="218">
        <v>14982063</v>
      </c>
      <c r="I125" s="218"/>
      <c r="J125" s="218">
        <v>13097167</v>
      </c>
      <c r="K125" s="218">
        <v>175055</v>
      </c>
      <c r="L125" s="233">
        <v>3.8700006354809355</v>
      </c>
      <c r="M125" s="218">
        <v>922393</v>
      </c>
      <c r="N125" s="233">
        <v>3.0216487833100087</v>
      </c>
      <c r="O125" s="218">
        <v>1276000</v>
      </c>
      <c r="P125" t="s">
        <v>867</v>
      </c>
      <c r="Q125" s="233">
        <v>-2.5210084033613445</v>
      </c>
      <c r="R125" s="218">
        <v>15470615</v>
      </c>
      <c r="S125"/>
      <c r="T125" s="234">
        <v>488552</v>
      </c>
      <c r="U125" s="233">
        <v>3.26</v>
      </c>
      <c r="W125" s="219"/>
    </row>
    <row r="126" spans="1:23" ht="12.75">
      <c r="A126" s="208" t="s">
        <v>562</v>
      </c>
      <c r="B126" s="170">
        <v>117</v>
      </c>
      <c r="C126" s="218">
        <v>12077192</v>
      </c>
      <c r="D126" s="218" t="s">
        <v>867</v>
      </c>
      <c r="E126" s="218">
        <v>708915</v>
      </c>
      <c r="F126" s="218">
        <v>2328357</v>
      </c>
      <c r="G126" s="218" t="s">
        <v>867</v>
      </c>
      <c r="H126" s="218">
        <v>15114464</v>
      </c>
      <c r="I126" s="218"/>
      <c r="J126" s="218">
        <v>12379122</v>
      </c>
      <c r="K126" s="218">
        <v>237921</v>
      </c>
      <c r="L126" s="233">
        <v>4.470004285764439</v>
      </c>
      <c r="M126" s="218">
        <v>725783</v>
      </c>
      <c r="N126" s="233">
        <v>2.3794107897279644</v>
      </c>
      <c r="O126" s="218">
        <v>1662073</v>
      </c>
      <c r="P126" t="s">
        <v>867</v>
      </c>
      <c r="Q126" s="233">
        <v>-28.61605844808163</v>
      </c>
      <c r="R126" s="218">
        <v>15004899</v>
      </c>
      <c r="S126"/>
      <c r="T126" s="234">
        <v>-109565</v>
      </c>
      <c r="U126" s="233">
        <v>-0.72</v>
      </c>
      <c r="W126" s="219"/>
    </row>
    <row r="127" spans="1:23" ht="12.75">
      <c r="A127" s="208" t="s">
        <v>563</v>
      </c>
      <c r="B127" s="170">
        <v>118</v>
      </c>
      <c r="C127" s="218">
        <v>16422301</v>
      </c>
      <c r="D127" s="218" t="s">
        <v>867</v>
      </c>
      <c r="E127" s="218">
        <v>1013151</v>
      </c>
      <c r="F127" s="218">
        <v>1453990</v>
      </c>
      <c r="G127" s="218" t="s">
        <v>867</v>
      </c>
      <c r="H127" s="218">
        <v>18889442</v>
      </c>
      <c r="I127" s="218"/>
      <c r="J127" s="218">
        <v>16832859</v>
      </c>
      <c r="K127" s="218">
        <v>195425</v>
      </c>
      <c r="L127" s="233">
        <v>3.69000056691203</v>
      </c>
      <c r="M127" s="218">
        <v>1046888</v>
      </c>
      <c r="N127" s="233">
        <v>3.3299083749608895</v>
      </c>
      <c r="O127" s="218">
        <v>1354315</v>
      </c>
      <c r="P127" t="s">
        <v>867</v>
      </c>
      <c r="Q127" s="233">
        <v>-6.855274107799916</v>
      </c>
      <c r="R127" s="218">
        <v>19429487</v>
      </c>
      <c r="S127"/>
      <c r="T127" s="234">
        <v>540045</v>
      </c>
      <c r="U127" s="233">
        <v>2.86</v>
      </c>
      <c r="W127" s="219"/>
    </row>
    <row r="128" spans="1:23" ht="12.75">
      <c r="A128" s="208" t="s">
        <v>564</v>
      </c>
      <c r="B128" s="170">
        <v>119</v>
      </c>
      <c r="C128" s="218">
        <v>22725685</v>
      </c>
      <c r="D128" s="218" t="s">
        <v>867</v>
      </c>
      <c r="E128" s="218">
        <v>860902</v>
      </c>
      <c r="F128" s="218">
        <v>1289540</v>
      </c>
      <c r="G128" s="218" t="s">
        <v>867</v>
      </c>
      <c r="H128" s="218">
        <v>24876127</v>
      </c>
      <c r="I128" s="218"/>
      <c r="J128" s="218">
        <v>23293827</v>
      </c>
      <c r="K128" s="218">
        <v>245437</v>
      </c>
      <c r="L128" s="233">
        <v>3.579997698639227</v>
      </c>
      <c r="M128" s="218">
        <v>885872</v>
      </c>
      <c r="N128" s="233">
        <v>2.9004462761150513</v>
      </c>
      <c r="O128" s="218">
        <v>1056547.04</v>
      </c>
      <c r="P128" t="s">
        <v>867</v>
      </c>
      <c r="Q128" s="233">
        <v>-18.067912588985216</v>
      </c>
      <c r="R128" s="218">
        <v>25481683.04</v>
      </c>
      <c r="S128"/>
      <c r="T128" s="234">
        <v>605556.0399999991</v>
      </c>
      <c r="U128" s="233">
        <v>2.4299999999999997</v>
      </c>
      <c r="W128" s="219"/>
    </row>
    <row r="129" spans="1:23" ht="12.75">
      <c r="A129" s="208" t="s">
        <v>565</v>
      </c>
      <c r="B129" s="170">
        <v>120</v>
      </c>
      <c r="C129" s="218">
        <v>12999662</v>
      </c>
      <c r="D129" s="218" t="s">
        <v>867</v>
      </c>
      <c r="E129" s="218">
        <v>730571</v>
      </c>
      <c r="F129" s="218">
        <v>612727</v>
      </c>
      <c r="G129" s="218" t="s">
        <v>867</v>
      </c>
      <c r="H129" s="218">
        <v>14342960</v>
      </c>
      <c r="I129" s="218"/>
      <c r="J129" s="218">
        <v>13324654</v>
      </c>
      <c r="K129" s="218">
        <v>159896</v>
      </c>
      <c r="L129" s="233">
        <v>3.7300046724291755</v>
      </c>
      <c r="M129" s="218">
        <v>756141</v>
      </c>
      <c r="N129" s="233">
        <v>3.5000020531885334</v>
      </c>
      <c r="O129" s="218">
        <v>569000</v>
      </c>
      <c r="P129" t="s">
        <v>867</v>
      </c>
      <c r="Q129" s="233">
        <v>-7.136457182399339</v>
      </c>
      <c r="R129" s="218">
        <v>14809691</v>
      </c>
      <c r="S129"/>
      <c r="T129" s="234">
        <v>466731</v>
      </c>
      <c r="U129" s="233">
        <v>3.25</v>
      </c>
      <c r="W129" s="219"/>
    </row>
    <row r="130" spans="1:23" ht="12.75">
      <c r="A130" s="208" t="s">
        <v>566</v>
      </c>
      <c r="B130" s="170">
        <v>121</v>
      </c>
      <c r="C130" s="218">
        <v>2476708</v>
      </c>
      <c r="D130" s="218" t="s">
        <v>867</v>
      </c>
      <c r="E130" s="218">
        <v>111242</v>
      </c>
      <c r="F130" s="218">
        <v>627050</v>
      </c>
      <c r="G130" s="218" t="s">
        <v>867</v>
      </c>
      <c r="H130" s="218">
        <v>3215000</v>
      </c>
      <c r="I130" s="218"/>
      <c r="J130" s="218">
        <v>2538626</v>
      </c>
      <c r="K130" s="218">
        <v>6935</v>
      </c>
      <c r="L130" s="233">
        <v>2.780020898709093</v>
      </c>
      <c r="M130" s="218">
        <v>113340</v>
      </c>
      <c r="N130" s="233">
        <v>1.8859783175419356</v>
      </c>
      <c r="O130" s="218">
        <v>569000</v>
      </c>
      <c r="P130" t="s">
        <v>867</v>
      </c>
      <c r="Q130" s="233">
        <v>-9.257634957339926</v>
      </c>
      <c r="R130" s="218">
        <v>3227901</v>
      </c>
      <c r="S130"/>
      <c r="T130" s="234">
        <v>12901</v>
      </c>
      <c r="U130" s="233">
        <v>0.4</v>
      </c>
      <c r="W130" s="219"/>
    </row>
    <row r="131" spans="1:23" ht="12.75">
      <c r="A131" s="208" t="s">
        <v>567</v>
      </c>
      <c r="B131" s="170">
        <v>122</v>
      </c>
      <c r="C131" s="218">
        <v>42356129</v>
      </c>
      <c r="D131" s="218" t="s">
        <v>867</v>
      </c>
      <c r="E131" s="218">
        <v>2258033</v>
      </c>
      <c r="F131" s="218">
        <v>3099186</v>
      </c>
      <c r="G131" s="218" t="s">
        <v>867</v>
      </c>
      <c r="H131" s="218">
        <v>47713348</v>
      </c>
      <c r="I131" s="218"/>
      <c r="J131" s="218">
        <v>43415032</v>
      </c>
      <c r="K131" s="218">
        <v>622635</v>
      </c>
      <c r="L131" s="233">
        <v>3.969999241432096</v>
      </c>
      <c r="M131" s="218">
        <v>2336763</v>
      </c>
      <c r="N131" s="233">
        <v>3.4866629495671675</v>
      </c>
      <c r="O131" s="218">
        <v>3159868</v>
      </c>
      <c r="P131" t="s">
        <v>867</v>
      </c>
      <c r="Q131" s="233">
        <v>1.9579980033466853</v>
      </c>
      <c r="R131" s="218">
        <v>49534298</v>
      </c>
      <c r="S131"/>
      <c r="T131" s="234">
        <v>1820950</v>
      </c>
      <c r="U131" s="233">
        <v>3.82</v>
      </c>
      <c r="W131" s="219"/>
    </row>
    <row r="132" spans="1:23" ht="12.75">
      <c r="A132" s="208" t="s">
        <v>568</v>
      </c>
      <c r="B132" s="170">
        <v>123</v>
      </c>
      <c r="C132" s="218">
        <v>20898222</v>
      </c>
      <c r="D132" s="218" t="s">
        <v>867</v>
      </c>
      <c r="E132" s="218">
        <v>1404341</v>
      </c>
      <c r="F132" s="218">
        <v>1603000</v>
      </c>
      <c r="G132" s="218" t="s">
        <v>867</v>
      </c>
      <c r="H132" s="218">
        <v>23905563</v>
      </c>
      <c r="I132" s="218"/>
      <c r="J132" s="218">
        <v>21420678</v>
      </c>
      <c r="K132" s="218">
        <v>371988</v>
      </c>
      <c r="L132" s="233">
        <v>4.280000470853453</v>
      </c>
      <c r="M132" s="218">
        <v>1451934</v>
      </c>
      <c r="N132" s="233">
        <v>3.3889917050061205</v>
      </c>
      <c r="O132" s="218">
        <v>1692350</v>
      </c>
      <c r="P132" t="s">
        <v>867</v>
      </c>
      <c r="Q132" s="233">
        <v>5.573923892701186</v>
      </c>
      <c r="R132" s="218">
        <v>24936950</v>
      </c>
      <c r="S132"/>
      <c r="T132" s="234">
        <v>1031387</v>
      </c>
      <c r="U132" s="233">
        <v>4.31</v>
      </c>
      <c r="W132" s="219"/>
    </row>
    <row r="133" spans="1:23" ht="12.75">
      <c r="A133" s="208" t="s">
        <v>569</v>
      </c>
      <c r="B133" s="170">
        <v>124</v>
      </c>
      <c r="C133" s="218">
        <v>4229285</v>
      </c>
      <c r="D133" s="218" t="s">
        <v>867</v>
      </c>
      <c r="E133" s="218">
        <v>555536</v>
      </c>
      <c r="F133" s="218">
        <v>712895.66</v>
      </c>
      <c r="G133" s="218" t="s">
        <v>867</v>
      </c>
      <c r="H133" s="218">
        <v>5497716.66</v>
      </c>
      <c r="I133" s="218"/>
      <c r="J133" s="218">
        <v>4335017</v>
      </c>
      <c r="K133" s="218">
        <v>43562</v>
      </c>
      <c r="L133" s="233">
        <v>3.530005662895738</v>
      </c>
      <c r="M133" s="218">
        <v>572838</v>
      </c>
      <c r="N133" s="233">
        <v>3.1144696293309524</v>
      </c>
      <c r="O133" s="218">
        <v>614565</v>
      </c>
      <c r="P133" t="s">
        <v>867</v>
      </c>
      <c r="Q133" s="233">
        <v>-13.793134888771807</v>
      </c>
      <c r="R133" s="218">
        <v>5565982</v>
      </c>
      <c r="S133"/>
      <c r="T133" s="234">
        <v>68265.33999999985</v>
      </c>
      <c r="U133" s="233">
        <v>1.24</v>
      </c>
      <c r="W133" s="219"/>
    </row>
    <row r="134" spans="1:23" ht="12.75">
      <c r="A134" s="208" t="s">
        <v>570</v>
      </c>
      <c r="B134" s="170">
        <v>125</v>
      </c>
      <c r="C134" s="218">
        <v>17349092</v>
      </c>
      <c r="D134" s="218" t="s">
        <v>867</v>
      </c>
      <c r="E134" s="218">
        <v>1577511</v>
      </c>
      <c r="F134" s="218">
        <v>1078492</v>
      </c>
      <c r="G134" s="218" t="s">
        <v>867</v>
      </c>
      <c r="H134" s="218">
        <v>20005095</v>
      </c>
      <c r="I134" s="218"/>
      <c r="J134" s="218">
        <v>17782819</v>
      </c>
      <c r="K134" s="218">
        <v>163081</v>
      </c>
      <c r="L134" s="233">
        <v>3.4399955917001304</v>
      </c>
      <c r="M134" s="218">
        <v>1632551</v>
      </c>
      <c r="N134" s="233">
        <v>3.4890406469431907</v>
      </c>
      <c r="O134" s="218">
        <v>1072580</v>
      </c>
      <c r="P134" t="s">
        <v>867</v>
      </c>
      <c r="Q134" s="233">
        <v>-0.5481728190844253</v>
      </c>
      <c r="R134" s="218">
        <v>20651031</v>
      </c>
      <c r="S134"/>
      <c r="T134" s="234">
        <v>645936</v>
      </c>
      <c r="U134" s="233">
        <v>3.2300000000000004</v>
      </c>
      <c r="W134" s="219"/>
    </row>
    <row r="135" spans="1:23" ht="12.75">
      <c r="A135" s="208" t="s">
        <v>571</v>
      </c>
      <c r="B135" s="170">
        <v>126</v>
      </c>
      <c r="C135" s="218">
        <v>43127358</v>
      </c>
      <c r="D135" s="218" t="s">
        <v>867</v>
      </c>
      <c r="E135" s="218">
        <v>541563</v>
      </c>
      <c r="F135" s="218">
        <v>4419832.75</v>
      </c>
      <c r="G135" s="218" t="s">
        <v>867</v>
      </c>
      <c r="H135" s="218">
        <v>48088753.75</v>
      </c>
      <c r="I135" s="218"/>
      <c r="J135" s="218">
        <v>44205542</v>
      </c>
      <c r="K135" s="218">
        <v>439899</v>
      </c>
      <c r="L135" s="233">
        <v>3.519999996290058</v>
      </c>
      <c r="M135" s="218">
        <v>557572</v>
      </c>
      <c r="N135" s="233">
        <v>2.9560734392859187</v>
      </c>
      <c r="O135" s="218">
        <v>2938430.54</v>
      </c>
      <c r="P135" t="s">
        <v>867</v>
      </c>
      <c r="Q135" s="233">
        <v>-33.51715537199909</v>
      </c>
      <c r="R135" s="218">
        <v>48141443.54</v>
      </c>
      <c r="S135"/>
      <c r="T135" s="234">
        <v>52689.789999999106</v>
      </c>
      <c r="U135" s="233">
        <v>0.11</v>
      </c>
      <c r="W135" s="219"/>
    </row>
    <row r="136" spans="1:23" ht="12.75">
      <c r="A136" s="208" t="s">
        <v>572</v>
      </c>
      <c r="B136" s="170">
        <v>127</v>
      </c>
      <c r="C136" s="218">
        <v>7878114</v>
      </c>
      <c r="D136" s="218" t="s">
        <v>867</v>
      </c>
      <c r="E136" s="218">
        <v>335914</v>
      </c>
      <c r="F136" s="218">
        <v>744200</v>
      </c>
      <c r="G136" s="218" t="s">
        <v>867</v>
      </c>
      <c r="H136" s="218">
        <v>8958228</v>
      </c>
      <c r="I136" s="218"/>
      <c r="J136" s="218">
        <v>8075067</v>
      </c>
      <c r="K136" s="218">
        <v>105567</v>
      </c>
      <c r="L136" s="233">
        <v>3.8400053616893586</v>
      </c>
      <c r="M136" s="218">
        <v>347511</v>
      </c>
      <c r="N136" s="233">
        <v>3.4523717380043704</v>
      </c>
      <c r="O136" s="218">
        <v>769442</v>
      </c>
      <c r="P136" t="s">
        <v>867</v>
      </c>
      <c r="Q136" s="233">
        <v>3.3918301531846278</v>
      </c>
      <c r="R136" s="218">
        <v>9297587</v>
      </c>
      <c r="S136"/>
      <c r="T136" s="234">
        <v>339359</v>
      </c>
      <c r="U136" s="233">
        <v>3.7900000000000005</v>
      </c>
      <c r="W136" s="219"/>
    </row>
    <row r="137" spans="1:23" ht="12.75">
      <c r="A137" s="208" t="s">
        <v>573</v>
      </c>
      <c r="B137" s="170">
        <v>128</v>
      </c>
      <c r="C137" s="218">
        <v>114936210</v>
      </c>
      <c r="D137" s="218" t="s">
        <v>867</v>
      </c>
      <c r="E137" s="218">
        <v>10437445</v>
      </c>
      <c r="F137" s="218">
        <v>14343760</v>
      </c>
      <c r="G137" s="218" t="s">
        <v>867</v>
      </c>
      <c r="H137" s="218">
        <v>139717415</v>
      </c>
      <c r="I137" s="218"/>
      <c r="J137" s="218">
        <v>117809615</v>
      </c>
      <c r="K137" s="218">
        <v>1850473</v>
      </c>
      <c r="L137" s="233">
        <v>4.109999799018952</v>
      </c>
      <c r="M137" s="218">
        <v>10802722</v>
      </c>
      <c r="N137" s="233">
        <v>3.499678321658222</v>
      </c>
      <c r="O137" s="218">
        <v>12652772</v>
      </c>
      <c r="P137" t="s">
        <v>867</v>
      </c>
      <c r="Q137" s="233">
        <v>-11.789014874760872</v>
      </c>
      <c r="R137" s="218">
        <v>143115582</v>
      </c>
      <c r="S137"/>
      <c r="T137" s="234">
        <v>3398167</v>
      </c>
      <c r="U137" s="233">
        <v>2.4299999999999997</v>
      </c>
      <c r="W137" s="219"/>
    </row>
    <row r="138" spans="1:23" ht="12.75">
      <c r="A138" s="208" t="s">
        <v>574</v>
      </c>
      <c r="B138" s="170">
        <v>129</v>
      </c>
      <c r="C138" s="218">
        <v>981328</v>
      </c>
      <c r="D138" s="218" t="s">
        <v>867</v>
      </c>
      <c r="E138" s="218">
        <v>105090</v>
      </c>
      <c r="F138" s="218">
        <v>45800</v>
      </c>
      <c r="G138" s="218" t="s">
        <v>867</v>
      </c>
      <c r="H138" s="218">
        <v>1132218</v>
      </c>
      <c r="I138" s="218"/>
      <c r="J138" s="218">
        <v>1005861</v>
      </c>
      <c r="K138" s="218">
        <v>10402</v>
      </c>
      <c r="L138" s="233">
        <v>3.559971793324964</v>
      </c>
      <c r="M138" s="218">
        <v>106698</v>
      </c>
      <c r="N138" s="233">
        <v>1.53011704253497</v>
      </c>
      <c r="O138" s="218">
        <v>49900</v>
      </c>
      <c r="P138" t="s">
        <v>867</v>
      </c>
      <c r="Q138" s="233">
        <v>8.951965065502183</v>
      </c>
      <c r="R138" s="218">
        <v>1172861</v>
      </c>
      <c r="S138"/>
      <c r="T138" s="234">
        <v>40643</v>
      </c>
      <c r="U138" s="233">
        <v>3.5900000000000003</v>
      </c>
      <c r="W138" s="219"/>
    </row>
    <row r="139" spans="1:23" ht="12.75">
      <c r="A139" s="208" t="s">
        <v>575</v>
      </c>
      <c r="B139" s="170">
        <v>130</v>
      </c>
      <c r="C139" s="218">
        <v>2072548</v>
      </c>
      <c r="D139" s="218" t="s">
        <v>872</v>
      </c>
      <c r="E139" s="218">
        <v>93371</v>
      </c>
      <c r="F139" s="218">
        <v>92700</v>
      </c>
      <c r="G139" s="218" t="s">
        <v>872</v>
      </c>
      <c r="H139" s="218">
        <v>2258619</v>
      </c>
      <c r="I139" s="218"/>
      <c r="J139" s="218">
        <v>2124362</v>
      </c>
      <c r="K139" s="218">
        <v>12228</v>
      </c>
      <c r="L139" s="233">
        <v>3.09001287304323</v>
      </c>
      <c r="M139" s="218">
        <v>96481</v>
      </c>
      <c r="N139" s="233">
        <v>3.3307986419766307</v>
      </c>
      <c r="O139" s="218">
        <v>117200</v>
      </c>
      <c r="P139" t="s">
        <v>872</v>
      </c>
      <c r="Q139" s="233">
        <v>26.429341963322546</v>
      </c>
      <c r="R139" s="218">
        <v>2350271</v>
      </c>
      <c r="S139"/>
      <c r="T139" s="234">
        <v>91652</v>
      </c>
      <c r="U139" s="233">
        <v>4.06</v>
      </c>
      <c r="W139" s="219"/>
    </row>
    <row r="140" spans="1:23" ht="12.75">
      <c r="A140" s="208" t="s">
        <v>576</v>
      </c>
      <c r="B140" s="170">
        <v>131</v>
      </c>
      <c r="C140" s="218">
        <v>83169902</v>
      </c>
      <c r="D140" s="218" t="s">
        <v>867</v>
      </c>
      <c r="E140" s="218">
        <v>1680304</v>
      </c>
      <c r="F140" s="218">
        <v>7468335</v>
      </c>
      <c r="G140" s="218" t="s">
        <v>867</v>
      </c>
      <c r="H140" s="218">
        <v>92318541</v>
      </c>
      <c r="I140" s="218"/>
      <c r="J140" s="218">
        <v>85249150</v>
      </c>
      <c r="K140" s="218">
        <v>1455473</v>
      </c>
      <c r="L140" s="233">
        <v>4.250000198389076</v>
      </c>
      <c r="M140" s="218">
        <v>1738959</v>
      </c>
      <c r="N140" s="233">
        <v>3.4907373903769794</v>
      </c>
      <c r="O140" s="218">
        <v>5408455</v>
      </c>
      <c r="P140" t="s">
        <v>867</v>
      </c>
      <c r="Q140" s="233">
        <v>-27.58151582648609</v>
      </c>
      <c r="R140" s="218">
        <v>93852037</v>
      </c>
      <c r="S140"/>
      <c r="T140" s="234">
        <v>1533496</v>
      </c>
      <c r="U140" s="233">
        <v>1.66</v>
      </c>
      <c r="W140" s="219"/>
    </row>
    <row r="141" spans="1:23" ht="12.75">
      <c r="A141" s="208" t="s">
        <v>577</v>
      </c>
      <c r="B141" s="170">
        <v>132</v>
      </c>
      <c r="C141" s="218">
        <v>5185781</v>
      </c>
      <c r="D141" s="218" t="s">
        <v>867</v>
      </c>
      <c r="E141" s="218">
        <v>269076</v>
      </c>
      <c r="F141" s="218">
        <v>292000</v>
      </c>
      <c r="G141" s="218" t="s">
        <v>867</v>
      </c>
      <c r="H141" s="218">
        <v>5746857</v>
      </c>
      <c r="I141" s="218"/>
      <c r="J141" s="218">
        <v>5315426</v>
      </c>
      <c r="K141" s="218">
        <v>81417</v>
      </c>
      <c r="L141" s="233">
        <v>4.0700137549194615</v>
      </c>
      <c r="M141" s="218">
        <v>277351</v>
      </c>
      <c r="N141" s="233">
        <v>3.0753393093401122</v>
      </c>
      <c r="O141" s="218">
        <v>292000</v>
      </c>
      <c r="P141" t="s">
        <v>867</v>
      </c>
      <c r="Q141" s="233">
        <v>0</v>
      </c>
      <c r="R141" s="218">
        <v>5966194</v>
      </c>
      <c r="S141"/>
      <c r="T141" s="234">
        <v>219337</v>
      </c>
      <c r="U141" s="233">
        <v>3.82</v>
      </c>
      <c r="W141" s="219"/>
    </row>
    <row r="142" spans="1:23" ht="12.75">
      <c r="A142" s="208" t="s">
        <v>578</v>
      </c>
      <c r="B142" s="170">
        <v>133</v>
      </c>
      <c r="C142" s="218">
        <v>23973498</v>
      </c>
      <c r="D142" s="218" t="s">
        <v>867</v>
      </c>
      <c r="E142" s="218">
        <v>1566803</v>
      </c>
      <c r="F142" s="218">
        <v>2032148</v>
      </c>
      <c r="G142" s="218" t="s">
        <v>867</v>
      </c>
      <c r="H142" s="218">
        <v>27572449</v>
      </c>
      <c r="I142" s="218"/>
      <c r="J142" s="218">
        <v>24572835</v>
      </c>
      <c r="K142" s="218">
        <v>373987</v>
      </c>
      <c r="L142" s="233">
        <v>4.059999921580071</v>
      </c>
      <c r="M142" s="218">
        <v>1621641</v>
      </c>
      <c r="N142" s="233">
        <v>3.4999932984555175</v>
      </c>
      <c r="O142" s="218">
        <v>1748449</v>
      </c>
      <c r="P142" t="s">
        <v>867</v>
      </c>
      <c r="Q142" s="233">
        <v>-13.960548149052135</v>
      </c>
      <c r="R142" s="218">
        <v>28316912</v>
      </c>
      <c r="S142"/>
      <c r="T142" s="234">
        <v>744463</v>
      </c>
      <c r="U142" s="233">
        <v>2.7</v>
      </c>
      <c r="W142" s="219"/>
    </row>
    <row r="143" spans="1:23" ht="12.75">
      <c r="A143" s="208" t="s">
        <v>579</v>
      </c>
      <c r="B143" s="170">
        <v>134</v>
      </c>
      <c r="C143" s="218">
        <v>41342633</v>
      </c>
      <c r="D143" s="218" t="s">
        <v>867</v>
      </c>
      <c r="E143" s="218">
        <v>2135494</v>
      </c>
      <c r="F143" s="218">
        <v>3862207</v>
      </c>
      <c r="G143" s="218" t="s">
        <v>867</v>
      </c>
      <c r="H143" s="218">
        <v>47340334</v>
      </c>
      <c r="I143" s="218"/>
      <c r="J143" s="218">
        <v>42376199</v>
      </c>
      <c r="K143" s="218">
        <v>731765</v>
      </c>
      <c r="L143" s="233">
        <v>4.270001380898986</v>
      </c>
      <c r="M143" s="218">
        <v>2206552</v>
      </c>
      <c r="N143" s="233">
        <v>3.327473643100847</v>
      </c>
      <c r="O143" s="218">
        <v>3836707</v>
      </c>
      <c r="P143" t="s">
        <v>867</v>
      </c>
      <c r="Q143" s="233">
        <v>-0.660244259305625</v>
      </c>
      <c r="R143" s="218">
        <v>49151223</v>
      </c>
      <c r="S143"/>
      <c r="T143" s="234">
        <v>1810889</v>
      </c>
      <c r="U143" s="233">
        <v>3.83</v>
      </c>
      <c r="W143" s="219"/>
    </row>
    <row r="144" spans="1:23" ht="12.75">
      <c r="A144" s="208" t="s">
        <v>580</v>
      </c>
      <c r="B144" s="170">
        <v>135</v>
      </c>
      <c r="C144" s="218">
        <v>5361464</v>
      </c>
      <c r="D144" s="218" t="s">
        <v>867</v>
      </c>
      <c r="E144" s="218">
        <v>218327</v>
      </c>
      <c r="F144" s="218">
        <v>448800</v>
      </c>
      <c r="G144" s="218" t="s">
        <v>867</v>
      </c>
      <c r="H144" s="218">
        <v>6028591</v>
      </c>
      <c r="I144" s="218"/>
      <c r="J144" s="218">
        <v>5495501</v>
      </c>
      <c r="K144" s="218">
        <v>58440</v>
      </c>
      <c r="L144" s="233">
        <v>3.5900082514775815</v>
      </c>
      <c r="M144" s="218">
        <v>225828</v>
      </c>
      <c r="N144" s="233">
        <v>3.435672179803689</v>
      </c>
      <c r="O144" s="218">
        <v>359192</v>
      </c>
      <c r="P144" t="s">
        <v>867</v>
      </c>
      <c r="Q144" s="233">
        <v>-19.966131907308377</v>
      </c>
      <c r="R144" s="218">
        <v>6138961</v>
      </c>
      <c r="S144"/>
      <c r="T144" s="234">
        <v>110370</v>
      </c>
      <c r="U144" s="233">
        <v>1.83</v>
      </c>
      <c r="W144" s="219"/>
    </row>
    <row r="145" spans="1:23" ht="12.75">
      <c r="A145" s="208" t="s">
        <v>581</v>
      </c>
      <c r="B145" s="170">
        <v>136</v>
      </c>
      <c r="C145" s="218">
        <v>45306536</v>
      </c>
      <c r="D145" s="218" t="s">
        <v>867</v>
      </c>
      <c r="E145" s="218">
        <v>1646816</v>
      </c>
      <c r="F145" s="218">
        <v>2449885</v>
      </c>
      <c r="G145" s="218" t="s">
        <v>867</v>
      </c>
      <c r="H145" s="218">
        <v>49403237</v>
      </c>
      <c r="I145" s="218"/>
      <c r="J145" s="218">
        <v>46439199</v>
      </c>
      <c r="K145" s="218">
        <v>937845</v>
      </c>
      <c r="L145" s="233">
        <v>4.569998465563556</v>
      </c>
      <c r="M145" s="218">
        <v>1704370</v>
      </c>
      <c r="N145" s="233">
        <v>3.4948652429901093</v>
      </c>
      <c r="O145" s="218">
        <v>2359437</v>
      </c>
      <c r="P145" t="s">
        <v>867</v>
      </c>
      <c r="Q145" s="233">
        <v>-3.691928396639026</v>
      </c>
      <c r="R145" s="218">
        <v>51440851</v>
      </c>
      <c r="S145"/>
      <c r="T145" s="234">
        <v>2037614</v>
      </c>
      <c r="U145" s="233">
        <v>4.12</v>
      </c>
      <c r="W145" s="219"/>
    </row>
    <row r="146" spans="1:23" ht="12.75">
      <c r="A146" s="208" t="s">
        <v>582</v>
      </c>
      <c r="B146" s="170">
        <v>137</v>
      </c>
      <c r="C146" s="218">
        <v>56039874</v>
      </c>
      <c r="D146" s="218" t="s">
        <v>867</v>
      </c>
      <c r="E146" s="218">
        <v>10864280</v>
      </c>
      <c r="F146" s="218">
        <v>7934000</v>
      </c>
      <c r="G146" s="218" t="s">
        <v>867</v>
      </c>
      <c r="H146" s="218">
        <v>74838154</v>
      </c>
      <c r="I146" s="218"/>
      <c r="J146" s="218">
        <v>57440871</v>
      </c>
      <c r="K146" s="218">
        <v>87294</v>
      </c>
      <c r="L146" s="233">
        <v>2.6557714958459755</v>
      </c>
      <c r="M146" s="218">
        <v>11241736</v>
      </c>
      <c r="N146" s="233">
        <v>3.4742845361128394</v>
      </c>
      <c r="O146" s="218">
        <v>6471933</v>
      </c>
      <c r="P146" t="s">
        <v>867</v>
      </c>
      <c r="Q146" s="233">
        <v>-18.42786740610033</v>
      </c>
      <c r="R146" s="218">
        <v>75241834</v>
      </c>
      <c r="S146"/>
      <c r="T146" s="234">
        <v>403680</v>
      </c>
      <c r="U146" s="233">
        <v>0.54</v>
      </c>
      <c r="W146" s="219"/>
    </row>
    <row r="147" spans="1:23" ht="12.75">
      <c r="A147" s="208" t="s">
        <v>583</v>
      </c>
      <c r="B147" s="170">
        <v>138</v>
      </c>
      <c r="C147" s="218">
        <v>15494752</v>
      </c>
      <c r="D147" s="218" t="s">
        <v>867</v>
      </c>
      <c r="E147" s="218">
        <v>692455</v>
      </c>
      <c r="F147" s="218">
        <v>1087000</v>
      </c>
      <c r="G147" s="218" t="s">
        <v>867</v>
      </c>
      <c r="H147" s="218">
        <v>17274207</v>
      </c>
      <c r="I147" s="218"/>
      <c r="J147" s="218">
        <v>15882121</v>
      </c>
      <c r="K147" s="218">
        <v>221575</v>
      </c>
      <c r="L147" s="233">
        <v>3.9300015902158356</v>
      </c>
      <c r="M147" s="218">
        <v>716690</v>
      </c>
      <c r="N147" s="233">
        <v>3.499866417312316</v>
      </c>
      <c r="O147" s="218">
        <v>1111500</v>
      </c>
      <c r="P147" t="s">
        <v>867</v>
      </c>
      <c r="Q147" s="233">
        <v>2.2539098436062557</v>
      </c>
      <c r="R147" s="218">
        <v>17931886</v>
      </c>
      <c r="S147"/>
      <c r="T147" s="234">
        <v>657679</v>
      </c>
      <c r="U147" s="233">
        <v>3.81</v>
      </c>
      <c r="W147" s="219"/>
    </row>
    <row r="148" spans="1:23" ht="12.75">
      <c r="A148" s="208" t="s">
        <v>584</v>
      </c>
      <c r="B148" s="170">
        <v>139</v>
      </c>
      <c r="C148" s="218">
        <v>64341888</v>
      </c>
      <c r="D148" s="218" t="s">
        <v>867</v>
      </c>
      <c r="E148" s="218">
        <v>1189217</v>
      </c>
      <c r="F148" s="218">
        <v>4036643</v>
      </c>
      <c r="G148" s="218" t="s">
        <v>867</v>
      </c>
      <c r="H148" s="218">
        <v>69567748</v>
      </c>
      <c r="I148" s="218"/>
      <c r="J148" s="218">
        <v>65950435</v>
      </c>
      <c r="K148" s="218">
        <v>2477163</v>
      </c>
      <c r="L148" s="233">
        <v>6.350000174070117</v>
      </c>
      <c r="M148" s="218">
        <v>1218413</v>
      </c>
      <c r="N148" s="233">
        <v>2.4550607668743383</v>
      </c>
      <c r="O148" s="218">
        <v>3940173</v>
      </c>
      <c r="P148" t="s">
        <v>867</v>
      </c>
      <c r="Q148" s="233">
        <v>-2.3898571164207487</v>
      </c>
      <c r="R148" s="218">
        <v>73586184</v>
      </c>
      <c r="S148"/>
      <c r="T148" s="234">
        <v>4018436</v>
      </c>
      <c r="U148" s="233">
        <v>5.779999999999999</v>
      </c>
      <c r="W148" s="219"/>
    </row>
    <row r="149" spans="1:23" ht="12.75">
      <c r="A149" s="208" t="s">
        <v>585</v>
      </c>
      <c r="B149" s="170">
        <v>140</v>
      </c>
      <c r="C149" s="218">
        <v>7473369</v>
      </c>
      <c r="D149" s="218" t="s">
        <v>867</v>
      </c>
      <c r="E149" s="218">
        <v>547376</v>
      </c>
      <c r="F149" s="218">
        <v>1083638.7</v>
      </c>
      <c r="G149" s="218" t="s">
        <v>867</v>
      </c>
      <c r="H149" s="218">
        <v>9104383.7</v>
      </c>
      <c r="I149" s="218"/>
      <c r="J149" s="218">
        <v>7660203</v>
      </c>
      <c r="K149" s="218">
        <v>62029</v>
      </c>
      <c r="L149" s="233">
        <v>3.329997488415198</v>
      </c>
      <c r="M149" s="218">
        <v>564118</v>
      </c>
      <c r="N149" s="233">
        <v>3.0585922656455526</v>
      </c>
      <c r="O149" s="218">
        <v>1001471</v>
      </c>
      <c r="P149" t="s">
        <v>867</v>
      </c>
      <c r="Q149" s="233">
        <v>-7.582573416767042</v>
      </c>
      <c r="R149" s="218">
        <v>9287821</v>
      </c>
      <c r="S149"/>
      <c r="T149" s="234">
        <v>183437.30000000075</v>
      </c>
      <c r="U149" s="233">
        <v>2.01</v>
      </c>
      <c r="W149" s="219"/>
    </row>
    <row r="150" spans="1:23" ht="12.75">
      <c r="A150" s="208" t="s">
        <v>586</v>
      </c>
      <c r="B150" s="170">
        <v>141</v>
      </c>
      <c r="C150" s="218">
        <v>54221196</v>
      </c>
      <c r="D150" s="218" t="s">
        <v>867</v>
      </c>
      <c r="E150" s="218">
        <v>2171511</v>
      </c>
      <c r="F150" s="218">
        <v>5143972</v>
      </c>
      <c r="G150" s="218" t="s">
        <v>867</v>
      </c>
      <c r="H150" s="218">
        <v>61536679</v>
      </c>
      <c r="I150" s="218"/>
      <c r="J150" s="218">
        <v>55576726</v>
      </c>
      <c r="K150" s="218">
        <v>970559</v>
      </c>
      <c r="L150" s="233">
        <v>4.289999431218743</v>
      </c>
      <c r="M150" s="218">
        <v>2245623</v>
      </c>
      <c r="N150" s="233">
        <v>3.4129230752227366</v>
      </c>
      <c r="O150" s="218">
        <v>4188434</v>
      </c>
      <c r="P150" t="s">
        <v>867</v>
      </c>
      <c r="Q150" s="233">
        <v>-18.57587871784683</v>
      </c>
      <c r="R150" s="218">
        <v>62981342</v>
      </c>
      <c r="S150"/>
      <c r="T150" s="234">
        <v>1444663</v>
      </c>
      <c r="U150" s="233">
        <v>2.35</v>
      </c>
      <c r="W150" s="219"/>
    </row>
    <row r="151" spans="1:23" ht="12.75">
      <c r="A151" s="208" t="s">
        <v>587</v>
      </c>
      <c r="B151" s="170">
        <v>142</v>
      </c>
      <c r="C151" s="218">
        <v>31093592</v>
      </c>
      <c r="D151" s="218" t="s">
        <v>867</v>
      </c>
      <c r="E151" s="218">
        <v>2274652</v>
      </c>
      <c r="F151" s="218">
        <v>3075000</v>
      </c>
      <c r="G151" s="218" t="s">
        <v>867</v>
      </c>
      <c r="H151" s="218">
        <v>36443244</v>
      </c>
      <c r="I151" s="218"/>
      <c r="J151" s="218">
        <v>31870932</v>
      </c>
      <c r="K151" s="218">
        <v>314045</v>
      </c>
      <c r="L151" s="233">
        <v>3.5099997452851377</v>
      </c>
      <c r="M151" s="218">
        <v>2353415</v>
      </c>
      <c r="N151" s="233">
        <v>3.4626395598095883</v>
      </c>
      <c r="O151" s="218">
        <v>2712000</v>
      </c>
      <c r="P151" t="s">
        <v>867</v>
      </c>
      <c r="Q151" s="233">
        <v>-11.804878048780488</v>
      </c>
      <c r="R151" s="218">
        <v>37250392</v>
      </c>
      <c r="S151"/>
      <c r="T151" s="234">
        <v>807148</v>
      </c>
      <c r="U151" s="233">
        <v>2.21</v>
      </c>
      <c r="W151" s="219"/>
    </row>
    <row r="152" spans="1:23" ht="12.75">
      <c r="A152" s="208" t="s">
        <v>588</v>
      </c>
      <c r="B152" s="170">
        <v>143</v>
      </c>
      <c r="C152" s="218">
        <v>3696758</v>
      </c>
      <c r="D152" s="218" t="s">
        <v>867</v>
      </c>
      <c r="E152" s="218">
        <v>403964</v>
      </c>
      <c r="F152" s="218">
        <v>293100</v>
      </c>
      <c r="G152" s="218" t="s">
        <v>867</v>
      </c>
      <c r="H152" s="218">
        <v>4393822</v>
      </c>
      <c r="I152" s="218"/>
      <c r="J152" s="218">
        <v>3789177</v>
      </c>
      <c r="K152" s="218">
        <v>39555</v>
      </c>
      <c r="L152" s="233">
        <v>3.5699929505799406</v>
      </c>
      <c r="M152" s="218">
        <v>416773</v>
      </c>
      <c r="N152" s="233">
        <v>3.1708271034052538</v>
      </c>
      <c r="O152" s="218">
        <v>322170</v>
      </c>
      <c r="P152" t="s">
        <v>867</v>
      </c>
      <c r="Q152" s="233">
        <v>9.91811668372569</v>
      </c>
      <c r="R152" s="218">
        <v>4567675</v>
      </c>
      <c r="S152"/>
      <c r="T152" s="234">
        <v>173853</v>
      </c>
      <c r="U152" s="233">
        <v>3.9600000000000004</v>
      </c>
      <c r="W152" s="219"/>
    </row>
    <row r="153" spans="1:23" ht="12.75">
      <c r="A153" s="208" t="s">
        <v>589</v>
      </c>
      <c r="B153" s="170">
        <v>144</v>
      </c>
      <c r="C153" s="218">
        <v>36892984</v>
      </c>
      <c r="D153" s="218" t="s">
        <v>867</v>
      </c>
      <c r="E153" s="218">
        <v>2094563</v>
      </c>
      <c r="F153" s="218">
        <v>2778000</v>
      </c>
      <c r="G153" s="218" t="s">
        <v>867</v>
      </c>
      <c r="H153" s="218">
        <v>41765547</v>
      </c>
      <c r="I153" s="218"/>
      <c r="J153" s="218">
        <v>37815309</v>
      </c>
      <c r="K153" s="218">
        <v>332037</v>
      </c>
      <c r="L153" s="233">
        <v>3.400001474535104</v>
      </c>
      <c r="M153" s="218">
        <v>2154222</v>
      </c>
      <c r="N153" s="233">
        <v>2.8482790921065635</v>
      </c>
      <c r="O153" s="218">
        <v>2437000</v>
      </c>
      <c r="P153" t="s">
        <v>867</v>
      </c>
      <c r="Q153" s="233">
        <v>-12.275017998560115</v>
      </c>
      <c r="R153" s="218">
        <v>42738568</v>
      </c>
      <c r="S153"/>
      <c r="T153" s="234">
        <v>973021</v>
      </c>
      <c r="U153" s="233">
        <v>2.33</v>
      </c>
      <c r="W153" s="219"/>
    </row>
    <row r="154" spans="1:23" ht="12.75">
      <c r="A154" s="208" t="s">
        <v>590</v>
      </c>
      <c r="B154" s="170">
        <v>145</v>
      </c>
      <c r="C154" s="218">
        <v>33599629</v>
      </c>
      <c r="D154" s="218" t="s">
        <v>867</v>
      </c>
      <c r="E154" s="218">
        <v>1052178</v>
      </c>
      <c r="F154" s="218">
        <v>3012500</v>
      </c>
      <c r="G154" s="218" t="s">
        <v>867</v>
      </c>
      <c r="H154" s="218">
        <v>37664307</v>
      </c>
      <c r="I154" s="218"/>
      <c r="J154" s="218">
        <v>34439620</v>
      </c>
      <c r="K154" s="218">
        <v>514074</v>
      </c>
      <c r="L154" s="233">
        <v>4.029999855057923</v>
      </c>
      <c r="M154" s="218">
        <v>1087851</v>
      </c>
      <c r="N154" s="233">
        <v>3.3903959216026185</v>
      </c>
      <c r="O154" s="218">
        <v>2796830</v>
      </c>
      <c r="P154" t="s">
        <v>867</v>
      </c>
      <c r="Q154" s="233">
        <v>-7.159170124481328</v>
      </c>
      <c r="R154" s="218">
        <v>38838375</v>
      </c>
      <c r="S154"/>
      <c r="T154" s="234">
        <v>1174068</v>
      </c>
      <c r="U154" s="233">
        <v>3.1199999999999997</v>
      </c>
      <c r="W154" s="219"/>
    </row>
    <row r="155" spans="1:23" ht="12.75">
      <c r="A155" s="208" t="s">
        <v>591</v>
      </c>
      <c r="B155" s="170">
        <v>146</v>
      </c>
      <c r="C155" s="218">
        <v>20697274</v>
      </c>
      <c r="D155" s="218" t="s">
        <v>867</v>
      </c>
      <c r="E155" s="218">
        <v>882541</v>
      </c>
      <c r="F155" s="218">
        <v>2071004</v>
      </c>
      <c r="G155" s="218" t="s">
        <v>867</v>
      </c>
      <c r="H155" s="218">
        <v>23650819</v>
      </c>
      <c r="I155" s="218"/>
      <c r="J155" s="218">
        <v>21214706</v>
      </c>
      <c r="K155" s="218">
        <v>430503</v>
      </c>
      <c r="L155" s="233">
        <v>4.579999279132122</v>
      </c>
      <c r="M155" s="218">
        <v>912951</v>
      </c>
      <c r="N155" s="233">
        <v>3.4457322662629837</v>
      </c>
      <c r="O155" s="218">
        <v>2100000</v>
      </c>
      <c r="P155" t="s">
        <v>867</v>
      </c>
      <c r="Q155" s="233">
        <v>1.400093867515466</v>
      </c>
      <c r="R155" s="218">
        <v>24658160</v>
      </c>
      <c r="S155"/>
      <c r="T155" s="234">
        <v>1007341</v>
      </c>
      <c r="U155" s="233">
        <v>4.26</v>
      </c>
      <c r="W155" s="219"/>
    </row>
    <row r="156" spans="1:23" ht="12.75">
      <c r="A156" s="208" t="s">
        <v>592</v>
      </c>
      <c r="B156" s="170">
        <v>147</v>
      </c>
      <c r="C156" s="218">
        <v>15793364</v>
      </c>
      <c r="D156" s="218" t="s">
        <v>867</v>
      </c>
      <c r="E156" s="218">
        <v>1143370</v>
      </c>
      <c r="F156" s="218">
        <v>1349050</v>
      </c>
      <c r="G156" s="218" t="s">
        <v>867</v>
      </c>
      <c r="H156" s="218">
        <v>18285784</v>
      </c>
      <c r="I156" s="218"/>
      <c r="J156" s="218">
        <v>16188198</v>
      </c>
      <c r="K156" s="218">
        <v>255852</v>
      </c>
      <c r="L156" s="233">
        <v>4.119996221197713</v>
      </c>
      <c r="M156" s="218">
        <v>1178896</v>
      </c>
      <c r="N156" s="233">
        <v>3.1071306751095444</v>
      </c>
      <c r="O156" s="218">
        <v>1298050</v>
      </c>
      <c r="P156" t="s">
        <v>867</v>
      </c>
      <c r="Q156" s="233">
        <v>-3.780438086060561</v>
      </c>
      <c r="R156" s="218">
        <v>18920996</v>
      </c>
      <c r="S156"/>
      <c r="T156" s="234">
        <v>635212</v>
      </c>
      <c r="U156" s="233">
        <v>3.47</v>
      </c>
      <c r="W156" s="219"/>
    </row>
    <row r="157" spans="1:23" ht="12.75">
      <c r="A157" s="208" t="s">
        <v>593</v>
      </c>
      <c r="B157" s="170">
        <v>148</v>
      </c>
      <c r="C157" s="218">
        <v>9381201</v>
      </c>
      <c r="D157" s="218" t="s">
        <v>867</v>
      </c>
      <c r="E157" s="218">
        <v>478478</v>
      </c>
      <c r="F157" s="218">
        <v>883022</v>
      </c>
      <c r="G157" s="218" t="s">
        <v>867</v>
      </c>
      <c r="H157" s="218">
        <v>10742701</v>
      </c>
      <c r="I157" s="218"/>
      <c r="J157" s="218">
        <v>9615731</v>
      </c>
      <c r="K157" s="218">
        <v>139780</v>
      </c>
      <c r="L157" s="233">
        <v>3.990000853835239</v>
      </c>
      <c r="M157" s="218">
        <v>491298</v>
      </c>
      <c r="N157" s="233">
        <v>2.6793290391616753</v>
      </c>
      <c r="O157" s="218">
        <v>773810</v>
      </c>
      <c r="P157" t="s">
        <v>867</v>
      </c>
      <c r="Q157" s="233">
        <v>-12.367981771688587</v>
      </c>
      <c r="R157" s="218">
        <v>11020619</v>
      </c>
      <c r="S157"/>
      <c r="T157" s="234">
        <v>277918</v>
      </c>
      <c r="U157" s="233">
        <v>2.59</v>
      </c>
      <c r="W157" s="219"/>
    </row>
    <row r="158" spans="1:23" ht="12.75">
      <c r="A158" s="208" t="s">
        <v>594</v>
      </c>
      <c r="B158" s="170">
        <v>149</v>
      </c>
      <c r="C158" s="218">
        <v>85338536</v>
      </c>
      <c r="D158" s="218" t="s">
        <v>867</v>
      </c>
      <c r="E158" s="218">
        <v>20856558</v>
      </c>
      <c r="F158" s="218">
        <v>12005446.190000001</v>
      </c>
      <c r="G158" s="218" t="s">
        <v>867</v>
      </c>
      <c r="H158" s="218">
        <v>118200540.19</v>
      </c>
      <c r="I158" s="218"/>
      <c r="J158" s="218">
        <v>87471999</v>
      </c>
      <c r="K158" s="218">
        <v>2500419</v>
      </c>
      <c r="L158" s="233">
        <v>5.429999408473565</v>
      </c>
      <c r="M158" s="218">
        <v>21586294</v>
      </c>
      <c r="N158" s="233">
        <v>3.4988323576689884</v>
      </c>
      <c r="O158" s="218">
        <v>9393118</v>
      </c>
      <c r="P158" t="s">
        <v>867</v>
      </c>
      <c r="Q158" s="233">
        <v>-21.759526040572766</v>
      </c>
      <c r="R158" s="218">
        <v>120951830</v>
      </c>
      <c r="S158"/>
      <c r="T158" s="234">
        <v>2751289.8100000024</v>
      </c>
      <c r="U158" s="233">
        <v>2.33</v>
      </c>
      <c r="W158" s="219"/>
    </row>
    <row r="159" spans="1:23" ht="12.75">
      <c r="A159" s="208" t="s">
        <v>595</v>
      </c>
      <c r="B159" s="170">
        <v>150</v>
      </c>
      <c r="C159" s="218">
        <v>16848588</v>
      </c>
      <c r="D159" s="218" t="s">
        <v>867</v>
      </c>
      <c r="E159" s="218">
        <v>729754</v>
      </c>
      <c r="F159" s="218">
        <v>1726650</v>
      </c>
      <c r="G159" s="218" t="s">
        <v>867</v>
      </c>
      <c r="H159" s="218">
        <v>19304992</v>
      </c>
      <c r="I159" s="218"/>
      <c r="J159" s="218">
        <v>17269803</v>
      </c>
      <c r="K159" s="218">
        <v>245989</v>
      </c>
      <c r="L159" s="233">
        <v>3.959999496693729</v>
      </c>
      <c r="M159" s="218">
        <v>752900</v>
      </c>
      <c r="N159" s="233">
        <v>3.171753769078347</v>
      </c>
      <c r="O159" s="218">
        <v>2014874</v>
      </c>
      <c r="P159" t="s">
        <v>867</v>
      </c>
      <c r="Q159" s="233">
        <v>16.69267077867547</v>
      </c>
      <c r="R159" s="218">
        <v>20283566</v>
      </c>
      <c r="S159"/>
      <c r="T159" s="234">
        <v>978574</v>
      </c>
      <c r="U159" s="233">
        <v>5.07</v>
      </c>
      <c r="W159" s="219"/>
    </row>
    <row r="160" spans="1:23" ht="12.75">
      <c r="A160" s="208" t="s">
        <v>596</v>
      </c>
      <c r="B160" s="170">
        <v>151</v>
      </c>
      <c r="C160" s="218">
        <v>15878879</v>
      </c>
      <c r="D160" s="218" t="s">
        <v>867</v>
      </c>
      <c r="E160" s="218">
        <v>1853916</v>
      </c>
      <c r="F160" s="218">
        <v>2098000</v>
      </c>
      <c r="G160" s="218" t="s">
        <v>867</v>
      </c>
      <c r="H160" s="218">
        <v>19830795</v>
      </c>
      <c r="I160" s="218"/>
      <c r="J160" s="218">
        <v>16275851</v>
      </c>
      <c r="K160" s="218">
        <v>282644</v>
      </c>
      <c r="L160" s="233">
        <v>4.279999866489316</v>
      </c>
      <c r="M160" s="218">
        <v>1918447</v>
      </c>
      <c r="N160" s="233">
        <v>3.4807941675890386</v>
      </c>
      <c r="O160" s="218">
        <v>2009992</v>
      </c>
      <c r="P160" t="s">
        <v>867</v>
      </c>
      <c r="Q160" s="233">
        <v>-4.194852240228789</v>
      </c>
      <c r="R160" s="218">
        <v>20486934</v>
      </c>
      <c r="S160"/>
      <c r="T160" s="234">
        <v>656139</v>
      </c>
      <c r="U160" s="233">
        <v>3.3099999999999996</v>
      </c>
      <c r="W160" s="219"/>
    </row>
    <row r="161" spans="1:23" ht="12.75">
      <c r="A161" s="208" t="s">
        <v>597</v>
      </c>
      <c r="B161" s="170">
        <v>152</v>
      </c>
      <c r="C161" s="218">
        <v>19395615</v>
      </c>
      <c r="D161" s="218" t="s">
        <v>867</v>
      </c>
      <c r="E161" s="218">
        <v>607832</v>
      </c>
      <c r="F161" s="218">
        <v>2684734</v>
      </c>
      <c r="G161" s="218" t="s">
        <v>867</v>
      </c>
      <c r="H161" s="218">
        <v>22688181</v>
      </c>
      <c r="I161" s="218"/>
      <c r="J161" s="218">
        <v>19880505</v>
      </c>
      <c r="K161" s="218">
        <v>424764</v>
      </c>
      <c r="L161" s="233">
        <v>4.689998228981138</v>
      </c>
      <c r="M161" s="218">
        <v>627642</v>
      </c>
      <c r="N161" s="233">
        <v>3.2591242316956</v>
      </c>
      <c r="O161" s="218">
        <v>2024163.01</v>
      </c>
      <c r="P161" t="s">
        <v>867</v>
      </c>
      <c r="Q161" s="233">
        <v>-24.604709069874335</v>
      </c>
      <c r="R161" s="218">
        <v>22957074.01</v>
      </c>
      <c r="S161"/>
      <c r="T161" s="234">
        <v>268893.01000000164</v>
      </c>
      <c r="U161" s="233">
        <v>1.1900000000000002</v>
      </c>
      <c r="W161" s="219"/>
    </row>
    <row r="162" spans="1:23" ht="12.75">
      <c r="A162" s="208" t="s">
        <v>598</v>
      </c>
      <c r="B162" s="170">
        <v>153</v>
      </c>
      <c r="C162" s="218">
        <v>83446290</v>
      </c>
      <c r="D162" s="218" t="s">
        <v>867</v>
      </c>
      <c r="E162" s="218">
        <v>6222047</v>
      </c>
      <c r="F162" s="218">
        <v>3456000</v>
      </c>
      <c r="G162" s="218" t="s">
        <v>867</v>
      </c>
      <c r="H162" s="218">
        <v>93124337</v>
      </c>
      <c r="I162" s="218"/>
      <c r="J162" s="218">
        <v>85532447</v>
      </c>
      <c r="K162" s="218">
        <v>1301762</v>
      </c>
      <c r="L162" s="233">
        <v>4.059999551807516</v>
      </c>
      <c r="M162" s="218">
        <v>6434755</v>
      </c>
      <c r="N162" s="233">
        <v>3.41861769928771</v>
      </c>
      <c r="O162" s="218">
        <v>3256000</v>
      </c>
      <c r="P162" t="s">
        <v>867</v>
      </c>
      <c r="Q162" s="233">
        <v>-5.787037037037037</v>
      </c>
      <c r="R162" s="218">
        <v>96524964</v>
      </c>
      <c r="S162"/>
      <c r="T162" s="234">
        <v>3400627</v>
      </c>
      <c r="U162" s="233">
        <v>3.65</v>
      </c>
      <c r="W162" s="219"/>
    </row>
    <row r="163" spans="1:23" ht="12.75">
      <c r="A163" s="208" t="s">
        <v>599</v>
      </c>
      <c r="B163" s="170">
        <v>154</v>
      </c>
      <c r="C163" s="218">
        <v>5615942</v>
      </c>
      <c r="D163" s="218" t="s">
        <v>867</v>
      </c>
      <c r="E163" s="218">
        <v>206467</v>
      </c>
      <c r="F163" s="218">
        <v>256251.34</v>
      </c>
      <c r="G163" s="218" t="s">
        <v>867</v>
      </c>
      <c r="H163" s="218">
        <v>6078660.34</v>
      </c>
      <c r="I163" s="218"/>
      <c r="J163" s="218">
        <v>5756341</v>
      </c>
      <c r="K163" s="218">
        <v>128043</v>
      </c>
      <c r="L163" s="233">
        <v>4.779999508541933</v>
      </c>
      <c r="M163" s="218">
        <v>213101</v>
      </c>
      <c r="N163" s="233">
        <v>3.213104273322129</v>
      </c>
      <c r="O163" s="218">
        <v>264847.81</v>
      </c>
      <c r="P163" t="s">
        <v>867</v>
      </c>
      <c r="Q163" s="233">
        <v>3.354702457360809</v>
      </c>
      <c r="R163" s="218">
        <v>6362332.81</v>
      </c>
      <c r="S163"/>
      <c r="T163" s="234">
        <v>283672.46999999974</v>
      </c>
      <c r="U163" s="233">
        <v>4.67</v>
      </c>
      <c r="W163" s="219"/>
    </row>
    <row r="164" spans="1:23" ht="12.75">
      <c r="A164" s="208" t="s">
        <v>600</v>
      </c>
      <c r="B164" s="170">
        <v>155</v>
      </c>
      <c r="C164" s="218">
        <v>172709419</v>
      </c>
      <c r="D164" s="218" t="s">
        <v>867</v>
      </c>
      <c r="E164" s="218">
        <v>1627400</v>
      </c>
      <c r="F164" s="218">
        <v>9018892.379999999</v>
      </c>
      <c r="G164" s="218" t="s">
        <v>867</v>
      </c>
      <c r="H164" s="218">
        <v>183355711.38</v>
      </c>
      <c r="I164" s="218"/>
      <c r="J164" s="218">
        <v>177027154</v>
      </c>
      <c r="K164" s="218">
        <v>4300465</v>
      </c>
      <c r="L164" s="233">
        <v>4.989999995310042</v>
      </c>
      <c r="M164" s="218">
        <v>1684359</v>
      </c>
      <c r="N164" s="233">
        <v>3.5</v>
      </c>
      <c r="O164" s="218">
        <v>7229072.75</v>
      </c>
      <c r="P164" t="s">
        <v>867</v>
      </c>
      <c r="Q164" s="233">
        <v>-19.845226604200803</v>
      </c>
      <c r="R164" s="218">
        <v>190241050.75</v>
      </c>
      <c r="S164"/>
      <c r="T164" s="234">
        <v>6885339.370000005</v>
      </c>
      <c r="U164" s="233">
        <v>3.7600000000000002</v>
      </c>
      <c r="W164" s="219"/>
    </row>
    <row r="165" spans="1:23" ht="12.75">
      <c r="A165" s="208" t="s">
        <v>601</v>
      </c>
      <c r="B165" s="170">
        <v>156</v>
      </c>
      <c r="C165" s="218">
        <v>2006275</v>
      </c>
      <c r="D165" s="218" t="s">
        <v>867</v>
      </c>
      <c r="E165" s="218">
        <v>117773</v>
      </c>
      <c r="F165" s="218">
        <v>116418.64</v>
      </c>
      <c r="G165" s="218" t="s">
        <v>867</v>
      </c>
      <c r="H165" s="218">
        <v>2240466.64</v>
      </c>
      <c r="I165" s="218"/>
      <c r="J165" s="218">
        <v>2056432</v>
      </c>
      <c r="K165" s="218">
        <v>15850</v>
      </c>
      <c r="L165" s="233">
        <v>3.29002753859765</v>
      </c>
      <c r="M165" s="218">
        <v>120833</v>
      </c>
      <c r="N165" s="233">
        <v>2.5982186069812268</v>
      </c>
      <c r="O165" s="218">
        <v>92035</v>
      </c>
      <c r="P165" t="s">
        <v>867</v>
      </c>
      <c r="Q165" s="233">
        <v>-20.944790284442423</v>
      </c>
      <c r="R165" s="218">
        <v>2285150</v>
      </c>
      <c r="S165"/>
      <c r="T165" s="234">
        <v>44683.35999999987</v>
      </c>
      <c r="U165" s="233">
        <v>1.9900000000000002</v>
      </c>
      <c r="W165" s="219"/>
    </row>
    <row r="166" spans="1:23" ht="12.75">
      <c r="A166" s="208" t="s">
        <v>602</v>
      </c>
      <c r="B166" s="170">
        <v>157</v>
      </c>
      <c r="C166" s="218">
        <v>26998701</v>
      </c>
      <c r="D166" s="218" t="s">
        <v>867</v>
      </c>
      <c r="E166" s="218">
        <v>1146223</v>
      </c>
      <c r="F166" s="218">
        <v>784578</v>
      </c>
      <c r="G166" s="218" t="s">
        <v>867</v>
      </c>
      <c r="H166" s="218">
        <v>28929502</v>
      </c>
      <c r="I166" s="218"/>
      <c r="J166" s="218">
        <v>27673669</v>
      </c>
      <c r="K166" s="218">
        <v>153893</v>
      </c>
      <c r="L166" s="233">
        <v>3.070003256823356</v>
      </c>
      <c r="M166" s="218">
        <v>1171525</v>
      </c>
      <c r="N166" s="233">
        <v>2.207423860801956</v>
      </c>
      <c r="O166" s="218">
        <v>592208</v>
      </c>
      <c r="P166" t="s">
        <v>867</v>
      </c>
      <c r="Q166" s="233">
        <v>-24.518913352145994</v>
      </c>
      <c r="R166" s="218">
        <v>29591295</v>
      </c>
      <c r="S166"/>
      <c r="T166" s="234">
        <v>661793</v>
      </c>
      <c r="U166" s="233">
        <v>2.29</v>
      </c>
      <c r="W166" s="219"/>
    </row>
    <row r="167" spans="1:23" ht="12.75">
      <c r="A167" s="208" t="s">
        <v>603</v>
      </c>
      <c r="B167" s="170">
        <v>158</v>
      </c>
      <c r="C167" s="218">
        <v>39856384</v>
      </c>
      <c r="D167" s="218" t="s">
        <v>867</v>
      </c>
      <c r="E167" s="218">
        <v>760667</v>
      </c>
      <c r="F167" s="218">
        <v>2974116</v>
      </c>
      <c r="G167" s="218" t="s">
        <v>867</v>
      </c>
      <c r="H167" s="218">
        <v>43591167</v>
      </c>
      <c r="I167" s="218"/>
      <c r="J167" s="218">
        <v>40852794</v>
      </c>
      <c r="K167" s="218">
        <v>1235548</v>
      </c>
      <c r="L167" s="233">
        <v>5.600001244468138</v>
      </c>
      <c r="M167" s="218">
        <v>787086</v>
      </c>
      <c r="N167" s="233">
        <v>3.4731360766274864</v>
      </c>
      <c r="O167" s="218">
        <v>2241138.24</v>
      </c>
      <c r="P167" t="s">
        <v>867</v>
      </c>
      <c r="Q167" s="233">
        <v>-24.645231053529844</v>
      </c>
      <c r="R167" s="218">
        <v>45116566.24</v>
      </c>
      <c r="S167"/>
      <c r="T167" s="234">
        <v>1525399.240000002</v>
      </c>
      <c r="U167" s="233">
        <v>3.5000000000000004</v>
      </c>
      <c r="W167" s="219"/>
    </row>
    <row r="168" spans="1:23" ht="12.75">
      <c r="A168" s="208" t="s">
        <v>604</v>
      </c>
      <c r="B168" s="170">
        <v>159</v>
      </c>
      <c r="C168" s="218">
        <v>45572996</v>
      </c>
      <c r="D168" s="218" t="s">
        <v>867</v>
      </c>
      <c r="E168" s="218">
        <v>1483570</v>
      </c>
      <c r="F168" s="218">
        <v>3735000</v>
      </c>
      <c r="G168" s="218" t="s">
        <v>867</v>
      </c>
      <c r="H168" s="218">
        <v>50791566</v>
      </c>
      <c r="I168" s="218"/>
      <c r="J168" s="218">
        <v>46712321</v>
      </c>
      <c r="K168" s="218">
        <v>314454</v>
      </c>
      <c r="L168" s="233">
        <v>3.190000938274938</v>
      </c>
      <c r="M168" s="218">
        <v>1535495</v>
      </c>
      <c r="N168" s="233">
        <v>3.5000033702487916</v>
      </c>
      <c r="O168" s="218">
        <v>3267922</v>
      </c>
      <c r="P168" t="s">
        <v>867</v>
      </c>
      <c r="Q168" s="233">
        <v>-12.505435073627845</v>
      </c>
      <c r="R168" s="218">
        <v>51830192</v>
      </c>
      <c r="S168"/>
      <c r="T168" s="234">
        <v>1038626</v>
      </c>
      <c r="U168" s="233">
        <v>2.04</v>
      </c>
      <c r="W168" s="219"/>
    </row>
    <row r="169" spans="1:23" ht="12.75">
      <c r="A169" s="208" t="s">
        <v>605</v>
      </c>
      <c r="B169" s="170">
        <v>160</v>
      </c>
      <c r="C169" s="218">
        <v>165213230</v>
      </c>
      <c r="D169" s="218" t="s">
        <v>867</v>
      </c>
      <c r="E169" s="218">
        <v>26961195</v>
      </c>
      <c r="F169" s="218">
        <v>15266087.840000002</v>
      </c>
      <c r="G169" s="218" t="s">
        <v>867</v>
      </c>
      <c r="H169" s="218">
        <v>207440512.84</v>
      </c>
      <c r="I169" s="218"/>
      <c r="J169" s="218">
        <v>169343561</v>
      </c>
      <c r="K169" s="218">
        <v>2527762</v>
      </c>
      <c r="L169" s="233">
        <v>4.02999989770795</v>
      </c>
      <c r="M169" s="218">
        <v>27897323</v>
      </c>
      <c r="N169" s="233">
        <v>3.472130964521417</v>
      </c>
      <c r="O169" s="218">
        <v>15523740.48</v>
      </c>
      <c r="P169" t="s">
        <v>867</v>
      </c>
      <c r="Q169" s="233">
        <v>1.687745037893079</v>
      </c>
      <c r="R169" s="218">
        <v>215292386.48</v>
      </c>
      <c r="S169"/>
      <c r="T169" s="234">
        <v>7851873.639999986</v>
      </c>
      <c r="U169" s="233">
        <v>3.7900000000000005</v>
      </c>
      <c r="W169" s="219"/>
    </row>
    <row r="170" spans="1:23" ht="12.75">
      <c r="A170" s="208" t="s">
        <v>606</v>
      </c>
      <c r="B170" s="170">
        <v>161</v>
      </c>
      <c r="C170" s="218">
        <v>44380722</v>
      </c>
      <c r="D170" s="218" t="s">
        <v>867</v>
      </c>
      <c r="E170" s="218">
        <v>3278413</v>
      </c>
      <c r="F170" s="218">
        <v>5486000</v>
      </c>
      <c r="G170" s="218" t="s">
        <v>867</v>
      </c>
      <c r="H170" s="218">
        <v>53145135</v>
      </c>
      <c r="I170" s="218"/>
      <c r="J170" s="218">
        <v>45490240</v>
      </c>
      <c r="K170" s="218">
        <v>665711</v>
      </c>
      <c r="L170" s="233">
        <v>4.00000027038767</v>
      </c>
      <c r="M170" s="218">
        <v>3391949</v>
      </c>
      <c r="N170" s="233">
        <v>3.4631390248879566</v>
      </c>
      <c r="O170" s="218">
        <v>4713000</v>
      </c>
      <c r="P170" t="s">
        <v>867</v>
      </c>
      <c r="Q170" s="233">
        <v>-14.090411957710536</v>
      </c>
      <c r="R170" s="218">
        <v>54260900</v>
      </c>
      <c r="S170"/>
      <c r="T170" s="234">
        <v>1115765</v>
      </c>
      <c r="U170" s="233">
        <v>2.1</v>
      </c>
      <c r="W170" s="219"/>
    </row>
    <row r="171" spans="1:23" ht="12.75">
      <c r="A171" s="208" t="s">
        <v>607</v>
      </c>
      <c r="B171" s="170">
        <v>162</v>
      </c>
      <c r="C171" s="218">
        <v>24730856</v>
      </c>
      <c r="D171" s="218" t="s">
        <v>867</v>
      </c>
      <c r="E171" s="218">
        <v>1149833</v>
      </c>
      <c r="F171" s="218">
        <v>2020438</v>
      </c>
      <c r="G171" s="218" t="s">
        <v>867</v>
      </c>
      <c r="H171" s="218">
        <v>27901127</v>
      </c>
      <c r="I171" s="218"/>
      <c r="J171" s="218">
        <v>25349127</v>
      </c>
      <c r="K171" s="218">
        <v>417951</v>
      </c>
      <c r="L171" s="233">
        <v>4.1899964966841425</v>
      </c>
      <c r="M171" s="218">
        <v>1189135</v>
      </c>
      <c r="N171" s="233">
        <v>3.418061579377179</v>
      </c>
      <c r="O171" s="218">
        <v>2019086</v>
      </c>
      <c r="P171" t="s">
        <v>867</v>
      </c>
      <c r="Q171" s="233">
        <v>-0.06691618352060295</v>
      </c>
      <c r="R171" s="218">
        <v>28975299</v>
      </c>
      <c r="S171"/>
      <c r="T171" s="234">
        <v>1074172</v>
      </c>
      <c r="U171" s="233">
        <v>3.85</v>
      </c>
      <c r="W171" s="219"/>
    </row>
    <row r="172" spans="1:23" ht="12.75">
      <c r="A172" s="208" t="s">
        <v>608</v>
      </c>
      <c r="B172" s="170">
        <v>163</v>
      </c>
      <c r="C172" s="218">
        <v>141804316</v>
      </c>
      <c r="D172" s="218" t="s">
        <v>867</v>
      </c>
      <c r="E172" s="218">
        <v>23776747</v>
      </c>
      <c r="F172" s="218">
        <v>13310511</v>
      </c>
      <c r="G172" s="218" t="s">
        <v>867</v>
      </c>
      <c r="H172" s="218">
        <v>178891574</v>
      </c>
      <c r="I172" s="218"/>
      <c r="J172" s="218">
        <v>145349424</v>
      </c>
      <c r="K172" s="218">
        <v>2056163</v>
      </c>
      <c r="L172" s="233">
        <v>3.9500003652921256</v>
      </c>
      <c r="M172" s="218">
        <v>24608867</v>
      </c>
      <c r="N172" s="233">
        <v>3.4997218080337062</v>
      </c>
      <c r="O172" s="218">
        <v>10823890</v>
      </c>
      <c r="P172" t="s">
        <v>867</v>
      </c>
      <c r="Q172" s="233">
        <v>-18.68163438653858</v>
      </c>
      <c r="R172" s="218">
        <v>182838344</v>
      </c>
      <c r="S172"/>
      <c r="T172" s="234">
        <v>3946770</v>
      </c>
      <c r="U172" s="233">
        <v>2.21</v>
      </c>
      <c r="W172" s="219"/>
    </row>
    <row r="173" spans="1:23" ht="12.75">
      <c r="A173" s="208" t="s">
        <v>609</v>
      </c>
      <c r="B173" s="170">
        <v>164</v>
      </c>
      <c r="C173" s="218">
        <v>39914967</v>
      </c>
      <c r="D173" s="218" t="s">
        <v>867</v>
      </c>
      <c r="E173" s="218">
        <v>1148248</v>
      </c>
      <c r="F173" s="218">
        <v>4095000</v>
      </c>
      <c r="G173" s="218" t="s">
        <v>867</v>
      </c>
      <c r="H173" s="218">
        <v>45158215</v>
      </c>
      <c r="I173" s="218"/>
      <c r="J173" s="218">
        <v>40912841</v>
      </c>
      <c r="K173" s="218">
        <v>502929</v>
      </c>
      <c r="L173" s="233">
        <v>3.760000603282473</v>
      </c>
      <c r="M173" s="218">
        <v>1186901</v>
      </c>
      <c r="N173" s="233">
        <v>3.3662588569716645</v>
      </c>
      <c r="O173" s="218">
        <v>4027000</v>
      </c>
      <c r="P173" t="s">
        <v>867</v>
      </c>
      <c r="Q173" s="233">
        <v>-1.6605616605616607</v>
      </c>
      <c r="R173" s="218">
        <v>46629671</v>
      </c>
      <c r="S173"/>
      <c r="T173" s="234">
        <v>1471456</v>
      </c>
      <c r="U173" s="233">
        <v>3.26</v>
      </c>
      <c r="W173" s="219"/>
    </row>
    <row r="174" spans="1:23" ht="12.75">
      <c r="A174" s="208" t="s">
        <v>610</v>
      </c>
      <c r="B174" s="170">
        <v>165</v>
      </c>
      <c r="C174" s="218">
        <v>98301115</v>
      </c>
      <c r="D174" s="218" t="s">
        <v>867</v>
      </c>
      <c r="E174" s="218">
        <v>13322297</v>
      </c>
      <c r="F174" s="218">
        <v>8842854.07</v>
      </c>
      <c r="G174" s="218" t="s">
        <v>867</v>
      </c>
      <c r="H174" s="218">
        <v>120466266.07</v>
      </c>
      <c r="I174" s="218"/>
      <c r="J174" s="218">
        <v>100758643</v>
      </c>
      <c r="K174" s="218">
        <v>1700609</v>
      </c>
      <c r="L174" s="233">
        <v>4.229999832657035</v>
      </c>
      <c r="M174" s="218">
        <v>13788577</v>
      </c>
      <c r="N174" s="233">
        <v>3.4999970350458334</v>
      </c>
      <c r="O174" s="218">
        <v>8071655</v>
      </c>
      <c r="P174" t="s">
        <v>867</v>
      </c>
      <c r="Q174" s="233">
        <v>-8.721155680000951</v>
      </c>
      <c r="R174" s="218">
        <v>124319484</v>
      </c>
      <c r="S174"/>
      <c r="T174" s="234">
        <v>3853217.930000007</v>
      </c>
      <c r="U174" s="233">
        <v>3.2</v>
      </c>
      <c r="W174" s="219"/>
    </row>
    <row r="175" spans="1:23" ht="12.75">
      <c r="A175" s="208" t="s">
        <v>611</v>
      </c>
      <c r="B175" s="170">
        <v>166</v>
      </c>
      <c r="C175" s="218">
        <v>23186971</v>
      </c>
      <c r="D175" s="218" t="s">
        <v>867</v>
      </c>
      <c r="E175" s="218">
        <v>236147</v>
      </c>
      <c r="F175" s="218">
        <v>1176000</v>
      </c>
      <c r="G175" s="218" t="s">
        <v>867</v>
      </c>
      <c r="H175" s="218">
        <v>24599118</v>
      </c>
      <c r="I175" s="218"/>
      <c r="J175" s="218">
        <v>23766645</v>
      </c>
      <c r="K175" s="218">
        <v>222595</v>
      </c>
      <c r="L175" s="233">
        <v>3.4599991521100364</v>
      </c>
      <c r="M175" s="218">
        <v>244412</v>
      </c>
      <c r="N175" s="233">
        <v>3.499938597568464</v>
      </c>
      <c r="O175" s="218">
        <v>1075000</v>
      </c>
      <c r="P175" t="s">
        <v>867</v>
      </c>
      <c r="Q175" s="233">
        <v>-8.58843537414966</v>
      </c>
      <c r="R175" s="218">
        <v>25308652</v>
      </c>
      <c r="S175"/>
      <c r="T175" s="234">
        <v>709534</v>
      </c>
      <c r="U175" s="233">
        <v>2.88</v>
      </c>
      <c r="W175" s="219"/>
    </row>
    <row r="176" spans="1:23" ht="12.75">
      <c r="A176" s="208" t="s">
        <v>612</v>
      </c>
      <c r="B176" s="170">
        <v>167</v>
      </c>
      <c r="C176" s="218">
        <v>65249540</v>
      </c>
      <c r="D176" s="218" t="s">
        <v>867</v>
      </c>
      <c r="E176" s="218">
        <v>2368619</v>
      </c>
      <c r="F176" s="218">
        <v>6479634</v>
      </c>
      <c r="G176" s="218" t="s">
        <v>867</v>
      </c>
      <c r="H176" s="218">
        <v>74097793</v>
      </c>
      <c r="I176" s="218"/>
      <c r="J176" s="218">
        <v>66880779</v>
      </c>
      <c r="K176" s="218">
        <v>1030943</v>
      </c>
      <c r="L176" s="233">
        <v>4.080001177019792</v>
      </c>
      <c r="M176" s="218">
        <v>2451521</v>
      </c>
      <c r="N176" s="233">
        <v>3.500014143262382</v>
      </c>
      <c r="O176" s="218">
        <v>5914081</v>
      </c>
      <c r="P176" t="s">
        <v>867</v>
      </c>
      <c r="Q176" s="233">
        <v>-8.72816273264817</v>
      </c>
      <c r="R176" s="218">
        <v>76277324</v>
      </c>
      <c r="S176"/>
      <c r="T176" s="234">
        <v>2179531</v>
      </c>
      <c r="U176" s="233">
        <v>2.94</v>
      </c>
      <c r="W176" s="219"/>
    </row>
    <row r="177" spans="1:23" ht="12.75">
      <c r="A177" s="208" t="s">
        <v>613</v>
      </c>
      <c r="B177" s="170">
        <v>168</v>
      </c>
      <c r="C177" s="218">
        <v>58178337</v>
      </c>
      <c r="D177" s="218" t="s">
        <v>867</v>
      </c>
      <c r="E177" s="218">
        <v>1209205</v>
      </c>
      <c r="F177" s="218">
        <v>3040745.47</v>
      </c>
      <c r="G177" s="218" t="s">
        <v>867</v>
      </c>
      <c r="H177" s="218">
        <v>62428287.47</v>
      </c>
      <c r="I177" s="218"/>
      <c r="J177" s="218">
        <v>59632795</v>
      </c>
      <c r="K177" s="218">
        <v>331617</v>
      </c>
      <c r="L177" s="233">
        <v>3.0700000929899387</v>
      </c>
      <c r="M177" s="218">
        <v>1251527</v>
      </c>
      <c r="N177" s="233">
        <v>3.4999855276814107</v>
      </c>
      <c r="O177" s="218">
        <v>2316953.12</v>
      </c>
      <c r="P177" t="s">
        <v>867</v>
      </c>
      <c r="Q177" s="233">
        <v>-23.803121870637863</v>
      </c>
      <c r="R177" s="218">
        <v>63532892.12</v>
      </c>
      <c r="S177"/>
      <c r="T177" s="234">
        <v>1104604.6499999985</v>
      </c>
      <c r="U177" s="233">
        <v>1.77</v>
      </c>
      <c r="W177" s="219"/>
    </row>
    <row r="178" spans="1:23" ht="12.75">
      <c r="A178" s="208" t="s">
        <v>614</v>
      </c>
      <c r="B178" s="170">
        <v>169</v>
      </c>
      <c r="C178" s="218">
        <v>17878160</v>
      </c>
      <c r="D178" s="218" t="s">
        <v>867</v>
      </c>
      <c r="E178" s="218">
        <v>264408</v>
      </c>
      <c r="F178" s="218">
        <v>725200</v>
      </c>
      <c r="G178" s="218" t="s">
        <v>867</v>
      </c>
      <c r="H178" s="218">
        <v>18867768</v>
      </c>
      <c r="I178" s="218"/>
      <c r="J178" s="218">
        <v>18325114</v>
      </c>
      <c r="K178" s="218">
        <v>198448</v>
      </c>
      <c r="L178" s="233">
        <v>3.6100023716087115</v>
      </c>
      <c r="M178" s="218">
        <v>272794</v>
      </c>
      <c r="N178" s="233">
        <v>3.1716135669117427</v>
      </c>
      <c r="O178" s="218">
        <v>715200</v>
      </c>
      <c r="P178" t="s">
        <v>867</v>
      </c>
      <c r="Q178" s="233">
        <v>-1.3789299503585217</v>
      </c>
      <c r="R178" s="218">
        <v>19511556</v>
      </c>
      <c r="S178"/>
      <c r="T178" s="234">
        <v>643788</v>
      </c>
      <c r="U178" s="233">
        <v>3.4099999999999997</v>
      </c>
      <c r="W178" s="219"/>
    </row>
    <row r="179" spans="1:23" ht="12.75">
      <c r="A179" s="208" t="s">
        <v>615</v>
      </c>
      <c r="B179" s="170">
        <v>170</v>
      </c>
      <c r="C179" s="218">
        <v>150058642</v>
      </c>
      <c r="D179" s="218" t="s">
        <v>867</v>
      </c>
      <c r="E179" s="218">
        <v>5857565</v>
      </c>
      <c r="F179" s="218">
        <v>10075493</v>
      </c>
      <c r="G179" s="218" t="s">
        <v>867</v>
      </c>
      <c r="H179" s="218">
        <v>165991700</v>
      </c>
      <c r="I179" s="218"/>
      <c r="J179" s="218">
        <v>153810108</v>
      </c>
      <c r="K179" s="218">
        <v>3106214</v>
      </c>
      <c r="L179" s="233">
        <v>4.570000040384212</v>
      </c>
      <c r="M179" s="218">
        <v>6059881</v>
      </c>
      <c r="N179" s="233">
        <v>3.4539266743092054</v>
      </c>
      <c r="O179" s="218">
        <v>9207000</v>
      </c>
      <c r="P179" t="s">
        <v>867</v>
      </c>
      <c r="Q179" s="233">
        <v>-8.619856120191836</v>
      </c>
      <c r="R179" s="218">
        <v>172183203</v>
      </c>
      <c r="S179"/>
      <c r="T179" s="234">
        <v>6191503</v>
      </c>
      <c r="U179" s="233">
        <v>3.73</v>
      </c>
      <c r="W179" s="219"/>
    </row>
    <row r="180" spans="1:23" ht="12.75">
      <c r="A180" s="208" t="s">
        <v>616</v>
      </c>
      <c r="B180" s="170">
        <v>171</v>
      </c>
      <c r="C180" s="218">
        <v>64907774</v>
      </c>
      <c r="D180" s="218" t="s">
        <v>867</v>
      </c>
      <c r="E180" s="218">
        <v>2303822</v>
      </c>
      <c r="F180" s="218">
        <v>5169000</v>
      </c>
      <c r="G180" s="218" t="s">
        <v>867</v>
      </c>
      <c r="H180" s="218">
        <v>72380596</v>
      </c>
      <c r="I180" s="218"/>
      <c r="J180" s="218">
        <v>66530468</v>
      </c>
      <c r="K180" s="218">
        <v>765912</v>
      </c>
      <c r="L180" s="233">
        <v>3.6799998718181275</v>
      </c>
      <c r="M180" s="218">
        <v>2384335</v>
      </c>
      <c r="N180" s="233">
        <v>3.4947578415346325</v>
      </c>
      <c r="O180" s="218">
        <v>4675000</v>
      </c>
      <c r="P180" t="s">
        <v>867</v>
      </c>
      <c r="Q180" s="233">
        <v>-9.556974269684659</v>
      </c>
      <c r="R180" s="218">
        <v>74355715</v>
      </c>
      <c r="S180"/>
      <c r="T180" s="234">
        <v>1975119</v>
      </c>
      <c r="U180" s="233">
        <v>2.73</v>
      </c>
      <c r="W180" s="219"/>
    </row>
    <row r="181" spans="1:23" ht="12.75">
      <c r="A181" s="208" t="s">
        <v>617</v>
      </c>
      <c r="B181" s="170">
        <v>172</v>
      </c>
      <c r="C181" s="218">
        <v>51762724</v>
      </c>
      <c r="D181" s="218" t="s">
        <v>867</v>
      </c>
      <c r="E181" s="218">
        <v>965965</v>
      </c>
      <c r="F181" s="218">
        <v>2774475</v>
      </c>
      <c r="G181" s="218" t="s">
        <v>867</v>
      </c>
      <c r="H181" s="218">
        <v>55503164</v>
      </c>
      <c r="I181" s="218"/>
      <c r="J181" s="218">
        <v>53056792</v>
      </c>
      <c r="K181" s="218">
        <v>755736</v>
      </c>
      <c r="L181" s="233">
        <v>3.960000250373222</v>
      </c>
      <c r="M181" s="218">
        <v>979639</v>
      </c>
      <c r="N181" s="233">
        <v>1.4155792394134363</v>
      </c>
      <c r="O181" s="218">
        <v>2370000</v>
      </c>
      <c r="P181" t="s">
        <v>867</v>
      </c>
      <c r="Q181" s="233">
        <v>-14.578433757737951</v>
      </c>
      <c r="R181" s="218">
        <v>57162167</v>
      </c>
      <c r="S181"/>
      <c r="T181" s="234">
        <v>1659003</v>
      </c>
      <c r="U181" s="233">
        <v>2.9899999999999998</v>
      </c>
      <c r="W181" s="219"/>
    </row>
    <row r="182" spans="1:23" ht="12.75">
      <c r="A182" s="208" t="s">
        <v>618</v>
      </c>
      <c r="B182" s="170">
        <v>173</v>
      </c>
      <c r="C182" s="218">
        <v>21587067</v>
      </c>
      <c r="D182" s="218" t="s">
        <v>867</v>
      </c>
      <c r="E182" s="218">
        <v>615438</v>
      </c>
      <c r="F182" s="218">
        <v>1676589</v>
      </c>
      <c r="G182" s="218" t="s">
        <v>867</v>
      </c>
      <c r="H182" s="218">
        <v>23879094</v>
      </c>
      <c r="I182" s="218"/>
      <c r="J182" s="218">
        <v>22126744</v>
      </c>
      <c r="K182" s="218">
        <v>284949</v>
      </c>
      <c r="L182" s="233">
        <v>3.820000188075573</v>
      </c>
      <c r="M182" s="218">
        <v>630501</v>
      </c>
      <c r="N182" s="233">
        <v>2.4475251771908786</v>
      </c>
      <c r="O182" s="218">
        <v>1538498</v>
      </c>
      <c r="P182" t="s">
        <v>867</v>
      </c>
      <c r="Q182" s="233">
        <v>-8.236425265822453</v>
      </c>
      <c r="R182" s="218">
        <v>24580692</v>
      </c>
      <c r="S182"/>
      <c r="T182" s="234">
        <v>701598</v>
      </c>
      <c r="U182" s="233">
        <v>2.94</v>
      </c>
      <c r="W182" s="219"/>
    </row>
    <row r="183" spans="1:23" ht="12.75">
      <c r="A183" s="208" t="s">
        <v>619</v>
      </c>
      <c r="B183" s="170">
        <v>174</v>
      </c>
      <c r="C183" s="218">
        <v>30638029</v>
      </c>
      <c r="D183" s="218" t="s">
        <v>867</v>
      </c>
      <c r="E183" s="218">
        <v>1668251</v>
      </c>
      <c r="F183" s="218">
        <v>1837000</v>
      </c>
      <c r="G183" s="218" t="s">
        <v>867</v>
      </c>
      <c r="H183" s="218">
        <v>34143280</v>
      </c>
      <c r="I183" s="218"/>
      <c r="J183" s="218">
        <v>31403980</v>
      </c>
      <c r="K183" s="218">
        <v>655654</v>
      </c>
      <c r="L183" s="233">
        <v>4.640001483124126</v>
      </c>
      <c r="M183" s="218">
        <v>1726640</v>
      </c>
      <c r="N183" s="233">
        <v>3.500012887748906</v>
      </c>
      <c r="O183" s="218">
        <v>1515922</v>
      </c>
      <c r="P183" t="s">
        <v>867</v>
      </c>
      <c r="Q183" s="233">
        <v>-17.478388677191074</v>
      </c>
      <c r="R183" s="218">
        <v>35302196</v>
      </c>
      <c r="S183"/>
      <c r="T183" s="234">
        <v>1158916</v>
      </c>
      <c r="U183" s="233">
        <v>3.39</v>
      </c>
      <c r="W183" s="219"/>
    </row>
    <row r="184" spans="1:23" ht="12.75">
      <c r="A184" s="208" t="s">
        <v>620</v>
      </c>
      <c r="B184" s="170">
        <v>175</v>
      </c>
      <c r="C184" s="218">
        <v>36333738</v>
      </c>
      <c r="D184" s="218" t="s">
        <v>867</v>
      </c>
      <c r="E184" s="218">
        <v>1588322</v>
      </c>
      <c r="F184" s="218">
        <v>2669661</v>
      </c>
      <c r="G184" s="218" t="s">
        <v>867</v>
      </c>
      <c r="H184" s="218">
        <v>40591721</v>
      </c>
      <c r="I184" s="218"/>
      <c r="J184" s="218">
        <v>37242081</v>
      </c>
      <c r="K184" s="218">
        <v>505039</v>
      </c>
      <c r="L184" s="233">
        <v>3.889998876526274</v>
      </c>
      <c r="M184" s="218">
        <v>1642197</v>
      </c>
      <c r="N184" s="233">
        <v>3.391944454587924</v>
      </c>
      <c r="O184" s="218">
        <v>2314642</v>
      </c>
      <c r="P184" t="s">
        <v>867</v>
      </c>
      <c r="Q184" s="233">
        <v>-13.29828019362758</v>
      </c>
      <c r="R184" s="218">
        <v>41703959</v>
      </c>
      <c r="S184"/>
      <c r="T184" s="234">
        <v>1112238</v>
      </c>
      <c r="U184" s="233">
        <v>2.74</v>
      </c>
      <c r="W184" s="219"/>
    </row>
    <row r="185" spans="1:23" ht="12.75">
      <c r="A185" s="208" t="s">
        <v>621</v>
      </c>
      <c r="B185" s="170">
        <v>176</v>
      </c>
      <c r="C185" s="218">
        <v>122959539</v>
      </c>
      <c r="D185" s="218" t="s">
        <v>867</v>
      </c>
      <c r="E185" s="218">
        <v>12934929</v>
      </c>
      <c r="F185" s="218">
        <v>12985549</v>
      </c>
      <c r="G185" s="218" t="s">
        <v>867</v>
      </c>
      <c r="H185" s="218">
        <v>148880017</v>
      </c>
      <c r="I185" s="218"/>
      <c r="J185" s="218">
        <v>126033527</v>
      </c>
      <c r="K185" s="218">
        <v>1733729</v>
      </c>
      <c r="L185" s="233">
        <v>3.909999207137561</v>
      </c>
      <c r="M185" s="218">
        <v>13385745</v>
      </c>
      <c r="N185" s="233">
        <v>3.4852607231164545</v>
      </c>
      <c r="O185" s="218">
        <v>10542074</v>
      </c>
      <c r="P185" t="s">
        <v>867</v>
      </c>
      <c r="Q185" s="233">
        <v>-18.816878670281866</v>
      </c>
      <c r="R185" s="218">
        <v>151695075</v>
      </c>
      <c r="S185"/>
      <c r="T185" s="234">
        <v>2815058</v>
      </c>
      <c r="U185" s="233">
        <v>1.8900000000000001</v>
      </c>
      <c r="W185" s="219"/>
    </row>
    <row r="186" spans="1:23" ht="12.75">
      <c r="A186" s="208" t="s">
        <v>622</v>
      </c>
      <c r="B186" s="170">
        <v>177</v>
      </c>
      <c r="C186" s="218">
        <v>40389110</v>
      </c>
      <c r="D186" s="218" t="s">
        <v>867</v>
      </c>
      <c r="E186" s="218">
        <v>1295508</v>
      </c>
      <c r="F186" s="218">
        <v>2539100</v>
      </c>
      <c r="G186" s="218" t="s">
        <v>867</v>
      </c>
      <c r="H186" s="218">
        <v>44223718</v>
      </c>
      <c r="I186" s="218"/>
      <c r="J186" s="218">
        <v>41398838</v>
      </c>
      <c r="K186" s="218">
        <v>743160</v>
      </c>
      <c r="L186" s="233">
        <v>4.340001549922739</v>
      </c>
      <c r="M186" s="218">
        <v>1340851</v>
      </c>
      <c r="N186" s="233">
        <v>3.5000169817554196</v>
      </c>
      <c r="O186" s="218">
        <v>2694100</v>
      </c>
      <c r="P186" t="s">
        <v>867</v>
      </c>
      <c r="Q186" s="233">
        <v>6.104525225473593</v>
      </c>
      <c r="R186" s="218">
        <v>46176949</v>
      </c>
      <c r="S186"/>
      <c r="T186" s="234">
        <v>1953231</v>
      </c>
      <c r="U186" s="233">
        <v>4.42</v>
      </c>
      <c r="W186" s="219"/>
    </row>
    <row r="187" spans="1:23" ht="12.75">
      <c r="A187" s="208" t="s">
        <v>623</v>
      </c>
      <c r="B187" s="170">
        <v>178</v>
      </c>
      <c r="C187" s="218">
        <v>61671617</v>
      </c>
      <c r="D187" s="218" t="s">
        <v>867</v>
      </c>
      <c r="E187" s="218">
        <v>5447022</v>
      </c>
      <c r="F187" s="218">
        <v>3771000</v>
      </c>
      <c r="G187" s="218" t="s">
        <v>867</v>
      </c>
      <c r="H187" s="218">
        <v>70889639</v>
      </c>
      <c r="I187" s="218"/>
      <c r="J187" s="218">
        <v>63213407</v>
      </c>
      <c r="K187" s="218">
        <v>715391</v>
      </c>
      <c r="L187" s="233">
        <v>3.6599997045642567</v>
      </c>
      <c r="M187" s="218">
        <v>5637625</v>
      </c>
      <c r="N187" s="233">
        <v>3.4992148003073975</v>
      </c>
      <c r="O187" s="218">
        <v>3421573.82</v>
      </c>
      <c r="P187" t="s">
        <v>867</v>
      </c>
      <c r="Q187" s="233">
        <v>-9.266141076637501</v>
      </c>
      <c r="R187" s="218">
        <v>72987996.82</v>
      </c>
      <c r="S187"/>
      <c r="T187" s="234">
        <v>2098357.819999993</v>
      </c>
      <c r="U187" s="233">
        <v>2.96</v>
      </c>
      <c r="W187" s="219"/>
    </row>
    <row r="188" spans="1:23" ht="12.75">
      <c r="A188" s="208" t="s">
        <v>624</v>
      </c>
      <c r="B188" s="170">
        <v>179</v>
      </c>
      <c r="C188" s="218">
        <v>13800917</v>
      </c>
      <c r="D188" s="218" t="s">
        <v>867</v>
      </c>
      <c r="E188" s="218">
        <v>438625</v>
      </c>
      <c r="F188" s="218">
        <v>1394782</v>
      </c>
      <c r="G188" s="218" t="s">
        <v>867</v>
      </c>
      <c r="H188" s="218">
        <v>15634324</v>
      </c>
      <c r="I188" s="218"/>
      <c r="J188" s="218">
        <v>14145940</v>
      </c>
      <c r="K188" s="218">
        <v>345023</v>
      </c>
      <c r="L188" s="233">
        <v>5.000001086884299</v>
      </c>
      <c r="M188" s="218">
        <v>453813</v>
      </c>
      <c r="N188" s="233">
        <v>3.4626389284696493</v>
      </c>
      <c r="O188" s="218">
        <v>1342049</v>
      </c>
      <c r="P188" t="s">
        <v>867</v>
      </c>
      <c r="Q188" s="233">
        <v>-3.7807341935872416</v>
      </c>
      <c r="R188" s="218">
        <v>16286825</v>
      </c>
      <c r="S188"/>
      <c r="T188" s="234">
        <v>652501</v>
      </c>
      <c r="U188" s="233">
        <v>4.17</v>
      </c>
      <c r="W188" s="219"/>
    </row>
    <row r="189" spans="1:23" ht="12.75">
      <c r="A189" s="208" t="s">
        <v>625</v>
      </c>
      <c r="B189" s="170">
        <v>180</v>
      </c>
      <c r="C189" s="218">
        <v>11790930</v>
      </c>
      <c r="D189" s="218" t="s">
        <v>867</v>
      </c>
      <c r="E189" s="218">
        <v>896613</v>
      </c>
      <c r="F189" s="218">
        <v>1155200</v>
      </c>
      <c r="G189" s="218" t="s">
        <v>867</v>
      </c>
      <c r="H189" s="218">
        <v>13842743</v>
      </c>
      <c r="I189" s="218"/>
      <c r="J189" s="218">
        <v>12085703</v>
      </c>
      <c r="K189" s="218">
        <v>198088</v>
      </c>
      <c r="L189" s="233">
        <v>4.180001068617997</v>
      </c>
      <c r="M189" s="218">
        <v>927884</v>
      </c>
      <c r="N189" s="233">
        <v>3.4876808611965253</v>
      </c>
      <c r="O189" s="218">
        <v>1127300</v>
      </c>
      <c r="P189" t="s">
        <v>867</v>
      </c>
      <c r="Q189" s="233">
        <v>-2.4151662049861495</v>
      </c>
      <c r="R189" s="218">
        <v>14338975</v>
      </c>
      <c r="S189"/>
      <c r="T189" s="234">
        <v>496232</v>
      </c>
      <c r="U189" s="233">
        <v>3.58</v>
      </c>
      <c r="W189" s="219"/>
    </row>
    <row r="190" spans="1:23" ht="12.75">
      <c r="A190" s="208" t="s">
        <v>626</v>
      </c>
      <c r="B190" s="170">
        <v>181</v>
      </c>
      <c r="C190" s="218">
        <v>97238148</v>
      </c>
      <c r="D190" s="218" t="s">
        <v>867</v>
      </c>
      <c r="E190" s="218">
        <v>5773605</v>
      </c>
      <c r="F190" s="218">
        <v>8355527</v>
      </c>
      <c r="G190" s="218" t="s">
        <v>867</v>
      </c>
      <c r="H190" s="218">
        <v>111367280</v>
      </c>
      <c r="I190" s="218"/>
      <c r="J190" s="218">
        <v>99669102</v>
      </c>
      <c r="K190" s="218">
        <v>1361334</v>
      </c>
      <c r="L190" s="233">
        <v>3.900000234475877</v>
      </c>
      <c r="M190" s="218">
        <v>5975681</v>
      </c>
      <c r="N190" s="233">
        <v>3.4999969689647976</v>
      </c>
      <c r="O190" s="218">
        <v>7045441.94</v>
      </c>
      <c r="P190" t="s">
        <v>867</v>
      </c>
      <c r="Q190" s="233">
        <v>-15.679263079396422</v>
      </c>
      <c r="R190" s="218">
        <v>114051558.94</v>
      </c>
      <c r="S190"/>
      <c r="T190" s="234">
        <v>2684278.9399999976</v>
      </c>
      <c r="U190" s="233">
        <v>2.41</v>
      </c>
      <c r="W190" s="219"/>
    </row>
    <row r="191" spans="1:23" ht="12.75">
      <c r="A191" s="208" t="s">
        <v>627</v>
      </c>
      <c r="B191" s="170">
        <v>182</v>
      </c>
      <c r="C191" s="218">
        <v>46577372</v>
      </c>
      <c r="D191" s="218" t="s">
        <v>867</v>
      </c>
      <c r="E191" s="218">
        <v>2786382</v>
      </c>
      <c r="F191" s="218">
        <v>5269305</v>
      </c>
      <c r="G191" s="218" t="s">
        <v>867</v>
      </c>
      <c r="H191" s="218">
        <v>54633059</v>
      </c>
      <c r="I191" s="218"/>
      <c r="J191" s="218">
        <v>47741806</v>
      </c>
      <c r="K191" s="218">
        <v>1061964</v>
      </c>
      <c r="L191" s="233">
        <v>4.779999180718053</v>
      </c>
      <c r="M191" s="218">
        <v>2878014</v>
      </c>
      <c r="N191" s="233">
        <v>3.2885656022756393</v>
      </c>
      <c r="O191" s="218">
        <v>4878620</v>
      </c>
      <c r="P191" t="s">
        <v>867</v>
      </c>
      <c r="Q191" s="233">
        <v>-7.414355403606358</v>
      </c>
      <c r="R191" s="218">
        <v>56560404</v>
      </c>
      <c r="S191"/>
      <c r="T191" s="234">
        <v>1927345</v>
      </c>
      <c r="U191" s="233">
        <v>3.53</v>
      </c>
      <c r="W191" s="219"/>
    </row>
    <row r="192" spans="1:23" ht="12.75">
      <c r="A192" s="208" t="s">
        <v>628</v>
      </c>
      <c r="B192" s="170">
        <v>183</v>
      </c>
      <c r="C192" s="224">
        <v>1504465</v>
      </c>
      <c r="D192" s="218" t="s">
        <v>867</v>
      </c>
      <c r="E192" s="224">
        <v>114826</v>
      </c>
      <c r="F192" s="224">
        <v>66400</v>
      </c>
      <c r="G192" s="218" t="s">
        <v>867</v>
      </c>
      <c r="H192" s="224">
        <v>1685691</v>
      </c>
      <c r="I192" s="224"/>
      <c r="J192" s="218">
        <v>1542077</v>
      </c>
      <c r="K192" s="218">
        <v>6770</v>
      </c>
      <c r="L192" s="233">
        <v>2.950018777439156</v>
      </c>
      <c r="M192" s="224">
        <v>116802</v>
      </c>
      <c r="N192" s="233">
        <v>1.7208646125441973</v>
      </c>
      <c r="O192" s="224">
        <v>61900</v>
      </c>
      <c r="P192" s="225" t="s">
        <v>867</v>
      </c>
      <c r="Q192" s="233">
        <v>-6.77710843373494</v>
      </c>
      <c r="R192" s="224">
        <v>1727549</v>
      </c>
      <c r="S192" s="225"/>
      <c r="T192" s="235">
        <v>41858</v>
      </c>
      <c r="U192" s="233">
        <v>2.48</v>
      </c>
      <c r="W192" s="219"/>
    </row>
    <row r="193" spans="1:23" ht="12.75">
      <c r="A193" s="208" t="s">
        <v>629</v>
      </c>
      <c r="B193" s="170">
        <v>184</v>
      </c>
      <c r="C193" s="218">
        <v>28888344</v>
      </c>
      <c r="D193" s="218" t="s">
        <v>867</v>
      </c>
      <c r="E193" s="218">
        <v>603702</v>
      </c>
      <c r="F193" s="218">
        <v>2762844</v>
      </c>
      <c r="G193" s="218" t="s">
        <v>867</v>
      </c>
      <c r="H193" s="218">
        <v>32254890</v>
      </c>
      <c r="I193" s="218"/>
      <c r="J193" s="218">
        <v>29610553</v>
      </c>
      <c r="K193" s="218">
        <v>661543</v>
      </c>
      <c r="L193" s="233">
        <v>4.79000111602105</v>
      </c>
      <c r="M193" s="218">
        <v>624037</v>
      </c>
      <c r="N193" s="233">
        <v>3.368383738997055</v>
      </c>
      <c r="O193" s="218">
        <v>2560844</v>
      </c>
      <c r="P193" t="s">
        <v>867</v>
      </c>
      <c r="Q193" s="233">
        <v>-7.3113067549235495</v>
      </c>
      <c r="R193" s="218">
        <v>33456977</v>
      </c>
      <c r="S193"/>
      <c r="T193" s="234">
        <v>1202087</v>
      </c>
      <c r="U193" s="233">
        <v>3.73</v>
      </c>
      <c r="W193" s="219"/>
    </row>
    <row r="194" spans="1:23" ht="12.75">
      <c r="A194" s="208" t="s">
        <v>630</v>
      </c>
      <c r="B194" s="170">
        <v>185</v>
      </c>
      <c r="C194" s="218">
        <v>76555191</v>
      </c>
      <c r="D194" s="218" t="s">
        <v>867</v>
      </c>
      <c r="E194" s="218">
        <v>3243398</v>
      </c>
      <c r="F194" s="218">
        <v>6802436</v>
      </c>
      <c r="G194" s="218" t="s">
        <v>867</v>
      </c>
      <c r="H194" s="218">
        <v>86601025</v>
      </c>
      <c r="I194" s="218"/>
      <c r="J194" s="218">
        <v>78469071</v>
      </c>
      <c r="K194" s="218">
        <v>1217228</v>
      </c>
      <c r="L194" s="233">
        <v>4.090000898828664</v>
      </c>
      <c r="M194" s="218">
        <v>3356917</v>
      </c>
      <c r="N194" s="233">
        <v>3.50000215823035</v>
      </c>
      <c r="O194" s="218">
        <v>5762382</v>
      </c>
      <c r="P194" t="s">
        <v>867</v>
      </c>
      <c r="Q194" s="233">
        <v>-15.289434549623106</v>
      </c>
      <c r="R194" s="218">
        <v>88805598</v>
      </c>
      <c r="S194"/>
      <c r="T194" s="234">
        <v>2204573</v>
      </c>
      <c r="U194" s="233">
        <v>2.55</v>
      </c>
      <c r="W194" s="219"/>
    </row>
    <row r="195" spans="1:23" ht="12.75">
      <c r="A195" s="208" t="s">
        <v>631</v>
      </c>
      <c r="B195" s="170">
        <v>186</v>
      </c>
      <c r="C195" s="218">
        <v>28143416</v>
      </c>
      <c r="D195" s="218" t="s">
        <v>867</v>
      </c>
      <c r="E195" s="218">
        <v>1894294</v>
      </c>
      <c r="F195" s="218">
        <v>5054658</v>
      </c>
      <c r="G195" s="218" t="s">
        <v>867</v>
      </c>
      <c r="H195" s="218">
        <v>35092368</v>
      </c>
      <c r="I195" s="218"/>
      <c r="J195" s="218">
        <v>28847001</v>
      </c>
      <c r="K195" s="218">
        <v>827416</v>
      </c>
      <c r="L195" s="233">
        <v>5.439997049398694</v>
      </c>
      <c r="M195" s="218">
        <v>1960107</v>
      </c>
      <c r="N195" s="233">
        <v>3.4742759043738722</v>
      </c>
      <c r="O195" s="218">
        <v>4354903.57</v>
      </c>
      <c r="P195" t="s">
        <v>867</v>
      </c>
      <c r="Q195" s="233">
        <v>-13.843754216407909</v>
      </c>
      <c r="R195" s="218">
        <v>35989427.57</v>
      </c>
      <c r="S195"/>
      <c r="T195" s="234">
        <v>897059.5700000003</v>
      </c>
      <c r="U195" s="233">
        <v>2.56</v>
      </c>
      <c r="W195" s="219"/>
    </row>
    <row r="196" spans="1:23" ht="12.75">
      <c r="A196" s="208" t="s">
        <v>632</v>
      </c>
      <c r="B196" s="170">
        <v>187</v>
      </c>
      <c r="C196" s="218">
        <v>20843251</v>
      </c>
      <c r="D196" s="218" t="s">
        <v>867</v>
      </c>
      <c r="E196" s="218">
        <v>1111757</v>
      </c>
      <c r="F196" s="218">
        <v>1652575.12</v>
      </c>
      <c r="G196" s="218" t="s">
        <v>867</v>
      </c>
      <c r="H196" s="218">
        <v>23607583.12</v>
      </c>
      <c r="I196" s="218"/>
      <c r="J196" s="218">
        <v>21364332</v>
      </c>
      <c r="K196" s="218">
        <v>735767</v>
      </c>
      <c r="L196" s="233">
        <v>6.029999830640623</v>
      </c>
      <c r="M196" s="218">
        <v>1150669</v>
      </c>
      <c r="N196" s="233">
        <v>3.5000454235952643</v>
      </c>
      <c r="O196" s="218">
        <v>1233005.51</v>
      </c>
      <c r="P196" t="s">
        <v>867</v>
      </c>
      <c r="Q196" s="233">
        <v>-25.388837392154375</v>
      </c>
      <c r="R196" s="218">
        <v>24483773.51</v>
      </c>
      <c r="S196"/>
      <c r="T196" s="234">
        <v>876190.3900000006</v>
      </c>
      <c r="U196" s="233">
        <v>3.71</v>
      </c>
      <c r="W196" s="219"/>
    </row>
    <row r="197" spans="1:23" ht="12.75">
      <c r="A197" s="208" t="s">
        <v>633</v>
      </c>
      <c r="B197" s="170">
        <v>188</v>
      </c>
      <c r="C197" s="218">
        <v>5174824</v>
      </c>
      <c r="D197" s="218" t="s">
        <v>867</v>
      </c>
      <c r="E197" s="218">
        <v>435243</v>
      </c>
      <c r="F197" s="218">
        <v>434800</v>
      </c>
      <c r="G197" s="218" t="s">
        <v>867</v>
      </c>
      <c r="H197" s="218">
        <v>6044867</v>
      </c>
      <c r="I197" s="218"/>
      <c r="J197" s="218">
        <v>5304195</v>
      </c>
      <c r="K197" s="218">
        <v>52266</v>
      </c>
      <c r="L197" s="233">
        <v>3.510013094165135</v>
      </c>
      <c r="M197" s="218">
        <v>450382</v>
      </c>
      <c r="N197" s="233">
        <v>3.4782868420629396</v>
      </c>
      <c r="O197" s="218">
        <v>462800</v>
      </c>
      <c r="P197" t="s">
        <v>867</v>
      </c>
      <c r="Q197" s="233">
        <v>6.439742410303588</v>
      </c>
      <c r="R197" s="218">
        <v>6269643</v>
      </c>
      <c r="S197"/>
      <c r="T197" s="234">
        <v>224776</v>
      </c>
      <c r="U197" s="233">
        <v>3.7199999999999998</v>
      </c>
      <c r="W197" s="219"/>
    </row>
    <row r="198" spans="1:23" ht="12.75">
      <c r="A198" s="208" t="s">
        <v>634</v>
      </c>
      <c r="B198" s="170">
        <v>189</v>
      </c>
      <c r="C198" s="218">
        <v>72165145</v>
      </c>
      <c r="D198" s="218" t="s">
        <v>867</v>
      </c>
      <c r="E198" s="218">
        <v>4328269</v>
      </c>
      <c r="F198" s="218">
        <v>5639000</v>
      </c>
      <c r="G198" s="218" t="s">
        <v>867</v>
      </c>
      <c r="H198" s="218">
        <v>82132414</v>
      </c>
      <c r="I198" s="218"/>
      <c r="J198" s="218">
        <v>73969274</v>
      </c>
      <c r="K198" s="218">
        <v>988662</v>
      </c>
      <c r="L198" s="233">
        <v>3.869999845493278</v>
      </c>
      <c r="M198" s="218">
        <v>4447689</v>
      </c>
      <c r="N198" s="233">
        <v>2.7590706585011238</v>
      </c>
      <c r="O198" s="218">
        <v>5118559</v>
      </c>
      <c r="P198" t="s">
        <v>867</v>
      </c>
      <c r="Q198" s="233">
        <v>-9.229313708104273</v>
      </c>
      <c r="R198" s="218">
        <v>84524184</v>
      </c>
      <c r="S198"/>
      <c r="T198" s="234">
        <v>2391770</v>
      </c>
      <c r="U198" s="233">
        <v>2.91</v>
      </c>
      <c r="W198" s="219"/>
    </row>
    <row r="199" spans="1:23" ht="12.75">
      <c r="A199" s="208" t="s">
        <v>635</v>
      </c>
      <c r="B199" s="170">
        <v>190</v>
      </c>
      <c r="C199" s="218">
        <v>655693</v>
      </c>
      <c r="D199" s="218" t="s">
        <v>872</v>
      </c>
      <c r="E199" s="218">
        <v>27368</v>
      </c>
      <c r="F199" s="218">
        <v>193350</v>
      </c>
      <c r="G199" s="218" t="s">
        <v>872</v>
      </c>
      <c r="H199" s="218">
        <v>876411</v>
      </c>
      <c r="I199" s="218"/>
      <c r="J199" s="218">
        <v>672085</v>
      </c>
      <c r="K199" s="218">
        <v>1246</v>
      </c>
      <c r="L199" s="233">
        <v>2.689978389276689</v>
      </c>
      <c r="M199" s="218">
        <v>28051</v>
      </c>
      <c r="N199" s="233">
        <v>2.4956153171587254</v>
      </c>
      <c r="O199" s="218">
        <v>169500</v>
      </c>
      <c r="P199" t="s">
        <v>872</v>
      </c>
      <c r="Q199" s="233">
        <v>-12.335143522110164</v>
      </c>
      <c r="R199" s="218">
        <v>870882</v>
      </c>
      <c r="S199"/>
      <c r="T199" s="234">
        <v>-5529</v>
      </c>
      <c r="U199" s="233">
        <v>-0.63</v>
      </c>
      <c r="W199" s="219"/>
    </row>
    <row r="200" spans="1:23" ht="12.75">
      <c r="A200" s="208" t="s">
        <v>636</v>
      </c>
      <c r="B200" s="170">
        <v>191</v>
      </c>
      <c r="C200" s="218">
        <v>14640029</v>
      </c>
      <c r="D200" s="218" t="s">
        <v>867</v>
      </c>
      <c r="E200" s="218">
        <v>1476694</v>
      </c>
      <c r="F200" s="218">
        <v>1315800</v>
      </c>
      <c r="G200" s="218" t="s">
        <v>867</v>
      </c>
      <c r="H200" s="218">
        <v>17432523</v>
      </c>
      <c r="I200" s="218"/>
      <c r="J200" s="218">
        <v>15006030</v>
      </c>
      <c r="K200" s="218">
        <v>206424</v>
      </c>
      <c r="L200" s="233">
        <v>3.9099990853843254</v>
      </c>
      <c r="M200" s="218">
        <v>1525209</v>
      </c>
      <c r="N200" s="233">
        <v>3.285379367695677</v>
      </c>
      <c r="O200" s="218">
        <v>1198300</v>
      </c>
      <c r="P200" t="s">
        <v>867</v>
      </c>
      <c r="Q200" s="233">
        <v>-8.929928560571515</v>
      </c>
      <c r="R200" s="218">
        <v>17935963</v>
      </c>
      <c r="S200"/>
      <c r="T200" s="234">
        <v>503440</v>
      </c>
      <c r="U200" s="233">
        <v>2.8899999999999997</v>
      </c>
      <c r="W200" s="219"/>
    </row>
    <row r="201" spans="1:23" ht="12.75">
      <c r="A201" s="208" t="s">
        <v>637</v>
      </c>
      <c r="B201" s="170">
        <v>192</v>
      </c>
      <c r="C201" s="218">
        <v>18896201</v>
      </c>
      <c r="D201" s="218" t="s">
        <v>867</v>
      </c>
      <c r="E201" s="218">
        <v>1751232</v>
      </c>
      <c r="F201" s="218">
        <v>977537.41</v>
      </c>
      <c r="G201" s="218" t="s">
        <v>867</v>
      </c>
      <c r="H201" s="218">
        <v>21624970.41</v>
      </c>
      <c r="I201" s="218"/>
      <c r="J201" s="218">
        <v>19368606</v>
      </c>
      <c r="K201" s="218">
        <v>551769</v>
      </c>
      <c r="L201" s="233">
        <v>5.419999501487098</v>
      </c>
      <c r="M201" s="218">
        <v>1804496</v>
      </c>
      <c r="N201" s="233">
        <v>3.0415159156525235</v>
      </c>
      <c r="O201" s="218">
        <v>1053275</v>
      </c>
      <c r="P201" t="s">
        <v>867</v>
      </c>
      <c r="Q201" s="233">
        <v>7.747794531976015</v>
      </c>
      <c r="R201" s="218">
        <v>22778146</v>
      </c>
      <c r="S201"/>
      <c r="T201" s="234">
        <v>1153175.5899999999</v>
      </c>
      <c r="U201" s="233">
        <v>5.33</v>
      </c>
      <c r="W201" s="219"/>
    </row>
    <row r="202" spans="1:23" ht="12.75">
      <c r="A202" s="208" t="s">
        <v>638</v>
      </c>
      <c r="B202" s="170">
        <v>193</v>
      </c>
      <c r="C202" s="218">
        <v>3340247</v>
      </c>
      <c r="D202" s="218" t="s">
        <v>867</v>
      </c>
      <c r="E202" s="218">
        <v>300284</v>
      </c>
      <c r="F202" s="218">
        <v>186000</v>
      </c>
      <c r="G202" s="218" t="s">
        <v>867</v>
      </c>
      <c r="H202" s="218">
        <v>3826531</v>
      </c>
      <c r="I202" s="218"/>
      <c r="J202" s="218">
        <v>3423753</v>
      </c>
      <c r="K202" s="218">
        <v>38079</v>
      </c>
      <c r="L202" s="233">
        <v>3.6400002754287333</v>
      </c>
      <c r="M202" s="218">
        <v>302002</v>
      </c>
      <c r="N202" s="233">
        <v>0.5721250549479826</v>
      </c>
      <c r="O202" s="218">
        <v>159000</v>
      </c>
      <c r="P202" t="s">
        <v>867</v>
      </c>
      <c r="Q202" s="233">
        <v>-14.516129032258064</v>
      </c>
      <c r="R202" s="218">
        <v>3922834</v>
      </c>
      <c r="S202"/>
      <c r="T202" s="234">
        <v>96303</v>
      </c>
      <c r="U202" s="233">
        <v>2.52</v>
      </c>
      <c r="W202" s="219"/>
    </row>
    <row r="203" spans="1:23" ht="12.75">
      <c r="A203" s="208" t="s">
        <v>639</v>
      </c>
      <c r="B203" s="170">
        <v>194</v>
      </c>
      <c r="C203" s="218">
        <v>1922003</v>
      </c>
      <c r="D203" s="218" t="s">
        <v>867</v>
      </c>
      <c r="E203" s="218">
        <v>97932</v>
      </c>
      <c r="F203" s="218">
        <v>144400</v>
      </c>
      <c r="G203" s="218" t="s">
        <v>867</v>
      </c>
      <c r="H203" s="218">
        <v>2164335</v>
      </c>
      <c r="I203" s="218"/>
      <c r="J203" s="218">
        <v>1970053</v>
      </c>
      <c r="K203" s="218">
        <v>14223</v>
      </c>
      <c r="L203" s="233">
        <v>3.2400053485868647</v>
      </c>
      <c r="M203" s="218">
        <v>101157</v>
      </c>
      <c r="N203" s="233">
        <v>3.293101335620635</v>
      </c>
      <c r="O203" s="218">
        <v>166161.73</v>
      </c>
      <c r="P203" t="s">
        <v>867</v>
      </c>
      <c r="Q203" s="233">
        <v>15.070450138504162</v>
      </c>
      <c r="R203" s="218">
        <v>2251594.73</v>
      </c>
      <c r="S203"/>
      <c r="T203" s="234">
        <v>87259.72999999998</v>
      </c>
      <c r="U203" s="233">
        <v>4.03</v>
      </c>
      <c r="W203" s="219"/>
    </row>
    <row r="204" spans="1:23" ht="12.75">
      <c r="A204" s="208" t="s">
        <v>857</v>
      </c>
      <c r="B204" s="170">
        <v>195</v>
      </c>
      <c r="C204" s="224">
        <v>506648</v>
      </c>
      <c r="D204" s="218" t="s">
        <v>867</v>
      </c>
      <c r="E204" s="224">
        <v>277552</v>
      </c>
      <c r="F204" s="224">
        <v>25000</v>
      </c>
      <c r="G204" s="218" t="s">
        <v>867</v>
      </c>
      <c r="H204" s="224">
        <v>809200</v>
      </c>
      <c r="I204" s="224"/>
      <c r="J204" s="218">
        <v>519314</v>
      </c>
      <c r="K204" s="218">
        <v>8258</v>
      </c>
      <c r="L204" s="233">
        <v>4.129888995910376</v>
      </c>
      <c r="M204" s="224">
        <v>278666</v>
      </c>
      <c r="N204" s="233">
        <v>0.40136623047212777</v>
      </c>
      <c r="O204" s="224">
        <v>25000</v>
      </c>
      <c r="P204" s="225" t="s">
        <v>867</v>
      </c>
      <c r="Q204" s="233">
        <v>0</v>
      </c>
      <c r="R204" s="224">
        <v>831238</v>
      </c>
      <c r="S204" s="225"/>
      <c r="T204" s="235">
        <v>22038</v>
      </c>
      <c r="U204" s="233">
        <v>2.7199999999999998</v>
      </c>
      <c r="W204" s="219"/>
    </row>
    <row r="205" spans="1:23" ht="12.75">
      <c r="A205" s="208" t="s">
        <v>641</v>
      </c>
      <c r="B205" s="170">
        <v>196</v>
      </c>
      <c r="C205" s="218">
        <v>8574807</v>
      </c>
      <c r="D205" s="218" t="s">
        <v>867</v>
      </c>
      <c r="E205" s="218">
        <v>402467</v>
      </c>
      <c r="F205" s="218">
        <v>614099</v>
      </c>
      <c r="G205" s="218" t="s">
        <v>867</v>
      </c>
      <c r="H205" s="218">
        <v>9591373</v>
      </c>
      <c r="I205" s="218"/>
      <c r="J205" s="218">
        <v>8789177</v>
      </c>
      <c r="K205" s="218">
        <v>62596</v>
      </c>
      <c r="L205" s="233">
        <v>3.2299968967231565</v>
      </c>
      <c r="M205" s="218">
        <v>416510</v>
      </c>
      <c r="N205" s="233">
        <v>3.489230172908586</v>
      </c>
      <c r="O205" s="218">
        <v>724392.3</v>
      </c>
      <c r="P205" t="s">
        <v>867</v>
      </c>
      <c r="Q205" s="233">
        <v>17.96018231588067</v>
      </c>
      <c r="R205" s="218">
        <v>9992675.3</v>
      </c>
      <c r="S205"/>
      <c r="T205" s="234">
        <v>401302.30000000075</v>
      </c>
      <c r="U205" s="233">
        <v>4.18</v>
      </c>
      <c r="W205" s="219"/>
    </row>
    <row r="206" spans="1:23" ht="12.75">
      <c r="A206" s="208" t="s">
        <v>642</v>
      </c>
      <c r="B206" s="170">
        <v>197</v>
      </c>
      <c r="C206" s="218">
        <v>73826763</v>
      </c>
      <c r="D206" s="218" t="s">
        <v>867</v>
      </c>
      <c r="E206" s="218">
        <v>273973</v>
      </c>
      <c r="F206" s="218">
        <v>8049233</v>
      </c>
      <c r="G206" s="218" t="s">
        <v>867</v>
      </c>
      <c r="H206" s="218">
        <v>82149969</v>
      </c>
      <c r="I206" s="218"/>
      <c r="J206" s="218">
        <v>75672432</v>
      </c>
      <c r="K206" s="218">
        <v>1380560</v>
      </c>
      <c r="L206" s="233">
        <v>4.369999264358915</v>
      </c>
      <c r="M206" s="218">
        <v>276918</v>
      </c>
      <c r="N206" s="233">
        <v>1.07492344136101</v>
      </c>
      <c r="O206" s="218">
        <v>5043270</v>
      </c>
      <c r="P206" t="s">
        <v>867</v>
      </c>
      <c r="Q206" s="233">
        <v>-37.3447134652457</v>
      </c>
      <c r="R206" s="218">
        <v>82373180</v>
      </c>
      <c r="S206"/>
      <c r="T206" s="234">
        <v>223211</v>
      </c>
      <c r="U206" s="233">
        <v>0.27</v>
      </c>
      <c r="W206" s="219"/>
    </row>
    <row r="207" spans="1:23" ht="12.75">
      <c r="A207" s="208" t="s">
        <v>643</v>
      </c>
      <c r="B207" s="170">
        <v>198</v>
      </c>
      <c r="C207" s="218">
        <v>111249927</v>
      </c>
      <c r="D207" s="218" t="s">
        <v>867</v>
      </c>
      <c r="E207" s="218">
        <v>4164615</v>
      </c>
      <c r="F207" s="218">
        <v>10879900</v>
      </c>
      <c r="G207" s="218" t="s">
        <v>867</v>
      </c>
      <c r="H207" s="218">
        <v>126294442</v>
      </c>
      <c r="I207" s="218"/>
      <c r="J207" s="218">
        <v>114031175</v>
      </c>
      <c r="K207" s="218">
        <v>2058124</v>
      </c>
      <c r="L207" s="233">
        <v>4.350000157752913</v>
      </c>
      <c r="M207" s="218">
        <v>4306240</v>
      </c>
      <c r="N207" s="233">
        <v>3.40067449211992</v>
      </c>
      <c r="O207" s="218">
        <v>7353948</v>
      </c>
      <c r="P207" t="s">
        <v>867</v>
      </c>
      <c r="Q207" s="233">
        <v>-32.407944925964394</v>
      </c>
      <c r="R207" s="218">
        <v>127749487</v>
      </c>
      <c r="S207"/>
      <c r="T207" s="234">
        <v>1455045</v>
      </c>
      <c r="U207" s="233">
        <v>1.15</v>
      </c>
      <c r="W207" s="219"/>
    </row>
    <row r="208" spans="1:23" ht="12.75">
      <c r="A208" s="208" t="s">
        <v>644</v>
      </c>
      <c r="B208" s="170">
        <v>199</v>
      </c>
      <c r="C208" s="218">
        <v>139638667</v>
      </c>
      <c r="D208" s="218" t="s">
        <v>867</v>
      </c>
      <c r="E208" s="218">
        <v>1853722</v>
      </c>
      <c r="F208" s="218">
        <v>7462600</v>
      </c>
      <c r="G208" s="218" t="s">
        <v>867</v>
      </c>
      <c r="H208" s="218">
        <v>148954989</v>
      </c>
      <c r="I208" s="218"/>
      <c r="J208" s="218">
        <v>143129634</v>
      </c>
      <c r="K208" s="218">
        <v>5124739</v>
      </c>
      <c r="L208" s="233">
        <v>6.170000176240582</v>
      </c>
      <c r="M208" s="218">
        <v>1918602</v>
      </c>
      <c r="N208" s="233">
        <v>3.499985434709196</v>
      </c>
      <c r="O208" s="218">
        <v>6055310</v>
      </c>
      <c r="P208" t="s">
        <v>867</v>
      </c>
      <c r="Q208" s="233">
        <v>-18.85790475169512</v>
      </c>
      <c r="R208" s="218">
        <v>156228285</v>
      </c>
      <c r="S208"/>
      <c r="T208" s="234">
        <v>7273296</v>
      </c>
      <c r="U208" s="233">
        <v>4.88</v>
      </c>
      <c r="W208" s="219"/>
    </row>
    <row r="209" spans="1:23" ht="12.75">
      <c r="A209" s="208" t="s">
        <v>645</v>
      </c>
      <c r="B209" s="170">
        <v>200</v>
      </c>
      <c r="C209" s="218">
        <v>495207</v>
      </c>
      <c r="D209" s="218" t="s">
        <v>867</v>
      </c>
      <c r="E209" s="218">
        <v>53235</v>
      </c>
      <c r="F209" s="218">
        <v>39200</v>
      </c>
      <c r="G209" s="218" t="s">
        <v>867</v>
      </c>
      <c r="H209" s="218">
        <v>587642</v>
      </c>
      <c r="I209" s="218"/>
      <c r="J209" s="218">
        <v>507587</v>
      </c>
      <c r="K209" s="218">
        <v>6438</v>
      </c>
      <c r="L209" s="233">
        <v>3.8000270593913252</v>
      </c>
      <c r="M209" s="218">
        <v>53990</v>
      </c>
      <c r="N209" s="233">
        <v>1.4182398797783413</v>
      </c>
      <c r="O209" s="218">
        <v>46875</v>
      </c>
      <c r="P209" t="s">
        <v>867</v>
      </c>
      <c r="Q209" s="233">
        <v>19.57908163265306</v>
      </c>
      <c r="R209" s="218">
        <v>614890</v>
      </c>
      <c r="S209"/>
      <c r="T209" s="234">
        <v>27248</v>
      </c>
      <c r="U209" s="233">
        <v>4.64</v>
      </c>
      <c r="W209" s="219"/>
    </row>
    <row r="210" spans="1:23" ht="12.75">
      <c r="A210" s="208" t="s">
        <v>646</v>
      </c>
      <c r="B210" s="170">
        <v>201</v>
      </c>
      <c r="C210" s="218">
        <v>139232805</v>
      </c>
      <c r="D210" s="218" t="s">
        <v>867</v>
      </c>
      <c r="E210" s="218">
        <v>24448694</v>
      </c>
      <c r="F210" s="218">
        <v>15277000</v>
      </c>
      <c r="G210" s="218" t="s">
        <v>867</v>
      </c>
      <c r="H210" s="218">
        <v>178958499</v>
      </c>
      <c r="I210" s="218"/>
      <c r="J210" s="218">
        <v>142713625</v>
      </c>
      <c r="K210" s="218">
        <v>2018876</v>
      </c>
      <c r="L210" s="233">
        <v>3.9500001454398626</v>
      </c>
      <c r="M210" s="218">
        <v>25303655</v>
      </c>
      <c r="N210" s="233">
        <v>3.4969597967073414</v>
      </c>
      <c r="O210" s="218">
        <v>13917000</v>
      </c>
      <c r="P210" t="s">
        <v>867</v>
      </c>
      <c r="Q210" s="233">
        <v>-8.902271388361589</v>
      </c>
      <c r="R210" s="218">
        <v>183953156</v>
      </c>
      <c r="S210"/>
      <c r="T210" s="234">
        <v>4994657</v>
      </c>
      <c r="U210" s="233">
        <v>2.79</v>
      </c>
      <c r="W210" s="219"/>
    </row>
    <row r="211" spans="1:23" ht="12.75">
      <c r="A211" s="208" t="s">
        <v>647</v>
      </c>
      <c r="B211" s="170">
        <v>202</v>
      </c>
      <c r="C211" s="218">
        <v>2151701</v>
      </c>
      <c r="D211" s="218" t="s">
        <v>867</v>
      </c>
      <c r="E211" s="218">
        <v>194649</v>
      </c>
      <c r="F211" s="218">
        <v>182500</v>
      </c>
      <c r="G211" s="218" t="s">
        <v>867</v>
      </c>
      <c r="H211" s="218">
        <v>2528850</v>
      </c>
      <c r="I211" s="218"/>
      <c r="J211" s="218">
        <v>2205494</v>
      </c>
      <c r="K211" s="218">
        <v>30554</v>
      </c>
      <c r="L211" s="233">
        <v>3.92001490913468</v>
      </c>
      <c r="M211" s="218">
        <v>199555</v>
      </c>
      <c r="N211" s="233">
        <v>2.520434217488916</v>
      </c>
      <c r="O211" s="218">
        <v>188300</v>
      </c>
      <c r="P211" t="s">
        <v>867</v>
      </c>
      <c r="Q211" s="233">
        <v>3.1780821917808217</v>
      </c>
      <c r="R211" s="218">
        <v>2623903</v>
      </c>
      <c r="S211"/>
      <c r="T211" s="234">
        <v>95053</v>
      </c>
      <c r="U211" s="233">
        <v>3.7600000000000002</v>
      </c>
      <c r="W211" s="219"/>
    </row>
    <row r="212" spans="1:23" ht="12.75">
      <c r="A212" s="208" t="s">
        <v>858</v>
      </c>
      <c r="B212" s="170">
        <v>203</v>
      </c>
      <c r="C212" s="218">
        <v>4846148</v>
      </c>
      <c r="D212" s="218" t="s">
        <v>867</v>
      </c>
      <c r="E212" s="218">
        <v>104497</v>
      </c>
      <c r="F212" s="218">
        <v>294300</v>
      </c>
      <c r="G212" s="218" t="s">
        <v>867</v>
      </c>
      <c r="H212" s="218">
        <v>5244945</v>
      </c>
      <c r="I212" s="218"/>
      <c r="J212" s="218">
        <v>4967302</v>
      </c>
      <c r="K212" s="218">
        <v>57185</v>
      </c>
      <c r="L212" s="233">
        <v>3.6800155504949497</v>
      </c>
      <c r="M212" s="218">
        <v>106674</v>
      </c>
      <c r="N212" s="233">
        <v>2.083313396556839</v>
      </c>
      <c r="O212" s="218">
        <v>278100</v>
      </c>
      <c r="P212" t="s">
        <v>867</v>
      </c>
      <c r="Q212" s="233">
        <v>-5.504587155963303</v>
      </c>
      <c r="R212" s="218">
        <v>5409261</v>
      </c>
      <c r="S212"/>
      <c r="T212" s="234">
        <v>164316</v>
      </c>
      <c r="U212" s="233">
        <v>3.1300000000000003</v>
      </c>
      <c r="W212" s="219"/>
    </row>
    <row r="213" spans="1:23" ht="12.75">
      <c r="A213" s="208" t="s">
        <v>649</v>
      </c>
      <c r="B213" s="170">
        <v>204</v>
      </c>
      <c r="C213" s="218">
        <v>1728804</v>
      </c>
      <c r="D213" s="218" t="s">
        <v>867</v>
      </c>
      <c r="E213" s="218">
        <v>121435</v>
      </c>
      <c r="F213" s="218">
        <v>833564.47</v>
      </c>
      <c r="G213" s="218" t="s">
        <v>867</v>
      </c>
      <c r="H213" s="218">
        <v>2683803.4699999997</v>
      </c>
      <c r="I213" s="218"/>
      <c r="J213" s="218">
        <v>1772024</v>
      </c>
      <c r="K213" s="218">
        <v>24030</v>
      </c>
      <c r="L213" s="233">
        <v>3.8899724896518055</v>
      </c>
      <c r="M213" s="218">
        <v>125291</v>
      </c>
      <c r="N213" s="233">
        <v>3.1753613044015316</v>
      </c>
      <c r="O213" s="218">
        <v>856600</v>
      </c>
      <c r="P213" t="s">
        <v>867</v>
      </c>
      <c r="Q213" s="233">
        <v>2.7634971053888644</v>
      </c>
      <c r="R213" s="218">
        <v>2777945</v>
      </c>
      <c r="S213"/>
      <c r="T213" s="234">
        <v>94141.53000000026</v>
      </c>
      <c r="U213" s="233">
        <v>3.51</v>
      </c>
      <c r="W213" s="219"/>
    </row>
    <row r="214" spans="1:23" ht="12.75">
      <c r="A214" s="208" t="s">
        <v>650</v>
      </c>
      <c r="B214" s="170">
        <v>205</v>
      </c>
      <c r="C214" s="218">
        <v>15749793</v>
      </c>
      <c r="D214" s="218" t="s">
        <v>867</v>
      </c>
      <c r="E214" s="218">
        <v>871763</v>
      </c>
      <c r="F214" s="218">
        <v>1625000</v>
      </c>
      <c r="G214" s="218" t="s">
        <v>867</v>
      </c>
      <c r="H214" s="218">
        <v>18246556</v>
      </c>
      <c r="I214" s="218"/>
      <c r="J214" s="218">
        <v>16143538</v>
      </c>
      <c r="K214" s="218">
        <v>198447</v>
      </c>
      <c r="L214" s="233">
        <v>3.759998623473972</v>
      </c>
      <c r="M214" s="218">
        <v>891011</v>
      </c>
      <c r="N214" s="233">
        <v>2.2079395432015354</v>
      </c>
      <c r="O214" s="218">
        <v>1403226</v>
      </c>
      <c r="P214" t="s">
        <v>867</v>
      </c>
      <c r="Q214" s="233">
        <v>-13.64763076923077</v>
      </c>
      <c r="R214" s="218">
        <v>18636222</v>
      </c>
      <c r="S214"/>
      <c r="T214" s="234">
        <v>389666</v>
      </c>
      <c r="U214" s="233">
        <v>2.1399999999999997</v>
      </c>
      <c r="W214" s="219"/>
    </row>
    <row r="215" spans="1:23" ht="12.75">
      <c r="A215" s="208" t="s">
        <v>651</v>
      </c>
      <c r="B215" s="170">
        <v>206</v>
      </c>
      <c r="C215" s="218">
        <v>58726600</v>
      </c>
      <c r="D215" s="218" t="s">
        <v>867</v>
      </c>
      <c r="E215" s="218">
        <v>2849818</v>
      </c>
      <c r="F215" s="218">
        <v>4351500</v>
      </c>
      <c r="G215" s="218" t="s">
        <v>867</v>
      </c>
      <c r="H215" s="218">
        <v>65927918</v>
      </c>
      <c r="I215" s="218"/>
      <c r="J215" s="218">
        <v>60194765</v>
      </c>
      <c r="K215" s="218">
        <v>957244</v>
      </c>
      <c r="L215" s="233">
        <v>4.130000715178471</v>
      </c>
      <c r="M215" s="218">
        <v>2944607</v>
      </c>
      <c r="N215" s="233">
        <v>3.3261422308371973</v>
      </c>
      <c r="O215" s="218">
        <v>3973034</v>
      </c>
      <c r="P215" t="s">
        <v>867</v>
      </c>
      <c r="Q215" s="233">
        <v>-8.697368723428703</v>
      </c>
      <c r="R215" s="218">
        <v>68069650</v>
      </c>
      <c r="S215"/>
      <c r="T215" s="234">
        <v>2141732</v>
      </c>
      <c r="U215" s="233">
        <v>3.25</v>
      </c>
      <c r="W215" s="219"/>
    </row>
    <row r="216" spans="1:23" ht="12.75">
      <c r="A216" s="208" t="s">
        <v>652</v>
      </c>
      <c r="B216" s="170">
        <v>207</v>
      </c>
      <c r="C216" s="218">
        <v>346862522</v>
      </c>
      <c r="D216" s="218" t="s">
        <v>867</v>
      </c>
      <c r="E216" s="218">
        <v>6240334</v>
      </c>
      <c r="F216" s="218">
        <v>28704764</v>
      </c>
      <c r="G216" s="218" t="s">
        <v>867</v>
      </c>
      <c r="H216" s="218">
        <v>381807620</v>
      </c>
      <c r="I216" s="218"/>
      <c r="J216" s="218">
        <v>355534085</v>
      </c>
      <c r="K216" s="218">
        <v>6486329</v>
      </c>
      <c r="L216" s="233">
        <v>4.369999939053663</v>
      </c>
      <c r="M216" s="218">
        <v>6458746</v>
      </c>
      <c r="N216" s="233">
        <v>3.5000049676828193</v>
      </c>
      <c r="O216" s="218">
        <v>22395000</v>
      </c>
      <c r="P216" t="s">
        <v>867</v>
      </c>
      <c r="Q216" s="233">
        <v>-21.981591627090193</v>
      </c>
      <c r="R216" s="218">
        <v>390874160</v>
      </c>
      <c r="S216"/>
      <c r="T216" s="234">
        <v>9066540</v>
      </c>
      <c r="U216" s="233">
        <v>2.37</v>
      </c>
      <c r="W216" s="219"/>
    </row>
    <row r="217" spans="1:23" ht="12.75">
      <c r="A217" s="208" t="s">
        <v>653</v>
      </c>
      <c r="B217" s="170">
        <v>208</v>
      </c>
      <c r="C217" s="218">
        <v>29929463</v>
      </c>
      <c r="D217" s="218" t="s">
        <v>867</v>
      </c>
      <c r="E217" s="218">
        <v>1251402</v>
      </c>
      <c r="F217" s="218">
        <v>2330000</v>
      </c>
      <c r="G217" s="218" t="s">
        <v>867</v>
      </c>
      <c r="H217" s="218">
        <v>33510865</v>
      </c>
      <c r="I217" s="218"/>
      <c r="J217" s="218">
        <v>30677700</v>
      </c>
      <c r="K217" s="218">
        <v>724293</v>
      </c>
      <c r="L217" s="233">
        <v>4.92000140463596</v>
      </c>
      <c r="M217" s="218">
        <v>1287044</v>
      </c>
      <c r="N217" s="233">
        <v>2.8481654975779165</v>
      </c>
      <c r="O217" s="218">
        <v>2050500</v>
      </c>
      <c r="P217" t="s">
        <v>867</v>
      </c>
      <c r="Q217" s="233">
        <v>-11.995708154506438</v>
      </c>
      <c r="R217" s="218">
        <v>34739537</v>
      </c>
      <c r="S217"/>
      <c r="T217" s="234">
        <v>1228672</v>
      </c>
      <c r="U217" s="233">
        <v>3.6700000000000004</v>
      </c>
      <c r="W217" s="219"/>
    </row>
    <row r="218" spans="1:23" ht="12.75">
      <c r="A218" s="208" t="s">
        <v>654</v>
      </c>
      <c r="B218" s="170">
        <v>209</v>
      </c>
      <c r="C218" s="218">
        <v>19200352</v>
      </c>
      <c r="D218" s="218" t="s">
        <v>867</v>
      </c>
      <c r="E218" s="218">
        <v>4798605</v>
      </c>
      <c r="F218" s="218">
        <v>2203722</v>
      </c>
      <c r="G218" s="218" t="s">
        <v>867</v>
      </c>
      <c r="H218" s="218">
        <v>26202679</v>
      </c>
      <c r="I218" s="218"/>
      <c r="J218" s="218">
        <v>19680361</v>
      </c>
      <c r="K218" s="218">
        <v>407047</v>
      </c>
      <c r="L218" s="233">
        <v>4.619998633358389</v>
      </c>
      <c r="M218" s="218">
        <v>4963491</v>
      </c>
      <c r="N218" s="233">
        <v>3.4361236234280588</v>
      </c>
      <c r="O218" s="218">
        <v>1548747</v>
      </c>
      <c r="P218" t="s">
        <v>867</v>
      </c>
      <c r="Q218" s="233">
        <v>-29.721307860065835</v>
      </c>
      <c r="R218" s="218">
        <v>26599646</v>
      </c>
      <c r="S218"/>
      <c r="T218" s="234">
        <v>396967</v>
      </c>
      <c r="U218" s="233">
        <v>1.51</v>
      </c>
      <c r="W218" s="219"/>
    </row>
    <row r="219" spans="1:23" ht="12.75">
      <c r="A219" s="208" t="s">
        <v>655</v>
      </c>
      <c r="B219" s="170">
        <v>210</v>
      </c>
      <c r="C219" s="218">
        <v>72189260</v>
      </c>
      <c r="D219" s="218" t="s">
        <v>867</v>
      </c>
      <c r="E219" s="218">
        <v>2444953</v>
      </c>
      <c r="F219" s="218">
        <v>6732436.3</v>
      </c>
      <c r="G219" s="218" t="s">
        <v>867</v>
      </c>
      <c r="H219" s="218">
        <v>81366649.3</v>
      </c>
      <c r="I219" s="218"/>
      <c r="J219" s="218">
        <v>73993992</v>
      </c>
      <c r="K219" s="218">
        <v>1248874</v>
      </c>
      <c r="L219" s="233">
        <v>4.230000418344779</v>
      </c>
      <c r="M219" s="218">
        <v>2521120</v>
      </c>
      <c r="N219" s="233">
        <v>3.115274608550757</v>
      </c>
      <c r="O219" s="218">
        <v>6790881.68</v>
      </c>
      <c r="P219" t="s">
        <v>867</v>
      </c>
      <c r="Q219" s="233">
        <v>0.86811634593557</v>
      </c>
      <c r="R219" s="218">
        <v>84554867.68</v>
      </c>
      <c r="S219"/>
      <c r="T219" s="234">
        <v>3188218.38000001</v>
      </c>
      <c r="U219" s="233">
        <v>3.92</v>
      </c>
      <c r="W219" s="219"/>
    </row>
    <row r="220" spans="1:23" ht="12.75">
      <c r="A220" s="208" t="s">
        <v>859</v>
      </c>
      <c r="B220" s="170">
        <v>211</v>
      </c>
      <c r="C220" s="218">
        <v>55678948</v>
      </c>
      <c r="D220" s="218" t="s">
        <v>867</v>
      </c>
      <c r="E220" s="218">
        <v>3055029</v>
      </c>
      <c r="F220" s="218">
        <v>5820965</v>
      </c>
      <c r="G220" s="218" t="s">
        <v>867</v>
      </c>
      <c r="H220" s="218">
        <v>64554942</v>
      </c>
      <c r="I220" s="218"/>
      <c r="J220" s="218">
        <v>57070922</v>
      </c>
      <c r="K220" s="218">
        <v>629172</v>
      </c>
      <c r="L220" s="233">
        <v>3.630000336931653</v>
      </c>
      <c r="M220" s="218">
        <v>3161955</v>
      </c>
      <c r="N220" s="233">
        <v>3.4999995090062974</v>
      </c>
      <c r="O220" s="218">
        <v>5329211</v>
      </c>
      <c r="P220" t="s">
        <v>867</v>
      </c>
      <c r="Q220" s="233">
        <v>-8.447980704230313</v>
      </c>
      <c r="R220" s="218">
        <v>66191260</v>
      </c>
      <c r="S220"/>
      <c r="T220" s="234">
        <v>1636318</v>
      </c>
      <c r="U220" s="233">
        <v>2.53</v>
      </c>
      <c r="W220" s="219"/>
    </row>
    <row r="221" spans="1:23" ht="12.75">
      <c r="A221" s="208" t="s">
        <v>860</v>
      </c>
      <c r="B221" s="170">
        <v>212</v>
      </c>
      <c r="C221" s="218">
        <v>6333313</v>
      </c>
      <c r="D221" s="218" t="s">
        <v>867</v>
      </c>
      <c r="E221" s="218">
        <v>873021</v>
      </c>
      <c r="F221" s="218">
        <v>693350</v>
      </c>
      <c r="G221" s="218" t="s">
        <v>867</v>
      </c>
      <c r="H221" s="218">
        <v>7899684</v>
      </c>
      <c r="I221" s="218"/>
      <c r="J221" s="218">
        <v>6491646</v>
      </c>
      <c r="K221" s="218">
        <v>81700</v>
      </c>
      <c r="L221" s="233">
        <v>3.79000690475901</v>
      </c>
      <c r="M221" s="218">
        <v>902636</v>
      </c>
      <c r="N221" s="233">
        <v>3.3922437146414577</v>
      </c>
      <c r="O221" s="218">
        <v>706200</v>
      </c>
      <c r="P221" t="s">
        <v>867</v>
      </c>
      <c r="Q221" s="233">
        <v>1.853320833633807</v>
      </c>
      <c r="R221" s="218">
        <v>8182182</v>
      </c>
      <c r="S221"/>
      <c r="T221" s="234">
        <v>282498</v>
      </c>
      <c r="U221" s="233">
        <v>3.58</v>
      </c>
      <c r="W221" s="219"/>
    </row>
    <row r="222" spans="1:23" ht="12.75">
      <c r="A222" s="208" t="s">
        <v>658</v>
      </c>
      <c r="B222" s="170">
        <v>213</v>
      </c>
      <c r="C222" s="218">
        <v>47006741</v>
      </c>
      <c r="D222" s="218" t="s">
        <v>867</v>
      </c>
      <c r="E222" s="218">
        <v>1934613</v>
      </c>
      <c r="F222" s="218">
        <v>3559000</v>
      </c>
      <c r="G222" s="218" t="s">
        <v>867</v>
      </c>
      <c r="H222" s="218">
        <v>52500354</v>
      </c>
      <c r="I222" s="218"/>
      <c r="J222" s="218">
        <v>48181910</v>
      </c>
      <c r="K222" s="218">
        <v>1010645</v>
      </c>
      <c r="L222" s="233">
        <v>4.650001156217147</v>
      </c>
      <c r="M222" s="218">
        <v>2000604</v>
      </c>
      <c r="N222" s="233">
        <v>3.411069810861397</v>
      </c>
      <c r="O222" s="218">
        <v>2776000</v>
      </c>
      <c r="P222" t="s">
        <v>867</v>
      </c>
      <c r="Q222" s="233">
        <v>-22.00056195560551</v>
      </c>
      <c r="R222" s="218">
        <v>53969159</v>
      </c>
      <c r="S222"/>
      <c r="T222" s="234">
        <v>1468805</v>
      </c>
      <c r="U222" s="233">
        <v>2.8000000000000003</v>
      </c>
      <c r="W222" s="219"/>
    </row>
    <row r="223" spans="1:23" ht="12.75">
      <c r="A223" s="208" t="s">
        <v>659</v>
      </c>
      <c r="B223" s="170">
        <v>214</v>
      </c>
      <c r="C223" s="218">
        <v>58833631</v>
      </c>
      <c r="D223" s="218" t="s">
        <v>867</v>
      </c>
      <c r="E223" s="218">
        <v>4769927</v>
      </c>
      <c r="F223" s="218">
        <v>6986730</v>
      </c>
      <c r="G223" s="218" t="s">
        <v>867</v>
      </c>
      <c r="H223" s="218">
        <v>70590288</v>
      </c>
      <c r="I223" s="218"/>
      <c r="J223" s="218">
        <v>60304472</v>
      </c>
      <c r="K223" s="218">
        <v>1100189</v>
      </c>
      <c r="L223" s="233">
        <v>4.37000055291505</v>
      </c>
      <c r="M223" s="218">
        <v>4933281</v>
      </c>
      <c r="N223" s="233">
        <v>3.424664570338288</v>
      </c>
      <c r="O223" s="218">
        <v>5597888</v>
      </c>
      <c r="P223" t="s">
        <v>867</v>
      </c>
      <c r="Q223" s="233">
        <v>-19.878283546093808</v>
      </c>
      <c r="R223" s="218">
        <v>71935830</v>
      </c>
      <c r="S223"/>
      <c r="T223" s="234">
        <v>1345542</v>
      </c>
      <c r="U223" s="233">
        <v>1.91</v>
      </c>
      <c r="W223" s="219"/>
    </row>
    <row r="224" spans="1:23" ht="12.75">
      <c r="A224" s="208" t="s">
        <v>660</v>
      </c>
      <c r="B224" s="170">
        <v>215</v>
      </c>
      <c r="C224" s="218">
        <v>53834334</v>
      </c>
      <c r="D224" s="218" t="s">
        <v>867</v>
      </c>
      <c r="E224" s="218">
        <v>1324825</v>
      </c>
      <c r="F224" s="218">
        <v>3788000</v>
      </c>
      <c r="G224" s="218" t="s">
        <v>867</v>
      </c>
      <c r="H224" s="218">
        <v>58947159</v>
      </c>
      <c r="I224" s="218"/>
      <c r="J224" s="218">
        <v>55180192</v>
      </c>
      <c r="K224" s="218">
        <v>915184</v>
      </c>
      <c r="L224" s="233">
        <v>4.199999947988583</v>
      </c>
      <c r="M224" s="218">
        <v>1366282</v>
      </c>
      <c r="N224" s="233">
        <v>3.1292434849885833</v>
      </c>
      <c r="O224" s="218">
        <v>3231000</v>
      </c>
      <c r="P224" t="s">
        <v>867</v>
      </c>
      <c r="Q224" s="233">
        <v>-14.704329461457233</v>
      </c>
      <c r="R224" s="218">
        <v>60692658</v>
      </c>
      <c r="S224"/>
      <c r="T224" s="234">
        <v>1745499</v>
      </c>
      <c r="U224" s="233">
        <v>2.96</v>
      </c>
      <c r="W224" s="219"/>
    </row>
    <row r="225" spans="1:23" ht="12.75">
      <c r="A225" s="208" t="s">
        <v>661</v>
      </c>
      <c r="B225" s="170">
        <v>216</v>
      </c>
      <c r="C225" s="218">
        <v>23175036</v>
      </c>
      <c r="D225" s="218" t="s">
        <v>867</v>
      </c>
      <c r="E225" s="218">
        <v>2330001</v>
      </c>
      <c r="F225" s="218">
        <v>2571166</v>
      </c>
      <c r="G225" s="218" t="s">
        <v>867</v>
      </c>
      <c r="H225" s="218">
        <v>28076203</v>
      </c>
      <c r="I225" s="218"/>
      <c r="J225" s="218">
        <v>23754412</v>
      </c>
      <c r="K225" s="218">
        <v>296640</v>
      </c>
      <c r="L225" s="233">
        <v>3.7799984431523646</v>
      </c>
      <c r="M225" s="218">
        <v>2408453</v>
      </c>
      <c r="N225" s="233">
        <v>3.3670371815291067</v>
      </c>
      <c r="O225" s="218">
        <v>2570446</v>
      </c>
      <c r="P225" t="s">
        <v>867</v>
      </c>
      <c r="Q225" s="233">
        <v>-0.028002859403087936</v>
      </c>
      <c r="R225" s="218">
        <v>29029951</v>
      </c>
      <c r="S225"/>
      <c r="T225" s="234">
        <v>953748</v>
      </c>
      <c r="U225" s="233">
        <v>3.4000000000000004</v>
      </c>
      <c r="W225" s="219"/>
    </row>
    <row r="226" spans="1:23" ht="12.75">
      <c r="A226" s="208" t="s">
        <v>662</v>
      </c>
      <c r="B226" s="170">
        <v>217</v>
      </c>
      <c r="C226" s="218">
        <v>8216199</v>
      </c>
      <c r="D226" s="218" t="s">
        <v>867</v>
      </c>
      <c r="E226" s="218">
        <v>448198</v>
      </c>
      <c r="F226" s="218">
        <v>384000</v>
      </c>
      <c r="G226" s="218" t="s">
        <v>867</v>
      </c>
      <c r="H226" s="218">
        <v>9048397</v>
      </c>
      <c r="I226" s="218"/>
      <c r="J226" s="218">
        <v>8421604</v>
      </c>
      <c r="K226" s="218">
        <v>152821</v>
      </c>
      <c r="L226" s="233">
        <v>4.359996635914004</v>
      </c>
      <c r="M226" s="218">
        <v>461626</v>
      </c>
      <c r="N226" s="233">
        <v>2.995997304762627</v>
      </c>
      <c r="O226" s="218">
        <v>382000</v>
      </c>
      <c r="P226" t="s">
        <v>867</v>
      </c>
      <c r="Q226" s="233">
        <v>-0.5208333333333334</v>
      </c>
      <c r="R226" s="218">
        <v>9418051</v>
      </c>
      <c r="S226"/>
      <c r="T226" s="234">
        <v>369654</v>
      </c>
      <c r="U226" s="233">
        <v>4.09</v>
      </c>
      <c r="W226" s="219"/>
    </row>
    <row r="227" spans="1:23" ht="12.75">
      <c r="A227" s="208" t="s">
        <v>663</v>
      </c>
      <c r="B227" s="170">
        <v>218</v>
      </c>
      <c r="C227" s="218">
        <v>40225841</v>
      </c>
      <c r="D227" s="218" t="s">
        <v>867</v>
      </c>
      <c r="E227" s="218">
        <v>2229133</v>
      </c>
      <c r="F227" s="218">
        <v>3508500</v>
      </c>
      <c r="G227" s="218" t="s">
        <v>867</v>
      </c>
      <c r="H227" s="218">
        <v>45963474</v>
      </c>
      <c r="I227" s="218"/>
      <c r="J227" s="218">
        <v>41231487</v>
      </c>
      <c r="K227" s="218">
        <v>1102188</v>
      </c>
      <c r="L227" s="233">
        <v>5.23999982996005</v>
      </c>
      <c r="M227" s="218">
        <v>2306379</v>
      </c>
      <c r="N227" s="233">
        <v>3.465293457142306</v>
      </c>
      <c r="O227" s="218">
        <v>3216420</v>
      </c>
      <c r="P227" t="s">
        <v>867</v>
      </c>
      <c r="Q227" s="233">
        <v>-8.324925181701582</v>
      </c>
      <c r="R227" s="218">
        <v>47856474</v>
      </c>
      <c r="S227"/>
      <c r="T227" s="234">
        <v>1893000</v>
      </c>
      <c r="U227" s="233">
        <v>4.12</v>
      </c>
      <c r="W227" s="219"/>
    </row>
    <row r="228" spans="1:23" ht="12.75">
      <c r="A228" s="208" t="s">
        <v>664</v>
      </c>
      <c r="B228" s="170">
        <v>219</v>
      </c>
      <c r="C228" s="218">
        <v>45440088</v>
      </c>
      <c r="D228" s="218" t="s">
        <v>867</v>
      </c>
      <c r="E228" s="218">
        <v>1140726</v>
      </c>
      <c r="F228" s="218">
        <v>2326180</v>
      </c>
      <c r="G228" s="218" t="s">
        <v>867</v>
      </c>
      <c r="H228" s="218">
        <v>48906994</v>
      </c>
      <c r="I228" s="218"/>
      <c r="J228" s="218">
        <v>46576090</v>
      </c>
      <c r="K228" s="218">
        <v>572545</v>
      </c>
      <c r="L228" s="233">
        <v>3.759999320423851</v>
      </c>
      <c r="M228" s="218">
        <v>1180568</v>
      </c>
      <c r="N228" s="233">
        <v>3.4926879899292205</v>
      </c>
      <c r="O228" s="218">
        <v>1758680</v>
      </c>
      <c r="P228" t="s">
        <v>867</v>
      </c>
      <c r="Q228" s="233">
        <v>-24.396220412865727</v>
      </c>
      <c r="R228" s="218">
        <v>50087883</v>
      </c>
      <c r="S228"/>
      <c r="T228" s="234">
        <v>1180889</v>
      </c>
      <c r="U228" s="233">
        <v>2.41</v>
      </c>
      <c r="W228" s="219"/>
    </row>
    <row r="229" spans="1:23" ht="12.75">
      <c r="A229" s="208" t="s">
        <v>665</v>
      </c>
      <c r="B229" s="170">
        <v>220</v>
      </c>
      <c r="C229" s="218">
        <v>80415865</v>
      </c>
      <c r="D229" s="218" t="s">
        <v>867</v>
      </c>
      <c r="E229" s="218">
        <v>4939252</v>
      </c>
      <c r="F229" s="218">
        <v>18967761</v>
      </c>
      <c r="G229" s="218" t="s">
        <v>867</v>
      </c>
      <c r="H229" s="218">
        <v>104322878</v>
      </c>
      <c r="I229" s="218"/>
      <c r="J229" s="218">
        <v>82426262</v>
      </c>
      <c r="K229" s="218">
        <v>1391194</v>
      </c>
      <c r="L229" s="233">
        <v>4.229999888703554</v>
      </c>
      <c r="M229" s="218">
        <v>5112126</v>
      </c>
      <c r="N229" s="233">
        <v>3.500003644276502</v>
      </c>
      <c r="O229" s="218">
        <v>18503861</v>
      </c>
      <c r="P229" t="s">
        <v>867</v>
      </c>
      <c r="Q229" s="233">
        <v>-2.445728834309964</v>
      </c>
      <c r="R229" s="218">
        <v>107433443</v>
      </c>
      <c r="S229"/>
      <c r="T229" s="234">
        <v>3110565</v>
      </c>
      <c r="U229" s="233">
        <v>2.98</v>
      </c>
      <c r="W229" s="219"/>
    </row>
    <row r="230" spans="1:23" ht="12.75">
      <c r="A230" s="208" t="s">
        <v>666</v>
      </c>
      <c r="B230" s="170">
        <v>221</v>
      </c>
      <c r="C230" s="218">
        <v>20972153</v>
      </c>
      <c r="D230" s="218" t="s">
        <v>867</v>
      </c>
      <c r="E230" s="218">
        <v>189466</v>
      </c>
      <c r="F230" s="218">
        <v>3142909</v>
      </c>
      <c r="G230" s="218" t="s">
        <v>867</v>
      </c>
      <c r="H230" s="218">
        <v>24304528</v>
      </c>
      <c r="I230" s="218"/>
      <c r="J230" s="218">
        <v>21496457</v>
      </c>
      <c r="K230" s="218">
        <v>295707</v>
      </c>
      <c r="L230" s="233">
        <v>3.9099991307520976</v>
      </c>
      <c r="M230" s="218">
        <v>192169</v>
      </c>
      <c r="N230" s="233">
        <v>1.4266411915594355</v>
      </c>
      <c r="O230" s="218">
        <v>3062852.63</v>
      </c>
      <c r="P230" t="s">
        <v>867</v>
      </c>
      <c r="Q230" s="233">
        <v>-2.5472061074628667</v>
      </c>
      <c r="R230" s="218">
        <v>25047185.63</v>
      </c>
      <c r="S230"/>
      <c r="T230" s="234">
        <v>742657.629999999</v>
      </c>
      <c r="U230" s="233">
        <v>3.06</v>
      </c>
      <c r="W230" s="219"/>
    </row>
    <row r="231" spans="1:23" ht="12.75">
      <c r="A231" s="208" t="s">
        <v>667</v>
      </c>
      <c r="B231" s="170">
        <v>222</v>
      </c>
      <c r="C231" s="218">
        <v>3086441</v>
      </c>
      <c r="D231" s="218" t="s">
        <v>867</v>
      </c>
      <c r="E231" s="218">
        <v>293400</v>
      </c>
      <c r="F231" s="218">
        <v>444500</v>
      </c>
      <c r="G231" s="218" t="s">
        <v>867</v>
      </c>
      <c r="H231" s="218">
        <v>3824341</v>
      </c>
      <c r="I231" s="218"/>
      <c r="J231" s="218">
        <v>3163602</v>
      </c>
      <c r="K231" s="218">
        <v>51544</v>
      </c>
      <c r="L231" s="233">
        <v>4.170013293628487</v>
      </c>
      <c r="M231" s="218">
        <v>300531</v>
      </c>
      <c r="N231" s="233">
        <v>2.430470347648262</v>
      </c>
      <c r="O231" s="218">
        <v>444500</v>
      </c>
      <c r="P231" t="s">
        <v>867</v>
      </c>
      <c r="Q231" s="233">
        <v>0</v>
      </c>
      <c r="R231" s="218">
        <v>3960177</v>
      </c>
      <c r="S231"/>
      <c r="T231" s="234">
        <v>135836</v>
      </c>
      <c r="U231" s="233">
        <v>3.55</v>
      </c>
      <c r="W231" s="219"/>
    </row>
    <row r="232" spans="1:23" ht="12.75">
      <c r="A232" s="208" t="s">
        <v>668</v>
      </c>
      <c r="B232" s="170">
        <v>223</v>
      </c>
      <c r="C232" s="218">
        <v>11408553</v>
      </c>
      <c r="D232" s="218" t="s">
        <v>867</v>
      </c>
      <c r="E232" s="218">
        <v>1781415</v>
      </c>
      <c r="F232" s="218">
        <v>1194900</v>
      </c>
      <c r="G232" s="218" t="s">
        <v>867</v>
      </c>
      <c r="H232" s="218">
        <v>14384868</v>
      </c>
      <c r="I232" s="218"/>
      <c r="J232" s="218">
        <v>11693767</v>
      </c>
      <c r="K232" s="218">
        <v>167706</v>
      </c>
      <c r="L232" s="233">
        <v>3.970003908471127</v>
      </c>
      <c r="M232" s="218">
        <v>1841479</v>
      </c>
      <c r="N232" s="233">
        <v>3.3717017090346717</v>
      </c>
      <c r="O232" s="218">
        <v>1130800</v>
      </c>
      <c r="P232" t="s">
        <v>867</v>
      </c>
      <c r="Q232" s="233">
        <v>-5.364465645660725</v>
      </c>
      <c r="R232" s="218">
        <v>14833752</v>
      </c>
      <c r="S232"/>
      <c r="T232" s="234">
        <v>448884</v>
      </c>
      <c r="U232" s="233">
        <v>3.1199999999999997</v>
      </c>
      <c r="W232" s="219"/>
    </row>
    <row r="233" spans="1:23" ht="12.75">
      <c r="A233" s="208" t="s">
        <v>669</v>
      </c>
      <c r="B233" s="170">
        <v>224</v>
      </c>
      <c r="C233" s="218">
        <v>23459199</v>
      </c>
      <c r="D233" s="218" t="s">
        <v>867</v>
      </c>
      <c r="E233" s="218">
        <v>203705</v>
      </c>
      <c r="F233" s="218">
        <v>1782578</v>
      </c>
      <c r="G233" s="218" t="s">
        <v>867</v>
      </c>
      <c r="H233" s="218">
        <v>25445482</v>
      </c>
      <c r="I233" s="218"/>
      <c r="J233" s="218">
        <v>24045679</v>
      </c>
      <c r="K233" s="218">
        <v>265089</v>
      </c>
      <c r="L233" s="233">
        <v>3.6300003252455464</v>
      </c>
      <c r="M233" s="218">
        <v>210089</v>
      </c>
      <c r="N233" s="233">
        <v>3.1339436930855893</v>
      </c>
      <c r="O233" s="218">
        <v>1549937</v>
      </c>
      <c r="P233" t="s">
        <v>867</v>
      </c>
      <c r="Q233" s="233">
        <v>-13.050817411636405</v>
      </c>
      <c r="R233" s="218">
        <v>26070794</v>
      </c>
      <c r="S233"/>
      <c r="T233" s="234">
        <v>625312</v>
      </c>
      <c r="U233" s="233">
        <v>2.46</v>
      </c>
      <c r="W233" s="219"/>
    </row>
    <row r="234" spans="1:23" ht="12.75">
      <c r="A234" s="208" t="s">
        <v>670</v>
      </c>
      <c r="B234" s="170">
        <v>225</v>
      </c>
      <c r="C234" s="218">
        <v>5011381</v>
      </c>
      <c r="D234" s="218" t="s">
        <v>867</v>
      </c>
      <c r="E234" s="218">
        <v>175733</v>
      </c>
      <c r="F234" s="218">
        <v>240000</v>
      </c>
      <c r="G234" s="218" t="s">
        <v>867</v>
      </c>
      <c r="H234" s="218">
        <v>5427114</v>
      </c>
      <c r="I234" s="218"/>
      <c r="J234" s="218">
        <v>5136666</v>
      </c>
      <c r="K234" s="218">
        <v>34077</v>
      </c>
      <c r="L234" s="233">
        <v>3.180001680175584</v>
      </c>
      <c r="M234" s="218">
        <v>177085</v>
      </c>
      <c r="N234" s="233">
        <v>0.7693489555177456</v>
      </c>
      <c r="O234" s="218">
        <v>245000</v>
      </c>
      <c r="P234" t="s">
        <v>867</v>
      </c>
      <c r="Q234" s="233">
        <v>2.0833333333333335</v>
      </c>
      <c r="R234" s="218">
        <v>5592828</v>
      </c>
      <c r="S234"/>
      <c r="T234" s="234">
        <v>165714</v>
      </c>
      <c r="U234" s="233">
        <v>3.05</v>
      </c>
      <c r="W234" s="219"/>
    </row>
    <row r="235" spans="1:23" ht="12.75">
      <c r="A235" s="208" t="s">
        <v>671</v>
      </c>
      <c r="B235" s="170">
        <v>226</v>
      </c>
      <c r="C235" s="218">
        <v>25030860</v>
      </c>
      <c r="D235" s="218" t="s">
        <v>867</v>
      </c>
      <c r="E235" s="218">
        <v>2193303</v>
      </c>
      <c r="F235" s="218">
        <v>2463500</v>
      </c>
      <c r="G235" s="218" t="s">
        <v>867</v>
      </c>
      <c r="H235" s="218">
        <v>29687663</v>
      </c>
      <c r="I235" s="218"/>
      <c r="J235" s="218">
        <v>25656632</v>
      </c>
      <c r="K235" s="218">
        <v>380469</v>
      </c>
      <c r="L235" s="233">
        <v>4.020001709889312</v>
      </c>
      <c r="M235" s="218">
        <v>2269726</v>
      </c>
      <c r="N235" s="233">
        <v>3.4843794952179428</v>
      </c>
      <c r="O235" s="218">
        <v>2294500</v>
      </c>
      <c r="P235" t="s">
        <v>867</v>
      </c>
      <c r="Q235" s="233">
        <v>-6.860158311345646</v>
      </c>
      <c r="R235" s="218">
        <v>30601327</v>
      </c>
      <c r="S235"/>
      <c r="T235" s="234">
        <v>913664</v>
      </c>
      <c r="U235" s="233">
        <v>3.08</v>
      </c>
      <c r="W235" s="219"/>
    </row>
    <row r="236" spans="1:23" ht="12.75">
      <c r="A236" s="208" t="s">
        <v>672</v>
      </c>
      <c r="B236" s="170">
        <v>227</v>
      </c>
      <c r="C236" s="218">
        <v>20350802</v>
      </c>
      <c r="D236" s="218" t="s">
        <v>867</v>
      </c>
      <c r="E236" s="218">
        <v>2210273</v>
      </c>
      <c r="F236" s="218">
        <v>2376000</v>
      </c>
      <c r="G236" s="218" t="s">
        <v>867</v>
      </c>
      <c r="H236" s="218">
        <v>24937075</v>
      </c>
      <c r="I236" s="218"/>
      <c r="J236" s="218">
        <v>20859572</v>
      </c>
      <c r="K236" s="218">
        <v>160771</v>
      </c>
      <c r="L236" s="233">
        <v>3.2899981042516164</v>
      </c>
      <c r="M236" s="218">
        <v>2284809</v>
      </c>
      <c r="N236" s="233">
        <v>3.372253110814818</v>
      </c>
      <c r="O236" s="218">
        <v>1934500</v>
      </c>
      <c r="P236" t="s">
        <v>867</v>
      </c>
      <c r="Q236" s="233">
        <v>-18.58164983164983</v>
      </c>
      <c r="R236" s="218">
        <v>25239652</v>
      </c>
      <c r="S236"/>
      <c r="T236" s="234">
        <v>302577</v>
      </c>
      <c r="U236" s="233">
        <v>1.21</v>
      </c>
      <c r="W236" s="219"/>
    </row>
    <row r="237" spans="1:23" ht="12.75">
      <c r="A237" s="208" t="s">
        <v>673</v>
      </c>
      <c r="B237" s="170">
        <v>228</v>
      </c>
      <c r="C237" s="218">
        <v>9882579</v>
      </c>
      <c r="D237" s="218" t="s">
        <v>867</v>
      </c>
      <c r="E237" s="218">
        <v>654569</v>
      </c>
      <c r="F237" s="218">
        <v>784000</v>
      </c>
      <c r="G237" s="218" t="s">
        <v>867</v>
      </c>
      <c r="H237" s="218">
        <v>11321148</v>
      </c>
      <c r="I237" s="218"/>
      <c r="J237" s="218">
        <v>10129643</v>
      </c>
      <c r="K237" s="218">
        <v>132427</v>
      </c>
      <c r="L237" s="233">
        <v>3.8399996600077775</v>
      </c>
      <c r="M237" s="218">
        <v>674681</v>
      </c>
      <c r="N237" s="233">
        <v>3.0725561399944086</v>
      </c>
      <c r="O237" s="218">
        <v>842210</v>
      </c>
      <c r="P237" t="s">
        <v>867</v>
      </c>
      <c r="Q237" s="233">
        <v>7.424744897959184</v>
      </c>
      <c r="R237" s="218">
        <v>11778961</v>
      </c>
      <c r="S237"/>
      <c r="T237" s="234">
        <v>457813</v>
      </c>
      <c r="U237" s="233">
        <v>4.04</v>
      </c>
      <c r="W237" s="219"/>
    </row>
    <row r="238" spans="1:23" ht="12.75">
      <c r="A238" s="208" t="s">
        <v>674</v>
      </c>
      <c r="B238" s="170">
        <v>229</v>
      </c>
      <c r="C238" s="218">
        <v>127332468</v>
      </c>
      <c r="D238" s="218" t="s">
        <v>867</v>
      </c>
      <c r="E238" s="218">
        <v>7676267</v>
      </c>
      <c r="F238" s="218">
        <v>14985500</v>
      </c>
      <c r="G238" s="218" t="s">
        <v>867</v>
      </c>
      <c r="H238" s="218">
        <v>149994235</v>
      </c>
      <c r="I238" s="218"/>
      <c r="J238" s="218">
        <v>130515780</v>
      </c>
      <c r="K238" s="218">
        <v>1375191</v>
      </c>
      <c r="L238" s="233">
        <v>3.5800005070191525</v>
      </c>
      <c r="M238" s="218">
        <v>7944550</v>
      </c>
      <c r="N238" s="233">
        <v>3.49496701977667</v>
      </c>
      <c r="O238" s="218">
        <v>13169000</v>
      </c>
      <c r="P238" t="s">
        <v>867</v>
      </c>
      <c r="Q238" s="233">
        <v>-12.121717660405059</v>
      </c>
      <c r="R238" s="218">
        <v>153004521</v>
      </c>
      <c r="S238"/>
      <c r="T238" s="234">
        <v>3010286</v>
      </c>
      <c r="U238" s="233">
        <v>2.01</v>
      </c>
      <c r="W238" s="219"/>
    </row>
    <row r="239" spans="1:23" ht="12.75">
      <c r="A239" s="208" t="s">
        <v>675</v>
      </c>
      <c r="B239" s="170">
        <v>230</v>
      </c>
      <c r="C239" s="218">
        <v>4007748</v>
      </c>
      <c r="D239" s="218" t="s">
        <v>867</v>
      </c>
      <c r="E239" s="218">
        <v>208939</v>
      </c>
      <c r="F239" s="218">
        <v>579201.99</v>
      </c>
      <c r="G239" s="218" t="s">
        <v>867</v>
      </c>
      <c r="H239" s="218">
        <v>4795888.99</v>
      </c>
      <c r="I239" s="218"/>
      <c r="J239" s="218">
        <v>4107942</v>
      </c>
      <c r="K239" s="218">
        <v>18436</v>
      </c>
      <c r="L239" s="233">
        <v>2.960016448139953</v>
      </c>
      <c r="M239" s="218">
        <v>214855</v>
      </c>
      <c r="N239" s="233">
        <v>2.8314484131732227</v>
      </c>
      <c r="O239" s="218">
        <v>633900</v>
      </c>
      <c r="P239" t="s">
        <v>867</v>
      </c>
      <c r="Q239" s="233">
        <v>9.443684749770975</v>
      </c>
      <c r="R239" s="218">
        <v>4975133</v>
      </c>
      <c r="S239"/>
      <c r="T239" s="234">
        <v>179244.00999999978</v>
      </c>
      <c r="U239" s="233">
        <v>3.74</v>
      </c>
      <c r="W239" s="219"/>
    </row>
    <row r="240" spans="1:23" ht="12.75">
      <c r="A240" s="208" t="s">
        <v>676</v>
      </c>
      <c r="B240" s="170">
        <v>231</v>
      </c>
      <c r="C240" s="218">
        <v>41055541</v>
      </c>
      <c r="D240" s="218" t="s">
        <v>867</v>
      </c>
      <c r="E240" s="218">
        <v>1785006</v>
      </c>
      <c r="F240" s="218">
        <v>3911427.31</v>
      </c>
      <c r="G240" s="218" t="s">
        <v>867</v>
      </c>
      <c r="H240" s="218">
        <v>46751974.31</v>
      </c>
      <c r="I240" s="218"/>
      <c r="J240" s="218">
        <v>42081930</v>
      </c>
      <c r="K240" s="218">
        <v>496772</v>
      </c>
      <c r="L240" s="233">
        <v>3.710001044682373</v>
      </c>
      <c r="M240" s="218">
        <v>1847481</v>
      </c>
      <c r="N240" s="233">
        <v>3.499988235333663</v>
      </c>
      <c r="O240" s="218">
        <v>3449000</v>
      </c>
      <c r="P240" t="s">
        <v>867</v>
      </c>
      <c r="Q240" s="233">
        <v>-11.822469736757043</v>
      </c>
      <c r="R240" s="218">
        <v>47875183</v>
      </c>
      <c r="S240"/>
      <c r="T240" s="234">
        <v>1123208.6899999976</v>
      </c>
      <c r="U240" s="233">
        <v>2.4</v>
      </c>
      <c r="W240" s="219"/>
    </row>
    <row r="241" spans="1:23" ht="12.75">
      <c r="A241" s="208" t="s">
        <v>677</v>
      </c>
      <c r="B241" s="170">
        <v>232</v>
      </c>
      <c r="C241" s="218">
        <v>20537061</v>
      </c>
      <c r="D241" s="218" t="s">
        <v>867</v>
      </c>
      <c r="E241" s="218">
        <v>1627644</v>
      </c>
      <c r="F241" s="218">
        <v>1901573.84</v>
      </c>
      <c r="G241" s="218" t="s">
        <v>867</v>
      </c>
      <c r="H241" s="218">
        <v>24066278.84</v>
      </c>
      <c r="I241" s="218"/>
      <c r="J241" s="218">
        <v>21050488</v>
      </c>
      <c r="K241" s="218">
        <v>283411</v>
      </c>
      <c r="L241" s="233">
        <v>3.880000161658964</v>
      </c>
      <c r="M241" s="218">
        <v>1683115</v>
      </c>
      <c r="N241" s="233">
        <v>3.408054832629248</v>
      </c>
      <c r="O241" s="218">
        <v>2054776</v>
      </c>
      <c r="P241" t="s">
        <v>867</v>
      </c>
      <c r="Q241" s="233">
        <v>8.056598002000277</v>
      </c>
      <c r="R241" s="218">
        <v>25071790</v>
      </c>
      <c r="S241"/>
      <c r="T241" s="234">
        <v>1005511.1600000001</v>
      </c>
      <c r="U241" s="233">
        <v>4.18</v>
      </c>
      <c r="W241" s="219"/>
    </row>
    <row r="242" spans="1:23" ht="12.75">
      <c r="A242" s="208" t="s">
        <v>678</v>
      </c>
      <c r="B242" s="170">
        <v>233</v>
      </c>
      <c r="C242" s="218">
        <v>2168834</v>
      </c>
      <c r="D242" s="218" t="s">
        <v>872</v>
      </c>
      <c r="E242" s="218">
        <v>170794</v>
      </c>
      <c r="F242" s="218">
        <v>137000</v>
      </c>
      <c r="G242" s="218" t="s">
        <v>872</v>
      </c>
      <c r="H242" s="218">
        <v>2476628</v>
      </c>
      <c r="I242" s="218"/>
      <c r="J242" s="218">
        <v>2223055</v>
      </c>
      <c r="K242" s="218">
        <v>18001</v>
      </c>
      <c r="L242" s="233">
        <v>3.3299920602498854</v>
      </c>
      <c r="M242" s="218">
        <v>175039</v>
      </c>
      <c r="N242" s="233">
        <v>2.485450308558849</v>
      </c>
      <c r="O242" s="218">
        <v>134000</v>
      </c>
      <c r="P242" t="s">
        <v>872</v>
      </c>
      <c r="Q242" s="233">
        <v>-2.18978102189781</v>
      </c>
      <c r="R242" s="218">
        <v>2550095</v>
      </c>
      <c r="S242"/>
      <c r="T242" s="234">
        <v>73467</v>
      </c>
      <c r="U242" s="233">
        <v>2.97</v>
      </c>
      <c r="W242" s="219"/>
    </row>
    <row r="243" spans="1:23" ht="12.75">
      <c r="A243" s="208" t="s">
        <v>679</v>
      </c>
      <c r="B243" s="170">
        <v>234</v>
      </c>
      <c r="C243" s="218">
        <v>2855932</v>
      </c>
      <c r="D243" s="218" t="s">
        <v>867</v>
      </c>
      <c r="E243" s="218">
        <v>184433</v>
      </c>
      <c r="F243" s="218">
        <v>732155</v>
      </c>
      <c r="G243" s="218" t="s">
        <v>867</v>
      </c>
      <c r="H243" s="218">
        <v>3772520</v>
      </c>
      <c r="I243" s="218"/>
      <c r="J243" s="218">
        <v>2927330</v>
      </c>
      <c r="K243" s="218">
        <v>23704</v>
      </c>
      <c r="L243" s="233">
        <v>3.329981246052077</v>
      </c>
      <c r="M243" s="218">
        <v>188694</v>
      </c>
      <c r="N243" s="233">
        <v>2.3103240743250937</v>
      </c>
      <c r="O243" s="218">
        <v>805240.58</v>
      </c>
      <c r="P243" t="s">
        <v>867</v>
      </c>
      <c r="Q243" s="233">
        <v>9.982255123573555</v>
      </c>
      <c r="R243" s="218">
        <v>3944968.58</v>
      </c>
      <c r="S243"/>
      <c r="T243" s="234">
        <v>172448.58000000007</v>
      </c>
      <c r="U243" s="233">
        <v>4.569999999999999</v>
      </c>
      <c r="W243" s="219"/>
    </row>
    <row r="244" spans="1:23" ht="12.75">
      <c r="A244" s="208" t="s">
        <v>680</v>
      </c>
      <c r="B244" s="170">
        <v>235</v>
      </c>
      <c r="C244" s="218">
        <v>2601739</v>
      </c>
      <c r="D244" s="218" t="s">
        <v>867</v>
      </c>
      <c r="E244" s="218">
        <v>238433</v>
      </c>
      <c r="F244" s="218">
        <v>296912</v>
      </c>
      <c r="G244" s="218" t="s">
        <v>867</v>
      </c>
      <c r="H244" s="218">
        <v>3137084</v>
      </c>
      <c r="I244" s="218"/>
      <c r="J244" s="218">
        <v>2666782</v>
      </c>
      <c r="K244" s="218">
        <v>43449</v>
      </c>
      <c r="L244" s="233">
        <v>4.169980155580556</v>
      </c>
      <c r="M244" s="218">
        <v>245289</v>
      </c>
      <c r="N244" s="233">
        <v>2.8754408995399126</v>
      </c>
      <c r="O244" s="218">
        <v>316912</v>
      </c>
      <c r="P244" t="s">
        <v>867</v>
      </c>
      <c r="Q244" s="233">
        <v>6.736002586624993</v>
      </c>
      <c r="R244" s="218">
        <v>3272432</v>
      </c>
      <c r="S244"/>
      <c r="T244" s="234">
        <v>135348</v>
      </c>
      <c r="U244" s="233">
        <v>4.31</v>
      </c>
      <c r="W244" s="219"/>
    </row>
    <row r="245" spans="1:23" ht="12.75">
      <c r="A245" s="208" t="s">
        <v>681</v>
      </c>
      <c r="B245" s="170">
        <v>236</v>
      </c>
      <c r="C245" s="218">
        <v>92117152</v>
      </c>
      <c r="D245" s="218" t="s">
        <v>867</v>
      </c>
      <c r="E245" s="218">
        <v>9264780</v>
      </c>
      <c r="F245" s="218">
        <v>9361800</v>
      </c>
      <c r="G245" s="218" t="s">
        <v>867</v>
      </c>
      <c r="H245" s="218">
        <v>110743732</v>
      </c>
      <c r="I245" s="218"/>
      <c r="J245" s="218">
        <v>94420081</v>
      </c>
      <c r="K245" s="218">
        <v>1593065</v>
      </c>
      <c r="L245" s="233">
        <v>4.22939041797558</v>
      </c>
      <c r="M245" s="218">
        <v>9585669</v>
      </c>
      <c r="N245" s="233">
        <v>3.4635361012349994</v>
      </c>
      <c r="O245" s="218">
        <v>9642740</v>
      </c>
      <c r="P245" t="s">
        <v>867</v>
      </c>
      <c r="Q245" s="233">
        <v>3.000918626759811</v>
      </c>
      <c r="R245" s="218">
        <v>115241555</v>
      </c>
      <c r="S245"/>
      <c r="T245" s="234">
        <v>4497823</v>
      </c>
      <c r="U245" s="233">
        <v>4.06</v>
      </c>
      <c r="W245" s="219"/>
    </row>
    <row r="246" spans="1:23" ht="12.75">
      <c r="A246" s="208" t="s">
        <v>682</v>
      </c>
      <c r="B246" s="170">
        <v>237</v>
      </c>
      <c r="C246" s="218">
        <v>2115945</v>
      </c>
      <c r="D246" s="218" t="s">
        <v>867</v>
      </c>
      <c r="E246" s="218">
        <v>98875</v>
      </c>
      <c r="F246" s="218">
        <v>76200</v>
      </c>
      <c r="G246" s="218" t="s">
        <v>867</v>
      </c>
      <c r="H246" s="218">
        <v>2291020</v>
      </c>
      <c r="I246" s="218"/>
      <c r="J246" s="218">
        <v>2168844</v>
      </c>
      <c r="K246" s="218">
        <v>50359</v>
      </c>
      <c r="L246" s="233">
        <v>4.879994517815917</v>
      </c>
      <c r="M246" s="218">
        <v>100740</v>
      </c>
      <c r="N246" s="233">
        <v>1.88621997471555</v>
      </c>
      <c r="O246" s="218">
        <v>79000</v>
      </c>
      <c r="P246" t="s">
        <v>867</v>
      </c>
      <c r="Q246" s="233">
        <v>3.674540682414698</v>
      </c>
      <c r="R246" s="218">
        <v>2398943</v>
      </c>
      <c r="S246"/>
      <c r="T246" s="234">
        <v>107923</v>
      </c>
      <c r="U246" s="233">
        <v>4.71</v>
      </c>
      <c r="W246" s="219"/>
    </row>
    <row r="247" spans="1:23" ht="12.75">
      <c r="A247" s="208" t="s">
        <v>683</v>
      </c>
      <c r="B247" s="170">
        <v>238</v>
      </c>
      <c r="C247" s="218">
        <v>23075955</v>
      </c>
      <c r="D247" s="218" t="s">
        <v>867</v>
      </c>
      <c r="E247" s="218">
        <v>834796</v>
      </c>
      <c r="F247" s="218">
        <v>2464971.94</v>
      </c>
      <c r="G247" s="218" t="s">
        <v>867</v>
      </c>
      <c r="H247" s="218">
        <v>26375722.94</v>
      </c>
      <c r="I247" s="218"/>
      <c r="J247" s="218">
        <v>23652854</v>
      </c>
      <c r="K247" s="218">
        <v>625358</v>
      </c>
      <c r="L247" s="233">
        <v>5.209998892786886</v>
      </c>
      <c r="M247" s="218">
        <v>862992</v>
      </c>
      <c r="N247" s="233">
        <v>3.3775916511339297</v>
      </c>
      <c r="O247" s="218">
        <v>1665984</v>
      </c>
      <c r="P247" t="s">
        <v>867</v>
      </c>
      <c r="Q247" s="233">
        <v>-32.413672830693564</v>
      </c>
      <c r="R247" s="218">
        <v>26807188</v>
      </c>
      <c r="S247"/>
      <c r="T247" s="234">
        <v>431465.05999999866</v>
      </c>
      <c r="U247" s="233">
        <v>1.6400000000000001</v>
      </c>
      <c r="W247" s="219"/>
    </row>
    <row r="248" spans="1:23" ht="12.75">
      <c r="A248" s="208" t="s">
        <v>684</v>
      </c>
      <c r="B248" s="170">
        <v>239</v>
      </c>
      <c r="C248" s="218">
        <v>188298109</v>
      </c>
      <c r="D248" s="218" t="s">
        <v>867</v>
      </c>
      <c r="E248" s="218">
        <v>4877098</v>
      </c>
      <c r="F248" s="218">
        <v>13515747</v>
      </c>
      <c r="G248" s="218" t="s">
        <v>867</v>
      </c>
      <c r="H248" s="218">
        <v>206690954</v>
      </c>
      <c r="I248" s="218"/>
      <c r="J248" s="218">
        <v>193005562</v>
      </c>
      <c r="K248" s="218">
        <v>4650963</v>
      </c>
      <c r="L248" s="233">
        <v>4.969999990812441</v>
      </c>
      <c r="M248" s="218">
        <v>5022730</v>
      </c>
      <c r="N248" s="233">
        <v>2.9860380086682694</v>
      </c>
      <c r="O248" s="218">
        <v>12261770</v>
      </c>
      <c r="P248" t="s">
        <v>867</v>
      </c>
      <c r="Q248" s="233">
        <v>-9.277896367844116</v>
      </c>
      <c r="R248" s="218">
        <v>214941025</v>
      </c>
      <c r="S248"/>
      <c r="T248" s="234">
        <v>8250071</v>
      </c>
      <c r="U248" s="233">
        <v>3.9899999999999998</v>
      </c>
      <c r="W248" s="219"/>
    </row>
    <row r="249" spans="1:23" ht="12.75">
      <c r="A249" s="208" t="s">
        <v>685</v>
      </c>
      <c r="B249" s="170">
        <v>240</v>
      </c>
      <c r="C249" s="218">
        <v>10361540</v>
      </c>
      <c r="D249" s="218" t="s">
        <v>867</v>
      </c>
      <c r="E249" s="218">
        <v>251921</v>
      </c>
      <c r="F249" s="218">
        <v>631450</v>
      </c>
      <c r="G249" s="218" t="s">
        <v>867</v>
      </c>
      <c r="H249" s="218">
        <v>11244911</v>
      </c>
      <c r="I249" s="218"/>
      <c r="J249" s="218">
        <v>10620579</v>
      </c>
      <c r="K249" s="218">
        <v>77712</v>
      </c>
      <c r="L249" s="233">
        <v>3.2500091685212817</v>
      </c>
      <c r="M249" s="218">
        <v>260738</v>
      </c>
      <c r="N249" s="233">
        <v>3.4999067167881996</v>
      </c>
      <c r="O249" s="218">
        <v>549000</v>
      </c>
      <c r="P249" t="s">
        <v>867</v>
      </c>
      <c r="Q249" s="233">
        <v>-13.05724918837596</v>
      </c>
      <c r="R249" s="218">
        <v>11508029</v>
      </c>
      <c r="S249"/>
      <c r="T249" s="234">
        <v>263118</v>
      </c>
      <c r="U249" s="233">
        <v>2.34</v>
      </c>
      <c r="W249" s="219"/>
    </row>
    <row r="250" spans="1:23" ht="12.75">
      <c r="A250" s="208" t="s">
        <v>686</v>
      </c>
      <c r="B250" s="170">
        <v>241</v>
      </c>
      <c r="C250" s="218">
        <v>9895271</v>
      </c>
      <c r="D250" s="218" t="s">
        <v>867</v>
      </c>
      <c r="E250" s="218">
        <v>513048</v>
      </c>
      <c r="F250" s="218">
        <v>957000</v>
      </c>
      <c r="G250" s="218" t="s">
        <v>867</v>
      </c>
      <c r="H250" s="218">
        <v>11365319</v>
      </c>
      <c r="I250" s="218"/>
      <c r="J250" s="218">
        <v>10142653</v>
      </c>
      <c r="K250" s="218">
        <v>143481</v>
      </c>
      <c r="L250" s="233">
        <v>3.9499979333562467</v>
      </c>
      <c r="M250" s="218">
        <v>524052</v>
      </c>
      <c r="N250" s="233">
        <v>2.1448285540534218</v>
      </c>
      <c r="O250" s="218">
        <v>950000</v>
      </c>
      <c r="P250" t="s">
        <v>867</v>
      </c>
      <c r="Q250" s="233">
        <v>-0.7314524555903866</v>
      </c>
      <c r="R250" s="218">
        <v>11760186</v>
      </c>
      <c r="S250"/>
      <c r="T250" s="234">
        <v>394867</v>
      </c>
      <c r="U250" s="233">
        <v>3.47</v>
      </c>
      <c r="W250" s="219"/>
    </row>
    <row r="251" spans="1:23" ht="12.75">
      <c r="A251" s="208" t="s">
        <v>687</v>
      </c>
      <c r="B251" s="170">
        <v>242</v>
      </c>
      <c r="C251" s="218">
        <v>20902324</v>
      </c>
      <c r="D251" s="218" t="s">
        <v>867</v>
      </c>
      <c r="E251" s="218">
        <v>225320</v>
      </c>
      <c r="F251" s="218">
        <v>2286720</v>
      </c>
      <c r="G251" s="218" t="s">
        <v>867</v>
      </c>
      <c r="H251" s="218">
        <v>23414364</v>
      </c>
      <c r="I251" s="218"/>
      <c r="J251" s="218">
        <v>21424882</v>
      </c>
      <c r="K251" s="218">
        <v>292633</v>
      </c>
      <c r="L251" s="233">
        <v>3.9000017414331536</v>
      </c>
      <c r="M251" s="218">
        <v>230461</v>
      </c>
      <c r="N251" s="233">
        <v>2.2816438842535063</v>
      </c>
      <c r="O251" s="218">
        <v>1371562.88</v>
      </c>
      <c r="P251" t="s">
        <v>867</v>
      </c>
      <c r="Q251" s="233">
        <v>-40.02051497341171</v>
      </c>
      <c r="R251" s="218">
        <v>23319538.88</v>
      </c>
      <c r="S251"/>
      <c r="T251" s="234">
        <v>-94825.12000000104</v>
      </c>
      <c r="U251" s="233">
        <v>-0.4</v>
      </c>
      <c r="W251" s="219"/>
    </row>
    <row r="252" spans="1:23" ht="12.75">
      <c r="A252" s="208" t="s">
        <v>688</v>
      </c>
      <c r="B252" s="170">
        <v>243</v>
      </c>
      <c r="C252" s="218">
        <v>285580015</v>
      </c>
      <c r="D252" s="218" t="s">
        <v>867</v>
      </c>
      <c r="E252" s="218">
        <v>20675282</v>
      </c>
      <c r="F252" s="218">
        <v>23738000</v>
      </c>
      <c r="G252" s="218" t="s">
        <v>867</v>
      </c>
      <c r="H252" s="218">
        <v>329993297</v>
      </c>
      <c r="I252" s="218"/>
      <c r="J252" s="218">
        <v>292719515</v>
      </c>
      <c r="K252" s="218">
        <v>6682572</v>
      </c>
      <c r="L252" s="233">
        <v>4.83999974578053</v>
      </c>
      <c r="M252" s="218">
        <v>21384956</v>
      </c>
      <c r="N252" s="233">
        <v>3.4324755522077037</v>
      </c>
      <c r="O252" s="218">
        <v>21987783.94</v>
      </c>
      <c r="P252" t="s">
        <v>867</v>
      </c>
      <c r="Q252" s="233">
        <v>-7.373056112562131</v>
      </c>
      <c r="R252" s="218">
        <v>342774826.94</v>
      </c>
      <c r="S252"/>
      <c r="T252" s="234">
        <v>12781529.939999998</v>
      </c>
      <c r="U252" s="233">
        <v>3.8699999999999997</v>
      </c>
      <c r="W252" s="219"/>
    </row>
    <row r="253" spans="1:23" ht="12.75">
      <c r="A253" s="208" t="s">
        <v>689</v>
      </c>
      <c r="B253" s="170">
        <v>244</v>
      </c>
      <c r="C253" s="218">
        <v>59122103</v>
      </c>
      <c r="D253" s="218" t="s">
        <v>867</v>
      </c>
      <c r="E253" s="218">
        <v>5606477</v>
      </c>
      <c r="F253" s="218">
        <v>6619000</v>
      </c>
      <c r="G253" s="218" t="s">
        <v>867</v>
      </c>
      <c r="H253" s="218">
        <v>71347580</v>
      </c>
      <c r="I253" s="218"/>
      <c r="J253" s="218">
        <v>60600156</v>
      </c>
      <c r="K253" s="218">
        <v>739026</v>
      </c>
      <c r="L253" s="233">
        <v>3.7500002325695347</v>
      </c>
      <c r="M253" s="218">
        <v>5799660</v>
      </c>
      <c r="N253" s="233">
        <v>3.4457110945072995</v>
      </c>
      <c r="O253" s="218">
        <v>6120697</v>
      </c>
      <c r="P253" t="s">
        <v>867</v>
      </c>
      <c r="Q253" s="233">
        <v>-7.528372865991842</v>
      </c>
      <c r="R253" s="218">
        <v>73259539</v>
      </c>
      <c r="S253"/>
      <c r="T253" s="234">
        <v>1911959</v>
      </c>
      <c r="U253" s="233">
        <v>2.68</v>
      </c>
      <c r="W253" s="219"/>
    </row>
    <row r="254" spans="1:23" ht="12.75">
      <c r="A254" s="208" t="s">
        <v>690</v>
      </c>
      <c r="B254" s="170">
        <v>245</v>
      </c>
      <c r="C254" s="218">
        <v>34270196</v>
      </c>
      <c r="D254" s="218" t="s">
        <v>867</v>
      </c>
      <c r="E254" s="218">
        <v>1224819</v>
      </c>
      <c r="F254" s="218">
        <v>3223500</v>
      </c>
      <c r="G254" s="218" t="s">
        <v>867</v>
      </c>
      <c r="H254" s="218">
        <v>38718515</v>
      </c>
      <c r="I254" s="218"/>
      <c r="J254" s="218">
        <v>35126951</v>
      </c>
      <c r="K254" s="218">
        <v>644280</v>
      </c>
      <c r="L254" s="233">
        <v>4.380001211548367</v>
      </c>
      <c r="M254" s="218">
        <v>1267081</v>
      </c>
      <c r="N254" s="233">
        <v>3.450469008073846</v>
      </c>
      <c r="O254" s="218">
        <v>3264500</v>
      </c>
      <c r="P254" t="s">
        <v>867</v>
      </c>
      <c r="Q254" s="233">
        <v>1.2719094152318908</v>
      </c>
      <c r="R254" s="218">
        <v>40302812</v>
      </c>
      <c r="S254"/>
      <c r="T254" s="234">
        <v>1584297</v>
      </c>
      <c r="U254" s="233">
        <v>4.09</v>
      </c>
      <c r="W254" s="219"/>
    </row>
    <row r="255" spans="1:23" ht="12.75">
      <c r="A255" s="208" t="s">
        <v>691</v>
      </c>
      <c r="B255" s="170">
        <v>246</v>
      </c>
      <c r="C255" s="218">
        <v>60742851</v>
      </c>
      <c r="D255" s="218" t="s">
        <v>867</v>
      </c>
      <c r="E255" s="218">
        <v>3479846</v>
      </c>
      <c r="F255" s="218">
        <v>8322739</v>
      </c>
      <c r="G255" s="218" t="s">
        <v>867</v>
      </c>
      <c r="H255" s="218">
        <v>72545436</v>
      </c>
      <c r="I255" s="218"/>
      <c r="J255" s="218">
        <v>62261422</v>
      </c>
      <c r="K255" s="218">
        <v>868623</v>
      </c>
      <c r="L255" s="233">
        <v>3.929999927069607</v>
      </c>
      <c r="M255" s="218">
        <v>3600334</v>
      </c>
      <c r="N255" s="233">
        <v>3.462452074028563</v>
      </c>
      <c r="O255" s="218">
        <v>7536584</v>
      </c>
      <c r="P255" t="s">
        <v>867</v>
      </c>
      <c r="Q255" s="233">
        <v>-9.445868721823429</v>
      </c>
      <c r="R255" s="218">
        <v>74266963</v>
      </c>
      <c r="S255"/>
      <c r="T255" s="234">
        <v>1721527</v>
      </c>
      <c r="U255" s="233">
        <v>2.37</v>
      </c>
      <c r="W255" s="219"/>
    </row>
    <row r="256" spans="1:23" ht="12.75">
      <c r="A256" s="208" t="s">
        <v>692</v>
      </c>
      <c r="B256" s="170">
        <v>247</v>
      </c>
      <c r="C256" s="218">
        <v>24338226</v>
      </c>
      <c r="D256" s="218" t="s">
        <v>867</v>
      </c>
      <c r="E256" s="218">
        <v>1135052</v>
      </c>
      <c r="F256" s="218">
        <v>2227900</v>
      </c>
      <c r="G256" s="218" t="s">
        <v>867</v>
      </c>
      <c r="H256" s="218">
        <v>27701178</v>
      </c>
      <c r="I256" s="218"/>
      <c r="J256" s="218">
        <v>24946682</v>
      </c>
      <c r="K256" s="218">
        <v>447823</v>
      </c>
      <c r="L256" s="233">
        <v>4.339999965486392</v>
      </c>
      <c r="M256" s="218">
        <v>1173794</v>
      </c>
      <c r="N256" s="233">
        <v>3.4132356931664805</v>
      </c>
      <c r="O256" s="218">
        <v>2304120</v>
      </c>
      <c r="P256" t="s">
        <v>867</v>
      </c>
      <c r="Q256" s="233">
        <v>3.4211589389110824</v>
      </c>
      <c r="R256" s="218">
        <v>28872419</v>
      </c>
      <c r="S256"/>
      <c r="T256" s="234">
        <v>1171241</v>
      </c>
      <c r="U256" s="233">
        <v>4.2299999999999995</v>
      </c>
      <c r="W256" s="219"/>
    </row>
    <row r="257" spans="1:23" ht="12.75">
      <c r="A257" s="208" t="s">
        <v>693</v>
      </c>
      <c r="B257" s="170">
        <v>248</v>
      </c>
      <c r="C257" s="218">
        <v>95665289</v>
      </c>
      <c r="D257" s="218" t="s">
        <v>867</v>
      </c>
      <c r="E257" s="218">
        <v>10923812</v>
      </c>
      <c r="F257" s="218">
        <v>12484000</v>
      </c>
      <c r="G257" s="218" t="s">
        <v>867</v>
      </c>
      <c r="H257" s="218">
        <v>119073101</v>
      </c>
      <c r="I257" s="218"/>
      <c r="J257" s="218">
        <v>98056921</v>
      </c>
      <c r="K257" s="218">
        <v>2372499</v>
      </c>
      <c r="L257" s="233">
        <v>4.97999959002894</v>
      </c>
      <c r="M257" s="218">
        <v>11306129</v>
      </c>
      <c r="N257" s="233">
        <v>3.4998496861718236</v>
      </c>
      <c r="O257" s="218">
        <v>10510000</v>
      </c>
      <c r="P257" t="s">
        <v>867</v>
      </c>
      <c r="Q257" s="233">
        <v>-15.81223966677347</v>
      </c>
      <c r="R257" s="218">
        <v>122245549</v>
      </c>
      <c r="S257"/>
      <c r="T257" s="234">
        <v>3172448</v>
      </c>
      <c r="U257" s="233">
        <v>2.6599999999999997</v>
      </c>
      <c r="W257" s="219"/>
    </row>
    <row r="258" spans="1:23" ht="12.75">
      <c r="A258" s="208" t="s">
        <v>694</v>
      </c>
      <c r="B258" s="170">
        <v>249</v>
      </c>
      <c r="C258" s="218">
        <v>5471586</v>
      </c>
      <c r="D258" s="218" t="s">
        <v>867</v>
      </c>
      <c r="E258" s="218">
        <v>130230</v>
      </c>
      <c r="F258" s="218">
        <v>305300</v>
      </c>
      <c r="G258" s="218" t="s">
        <v>867</v>
      </c>
      <c r="H258" s="218">
        <v>5907116</v>
      </c>
      <c r="I258" s="218"/>
      <c r="J258" s="218">
        <v>5608376</v>
      </c>
      <c r="K258" s="218">
        <v>44867</v>
      </c>
      <c r="L258" s="233">
        <v>3.32000630164636</v>
      </c>
      <c r="M258" s="218">
        <v>134251</v>
      </c>
      <c r="N258" s="233">
        <v>3.087614220993627</v>
      </c>
      <c r="O258" s="218">
        <v>317000</v>
      </c>
      <c r="P258" t="s">
        <v>867</v>
      </c>
      <c r="Q258" s="233">
        <v>3.8322961021945625</v>
      </c>
      <c r="R258" s="218">
        <v>6104494</v>
      </c>
      <c r="S258"/>
      <c r="T258" s="234">
        <v>197378</v>
      </c>
      <c r="U258" s="233">
        <v>3.34</v>
      </c>
      <c r="W258" s="219"/>
    </row>
    <row r="259" spans="1:23" ht="12.75">
      <c r="A259" s="208" t="s">
        <v>695</v>
      </c>
      <c r="B259" s="170">
        <v>250</v>
      </c>
      <c r="C259" s="218">
        <v>12804429</v>
      </c>
      <c r="D259" s="218" t="s">
        <v>867</v>
      </c>
      <c r="E259" s="218">
        <v>528657</v>
      </c>
      <c r="F259" s="218">
        <v>4725070</v>
      </c>
      <c r="G259" s="218" t="s">
        <v>867</v>
      </c>
      <c r="H259" s="218">
        <v>18058156</v>
      </c>
      <c r="I259" s="218"/>
      <c r="J259" s="218">
        <v>13124540</v>
      </c>
      <c r="K259" s="218">
        <v>271454</v>
      </c>
      <c r="L259" s="233">
        <v>4.620002969285081</v>
      </c>
      <c r="M259" s="218">
        <v>544442</v>
      </c>
      <c r="N259" s="233">
        <v>2.9858679635377947</v>
      </c>
      <c r="O259" s="218">
        <v>4804070</v>
      </c>
      <c r="P259" t="s">
        <v>867</v>
      </c>
      <c r="Q259" s="233">
        <v>1.6719329025813374</v>
      </c>
      <c r="R259" s="218">
        <v>18744506</v>
      </c>
      <c r="S259"/>
      <c r="T259" s="234">
        <v>686350</v>
      </c>
      <c r="U259" s="233">
        <v>3.8</v>
      </c>
      <c r="W259" s="219"/>
    </row>
    <row r="260" spans="1:23" ht="12.75">
      <c r="A260" s="208" t="s">
        <v>696</v>
      </c>
      <c r="B260" s="170">
        <v>251</v>
      </c>
      <c r="C260" s="218">
        <v>32073464</v>
      </c>
      <c r="D260" s="218" t="s">
        <v>867</v>
      </c>
      <c r="E260" s="218">
        <v>2807181</v>
      </c>
      <c r="F260" s="218">
        <v>4808492</v>
      </c>
      <c r="G260" s="218" t="s">
        <v>867</v>
      </c>
      <c r="H260" s="218">
        <v>39689137</v>
      </c>
      <c r="I260" s="218"/>
      <c r="J260" s="218">
        <v>32875301</v>
      </c>
      <c r="K260" s="218">
        <v>339979</v>
      </c>
      <c r="L260" s="233">
        <v>3.560002125121253</v>
      </c>
      <c r="M260" s="218">
        <v>2905432</v>
      </c>
      <c r="N260" s="233">
        <v>3.499988066319913</v>
      </c>
      <c r="O260" s="218">
        <v>4559000</v>
      </c>
      <c r="P260" t="s">
        <v>867</v>
      </c>
      <c r="Q260" s="233">
        <v>-5.188570553928342</v>
      </c>
      <c r="R260" s="218">
        <v>40679712</v>
      </c>
      <c r="S260"/>
      <c r="T260" s="234">
        <v>990575</v>
      </c>
      <c r="U260" s="233">
        <v>2.5</v>
      </c>
      <c r="W260" s="219"/>
    </row>
    <row r="261" spans="1:23" ht="12.75">
      <c r="A261" s="208" t="s">
        <v>697</v>
      </c>
      <c r="B261" s="170">
        <v>252</v>
      </c>
      <c r="C261" s="218">
        <v>20511783</v>
      </c>
      <c r="D261" s="218" t="s">
        <v>867</v>
      </c>
      <c r="E261" s="218">
        <v>486018</v>
      </c>
      <c r="F261" s="218">
        <v>2012950</v>
      </c>
      <c r="G261" s="218" t="s">
        <v>867</v>
      </c>
      <c r="H261" s="218">
        <v>23010751</v>
      </c>
      <c r="I261" s="218"/>
      <c r="J261" s="218">
        <v>21024578</v>
      </c>
      <c r="K261" s="218">
        <v>227681</v>
      </c>
      <c r="L261" s="233">
        <v>3.6100030894437602</v>
      </c>
      <c r="M261" s="218">
        <v>502281</v>
      </c>
      <c r="N261" s="233">
        <v>3.346172363986519</v>
      </c>
      <c r="O261" s="218">
        <v>1544356</v>
      </c>
      <c r="P261" t="s">
        <v>867</v>
      </c>
      <c r="Q261" s="233">
        <v>-23.27896867781117</v>
      </c>
      <c r="R261" s="218">
        <v>23298896</v>
      </c>
      <c r="S261"/>
      <c r="T261" s="234">
        <v>288145</v>
      </c>
      <c r="U261" s="233">
        <v>1.25</v>
      </c>
      <c r="W261" s="219"/>
    </row>
    <row r="262" spans="1:23" ht="12.75">
      <c r="A262" s="208" t="s">
        <v>698</v>
      </c>
      <c r="B262" s="170">
        <v>253</v>
      </c>
      <c r="C262" s="218">
        <v>4661748</v>
      </c>
      <c r="D262" s="218" t="s">
        <v>867</v>
      </c>
      <c r="E262" s="218">
        <v>11243</v>
      </c>
      <c r="F262" s="218">
        <v>48260</v>
      </c>
      <c r="G262" s="218" t="s">
        <v>867</v>
      </c>
      <c r="H262" s="218">
        <v>4721251</v>
      </c>
      <c r="I262" s="218"/>
      <c r="J262" s="218">
        <v>4778292</v>
      </c>
      <c r="K262" s="218">
        <v>80182</v>
      </c>
      <c r="L262" s="233">
        <v>4.22000502815682</v>
      </c>
      <c r="M262" s="218">
        <v>11389</v>
      </c>
      <c r="N262" s="233">
        <v>1.2985857867117316</v>
      </c>
      <c r="O262" s="218">
        <v>48400</v>
      </c>
      <c r="P262" t="s">
        <v>867</v>
      </c>
      <c r="Q262" s="233">
        <v>0.29009531703273933</v>
      </c>
      <c r="R262" s="218">
        <v>4918263</v>
      </c>
      <c r="S262"/>
      <c r="T262" s="234">
        <v>197012</v>
      </c>
      <c r="U262" s="233">
        <v>4.17</v>
      </c>
      <c r="W262" s="219"/>
    </row>
    <row r="263" spans="1:23" ht="12.75">
      <c r="A263" s="208" t="s">
        <v>699</v>
      </c>
      <c r="B263" s="170">
        <v>254</v>
      </c>
      <c r="C263" s="218">
        <v>14451063</v>
      </c>
      <c r="D263" s="218" t="s">
        <v>867</v>
      </c>
      <c r="E263" s="218">
        <v>664307</v>
      </c>
      <c r="F263" s="218">
        <v>1270581.43</v>
      </c>
      <c r="G263" s="218" t="s">
        <v>867</v>
      </c>
      <c r="H263" s="218">
        <v>16385951.43</v>
      </c>
      <c r="I263" s="218"/>
      <c r="J263" s="218">
        <v>14812340</v>
      </c>
      <c r="K263" s="218">
        <v>232662</v>
      </c>
      <c r="L263" s="233">
        <v>4.1100021500148465</v>
      </c>
      <c r="M263" s="218">
        <v>684378</v>
      </c>
      <c r="N263" s="233">
        <v>3.02134404725526</v>
      </c>
      <c r="O263" s="218">
        <v>1109195.95</v>
      </c>
      <c r="P263" t="s">
        <v>867</v>
      </c>
      <c r="Q263" s="233">
        <v>-12.701703030556647</v>
      </c>
      <c r="R263" s="218">
        <v>16838575.95</v>
      </c>
      <c r="S263"/>
      <c r="T263" s="234">
        <v>452624.51999999955</v>
      </c>
      <c r="U263" s="233">
        <v>2.76</v>
      </c>
      <c r="W263" s="219"/>
    </row>
    <row r="264" spans="1:23" ht="12.75">
      <c r="A264" s="208" t="s">
        <v>700</v>
      </c>
      <c r="B264" s="170">
        <v>255</v>
      </c>
      <c r="C264" s="218">
        <v>1550442</v>
      </c>
      <c r="D264" s="218" t="s">
        <v>872</v>
      </c>
      <c r="E264" s="218">
        <v>262700</v>
      </c>
      <c r="F264" s="218">
        <v>212000</v>
      </c>
      <c r="G264" s="218" t="s">
        <v>872</v>
      </c>
      <c r="H264" s="218">
        <v>2025142</v>
      </c>
      <c r="I264" s="218"/>
      <c r="J264" s="218">
        <v>1589203</v>
      </c>
      <c r="K264" s="218">
        <v>19536</v>
      </c>
      <c r="L264" s="233">
        <v>3.7600245607381635</v>
      </c>
      <c r="M264" s="218">
        <v>269382</v>
      </c>
      <c r="N264" s="233">
        <v>2.543585839360487</v>
      </c>
      <c r="O264" s="218">
        <v>224500</v>
      </c>
      <c r="P264" t="s">
        <v>872</v>
      </c>
      <c r="Q264" s="233">
        <v>5.89622641509434</v>
      </c>
      <c r="R264" s="218">
        <v>2102621</v>
      </c>
      <c r="S264"/>
      <c r="T264" s="234">
        <v>77479</v>
      </c>
      <c r="U264" s="233">
        <v>3.83</v>
      </c>
      <c r="W264" s="219"/>
    </row>
    <row r="265" spans="1:23" ht="12.75">
      <c r="A265" s="208" t="s">
        <v>701</v>
      </c>
      <c r="B265" s="170">
        <v>256</v>
      </c>
      <c r="C265" s="218">
        <v>3745886</v>
      </c>
      <c r="D265" s="218" t="s">
        <v>867</v>
      </c>
      <c r="E265" s="218">
        <v>265966</v>
      </c>
      <c r="F265" s="218">
        <v>180700</v>
      </c>
      <c r="G265" s="218" t="s">
        <v>867</v>
      </c>
      <c r="H265" s="218">
        <v>4192552</v>
      </c>
      <c r="I265" s="218"/>
      <c r="J265" s="218">
        <v>3839533</v>
      </c>
      <c r="K265" s="218">
        <v>41954</v>
      </c>
      <c r="L265" s="233">
        <v>3.619998045856174</v>
      </c>
      <c r="M265" s="218">
        <v>275145</v>
      </c>
      <c r="N265" s="233">
        <v>3.45119300963281</v>
      </c>
      <c r="O265" s="218">
        <v>174000</v>
      </c>
      <c r="P265" t="s">
        <v>867</v>
      </c>
      <c r="Q265" s="233">
        <v>-3.707802988378528</v>
      </c>
      <c r="R265" s="218">
        <v>4330632</v>
      </c>
      <c r="S265"/>
      <c r="T265" s="234">
        <v>138080</v>
      </c>
      <c r="U265" s="233">
        <v>3.29</v>
      </c>
      <c r="W265" s="219"/>
    </row>
    <row r="266" spans="1:23" ht="12.75">
      <c r="A266" s="208" t="s">
        <v>702</v>
      </c>
      <c r="B266" s="170">
        <v>257</v>
      </c>
      <c r="C266" s="218">
        <v>15834744</v>
      </c>
      <c r="D266" s="218" t="s">
        <v>867</v>
      </c>
      <c r="E266" s="218">
        <v>1042613</v>
      </c>
      <c r="F266" s="218">
        <v>2064855</v>
      </c>
      <c r="G266" s="218" t="s">
        <v>867</v>
      </c>
      <c r="H266" s="218">
        <v>18942212</v>
      </c>
      <c r="I266" s="218"/>
      <c r="J266" s="218">
        <v>16230613</v>
      </c>
      <c r="K266" s="218">
        <v>486127</v>
      </c>
      <c r="L266" s="233">
        <v>5.570004794520202</v>
      </c>
      <c r="M266" s="218">
        <v>1076994</v>
      </c>
      <c r="N266" s="233">
        <v>3.297580214326888</v>
      </c>
      <c r="O266" s="218">
        <v>2065244</v>
      </c>
      <c r="P266" t="s">
        <v>867</v>
      </c>
      <c r="Q266" s="233">
        <v>0.018839095239133016</v>
      </c>
      <c r="R266" s="218">
        <v>19858978</v>
      </c>
      <c r="S266"/>
      <c r="T266" s="234">
        <v>916766</v>
      </c>
      <c r="U266" s="233">
        <v>4.84</v>
      </c>
      <c r="W266" s="219"/>
    </row>
    <row r="267" spans="1:23" ht="12.75">
      <c r="A267" s="208" t="s">
        <v>703</v>
      </c>
      <c r="B267" s="170">
        <v>258</v>
      </c>
      <c r="C267" s="218">
        <v>111930861</v>
      </c>
      <c r="D267" s="218" t="s">
        <v>867</v>
      </c>
      <c r="E267" s="218">
        <v>7388400</v>
      </c>
      <c r="F267" s="218">
        <v>9035028.48</v>
      </c>
      <c r="G267" s="218" t="s">
        <v>867</v>
      </c>
      <c r="H267" s="218">
        <v>128354289.48</v>
      </c>
      <c r="I267" s="218"/>
      <c r="J267" s="218">
        <v>114729133</v>
      </c>
      <c r="K267" s="218">
        <v>1723735</v>
      </c>
      <c r="L267" s="233">
        <v>4.040000192618906</v>
      </c>
      <c r="M267" s="218">
        <v>7644782</v>
      </c>
      <c r="N267" s="233">
        <v>3.470061176980131</v>
      </c>
      <c r="O267" s="218">
        <v>8101750</v>
      </c>
      <c r="P267" t="s">
        <v>867</v>
      </c>
      <c r="Q267" s="233">
        <v>-10.329557699413034</v>
      </c>
      <c r="R267" s="218">
        <v>132199400</v>
      </c>
      <c r="S267"/>
      <c r="T267" s="234">
        <v>3845110.519999996</v>
      </c>
      <c r="U267" s="233">
        <v>3</v>
      </c>
      <c r="W267" s="219"/>
    </row>
    <row r="268" spans="1:23" ht="12.75">
      <c r="A268" s="208" t="s">
        <v>704</v>
      </c>
      <c r="B268" s="170">
        <v>259</v>
      </c>
      <c r="C268" s="218">
        <v>22014022</v>
      </c>
      <c r="D268" s="218" t="s">
        <v>867</v>
      </c>
      <c r="E268" s="218">
        <v>1046425</v>
      </c>
      <c r="F268" s="218">
        <v>2337700</v>
      </c>
      <c r="G268" s="218" t="s">
        <v>867</v>
      </c>
      <c r="H268" s="218">
        <v>25398147</v>
      </c>
      <c r="I268" s="218"/>
      <c r="J268" s="218">
        <v>22564373</v>
      </c>
      <c r="K268" s="218">
        <v>385245</v>
      </c>
      <c r="L268" s="233">
        <v>4.250000295266354</v>
      </c>
      <c r="M268" s="218">
        <v>1069908</v>
      </c>
      <c r="N268" s="233">
        <v>2.2441168741190243</v>
      </c>
      <c r="O268" s="218">
        <v>2630703</v>
      </c>
      <c r="P268" t="s">
        <v>867</v>
      </c>
      <c r="Q268" s="233">
        <v>12.533815288531462</v>
      </c>
      <c r="R268" s="218">
        <v>26650229</v>
      </c>
      <c r="S268"/>
      <c r="T268" s="234">
        <v>1252082</v>
      </c>
      <c r="U268" s="233">
        <v>4.93</v>
      </c>
      <c r="W268" s="219"/>
    </row>
    <row r="269" spans="1:23" ht="12.75">
      <c r="A269" s="208" t="s">
        <v>705</v>
      </c>
      <c r="B269" s="170">
        <v>260</v>
      </c>
      <c r="C269" s="218">
        <v>3328346</v>
      </c>
      <c r="D269" s="218" t="s">
        <v>867</v>
      </c>
      <c r="E269" s="218">
        <v>118528</v>
      </c>
      <c r="F269" s="218">
        <v>92000</v>
      </c>
      <c r="G269" s="218" t="s">
        <v>867</v>
      </c>
      <c r="H269" s="218">
        <v>3538874</v>
      </c>
      <c r="I269" s="218"/>
      <c r="J269" s="218">
        <v>3411555</v>
      </c>
      <c r="K269" s="218">
        <v>26627</v>
      </c>
      <c r="L269" s="233">
        <v>3.3000174861627967</v>
      </c>
      <c r="M269" s="218">
        <v>119816</v>
      </c>
      <c r="N269" s="233">
        <v>1.0866630669546435</v>
      </c>
      <c r="O269" s="218">
        <v>100500</v>
      </c>
      <c r="P269" t="s">
        <v>867</v>
      </c>
      <c r="Q269" s="233">
        <v>9.23913043478261</v>
      </c>
      <c r="R269" s="218">
        <v>3658498</v>
      </c>
      <c r="S269"/>
      <c r="T269" s="234">
        <v>119624</v>
      </c>
      <c r="U269" s="233">
        <v>3.38</v>
      </c>
      <c r="W269" s="219"/>
    </row>
    <row r="270" spans="1:23" ht="12.75">
      <c r="A270" s="208" t="s">
        <v>706</v>
      </c>
      <c r="B270" s="170">
        <v>261</v>
      </c>
      <c r="C270" s="218">
        <v>60187553</v>
      </c>
      <c r="D270" s="218" t="s">
        <v>867</v>
      </c>
      <c r="E270" s="218">
        <v>1791084</v>
      </c>
      <c r="F270" s="218">
        <v>4945000</v>
      </c>
      <c r="G270" s="218" t="s">
        <v>867</v>
      </c>
      <c r="H270" s="218">
        <v>66923637</v>
      </c>
      <c r="I270" s="218"/>
      <c r="J270" s="218">
        <v>61692242</v>
      </c>
      <c r="K270" s="218">
        <v>866701</v>
      </c>
      <c r="L270" s="233">
        <v>3.940000684194621</v>
      </c>
      <c r="M270" s="218">
        <v>1832974</v>
      </c>
      <c r="N270" s="233">
        <v>2.3388071134575488</v>
      </c>
      <c r="O270" s="218">
        <v>3936000</v>
      </c>
      <c r="P270" t="s">
        <v>867</v>
      </c>
      <c r="Q270" s="233">
        <v>-20.404448938321536</v>
      </c>
      <c r="R270" s="218">
        <v>68327917</v>
      </c>
      <c r="S270"/>
      <c r="T270" s="234">
        <v>1404280</v>
      </c>
      <c r="U270" s="233">
        <v>2.1</v>
      </c>
      <c r="W270" s="219"/>
    </row>
    <row r="271" spans="1:23" ht="12.75">
      <c r="A271" s="208" t="s">
        <v>707</v>
      </c>
      <c r="B271" s="170">
        <v>262</v>
      </c>
      <c r="C271" s="218">
        <v>70854683</v>
      </c>
      <c r="D271" s="218" t="s">
        <v>867</v>
      </c>
      <c r="E271" s="218">
        <v>3903822</v>
      </c>
      <c r="F271" s="218">
        <v>8364900</v>
      </c>
      <c r="G271" s="218" t="s">
        <v>867</v>
      </c>
      <c r="H271" s="218">
        <v>83123405</v>
      </c>
      <c r="I271" s="218"/>
      <c r="J271" s="218">
        <v>72626050</v>
      </c>
      <c r="K271" s="218">
        <v>1247042</v>
      </c>
      <c r="L271" s="233">
        <v>4.259999300257966</v>
      </c>
      <c r="M271" s="218">
        <v>4040174</v>
      </c>
      <c r="N271" s="233">
        <v>3.492782201647514</v>
      </c>
      <c r="O271" s="218">
        <v>7124000</v>
      </c>
      <c r="P271" t="s">
        <v>867</v>
      </c>
      <c r="Q271" s="233">
        <v>-14.834606510538082</v>
      </c>
      <c r="R271" s="218">
        <v>85037266</v>
      </c>
      <c r="S271"/>
      <c r="T271" s="234">
        <v>1913861</v>
      </c>
      <c r="U271" s="233">
        <v>2.3</v>
      </c>
      <c r="W271" s="219"/>
    </row>
    <row r="272" spans="1:23" ht="12.75">
      <c r="A272" s="208" t="s">
        <v>708</v>
      </c>
      <c r="B272" s="170">
        <v>263</v>
      </c>
      <c r="C272" s="218">
        <v>1324681</v>
      </c>
      <c r="D272" s="218" t="s">
        <v>867</v>
      </c>
      <c r="E272" s="218">
        <v>205628</v>
      </c>
      <c r="F272" s="218">
        <v>120385</v>
      </c>
      <c r="G272" s="218" t="s">
        <v>867</v>
      </c>
      <c r="H272" s="218">
        <v>1650694</v>
      </c>
      <c r="I272" s="218"/>
      <c r="J272" s="218">
        <v>1357798</v>
      </c>
      <c r="K272" s="218">
        <v>16029</v>
      </c>
      <c r="L272" s="233">
        <v>3.7100252815583525</v>
      </c>
      <c r="M272" s="218">
        <v>209934</v>
      </c>
      <c r="N272" s="233">
        <v>2.0940727916431614</v>
      </c>
      <c r="O272" s="218">
        <v>118026</v>
      </c>
      <c r="P272" t="s">
        <v>867</v>
      </c>
      <c r="Q272" s="233">
        <v>-1.9595464551231465</v>
      </c>
      <c r="R272" s="218">
        <v>1701787</v>
      </c>
      <c r="S272"/>
      <c r="T272" s="234">
        <v>51093</v>
      </c>
      <c r="U272" s="233">
        <v>3.1</v>
      </c>
      <c r="W272" s="219"/>
    </row>
    <row r="273" spans="1:23" ht="12.75">
      <c r="A273" s="208" t="s">
        <v>709</v>
      </c>
      <c r="B273" s="170">
        <v>264</v>
      </c>
      <c r="C273" s="218">
        <v>55390464</v>
      </c>
      <c r="D273" s="218" t="s">
        <v>867</v>
      </c>
      <c r="E273" s="218">
        <v>2136259</v>
      </c>
      <c r="F273" s="218">
        <v>3853100</v>
      </c>
      <c r="G273" s="218" t="s">
        <v>867</v>
      </c>
      <c r="H273" s="218">
        <v>61379823</v>
      </c>
      <c r="I273" s="218"/>
      <c r="J273" s="218">
        <v>56775226</v>
      </c>
      <c r="K273" s="218">
        <v>1107809</v>
      </c>
      <c r="L273" s="233">
        <v>4.500000216643789</v>
      </c>
      <c r="M273" s="218">
        <v>2211025</v>
      </c>
      <c r="N273" s="233">
        <v>3.4998565248876656</v>
      </c>
      <c r="O273" s="218">
        <v>3566617</v>
      </c>
      <c r="P273" t="s">
        <v>867</v>
      </c>
      <c r="Q273" s="233">
        <v>-7.435130154940178</v>
      </c>
      <c r="R273" s="218">
        <v>63660677</v>
      </c>
      <c r="S273"/>
      <c r="T273" s="234">
        <v>2280854</v>
      </c>
      <c r="U273" s="233">
        <v>3.7199999999999998</v>
      </c>
      <c r="W273" s="219"/>
    </row>
    <row r="274" spans="1:23" ht="12.75">
      <c r="A274" s="208" t="s">
        <v>710</v>
      </c>
      <c r="B274" s="170">
        <v>265</v>
      </c>
      <c r="C274" s="218">
        <v>44390184</v>
      </c>
      <c r="D274" s="218" t="s">
        <v>867</v>
      </c>
      <c r="E274" s="218">
        <v>1306706</v>
      </c>
      <c r="F274" s="218">
        <v>4491000</v>
      </c>
      <c r="G274" s="218" t="s">
        <v>867</v>
      </c>
      <c r="H274" s="218">
        <v>50187890</v>
      </c>
      <c r="I274" s="218"/>
      <c r="J274" s="218">
        <v>45499939</v>
      </c>
      <c r="K274" s="218">
        <v>941072</v>
      </c>
      <c r="L274" s="233">
        <v>4.620001124572946</v>
      </c>
      <c r="M274" s="218">
        <v>1352441</v>
      </c>
      <c r="N274" s="233">
        <v>3.50002219320949</v>
      </c>
      <c r="O274" s="218">
        <v>4271900</v>
      </c>
      <c r="P274" t="s">
        <v>867</v>
      </c>
      <c r="Q274" s="233">
        <v>-4.8786461812513915</v>
      </c>
      <c r="R274" s="218">
        <v>52065352</v>
      </c>
      <c r="S274"/>
      <c r="T274" s="234">
        <v>1877462</v>
      </c>
      <c r="U274" s="233">
        <v>3.74</v>
      </c>
      <c r="W274" s="219"/>
    </row>
    <row r="275" spans="1:23" ht="12.75">
      <c r="A275" s="208" t="s">
        <v>711</v>
      </c>
      <c r="B275" s="170">
        <v>266</v>
      </c>
      <c r="C275" s="218">
        <v>58410760</v>
      </c>
      <c r="D275" s="218" t="s">
        <v>867</v>
      </c>
      <c r="E275" s="218">
        <v>1653915</v>
      </c>
      <c r="F275" s="218">
        <v>4020000</v>
      </c>
      <c r="G275" s="218" t="s">
        <v>867</v>
      </c>
      <c r="H275" s="218">
        <v>64084675</v>
      </c>
      <c r="I275" s="218"/>
      <c r="J275" s="218">
        <v>59871029</v>
      </c>
      <c r="K275" s="218">
        <v>660042</v>
      </c>
      <c r="L275" s="233">
        <v>3.630000705349494</v>
      </c>
      <c r="M275" s="218">
        <v>1705942</v>
      </c>
      <c r="N275" s="233">
        <v>3.1456876562580303</v>
      </c>
      <c r="O275" s="218">
        <v>4056700</v>
      </c>
      <c r="P275" t="s">
        <v>867</v>
      </c>
      <c r="Q275" s="233">
        <v>0.9129353233830846</v>
      </c>
      <c r="R275" s="218">
        <v>66293713</v>
      </c>
      <c r="S275"/>
      <c r="T275" s="234">
        <v>2209038</v>
      </c>
      <c r="U275" s="233">
        <v>3.45</v>
      </c>
      <c r="W275" s="219"/>
    </row>
    <row r="276" spans="1:23" ht="12.75">
      <c r="A276" s="208" t="s">
        <v>712</v>
      </c>
      <c r="B276" s="170">
        <v>267</v>
      </c>
      <c r="C276" s="218">
        <v>10966881</v>
      </c>
      <c r="D276" s="218" t="s">
        <v>867</v>
      </c>
      <c r="E276" s="218">
        <v>364561</v>
      </c>
      <c r="F276" s="218">
        <v>715800</v>
      </c>
      <c r="G276" s="218" t="s">
        <v>867</v>
      </c>
      <c r="H276" s="218">
        <v>12047242</v>
      </c>
      <c r="I276" s="218"/>
      <c r="J276" s="218">
        <v>11241053</v>
      </c>
      <c r="K276" s="218">
        <v>187534</v>
      </c>
      <c r="L276" s="233">
        <v>4.210002825780639</v>
      </c>
      <c r="M276" s="218">
        <v>373615</v>
      </c>
      <c r="N276" s="233">
        <v>2.483534991400616</v>
      </c>
      <c r="O276" s="218">
        <v>740340</v>
      </c>
      <c r="P276" t="s">
        <v>867</v>
      </c>
      <c r="Q276" s="233">
        <v>3.4283319362950544</v>
      </c>
      <c r="R276" s="218">
        <v>12542542</v>
      </c>
      <c r="S276"/>
      <c r="T276" s="234">
        <v>495300</v>
      </c>
      <c r="U276" s="233">
        <v>4.109999999999999</v>
      </c>
      <c r="W276" s="219"/>
    </row>
    <row r="277" spans="1:23" ht="12.75">
      <c r="A277" s="208" t="s">
        <v>713</v>
      </c>
      <c r="B277" s="170">
        <v>268</v>
      </c>
      <c r="C277" s="218">
        <v>4172918</v>
      </c>
      <c r="D277" s="218" t="s">
        <v>867</v>
      </c>
      <c r="E277" s="218">
        <v>280088</v>
      </c>
      <c r="F277" s="218">
        <v>209000</v>
      </c>
      <c r="G277" s="218" t="s">
        <v>867</v>
      </c>
      <c r="H277" s="218">
        <v>4662006</v>
      </c>
      <c r="I277" s="218"/>
      <c r="J277" s="218">
        <v>4277241</v>
      </c>
      <c r="K277" s="218">
        <v>85962</v>
      </c>
      <c r="L277" s="233">
        <v>4.559998542985987</v>
      </c>
      <c r="M277" s="218">
        <v>289807</v>
      </c>
      <c r="N277" s="233">
        <v>3.4699808631572933</v>
      </c>
      <c r="O277" s="218">
        <v>223000</v>
      </c>
      <c r="P277" t="s">
        <v>867</v>
      </c>
      <c r="Q277" s="233">
        <v>6.698564593301436</v>
      </c>
      <c r="R277" s="218">
        <v>4876010</v>
      </c>
      <c r="S277"/>
      <c r="T277" s="234">
        <v>214004</v>
      </c>
      <c r="U277" s="233">
        <v>4.590000000000001</v>
      </c>
      <c r="W277" s="219"/>
    </row>
    <row r="278" spans="1:23" ht="12.75">
      <c r="A278" s="208" t="s">
        <v>714</v>
      </c>
      <c r="B278" s="170">
        <v>269</v>
      </c>
      <c r="C278" s="218">
        <v>21316363</v>
      </c>
      <c r="D278" s="218" t="s">
        <v>867</v>
      </c>
      <c r="E278" s="218">
        <v>244825</v>
      </c>
      <c r="F278" s="218">
        <v>947929</v>
      </c>
      <c r="G278" s="218" t="s">
        <v>867</v>
      </c>
      <c r="H278" s="218">
        <v>22509117</v>
      </c>
      <c r="I278" s="218"/>
      <c r="J278" s="218">
        <v>21849272</v>
      </c>
      <c r="K278" s="218">
        <v>283508</v>
      </c>
      <c r="L278" s="233">
        <v>3.8300013937649684</v>
      </c>
      <c r="M278" s="218">
        <v>252875</v>
      </c>
      <c r="N278" s="233">
        <v>3.2880629020729093</v>
      </c>
      <c r="O278" s="218">
        <v>1101874</v>
      </c>
      <c r="P278" t="s">
        <v>867</v>
      </c>
      <c r="Q278" s="233">
        <v>16.240140348064042</v>
      </c>
      <c r="R278" s="218">
        <v>23487529</v>
      </c>
      <c r="S278"/>
      <c r="T278" s="234">
        <v>978412</v>
      </c>
      <c r="U278" s="233">
        <v>4.35</v>
      </c>
      <c r="W278" s="219"/>
    </row>
    <row r="279" spans="1:23" ht="12.75">
      <c r="A279" s="208" t="s">
        <v>715</v>
      </c>
      <c r="B279" s="170">
        <v>270</v>
      </c>
      <c r="C279" s="218">
        <v>10593618</v>
      </c>
      <c r="D279" s="218" t="s">
        <v>867</v>
      </c>
      <c r="E279" s="218">
        <v>1488000</v>
      </c>
      <c r="F279" s="218">
        <v>1517290.69</v>
      </c>
      <c r="G279" s="218" t="s">
        <v>867</v>
      </c>
      <c r="H279" s="218">
        <v>13598908.69</v>
      </c>
      <c r="I279" s="218"/>
      <c r="J279" s="218">
        <v>10858458</v>
      </c>
      <c r="K279" s="218">
        <v>163142</v>
      </c>
      <c r="L279" s="233">
        <v>4.039998421691249</v>
      </c>
      <c r="M279" s="218">
        <v>1536762</v>
      </c>
      <c r="N279" s="233">
        <v>3.277016129032258</v>
      </c>
      <c r="O279" s="218">
        <v>1427146.15</v>
      </c>
      <c r="P279" t="s">
        <v>867</v>
      </c>
      <c r="Q279" s="233">
        <v>-5.941151593041149</v>
      </c>
      <c r="R279" s="218">
        <v>13985508.15</v>
      </c>
      <c r="S279"/>
      <c r="T279" s="234">
        <v>386599.4600000009</v>
      </c>
      <c r="U279" s="233">
        <v>2.8400000000000003</v>
      </c>
      <c r="W279" s="219"/>
    </row>
    <row r="280" spans="1:23" ht="12.75">
      <c r="A280" s="208" t="s">
        <v>716</v>
      </c>
      <c r="B280" s="170">
        <v>271</v>
      </c>
      <c r="C280" s="218">
        <v>71472928</v>
      </c>
      <c r="D280" s="218" t="s">
        <v>867</v>
      </c>
      <c r="E280" s="218">
        <v>2988313</v>
      </c>
      <c r="F280" s="218">
        <v>8413624</v>
      </c>
      <c r="G280" s="218" t="s">
        <v>867</v>
      </c>
      <c r="H280" s="218">
        <v>82874865</v>
      </c>
      <c r="I280" s="218"/>
      <c r="J280" s="218">
        <v>73259751</v>
      </c>
      <c r="K280" s="218">
        <v>1307955</v>
      </c>
      <c r="L280" s="233">
        <v>4.330000304450938</v>
      </c>
      <c r="M280" s="218">
        <v>3091844</v>
      </c>
      <c r="N280" s="233">
        <v>3.4645299873206055</v>
      </c>
      <c r="O280" s="218">
        <v>7638712</v>
      </c>
      <c r="P280" t="s">
        <v>867</v>
      </c>
      <c r="Q280" s="233">
        <v>-9.210204782148573</v>
      </c>
      <c r="R280" s="218">
        <v>85298262</v>
      </c>
      <c r="S280"/>
      <c r="T280" s="234">
        <v>2423397</v>
      </c>
      <c r="U280" s="233">
        <v>2.92</v>
      </c>
      <c r="W280" s="219"/>
    </row>
    <row r="281" spans="1:23" ht="12.75">
      <c r="A281" s="208" t="s">
        <v>717</v>
      </c>
      <c r="B281" s="170">
        <v>272</v>
      </c>
      <c r="C281" s="218">
        <v>4902754</v>
      </c>
      <c r="D281" s="218" t="s">
        <v>867</v>
      </c>
      <c r="E281" s="218">
        <v>199549</v>
      </c>
      <c r="F281" s="218">
        <v>597079.13</v>
      </c>
      <c r="G281" s="218" t="s">
        <v>867</v>
      </c>
      <c r="H281" s="218">
        <v>5699382.13</v>
      </c>
      <c r="I281" s="218"/>
      <c r="J281" s="218">
        <v>5025323</v>
      </c>
      <c r="K281" s="218">
        <v>88740</v>
      </c>
      <c r="L281" s="233">
        <v>4.310006172041265</v>
      </c>
      <c r="M281" s="218">
        <v>205852</v>
      </c>
      <c r="N281" s="233">
        <v>3.1586226941753655</v>
      </c>
      <c r="O281" s="218">
        <v>551100</v>
      </c>
      <c r="P281" t="s">
        <v>867</v>
      </c>
      <c r="Q281" s="233">
        <v>-7.700676123112861</v>
      </c>
      <c r="R281" s="218">
        <v>5871015</v>
      </c>
      <c r="S281"/>
      <c r="T281" s="234">
        <v>171632.8700000001</v>
      </c>
      <c r="U281" s="233">
        <v>3.01</v>
      </c>
      <c r="W281" s="219"/>
    </row>
    <row r="282" spans="1:23" ht="12.75">
      <c r="A282" s="208" t="s">
        <v>718</v>
      </c>
      <c r="B282" s="170">
        <v>273</v>
      </c>
      <c r="C282" s="218">
        <v>57785557</v>
      </c>
      <c r="D282" s="218" t="s">
        <v>867</v>
      </c>
      <c r="E282" s="218">
        <v>1628783</v>
      </c>
      <c r="F282" s="218">
        <v>2875000</v>
      </c>
      <c r="G282" s="218" t="s">
        <v>867</v>
      </c>
      <c r="H282" s="218">
        <v>62289340</v>
      </c>
      <c r="I282" s="218"/>
      <c r="J282" s="218">
        <v>59230196</v>
      </c>
      <c r="K282" s="218">
        <v>439170</v>
      </c>
      <c r="L282" s="233">
        <v>3.2599997262291684</v>
      </c>
      <c r="M282" s="218">
        <v>1685787</v>
      </c>
      <c r="N282" s="233">
        <v>3.499790948211026</v>
      </c>
      <c r="O282" s="218">
        <v>2825000</v>
      </c>
      <c r="P282" t="s">
        <v>867</v>
      </c>
      <c r="Q282" s="233">
        <v>-1.7391304347826086</v>
      </c>
      <c r="R282" s="218">
        <v>64180153</v>
      </c>
      <c r="S282"/>
      <c r="T282" s="234">
        <v>1890813</v>
      </c>
      <c r="U282" s="233">
        <v>3.04</v>
      </c>
      <c r="W282" s="219"/>
    </row>
    <row r="283" spans="1:23" ht="12.75">
      <c r="A283" s="208" t="s">
        <v>719</v>
      </c>
      <c r="B283" s="170">
        <v>274</v>
      </c>
      <c r="C283" s="218">
        <v>182757870</v>
      </c>
      <c r="D283" s="218" t="s">
        <v>867</v>
      </c>
      <c r="E283" s="218">
        <v>26755389</v>
      </c>
      <c r="F283" s="218">
        <v>20008780</v>
      </c>
      <c r="G283" s="218" t="s">
        <v>867</v>
      </c>
      <c r="H283" s="218">
        <v>229522039</v>
      </c>
      <c r="I283" s="218"/>
      <c r="J283" s="218">
        <v>187326817</v>
      </c>
      <c r="K283" s="218">
        <v>10069959</v>
      </c>
      <c r="L283" s="233">
        <v>8.010000335416471</v>
      </c>
      <c r="M283" s="218">
        <v>27691828</v>
      </c>
      <c r="N283" s="233">
        <v>3.500001438962446</v>
      </c>
      <c r="O283" s="218">
        <v>14840350</v>
      </c>
      <c r="P283" t="s">
        <v>867</v>
      </c>
      <c r="Q283" s="233">
        <v>-25.830810274289586</v>
      </c>
      <c r="R283" s="218">
        <v>239928954</v>
      </c>
      <c r="S283"/>
      <c r="T283" s="234">
        <v>10406915</v>
      </c>
      <c r="U283" s="233">
        <v>4.53</v>
      </c>
      <c r="W283" s="219"/>
    </row>
    <row r="284" spans="1:23" ht="12.75">
      <c r="A284" s="208" t="s">
        <v>720</v>
      </c>
      <c r="B284" s="170">
        <v>275</v>
      </c>
      <c r="C284" s="218">
        <v>28954479</v>
      </c>
      <c r="D284" s="218" t="s">
        <v>867</v>
      </c>
      <c r="E284" s="218">
        <v>2803457</v>
      </c>
      <c r="F284" s="218">
        <v>2319223</v>
      </c>
      <c r="G284" s="218" t="s">
        <v>867</v>
      </c>
      <c r="H284" s="218">
        <v>34077159</v>
      </c>
      <c r="I284" s="218"/>
      <c r="J284" s="218">
        <v>29678341</v>
      </c>
      <c r="K284" s="218">
        <v>275068</v>
      </c>
      <c r="L284" s="233">
        <v>3.4500016387792716</v>
      </c>
      <c r="M284" s="218">
        <v>2900524</v>
      </c>
      <c r="N284" s="233">
        <v>3.4624037393831975</v>
      </c>
      <c r="O284" s="218">
        <v>2330770</v>
      </c>
      <c r="P284" t="s">
        <v>867</v>
      </c>
      <c r="Q284" s="233">
        <v>0.49788226487922893</v>
      </c>
      <c r="R284" s="218">
        <v>35184703</v>
      </c>
      <c r="S284"/>
      <c r="T284" s="234">
        <v>1107544</v>
      </c>
      <c r="U284" s="233">
        <v>3.25</v>
      </c>
      <c r="W284" s="219"/>
    </row>
    <row r="285" spans="1:23" ht="12.75">
      <c r="A285" s="208" t="s">
        <v>721</v>
      </c>
      <c r="B285" s="170">
        <v>276</v>
      </c>
      <c r="C285" s="218">
        <v>12281284</v>
      </c>
      <c r="D285" s="218" t="s">
        <v>867</v>
      </c>
      <c r="E285" s="218">
        <v>686850</v>
      </c>
      <c r="F285" s="218">
        <v>1245901</v>
      </c>
      <c r="G285" s="218" t="s">
        <v>867</v>
      </c>
      <c r="H285" s="218">
        <v>14214035</v>
      </c>
      <c r="I285" s="218"/>
      <c r="J285" s="218">
        <v>12588316</v>
      </c>
      <c r="K285" s="218">
        <v>185447</v>
      </c>
      <c r="L285" s="233">
        <v>4.009996023217116</v>
      </c>
      <c r="M285" s="218">
        <v>710532</v>
      </c>
      <c r="N285" s="233">
        <v>3.4479143917886</v>
      </c>
      <c r="O285" s="218">
        <v>1176000</v>
      </c>
      <c r="P285" t="s">
        <v>867</v>
      </c>
      <c r="Q285" s="233">
        <v>-5.610477879061017</v>
      </c>
      <c r="R285" s="218">
        <v>14660295</v>
      </c>
      <c r="S285"/>
      <c r="T285" s="234">
        <v>446260</v>
      </c>
      <c r="U285" s="233">
        <v>3.1399999999999997</v>
      </c>
      <c r="W285" s="219"/>
    </row>
    <row r="286" spans="1:23" ht="12.75">
      <c r="A286" s="208" t="s">
        <v>722</v>
      </c>
      <c r="B286" s="170">
        <v>277</v>
      </c>
      <c r="C286" s="218">
        <v>43938970</v>
      </c>
      <c r="D286" s="218" t="s">
        <v>867</v>
      </c>
      <c r="E286" s="218">
        <v>468162</v>
      </c>
      <c r="F286" s="218">
        <v>2870000</v>
      </c>
      <c r="G286" s="218" t="s">
        <v>867</v>
      </c>
      <c r="H286" s="218">
        <v>47277132</v>
      </c>
      <c r="I286" s="218"/>
      <c r="J286" s="218">
        <v>45037444</v>
      </c>
      <c r="K286" s="218">
        <v>839234</v>
      </c>
      <c r="L286" s="233">
        <v>4.409998686814916</v>
      </c>
      <c r="M286" s="218">
        <v>484418</v>
      </c>
      <c r="N286" s="233">
        <v>3.472302322700262</v>
      </c>
      <c r="O286" s="218">
        <v>2845000</v>
      </c>
      <c r="P286" t="s">
        <v>867</v>
      </c>
      <c r="Q286" s="233">
        <v>-0.8710801393728222</v>
      </c>
      <c r="R286" s="218">
        <v>49206096</v>
      </c>
      <c r="S286"/>
      <c r="T286" s="234">
        <v>1928964</v>
      </c>
      <c r="U286" s="233">
        <v>4.08</v>
      </c>
      <c r="W286" s="219"/>
    </row>
    <row r="287" spans="1:23" ht="12.75">
      <c r="A287" s="208" t="s">
        <v>723</v>
      </c>
      <c r="B287" s="170">
        <v>278</v>
      </c>
      <c r="C287" s="218">
        <v>23419283</v>
      </c>
      <c r="D287" s="218" t="s">
        <v>867</v>
      </c>
      <c r="E287" s="218">
        <v>3739673</v>
      </c>
      <c r="F287" s="218">
        <v>2979993.92</v>
      </c>
      <c r="G287" s="218" t="s">
        <v>867</v>
      </c>
      <c r="H287" s="218">
        <v>30138949.92</v>
      </c>
      <c r="I287" s="218"/>
      <c r="J287" s="218">
        <v>24004765</v>
      </c>
      <c r="K287" s="218">
        <v>346605</v>
      </c>
      <c r="L287" s="233">
        <v>3.9799980212886963</v>
      </c>
      <c r="M287" s="218">
        <v>3870425</v>
      </c>
      <c r="N287" s="233">
        <v>3.496348477527313</v>
      </c>
      <c r="O287" s="218">
        <v>2809358.67</v>
      </c>
      <c r="P287" t="s">
        <v>867</v>
      </c>
      <c r="Q287" s="233">
        <v>-5.726026783302967</v>
      </c>
      <c r="R287" s="218">
        <v>31031153.67</v>
      </c>
      <c r="S287"/>
      <c r="T287" s="234">
        <v>892203.75</v>
      </c>
      <c r="U287" s="233">
        <v>2.96</v>
      </c>
      <c r="W287" s="219"/>
    </row>
    <row r="288" spans="1:23" ht="12.75">
      <c r="A288" s="208" t="s">
        <v>724</v>
      </c>
      <c r="B288" s="170">
        <v>279</v>
      </c>
      <c r="C288" s="218">
        <v>20817839</v>
      </c>
      <c r="D288" s="218" t="s">
        <v>867</v>
      </c>
      <c r="E288" s="218">
        <v>1373470</v>
      </c>
      <c r="F288" s="218">
        <v>1114000</v>
      </c>
      <c r="G288" s="218" t="s">
        <v>867</v>
      </c>
      <c r="H288" s="218">
        <v>23305309</v>
      </c>
      <c r="I288" s="218"/>
      <c r="J288" s="218">
        <v>21338285</v>
      </c>
      <c r="K288" s="218">
        <v>351821</v>
      </c>
      <c r="L288" s="233">
        <v>4.189997818697704</v>
      </c>
      <c r="M288" s="218">
        <v>1420352</v>
      </c>
      <c r="N288" s="233">
        <v>3.4133981812489536</v>
      </c>
      <c r="O288" s="218">
        <v>1145000</v>
      </c>
      <c r="P288" t="s">
        <v>867</v>
      </c>
      <c r="Q288" s="233">
        <v>2.7827648114901256</v>
      </c>
      <c r="R288" s="218">
        <v>24255458</v>
      </c>
      <c r="S288"/>
      <c r="T288" s="234">
        <v>950149</v>
      </c>
      <c r="U288" s="233">
        <v>4.08</v>
      </c>
      <c r="W288" s="219"/>
    </row>
    <row r="289" spans="1:23" ht="12.75">
      <c r="A289" s="208" t="s">
        <v>725</v>
      </c>
      <c r="B289" s="170">
        <v>280</v>
      </c>
      <c r="C289" s="218">
        <v>13862732</v>
      </c>
      <c r="D289" s="218" t="s">
        <v>867</v>
      </c>
      <c r="E289" s="218">
        <v>2476802</v>
      </c>
      <c r="F289" s="218">
        <v>1755795</v>
      </c>
      <c r="G289" s="218" t="s">
        <v>867</v>
      </c>
      <c r="H289" s="218">
        <v>18095329</v>
      </c>
      <c r="I289" s="218"/>
      <c r="J289" s="218">
        <v>14209300</v>
      </c>
      <c r="K289" s="218">
        <v>223190</v>
      </c>
      <c r="L289" s="233">
        <v>4.109997942685467</v>
      </c>
      <c r="M289" s="218">
        <v>2560865</v>
      </c>
      <c r="N289" s="233">
        <v>3.3940137322240536</v>
      </c>
      <c r="O289" s="218">
        <v>1589829</v>
      </c>
      <c r="P289" t="s">
        <v>867</v>
      </c>
      <c r="Q289" s="233">
        <v>-9.452470248519901</v>
      </c>
      <c r="R289" s="218">
        <v>18583184</v>
      </c>
      <c r="S289"/>
      <c r="T289" s="234">
        <v>487855</v>
      </c>
      <c r="U289" s="233">
        <v>2.7</v>
      </c>
      <c r="W289" s="219"/>
    </row>
    <row r="290" spans="1:23" ht="12.75">
      <c r="A290" s="208" t="s">
        <v>726</v>
      </c>
      <c r="B290" s="170">
        <v>281</v>
      </c>
      <c r="C290" s="218">
        <v>218252539</v>
      </c>
      <c r="D290" s="218" t="s">
        <v>867</v>
      </c>
      <c r="E290" s="218">
        <v>40222514</v>
      </c>
      <c r="F290" s="218">
        <v>53213527</v>
      </c>
      <c r="G290" s="218" t="s">
        <v>867</v>
      </c>
      <c r="H290" s="218">
        <v>311688580</v>
      </c>
      <c r="I290" s="218"/>
      <c r="J290" s="218">
        <v>223708852</v>
      </c>
      <c r="K290" s="218">
        <v>6220197</v>
      </c>
      <c r="L290" s="233">
        <v>5.349999616728399</v>
      </c>
      <c r="M290" s="218">
        <v>41629505</v>
      </c>
      <c r="N290" s="233">
        <v>3.498018547522912</v>
      </c>
      <c r="O290" s="218">
        <v>46717140</v>
      </c>
      <c r="P290" t="s">
        <v>867</v>
      </c>
      <c r="Q290" s="233">
        <v>-12.208149630826012</v>
      </c>
      <c r="R290" s="218">
        <v>318275694</v>
      </c>
      <c r="S290"/>
      <c r="T290" s="234">
        <v>6587114</v>
      </c>
      <c r="U290" s="233">
        <v>2.11</v>
      </c>
      <c r="W290" s="219"/>
    </row>
    <row r="291" spans="1:23" ht="12.75">
      <c r="A291" s="208" t="s">
        <v>727</v>
      </c>
      <c r="B291" s="170">
        <v>282</v>
      </c>
      <c r="C291" s="218">
        <v>19482486</v>
      </c>
      <c r="D291" s="218" t="s">
        <v>867</v>
      </c>
      <c r="E291" s="218">
        <v>760994</v>
      </c>
      <c r="F291" s="218">
        <v>2478000</v>
      </c>
      <c r="G291" s="218" t="s">
        <v>867</v>
      </c>
      <c r="H291" s="218">
        <v>22721480</v>
      </c>
      <c r="I291" s="218"/>
      <c r="J291" s="218">
        <v>19969548</v>
      </c>
      <c r="K291" s="218">
        <v>235738</v>
      </c>
      <c r="L291" s="233">
        <v>3.709998816372818</v>
      </c>
      <c r="M291" s="218">
        <v>786761</v>
      </c>
      <c r="N291" s="233">
        <v>3.385966249405383</v>
      </c>
      <c r="O291" s="218">
        <v>2338250</v>
      </c>
      <c r="P291" t="s">
        <v>867</v>
      </c>
      <c r="Q291" s="233">
        <v>-5.639628732849072</v>
      </c>
      <c r="R291" s="218">
        <v>23330297</v>
      </c>
      <c r="S291"/>
      <c r="T291" s="234">
        <v>608817</v>
      </c>
      <c r="U291" s="233">
        <v>2.68</v>
      </c>
      <c r="W291" s="219"/>
    </row>
    <row r="292" spans="1:23" ht="12.75">
      <c r="A292" s="208" t="s">
        <v>728</v>
      </c>
      <c r="B292" s="170">
        <v>283</v>
      </c>
      <c r="C292" s="218">
        <v>9069900</v>
      </c>
      <c r="D292" s="218" t="s">
        <v>867</v>
      </c>
      <c r="E292" s="218">
        <v>148666</v>
      </c>
      <c r="F292" s="218">
        <v>788000</v>
      </c>
      <c r="G292" s="218" t="s">
        <v>867</v>
      </c>
      <c r="H292" s="218">
        <v>10006566</v>
      </c>
      <c r="I292" s="218"/>
      <c r="J292" s="218">
        <v>9296648</v>
      </c>
      <c r="K292" s="218">
        <v>82536</v>
      </c>
      <c r="L292" s="233">
        <v>3.4100045204467526</v>
      </c>
      <c r="M292" s="218">
        <v>152371</v>
      </c>
      <c r="N292" s="233">
        <v>2.4921636419894257</v>
      </c>
      <c r="O292" s="218">
        <v>513000</v>
      </c>
      <c r="P292" t="s">
        <v>867</v>
      </c>
      <c r="Q292" s="233">
        <v>-34.898477157360404</v>
      </c>
      <c r="R292" s="218">
        <v>10044555</v>
      </c>
      <c r="S292"/>
      <c r="T292" s="234">
        <v>37989</v>
      </c>
      <c r="U292" s="233">
        <v>0.38</v>
      </c>
      <c r="W292" s="219"/>
    </row>
    <row r="293" spans="1:23" ht="12.75">
      <c r="A293" s="208" t="s">
        <v>729</v>
      </c>
      <c r="B293" s="170">
        <v>284</v>
      </c>
      <c r="C293" s="218">
        <v>52362187</v>
      </c>
      <c r="D293" s="218" t="s">
        <v>867</v>
      </c>
      <c r="E293" s="218">
        <v>3949139</v>
      </c>
      <c r="F293" s="218">
        <v>4477000</v>
      </c>
      <c r="G293" s="218" t="s">
        <v>867</v>
      </c>
      <c r="H293" s="218">
        <v>60788326</v>
      </c>
      <c r="I293" s="218"/>
      <c r="J293" s="218">
        <v>53671242</v>
      </c>
      <c r="K293" s="218">
        <v>670236</v>
      </c>
      <c r="L293" s="233">
        <v>3.7800006328994624</v>
      </c>
      <c r="M293" s="218">
        <v>4087267</v>
      </c>
      <c r="N293" s="233">
        <v>3.4976737967440497</v>
      </c>
      <c r="O293" s="218">
        <v>3967000</v>
      </c>
      <c r="P293" t="s">
        <v>867</v>
      </c>
      <c r="Q293" s="233">
        <v>-11.3915568461023</v>
      </c>
      <c r="R293" s="218">
        <v>62395745</v>
      </c>
      <c r="S293"/>
      <c r="T293" s="234">
        <v>1607419</v>
      </c>
      <c r="U293" s="233">
        <v>2.64</v>
      </c>
      <c r="W293" s="219"/>
    </row>
    <row r="294" spans="1:23" ht="12.75">
      <c r="A294" s="208" t="s">
        <v>730</v>
      </c>
      <c r="B294" s="170">
        <v>285</v>
      </c>
      <c r="C294" s="218">
        <v>71357804</v>
      </c>
      <c r="D294" s="218" t="s">
        <v>867</v>
      </c>
      <c r="E294" s="218">
        <v>3400457</v>
      </c>
      <c r="F294" s="218">
        <v>6239313</v>
      </c>
      <c r="G294" s="218" t="s">
        <v>867</v>
      </c>
      <c r="H294" s="218">
        <v>80997574</v>
      </c>
      <c r="I294" s="218"/>
      <c r="J294" s="218">
        <v>73141749</v>
      </c>
      <c r="K294" s="218">
        <v>977602</v>
      </c>
      <c r="L294" s="233">
        <v>3.8699999792594513</v>
      </c>
      <c r="M294" s="218">
        <v>3519473</v>
      </c>
      <c r="N294" s="233">
        <v>3.5000001470390596</v>
      </c>
      <c r="O294" s="218">
        <v>5953199</v>
      </c>
      <c r="P294" t="s">
        <v>867</v>
      </c>
      <c r="Q294" s="233">
        <v>-4.58566512050285</v>
      </c>
      <c r="R294" s="218">
        <v>83592023</v>
      </c>
      <c r="S294"/>
      <c r="T294" s="234">
        <v>2594449</v>
      </c>
      <c r="U294" s="233">
        <v>3.2</v>
      </c>
      <c r="W294" s="219"/>
    </row>
    <row r="295" spans="1:23" ht="12.75">
      <c r="A295" s="208" t="s">
        <v>731</v>
      </c>
      <c r="B295" s="170">
        <v>286</v>
      </c>
      <c r="C295" s="218">
        <v>27509414</v>
      </c>
      <c r="D295" s="218" t="s">
        <v>867</v>
      </c>
      <c r="E295" s="218">
        <v>447024</v>
      </c>
      <c r="F295" s="218">
        <v>1381000</v>
      </c>
      <c r="G295" s="218" t="s">
        <v>867</v>
      </c>
      <c r="H295" s="218">
        <v>29337438</v>
      </c>
      <c r="I295" s="218"/>
      <c r="J295" s="218">
        <v>28197149</v>
      </c>
      <c r="K295" s="218">
        <v>635467</v>
      </c>
      <c r="L295" s="233">
        <v>4.809997043194014</v>
      </c>
      <c r="M295" s="218">
        <v>462670</v>
      </c>
      <c r="N295" s="233">
        <v>3.500035792261713</v>
      </c>
      <c r="O295" s="218">
        <v>1244045</v>
      </c>
      <c r="P295" t="s">
        <v>867</v>
      </c>
      <c r="Q295" s="233">
        <v>-9.91708906589428</v>
      </c>
      <c r="R295" s="218">
        <v>30539331</v>
      </c>
      <c r="S295"/>
      <c r="T295" s="234">
        <v>1201893</v>
      </c>
      <c r="U295" s="233">
        <v>4.1000000000000005</v>
      </c>
      <c r="W295" s="219"/>
    </row>
    <row r="296" spans="1:23" ht="12.75">
      <c r="A296" s="208" t="s">
        <v>732</v>
      </c>
      <c r="B296" s="170">
        <v>287</v>
      </c>
      <c r="C296" s="218">
        <v>25903627</v>
      </c>
      <c r="D296" s="218" t="s">
        <v>867</v>
      </c>
      <c r="E296" s="218">
        <v>969772</v>
      </c>
      <c r="F296" s="218">
        <v>3251549</v>
      </c>
      <c r="G296" s="218" t="s">
        <v>867</v>
      </c>
      <c r="H296" s="218">
        <v>30124948</v>
      </c>
      <c r="I296" s="218"/>
      <c r="J296" s="218">
        <v>26551218</v>
      </c>
      <c r="K296" s="218">
        <v>316024</v>
      </c>
      <c r="L296" s="233">
        <v>3.7200002918510213</v>
      </c>
      <c r="M296" s="218">
        <v>998566</v>
      </c>
      <c r="N296" s="233">
        <v>2.9691515119017664</v>
      </c>
      <c r="O296" s="218">
        <v>2679430</v>
      </c>
      <c r="P296" t="s">
        <v>867</v>
      </c>
      <c r="Q296" s="233">
        <v>-17.595275359528642</v>
      </c>
      <c r="R296" s="218">
        <v>30545238</v>
      </c>
      <c r="S296"/>
      <c r="T296" s="234">
        <v>420290</v>
      </c>
      <c r="U296" s="233">
        <v>1.4000000000000001</v>
      </c>
      <c r="W296" s="219"/>
    </row>
    <row r="297" spans="1:23" ht="12.75">
      <c r="A297" s="208" t="s">
        <v>733</v>
      </c>
      <c r="B297" s="170">
        <v>288</v>
      </c>
      <c r="C297" s="218">
        <v>73642444</v>
      </c>
      <c r="D297" s="218" t="s">
        <v>867</v>
      </c>
      <c r="E297" s="218">
        <v>1525212</v>
      </c>
      <c r="F297" s="218">
        <v>3761452</v>
      </c>
      <c r="G297" s="218" t="s">
        <v>867</v>
      </c>
      <c r="H297" s="218">
        <v>78929108</v>
      </c>
      <c r="I297" s="218"/>
      <c r="J297" s="218">
        <v>75483505</v>
      </c>
      <c r="K297" s="218">
        <v>1185643</v>
      </c>
      <c r="L297" s="233">
        <v>4.109999391112006</v>
      </c>
      <c r="M297" s="218">
        <v>1577238</v>
      </c>
      <c r="N297" s="233">
        <v>3.411066789403703</v>
      </c>
      <c r="O297" s="218">
        <v>3444901</v>
      </c>
      <c r="P297" t="s">
        <v>867</v>
      </c>
      <c r="Q297" s="233">
        <v>-8.415659697372185</v>
      </c>
      <c r="R297" s="218">
        <v>81691287</v>
      </c>
      <c r="S297"/>
      <c r="T297" s="234">
        <v>2762179</v>
      </c>
      <c r="U297" s="233">
        <v>3.5000000000000004</v>
      </c>
      <c r="W297" s="219"/>
    </row>
    <row r="298" spans="1:23" ht="12.75">
      <c r="A298" s="208" t="s">
        <v>734</v>
      </c>
      <c r="B298" s="170">
        <v>289</v>
      </c>
      <c r="C298" s="218">
        <v>4689331</v>
      </c>
      <c r="D298" s="218" t="s">
        <v>867</v>
      </c>
      <c r="E298" s="218">
        <v>677043</v>
      </c>
      <c r="F298" s="218">
        <v>591069.2</v>
      </c>
      <c r="G298" s="218" t="s">
        <v>867</v>
      </c>
      <c r="H298" s="218">
        <v>5957443.2</v>
      </c>
      <c r="I298" s="218"/>
      <c r="J298" s="218">
        <v>4806564</v>
      </c>
      <c r="K298" s="218">
        <v>52989</v>
      </c>
      <c r="L298" s="233">
        <v>3.6299847462249946</v>
      </c>
      <c r="M298" s="218">
        <v>695828</v>
      </c>
      <c r="N298" s="233">
        <v>2.7745652787193724</v>
      </c>
      <c r="O298" s="218">
        <v>599741.77</v>
      </c>
      <c r="P298" t="s">
        <v>867</v>
      </c>
      <c r="Q298" s="233">
        <v>1.4672681303644421</v>
      </c>
      <c r="R298" s="218">
        <v>6155122.77</v>
      </c>
      <c r="S298"/>
      <c r="T298" s="234">
        <v>197679.56999999937</v>
      </c>
      <c r="U298" s="233">
        <v>3.32</v>
      </c>
      <c r="W298" s="219"/>
    </row>
    <row r="299" spans="1:23" ht="12.75">
      <c r="A299" s="208" t="s">
        <v>735</v>
      </c>
      <c r="B299" s="170">
        <v>290</v>
      </c>
      <c r="C299" s="218">
        <v>21213934</v>
      </c>
      <c r="D299" s="218" t="s">
        <v>867</v>
      </c>
      <c r="E299" s="218">
        <v>977486</v>
      </c>
      <c r="F299" s="218">
        <v>1712992</v>
      </c>
      <c r="G299" s="218" t="s">
        <v>867</v>
      </c>
      <c r="H299" s="218">
        <v>23904412</v>
      </c>
      <c r="I299" s="218"/>
      <c r="J299" s="218">
        <v>21744282</v>
      </c>
      <c r="K299" s="218">
        <v>445493</v>
      </c>
      <c r="L299" s="233">
        <v>4.600000169699783</v>
      </c>
      <c r="M299" s="218">
        <v>1006498</v>
      </c>
      <c r="N299" s="233">
        <v>2.968022048397624</v>
      </c>
      <c r="O299" s="218">
        <v>1520536</v>
      </c>
      <c r="P299" t="s">
        <v>867</v>
      </c>
      <c r="Q299" s="233">
        <v>-11.235078739422017</v>
      </c>
      <c r="R299" s="218">
        <v>24716809</v>
      </c>
      <c r="S299"/>
      <c r="T299" s="234">
        <v>812397</v>
      </c>
      <c r="U299" s="233">
        <v>3.4000000000000004</v>
      </c>
      <c r="W299" s="219"/>
    </row>
    <row r="300" spans="1:23" ht="12.75">
      <c r="A300" s="208" t="s">
        <v>736</v>
      </c>
      <c r="B300" s="170">
        <v>291</v>
      </c>
      <c r="C300" s="218">
        <v>46754047</v>
      </c>
      <c r="D300" s="218" t="s">
        <v>867</v>
      </c>
      <c r="E300" s="218">
        <v>1376114</v>
      </c>
      <c r="F300" s="218">
        <v>3245740</v>
      </c>
      <c r="G300" s="218" t="s">
        <v>867</v>
      </c>
      <c r="H300" s="218">
        <v>51375901</v>
      </c>
      <c r="I300" s="218"/>
      <c r="J300" s="218">
        <v>47922898</v>
      </c>
      <c r="K300" s="218">
        <v>518970</v>
      </c>
      <c r="L300" s="233">
        <v>3.6099997931729844</v>
      </c>
      <c r="M300" s="218">
        <v>1424222</v>
      </c>
      <c r="N300" s="233">
        <v>3.4959312963896885</v>
      </c>
      <c r="O300" s="218">
        <v>3121874</v>
      </c>
      <c r="P300" t="s">
        <v>867</v>
      </c>
      <c r="Q300" s="233">
        <v>-3.816263779600338</v>
      </c>
      <c r="R300" s="218">
        <v>52987964</v>
      </c>
      <c r="S300"/>
      <c r="T300" s="234">
        <v>1612063</v>
      </c>
      <c r="U300" s="233">
        <v>3.1399999999999997</v>
      </c>
      <c r="W300" s="219"/>
    </row>
    <row r="301" spans="1:23" ht="12.75">
      <c r="A301" s="208" t="s">
        <v>737</v>
      </c>
      <c r="B301" s="170">
        <v>292</v>
      </c>
      <c r="C301" s="218">
        <v>36723823</v>
      </c>
      <c r="D301" s="218" t="s">
        <v>867</v>
      </c>
      <c r="E301" s="218">
        <v>1994435</v>
      </c>
      <c r="F301" s="218">
        <v>1776000</v>
      </c>
      <c r="G301" s="218" t="s">
        <v>867</v>
      </c>
      <c r="H301" s="218">
        <v>40494258</v>
      </c>
      <c r="I301" s="218"/>
      <c r="J301" s="218">
        <v>37641919</v>
      </c>
      <c r="K301" s="218">
        <v>741821</v>
      </c>
      <c r="L301" s="233">
        <v>4.5200005456948205</v>
      </c>
      <c r="M301" s="218">
        <v>2064240</v>
      </c>
      <c r="N301" s="233">
        <v>3.499988718609531</v>
      </c>
      <c r="O301" s="218">
        <v>1730000</v>
      </c>
      <c r="P301" t="s">
        <v>867</v>
      </c>
      <c r="Q301" s="233">
        <v>-2.59009009009009</v>
      </c>
      <c r="R301" s="218">
        <v>42177980</v>
      </c>
      <c r="S301"/>
      <c r="T301" s="234">
        <v>1683722</v>
      </c>
      <c r="U301" s="233">
        <v>4.16</v>
      </c>
      <c r="W301" s="219"/>
    </row>
    <row r="302" spans="1:23" ht="12.75">
      <c r="A302" s="208" t="s">
        <v>738</v>
      </c>
      <c r="B302" s="170">
        <v>293</v>
      </c>
      <c r="C302" s="218">
        <v>111223321</v>
      </c>
      <c r="D302" s="218" t="s">
        <v>867</v>
      </c>
      <c r="E302" s="218">
        <v>9086030</v>
      </c>
      <c r="F302" s="218">
        <v>10950600</v>
      </c>
      <c r="G302" s="218" t="s">
        <v>867</v>
      </c>
      <c r="H302" s="218">
        <v>131259951</v>
      </c>
      <c r="I302" s="218"/>
      <c r="J302" s="218">
        <v>114003904</v>
      </c>
      <c r="K302" s="218">
        <v>2647115</v>
      </c>
      <c r="L302" s="233">
        <v>4.879999941738837</v>
      </c>
      <c r="M302" s="218">
        <v>9398628</v>
      </c>
      <c r="N302" s="233">
        <v>3.4404244758161706</v>
      </c>
      <c r="O302" s="218">
        <v>9533600</v>
      </c>
      <c r="P302" t="s">
        <v>867</v>
      </c>
      <c r="Q302" s="233">
        <v>-12.939930232133399</v>
      </c>
      <c r="R302" s="218">
        <v>135583247</v>
      </c>
      <c r="S302"/>
      <c r="T302" s="234">
        <v>4323296</v>
      </c>
      <c r="U302" s="233">
        <v>3.29</v>
      </c>
      <c r="W302" s="219"/>
    </row>
    <row r="303" spans="1:23" ht="12.75">
      <c r="A303" s="208" t="s">
        <v>739</v>
      </c>
      <c r="B303" s="170">
        <v>294</v>
      </c>
      <c r="C303" s="218">
        <v>7583917</v>
      </c>
      <c r="D303" s="218" t="s">
        <v>867</v>
      </c>
      <c r="E303" s="218">
        <v>1563729</v>
      </c>
      <c r="F303" s="218">
        <v>2680923</v>
      </c>
      <c r="G303" s="218" t="s">
        <v>867</v>
      </c>
      <c r="H303" s="218">
        <v>11828569</v>
      </c>
      <c r="I303" s="218"/>
      <c r="J303" s="218">
        <v>7773515</v>
      </c>
      <c r="K303" s="218">
        <v>146370</v>
      </c>
      <c r="L303" s="233">
        <v>4.430006288307217</v>
      </c>
      <c r="M303" s="218">
        <v>1615556</v>
      </c>
      <c r="N303" s="233">
        <v>3.3143210876053333</v>
      </c>
      <c r="O303" s="218">
        <v>2733079</v>
      </c>
      <c r="P303" t="s">
        <v>867</v>
      </c>
      <c r="Q303" s="233">
        <v>1.9454493844097722</v>
      </c>
      <c r="R303" s="218">
        <v>12268520</v>
      </c>
      <c r="S303"/>
      <c r="T303" s="234">
        <v>439951</v>
      </c>
      <c r="U303" s="233">
        <v>3.7199999999999998</v>
      </c>
      <c r="W303" s="219"/>
    </row>
    <row r="304" spans="1:23" ht="12.75">
      <c r="A304" s="208" t="s">
        <v>740</v>
      </c>
      <c r="B304" s="170">
        <v>295</v>
      </c>
      <c r="C304" s="218">
        <v>85074472</v>
      </c>
      <c r="D304" s="218" t="s">
        <v>867</v>
      </c>
      <c r="E304" s="218">
        <v>3178899</v>
      </c>
      <c r="F304" s="218">
        <v>6824965</v>
      </c>
      <c r="G304" s="218" t="s">
        <v>867</v>
      </c>
      <c r="H304" s="218">
        <v>95078336</v>
      </c>
      <c r="I304" s="218"/>
      <c r="J304" s="218">
        <v>87201334</v>
      </c>
      <c r="K304" s="218">
        <v>1769549</v>
      </c>
      <c r="L304" s="233">
        <v>4.58000021440039</v>
      </c>
      <c r="M304" s="218">
        <v>3282341</v>
      </c>
      <c r="N304" s="233">
        <v>3.2540197093396173</v>
      </c>
      <c r="O304" s="218">
        <v>5770875</v>
      </c>
      <c r="P304" t="s">
        <v>867</v>
      </c>
      <c r="Q304" s="233">
        <v>-15.44462132772842</v>
      </c>
      <c r="R304" s="218">
        <v>98024099</v>
      </c>
      <c r="S304"/>
      <c r="T304" s="234">
        <v>2945763</v>
      </c>
      <c r="U304" s="233">
        <v>3.1</v>
      </c>
      <c r="W304" s="219"/>
    </row>
    <row r="305" spans="1:23" ht="12.75">
      <c r="A305" s="208" t="s">
        <v>741</v>
      </c>
      <c r="B305" s="170">
        <v>296</v>
      </c>
      <c r="C305" s="218">
        <v>24520697</v>
      </c>
      <c r="D305" s="218" t="s">
        <v>867</v>
      </c>
      <c r="E305" s="218">
        <v>116900</v>
      </c>
      <c r="F305" s="218">
        <v>1765000</v>
      </c>
      <c r="G305" s="218" t="s">
        <v>867</v>
      </c>
      <c r="H305" s="218">
        <v>26402597</v>
      </c>
      <c r="I305" s="218"/>
      <c r="J305" s="218">
        <v>25133714</v>
      </c>
      <c r="K305" s="218">
        <v>360454</v>
      </c>
      <c r="L305" s="233">
        <v>3.969997263944006</v>
      </c>
      <c r="M305" s="218">
        <v>120544</v>
      </c>
      <c r="N305" s="233">
        <v>3.1171941830624466</v>
      </c>
      <c r="O305" s="218">
        <v>1840000</v>
      </c>
      <c r="P305" t="s">
        <v>867</v>
      </c>
      <c r="Q305" s="233">
        <v>4.2492917847025495</v>
      </c>
      <c r="R305" s="218">
        <v>27454712</v>
      </c>
      <c r="S305"/>
      <c r="T305" s="234">
        <v>1052115</v>
      </c>
      <c r="U305" s="233">
        <v>3.9800000000000004</v>
      </c>
      <c r="W305" s="219"/>
    </row>
    <row r="306" spans="1:23" ht="12.75">
      <c r="A306" s="208" t="s">
        <v>742</v>
      </c>
      <c r="B306" s="170">
        <v>297</v>
      </c>
      <c r="C306" s="224">
        <v>1112962</v>
      </c>
      <c r="D306" s="218" t="s">
        <v>867</v>
      </c>
      <c r="E306" s="224">
        <v>88053</v>
      </c>
      <c r="F306" s="224">
        <v>119700</v>
      </c>
      <c r="G306" s="218" t="s">
        <v>867</v>
      </c>
      <c r="H306" s="224">
        <v>1320715</v>
      </c>
      <c r="I306" s="224"/>
      <c r="J306" s="218">
        <v>1140786</v>
      </c>
      <c r="K306" s="218">
        <v>14580</v>
      </c>
      <c r="L306" s="233">
        <v>3.810013279878379</v>
      </c>
      <c r="M306" s="224">
        <v>88740</v>
      </c>
      <c r="N306" s="233">
        <v>0.7802119178222207</v>
      </c>
      <c r="O306" s="224">
        <v>113500</v>
      </c>
      <c r="P306" s="225" t="s">
        <v>867</v>
      </c>
      <c r="Q306" s="233">
        <v>-5.179615705931496</v>
      </c>
      <c r="R306" s="224">
        <v>1357606</v>
      </c>
      <c r="S306" s="225"/>
      <c r="T306" s="235">
        <v>36891</v>
      </c>
      <c r="U306" s="233">
        <v>2.79</v>
      </c>
      <c r="W306" s="219"/>
    </row>
    <row r="307" spans="1:23" ht="12.75">
      <c r="A307" s="208" t="s">
        <v>743</v>
      </c>
      <c r="B307" s="170">
        <v>298</v>
      </c>
      <c r="C307" s="218">
        <v>20082481</v>
      </c>
      <c r="D307" s="218" t="s">
        <v>867</v>
      </c>
      <c r="E307" s="218">
        <v>795531</v>
      </c>
      <c r="F307" s="218">
        <v>1190000</v>
      </c>
      <c r="G307" s="218" t="s">
        <v>867</v>
      </c>
      <c r="H307" s="218">
        <v>22068012</v>
      </c>
      <c r="I307" s="218"/>
      <c r="J307" s="218">
        <v>20584543</v>
      </c>
      <c r="K307" s="218">
        <v>228940</v>
      </c>
      <c r="L307" s="233">
        <v>3.639998464333167</v>
      </c>
      <c r="M307" s="218">
        <v>818327</v>
      </c>
      <c r="N307" s="233">
        <v>2.865507440941962</v>
      </c>
      <c r="O307" s="218">
        <v>1190000</v>
      </c>
      <c r="P307" t="s">
        <v>867</v>
      </c>
      <c r="Q307" s="233">
        <v>0</v>
      </c>
      <c r="R307" s="218">
        <v>22821810</v>
      </c>
      <c r="S307"/>
      <c r="T307" s="234">
        <v>753798</v>
      </c>
      <c r="U307" s="233">
        <v>3.42</v>
      </c>
      <c r="W307" s="219"/>
    </row>
    <row r="308" spans="1:23" ht="12.75">
      <c r="A308" s="208" t="s">
        <v>744</v>
      </c>
      <c r="B308" s="170">
        <v>299</v>
      </c>
      <c r="C308" s="218">
        <v>15865741</v>
      </c>
      <c r="D308" s="218" t="s">
        <v>867</v>
      </c>
      <c r="E308" s="218">
        <v>1600770</v>
      </c>
      <c r="F308" s="218">
        <v>1554883.0499999998</v>
      </c>
      <c r="G308" s="218" t="s">
        <v>867</v>
      </c>
      <c r="H308" s="218">
        <v>19021394.05</v>
      </c>
      <c r="I308" s="218"/>
      <c r="J308" s="218">
        <v>16262385</v>
      </c>
      <c r="K308" s="218">
        <v>174523</v>
      </c>
      <c r="L308" s="233">
        <v>3.6000020421359458</v>
      </c>
      <c r="M308" s="218">
        <v>1649615</v>
      </c>
      <c r="N308" s="233">
        <v>3.0513440406804224</v>
      </c>
      <c r="O308" s="218">
        <v>1481060.01</v>
      </c>
      <c r="P308" t="s">
        <v>867</v>
      </c>
      <c r="Q308" s="233">
        <v>-4.747819458190107</v>
      </c>
      <c r="R308" s="218">
        <v>19567583.01</v>
      </c>
      <c r="S308"/>
      <c r="T308" s="234">
        <v>546188.9600000009</v>
      </c>
      <c r="U308" s="233">
        <v>2.87</v>
      </c>
      <c r="W308" s="219"/>
    </row>
    <row r="309" spans="1:23" ht="12.75">
      <c r="A309" s="208" t="s">
        <v>745</v>
      </c>
      <c r="B309" s="170">
        <v>300</v>
      </c>
      <c r="C309" s="218">
        <v>11703730</v>
      </c>
      <c r="D309" s="218" t="s">
        <v>867</v>
      </c>
      <c r="E309" s="218">
        <v>32217</v>
      </c>
      <c r="F309" s="218">
        <v>1203400</v>
      </c>
      <c r="G309" s="218" t="s">
        <v>867</v>
      </c>
      <c r="H309" s="218">
        <v>12939347</v>
      </c>
      <c r="I309" s="218"/>
      <c r="J309" s="218">
        <v>11996323</v>
      </c>
      <c r="K309" s="218">
        <v>161511</v>
      </c>
      <c r="L309" s="233">
        <v>3.8799938139379497</v>
      </c>
      <c r="M309" s="218">
        <v>33335</v>
      </c>
      <c r="N309" s="233">
        <v>3.470217586988236</v>
      </c>
      <c r="O309" s="218">
        <v>1104400</v>
      </c>
      <c r="P309" t="s">
        <v>867</v>
      </c>
      <c r="Q309" s="233">
        <v>-8.226691042047532</v>
      </c>
      <c r="R309" s="218">
        <v>13295569</v>
      </c>
      <c r="S309"/>
      <c r="T309" s="234">
        <v>356222</v>
      </c>
      <c r="U309" s="233">
        <v>2.75</v>
      </c>
      <c r="W309" s="219"/>
    </row>
    <row r="310" spans="1:23" ht="12.75">
      <c r="A310" s="208" t="s">
        <v>746</v>
      </c>
      <c r="B310" s="170">
        <v>301</v>
      </c>
      <c r="C310" s="218">
        <v>29429241</v>
      </c>
      <c r="D310" s="218" t="s">
        <v>867</v>
      </c>
      <c r="E310" s="218">
        <v>1054102</v>
      </c>
      <c r="F310" s="218">
        <v>3226000</v>
      </c>
      <c r="G310" s="218" t="s">
        <v>867</v>
      </c>
      <c r="H310" s="218">
        <v>33709343</v>
      </c>
      <c r="I310" s="218"/>
      <c r="J310" s="218">
        <v>30164972</v>
      </c>
      <c r="K310" s="218">
        <v>500297</v>
      </c>
      <c r="L310" s="233">
        <v>4.199999585446325</v>
      </c>
      <c r="M310" s="218">
        <v>1090020</v>
      </c>
      <c r="N310" s="233">
        <v>3.407450132909339</v>
      </c>
      <c r="O310" s="218">
        <v>2908682</v>
      </c>
      <c r="P310" t="s">
        <v>867</v>
      </c>
      <c r="Q310" s="233">
        <v>-9.836267823930564</v>
      </c>
      <c r="R310" s="218">
        <v>34663971</v>
      </c>
      <c r="S310"/>
      <c r="T310" s="234">
        <v>954628</v>
      </c>
      <c r="U310" s="233">
        <v>2.83</v>
      </c>
      <c r="W310" s="219"/>
    </row>
    <row r="311" spans="1:23" ht="12.75">
      <c r="A311" s="208" t="s">
        <v>747</v>
      </c>
      <c r="B311" s="170">
        <v>302</v>
      </c>
      <c r="C311" s="218">
        <v>1577691</v>
      </c>
      <c r="D311" s="218" t="s">
        <v>867</v>
      </c>
      <c r="E311" s="218">
        <v>26127</v>
      </c>
      <c r="F311" s="218">
        <v>65950</v>
      </c>
      <c r="G311" s="218" t="s">
        <v>867</v>
      </c>
      <c r="H311" s="218">
        <v>1669768</v>
      </c>
      <c r="I311" s="218"/>
      <c r="J311" s="218">
        <v>1617133</v>
      </c>
      <c r="K311" s="218">
        <v>8677</v>
      </c>
      <c r="L311" s="233">
        <v>3.0499635226416326</v>
      </c>
      <c r="M311" s="218">
        <v>26599</v>
      </c>
      <c r="N311" s="233">
        <v>1.8065602633291231</v>
      </c>
      <c r="O311" s="218">
        <v>49750</v>
      </c>
      <c r="P311" t="s">
        <v>867</v>
      </c>
      <c r="Q311" s="233">
        <v>-24.564063684609554</v>
      </c>
      <c r="R311" s="218">
        <v>1702159</v>
      </c>
      <c r="S311"/>
      <c r="T311" s="234">
        <v>32391</v>
      </c>
      <c r="U311" s="233">
        <v>1.94</v>
      </c>
      <c r="W311" s="219"/>
    </row>
    <row r="312" spans="1:23" ht="12.75">
      <c r="A312" s="208" t="s">
        <v>748</v>
      </c>
      <c r="B312" s="170">
        <v>303</v>
      </c>
      <c r="C312" s="218">
        <v>15327006</v>
      </c>
      <c r="D312" s="218" t="s">
        <v>867</v>
      </c>
      <c r="E312" s="218">
        <v>773709</v>
      </c>
      <c r="F312" s="218">
        <v>1181686</v>
      </c>
      <c r="G312" s="218" t="s">
        <v>867</v>
      </c>
      <c r="H312" s="218">
        <v>17282401</v>
      </c>
      <c r="I312" s="218"/>
      <c r="J312" s="218">
        <v>15710181</v>
      </c>
      <c r="K312" s="218">
        <v>429156</v>
      </c>
      <c r="L312" s="233">
        <v>5.299997925230799</v>
      </c>
      <c r="M312" s="218">
        <v>793497</v>
      </c>
      <c r="N312" s="233">
        <v>2.557550707048774</v>
      </c>
      <c r="O312" s="218">
        <v>1074158</v>
      </c>
      <c r="P312" t="s">
        <v>867</v>
      </c>
      <c r="Q312" s="233">
        <v>-9.099540825566182</v>
      </c>
      <c r="R312" s="218">
        <v>18006992</v>
      </c>
      <c r="S312"/>
      <c r="T312" s="234">
        <v>724591</v>
      </c>
      <c r="U312" s="233">
        <v>4.19</v>
      </c>
      <c r="W312" s="219"/>
    </row>
    <row r="313" spans="1:23" ht="12.75">
      <c r="A313" s="208" t="s">
        <v>749</v>
      </c>
      <c r="B313" s="170">
        <v>304</v>
      </c>
      <c r="C313" s="218">
        <v>30241097</v>
      </c>
      <c r="D313" s="218" t="s">
        <v>867</v>
      </c>
      <c r="E313" s="218">
        <v>1488594</v>
      </c>
      <c r="F313" s="218">
        <v>2593929</v>
      </c>
      <c r="G313" s="218" t="s">
        <v>867</v>
      </c>
      <c r="H313" s="218">
        <v>34323620</v>
      </c>
      <c r="I313" s="218"/>
      <c r="J313" s="218">
        <v>30997124</v>
      </c>
      <c r="K313" s="218">
        <v>1109848</v>
      </c>
      <c r="L313" s="233">
        <v>6.169997735201206</v>
      </c>
      <c r="M313" s="218">
        <v>1539733</v>
      </c>
      <c r="N313" s="233">
        <v>3.435389367416502</v>
      </c>
      <c r="O313" s="218">
        <v>2675521</v>
      </c>
      <c r="P313" t="s">
        <v>867</v>
      </c>
      <c r="Q313" s="233">
        <v>3.14549858535064</v>
      </c>
      <c r="R313" s="218">
        <v>36322226</v>
      </c>
      <c r="S313"/>
      <c r="T313" s="234">
        <v>1998606</v>
      </c>
      <c r="U313" s="233">
        <v>5.82</v>
      </c>
      <c r="W313" s="219"/>
    </row>
    <row r="314" spans="1:23" ht="12.75">
      <c r="A314" s="208" t="s">
        <v>750</v>
      </c>
      <c r="B314" s="170">
        <v>305</v>
      </c>
      <c r="C314" s="218">
        <v>77387411</v>
      </c>
      <c r="D314" s="218" t="s">
        <v>867</v>
      </c>
      <c r="E314" s="218">
        <v>3610736</v>
      </c>
      <c r="F314" s="218">
        <v>7598789</v>
      </c>
      <c r="G314" s="218" t="s">
        <v>867</v>
      </c>
      <c r="H314" s="218">
        <v>88596936</v>
      </c>
      <c r="I314" s="218"/>
      <c r="J314" s="218">
        <v>79322096</v>
      </c>
      <c r="K314" s="218">
        <v>1369757</v>
      </c>
      <c r="L314" s="233">
        <v>4.269999418897733</v>
      </c>
      <c r="M314" s="218">
        <v>3735944</v>
      </c>
      <c r="N314" s="233">
        <v>3.4676586712515123</v>
      </c>
      <c r="O314" s="218">
        <v>7168000</v>
      </c>
      <c r="P314" t="s">
        <v>867</v>
      </c>
      <c r="Q314" s="233">
        <v>-5.669179654810787</v>
      </c>
      <c r="R314" s="218">
        <v>91595797</v>
      </c>
      <c r="S314"/>
      <c r="T314" s="234">
        <v>2998861</v>
      </c>
      <c r="U314" s="233">
        <v>3.38</v>
      </c>
      <c r="W314" s="219"/>
    </row>
    <row r="315" spans="1:23" ht="12.75">
      <c r="A315" s="208" t="s">
        <v>751</v>
      </c>
      <c r="B315" s="170">
        <v>306</v>
      </c>
      <c r="C315" s="218">
        <v>3518108</v>
      </c>
      <c r="D315" s="218" t="s">
        <v>867</v>
      </c>
      <c r="E315" s="218">
        <v>293133</v>
      </c>
      <c r="F315" s="218">
        <v>248000</v>
      </c>
      <c r="G315" s="218" t="s">
        <v>867</v>
      </c>
      <c r="H315" s="218">
        <v>4059241</v>
      </c>
      <c r="I315" s="218"/>
      <c r="J315" s="218">
        <v>3606061</v>
      </c>
      <c r="K315" s="218">
        <v>34126</v>
      </c>
      <c r="L315" s="233">
        <v>3.4700185440583406</v>
      </c>
      <c r="M315" s="218">
        <v>301912</v>
      </c>
      <c r="N315" s="233">
        <v>2.994886280289152</v>
      </c>
      <c r="O315" s="218">
        <v>329225.88</v>
      </c>
      <c r="P315" t="s">
        <v>867</v>
      </c>
      <c r="Q315" s="233">
        <v>32.75237096774194</v>
      </c>
      <c r="R315" s="218">
        <v>4271324.88</v>
      </c>
      <c r="S315"/>
      <c r="T315" s="234">
        <v>212083.8799999999</v>
      </c>
      <c r="U315" s="233">
        <v>5.220000000000001</v>
      </c>
      <c r="W315" s="219"/>
    </row>
    <row r="316" spans="1:23" ht="12.75">
      <c r="A316" s="208" t="s">
        <v>752</v>
      </c>
      <c r="B316" s="170">
        <v>307</v>
      </c>
      <c r="C316" s="218">
        <v>72568112</v>
      </c>
      <c r="D316" s="218" t="s">
        <v>867</v>
      </c>
      <c r="E316" s="218">
        <v>2781673</v>
      </c>
      <c r="F316" s="218">
        <v>5672000</v>
      </c>
      <c r="G316" s="218" t="s">
        <v>867</v>
      </c>
      <c r="H316" s="218">
        <v>81021785</v>
      </c>
      <c r="I316" s="218"/>
      <c r="J316" s="218">
        <v>74382315</v>
      </c>
      <c r="K316" s="218">
        <v>1705351</v>
      </c>
      <c r="L316" s="233">
        <v>4.850000782712936</v>
      </c>
      <c r="M316" s="218">
        <v>2876395</v>
      </c>
      <c r="N316" s="233">
        <v>3.405216932400034</v>
      </c>
      <c r="O316" s="218">
        <v>4889000</v>
      </c>
      <c r="P316" t="s">
        <v>867</v>
      </c>
      <c r="Q316" s="233">
        <v>-13.804654442877291</v>
      </c>
      <c r="R316" s="218">
        <v>83853061</v>
      </c>
      <c r="S316"/>
      <c r="T316" s="234">
        <v>2831276</v>
      </c>
      <c r="U316" s="233">
        <v>3.49</v>
      </c>
      <c r="W316" s="219"/>
    </row>
    <row r="317" spans="1:23" ht="12.75">
      <c r="A317" s="208" t="s">
        <v>753</v>
      </c>
      <c r="B317" s="170">
        <v>308</v>
      </c>
      <c r="C317" s="218">
        <v>245720542</v>
      </c>
      <c r="D317" s="218" t="s">
        <v>867</v>
      </c>
      <c r="E317" s="218">
        <v>10205097</v>
      </c>
      <c r="F317" s="218">
        <v>18642500</v>
      </c>
      <c r="G317" s="218" t="s">
        <v>867</v>
      </c>
      <c r="H317" s="218">
        <v>274568139</v>
      </c>
      <c r="I317" s="218"/>
      <c r="J317" s="218">
        <v>251863556</v>
      </c>
      <c r="K317" s="218">
        <v>7101324</v>
      </c>
      <c r="L317" s="233">
        <v>5.39000031995697</v>
      </c>
      <c r="M317" s="218">
        <v>10561997</v>
      </c>
      <c r="N317" s="233">
        <v>3.497272000452323</v>
      </c>
      <c r="O317" s="218">
        <v>13531000</v>
      </c>
      <c r="P317" t="s">
        <v>867</v>
      </c>
      <c r="Q317" s="233">
        <v>-27.41853292208663</v>
      </c>
      <c r="R317" s="218">
        <v>283057877</v>
      </c>
      <c r="S317"/>
      <c r="T317" s="234">
        <v>8489738</v>
      </c>
      <c r="U317" s="233">
        <v>3.09</v>
      </c>
      <c r="W317" s="219"/>
    </row>
    <row r="318" spans="1:23" ht="12.75">
      <c r="A318" s="208" t="s">
        <v>754</v>
      </c>
      <c r="B318" s="170">
        <v>309</v>
      </c>
      <c r="C318" s="218">
        <v>16080570</v>
      </c>
      <c r="D318" s="218" t="s">
        <v>867</v>
      </c>
      <c r="E318" s="218">
        <v>1857844</v>
      </c>
      <c r="F318" s="218">
        <v>1502202.25</v>
      </c>
      <c r="G318" s="218" t="s">
        <v>867</v>
      </c>
      <c r="H318" s="218">
        <v>19440616.25</v>
      </c>
      <c r="I318" s="218"/>
      <c r="J318" s="218">
        <v>16482584</v>
      </c>
      <c r="K318" s="218">
        <v>147941</v>
      </c>
      <c r="L318" s="233">
        <v>3.419996927969593</v>
      </c>
      <c r="M318" s="218">
        <v>1922009</v>
      </c>
      <c r="N318" s="233">
        <v>3.4537345439121907</v>
      </c>
      <c r="O318" s="218">
        <v>1442292.32</v>
      </c>
      <c r="P318" t="s">
        <v>867</v>
      </c>
      <c r="Q318" s="233">
        <v>-3.988140079007333</v>
      </c>
      <c r="R318" s="218">
        <v>19994826.32</v>
      </c>
      <c r="S318"/>
      <c r="T318" s="234">
        <v>554210.0700000003</v>
      </c>
      <c r="U318" s="233">
        <v>2.85</v>
      </c>
      <c r="W318" s="219"/>
    </row>
    <row r="319" spans="1:23" ht="12.75">
      <c r="A319" s="208" t="s">
        <v>755</v>
      </c>
      <c r="B319" s="170">
        <v>310</v>
      </c>
      <c r="C319" s="218">
        <v>43624089</v>
      </c>
      <c r="D319" s="218" t="s">
        <v>867</v>
      </c>
      <c r="E319" s="218">
        <v>2210381</v>
      </c>
      <c r="F319" s="218">
        <v>4877000</v>
      </c>
      <c r="G319" s="218" t="s">
        <v>867</v>
      </c>
      <c r="H319" s="218">
        <v>50711470</v>
      </c>
      <c r="I319" s="218"/>
      <c r="J319" s="218">
        <v>44714691</v>
      </c>
      <c r="K319" s="218">
        <v>571476</v>
      </c>
      <c r="L319" s="233">
        <v>3.8100004793223303</v>
      </c>
      <c r="M319" s="218">
        <v>2283915</v>
      </c>
      <c r="N319" s="233">
        <v>3.3267567898927832</v>
      </c>
      <c r="O319" s="218">
        <v>3275000</v>
      </c>
      <c r="P319" t="s">
        <v>867</v>
      </c>
      <c r="Q319" s="233">
        <v>-32.84806233340168</v>
      </c>
      <c r="R319" s="218">
        <v>50845082</v>
      </c>
      <c r="S319"/>
      <c r="T319" s="234">
        <v>133612</v>
      </c>
      <c r="U319" s="233">
        <v>0.26</v>
      </c>
      <c r="W319" s="219"/>
    </row>
    <row r="320" spans="1:23" ht="12.75">
      <c r="A320" s="208" t="s">
        <v>756</v>
      </c>
      <c r="B320" s="170">
        <v>311</v>
      </c>
      <c r="C320" s="218">
        <v>8602186</v>
      </c>
      <c r="D320" s="218" t="s">
        <v>867</v>
      </c>
      <c r="E320" s="218">
        <v>966069</v>
      </c>
      <c r="F320" s="218">
        <v>739282.18</v>
      </c>
      <c r="G320" s="218" t="s">
        <v>867</v>
      </c>
      <c r="H320" s="218">
        <v>10307537.18</v>
      </c>
      <c r="I320" s="218"/>
      <c r="J320" s="218">
        <v>8817241</v>
      </c>
      <c r="K320" s="218">
        <v>101506</v>
      </c>
      <c r="L320" s="233">
        <v>3.680006454173393</v>
      </c>
      <c r="M320" s="218">
        <v>999695</v>
      </c>
      <c r="N320" s="233">
        <v>3.480703759255291</v>
      </c>
      <c r="O320" s="218">
        <v>647100</v>
      </c>
      <c r="P320" t="s">
        <v>867</v>
      </c>
      <c r="Q320" s="233">
        <v>-12.469146760713217</v>
      </c>
      <c r="R320" s="218">
        <v>10565542</v>
      </c>
      <c r="S320"/>
      <c r="T320" s="234">
        <v>258004.8200000003</v>
      </c>
      <c r="U320" s="233">
        <v>2.5</v>
      </c>
      <c r="W320" s="219"/>
    </row>
    <row r="321" spans="1:23" ht="12.75">
      <c r="A321" s="208" t="s">
        <v>757</v>
      </c>
      <c r="B321" s="170">
        <v>312</v>
      </c>
      <c r="C321" s="218">
        <v>1856728</v>
      </c>
      <c r="D321" s="218" t="s">
        <v>867</v>
      </c>
      <c r="E321" s="218">
        <v>236895</v>
      </c>
      <c r="F321" s="218">
        <v>119500</v>
      </c>
      <c r="G321" s="218" t="s">
        <v>867</v>
      </c>
      <c r="H321" s="218">
        <v>2213123</v>
      </c>
      <c r="I321" s="218"/>
      <c r="J321" s="218">
        <v>1903146</v>
      </c>
      <c r="K321" s="218">
        <v>10955</v>
      </c>
      <c r="L321" s="233">
        <v>3.0900056443377815</v>
      </c>
      <c r="M321" s="218">
        <v>241622</v>
      </c>
      <c r="N321" s="233">
        <v>1.9953988053779101</v>
      </c>
      <c r="O321" s="218">
        <v>127000</v>
      </c>
      <c r="P321" t="s">
        <v>867</v>
      </c>
      <c r="Q321" s="233">
        <v>6.2761506276150625</v>
      </c>
      <c r="R321" s="218">
        <v>2282723</v>
      </c>
      <c r="S321"/>
      <c r="T321" s="234">
        <v>69600</v>
      </c>
      <c r="U321" s="233">
        <v>3.1399999999999997</v>
      </c>
      <c r="W321" s="219"/>
    </row>
    <row r="322" spans="1:23" ht="12.75">
      <c r="A322" s="208" t="s">
        <v>758</v>
      </c>
      <c r="B322" s="170">
        <v>313</v>
      </c>
      <c r="C322" s="218">
        <v>1166855</v>
      </c>
      <c r="D322" s="218" t="s">
        <v>867</v>
      </c>
      <c r="E322" s="218">
        <v>175430</v>
      </c>
      <c r="F322" s="218">
        <v>202900</v>
      </c>
      <c r="G322" s="218" t="s">
        <v>867</v>
      </c>
      <c r="H322" s="218">
        <v>1545185</v>
      </c>
      <c r="I322" s="218"/>
      <c r="J322" s="218">
        <v>1196026</v>
      </c>
      <c r="K322" s="218">
        <v>12952</v>
      </c>
      <c r="L322" s="233">
        <v>3.6099601064399605</v>
      </c>
      <c r="M322" s="218">
        <v>178940</v>
      </c>
      <c r="N322" s="233">
        <v>2.000798039103916</v>
      </c>
      <c r="O322" s="218">
        <v>217400</v>
      </c>
      <c r="P322" t="s">
        <v>867</v>
      </c>
      <c r="Q322" s="233">
        <v>7.146377525874815</v>
      </c>
      <c r="R322" s="218">
        <v>1605318</v>
      </c>
      <c r="S322"/>
      <c r="T322" s="234">
        <v>60133</v>
      </c>
      <c r="U322" s="233">
        <v>3.8899999999999997</v>
      </c>
      <c r="W322" s="219"/>
    </row>
    <row r="323" spans="1:23" ht="12.75">
      <c r="A323" s="208" t="s">
        <v>759</v>
      </c>
      <c r="B323" s="170">
        <v>314</v>
      </c>
      <c r="C323" s="218">
        <v>123391323</v>
      </c>
      <c r="D323" s="218" t="s">
        <v>867</v>
      </c>
      <c r="E323" s="218">
        <v>7083057</v>
      </c>
      <c r="F323" s="218">
        <v>8455326</v>
      </c>
      <c r="G323" s="218" t="s">
        <v>867</v>
      </c>
      <c r="H323" s="218">
        <v>138929706</v>
      </c>
      <c r="I323" s="218"/>
      <c r="J323" s="218">
        <v>126476106</v>
      </c>
      <c r="K323" s="218">
        <v>4392731</v>
      </c>
      <c r="L323" s="233">
        <v>6.059999859147308</v>
      </c>
      <c r="M323" s="218">
        <v>7330964</v>
      </c>
      <c r="N323" s="233">
        <v>3.500000070590989</v>
      </c>
      <c r="O323" s="218">
        <v>7341794</v>
      </c>
      <c r="P323" t="s">
        <v>867</v>
      </c>
      <c r="Q323" s="233">
        <v>-13.169592751361686</v>
      </c>
      <c r="R323" s="218">
        <v>145541595</v>
      </c>
      <c r="S323"/>
      <c r="T323" s="234">
        <v>6611889</v>
      </c>
      <c r="U323" s="233">
        <v>4.760000000000001</v>
      </c>
      <c r="W323" s="219"/>
    </row>
    <row r="324" spans="1:23" ht="12.75">
      <c r="A324" s="208" t="s">
        <v>760</v>
      </c>
      <c r="B324" s="170">
        <v>315</v>
      </c>
      <c r="C324" s="218">
        <v>60615866</v>
      </c>
      <c r="D324" s="218" t="s">
        <v>867</v>
      </c>
      <c r="E324" s="218">
        <v>1061853</v>
      </c>
      <c r="F324" s="218">
        <v>3803000</v>
      </c>
      <c r="G324" s="218" t="s">
        <v>867</v>
      </c>
      <c r="H324" s="218">
        <v>65480719</v>
      </c>
      <c r="I324" s="218"/>
      <c r="J324" s="218">
        <v>62131263</v>
      </c>
      <c r="K324" s="218">
        <v>466742</v>
      </c>
      <c r="L324" s="233">
        <v>3.270000299921476</v>
      </c>
      <c r="M324" s="218">
        <v>1095449</v>
      </c>
      <c r="N324" s="233">
        <v>3.1639031014650802</v>
      </c>
      <c r="O324" s="218">
        <v>3532000</v>
      </c>
      <c r="P324" t="s">
        <v>867</v>
      </c>
      <c r="Q324" s="233">
        <v>-7.125953194846174</v>
      </c>
      <c r="R324" s="218">
        <v>67225454</v>
      </c>
      <c r="S324"/>
      <c r="T324" s="234">
        <v>1744735</v>
      </c>
      <c r="U324" s="233">
        <v>2.6599999999999997</v>
      </c>
      <c r="W324" s="219"/>
    </row>
    <row r="325" spans="1:23" ht="12.75">
      <c r="A325" s="208" t="s">
        <v>761</v>
      </c>
      <c r="B325" s="170">
        <v>316</v>
      </c>
      <c r="C325" s="218">
        <v>24102092</v>
      </c>
      <c r="D325" s="218" t="s">
        <v>867</v>
      </c>
      <c r="E325" s="218">
        <v>2655771</v>
      </c>
      <c r="F325" s="218">
        <v>3239604</v>
      </c>
      <c r="G325" s="218" t="s">
        <v>867</v>
      </c>
      <c r="H325" s="218">
        <v>29997467</v>
      </c>
      <c r="I325" s="218"/>
      <c r="J325" s="218">
        <v>24704644</v>
      </c>
      <c r="K325" s="218">
        <v>322968</v>
      </c>
      <c r="L325" s="233">
        <v>3.839998619206997</v>
      </c>
      <c r="M325" s="218">
        <v>2747793</v>
      </c>
      <c r="N325" s="233">
        <v>3.464982485312175</v>
      </c>
      <c r="O325" s="218">
        <v>2874500</v>
      </c>
      <c r="P325" t="s">
        <v>867</v>
      </c>
      <c r="Q325" s="233">
        <v>-11.270019422126902</v>
      </c>
      <c r="R325" s="218">
        <v>30649905</v>
      </c>
      <c r="S325"/>
      <c r="T325" s="234">
        <v>652438</v>
      </c>
      <c r="U325" s="233">
        <v>2.17</v>
      </c>
      <c r="W325" s="219"/>
    </row>
    <row r="326" spans="1:23" ht="12.75">
      <c r="A326" s="208" t="s">
        <v>762</v>
      </c>
      <c r="B326" s="170">
        <v>317</v>
      </c>
      <c r="C326" s="218">
        <v>115373245</v>
      </c>
      <c r="D326" s="218" t="s">
        <v>867</v>
      </c>
      <c r="E326" s="218">
        <v>1375608</v>
      </c>
      <c r="F326" s="218">
        <v>7292724.98</v>
      </c>
      <c r="G326" s="218" t="s">
        <v>867</v>
      </c>
      <c r="H326" s="218">
        <v>124041577.98</v>
      </c>
      <c r="I326" s="218"/>
      <c r="J326" s="218">
        <v>118257576</v>
      </c>
      <c r="K326" s="218">
        <v>2065181</v>
      </c>
      <c r="L326" s="233">
        <v>4.289999817548687</v>
      </c>
      <c r="M326" s="218">
        <v>1423754</v>
      </c>
      <c r="N326" s="233">
        <v>3.4999796453640863</v>
      </c>
      <c r="O326" s="218">
        <v>7026000</v>
      </c>
      <c r="P326" t="s">
        <v>867</v>
      </c>
      <c r="Q326" s="233">
        <v>-3.657411745698388</v>
      </c>
      <c r="R326" s="218">
        <v>128772511</v>
      </c>
      <c r="S326"/>
      <c r="T326" s="234">
        <v>4730933.019999996</v>
      </c>
      <c r="U326" s="233">
        <v>3.81</v>
      </c>
      <c r="W326" s="219"/>
    </row>
    <row r="327" spans="1:23" ht="12.75">
      <c r="A327" s="208" t="s">
        <v>763</v>
      </c>
      <c r="B327" s="170">
        <v>318</v>
      </c>
      <c r="C327" s="218">
        <v>13651280</v>
      </c>
      <c r="D327" s="218" t="s">
        <v>867</v>
      </c>
      <c r="E327" s="218">
        <v>73681</v>
      </c>
      <c r="F327" s="218">
        <v>1133388.45</v>
      </c>
      <c r="G327" s="218" t="s">
        <v>867</v>
      </c>
      <c r="H327" s="218">
        <v>14858349.45</v>
      </c>
      <c r="I327" s="218"/>
      <c r="J327" s="218">
        <v>13992562</v>
      </c>
      <c r="K327" s="218">
        <v>140608</v>
      </c>
      <c r="L327" s="233">
        <v>3.5299986521410447</v>
      </c>
      <c r="M327" s="218">
        <v>75853</v>
      </c>
      <c r="N327" s="233">
        <v>2.947842727433124</v>
      </c>
      <c r="O327" s="218">
        <v>1182497</v>
      </c>
      <c r="P327" t="s">
        <v>867</v>
      </c>
      <c r="Q327" s="233">
        <v>4.332896633982819</v>
      </c>
      <c r="R327" s="218">
        <v>15391520</v>
      </c>
      <c r="S327"/>
      <c r="T327" s="234">
        <v>533170.5500000007</v>
      </c>
      <c r="U327" s="233">
        <v>3.5900000000000003</v>
      </c>
      <c r="W327" s="219"/>
    </row>
    <row r="328" spans="1:23" ht="12.75">
      <c r="A328" s="208" t="s">
        <v>764</v>
      </c>
      <c r="B328" s="170">
        <v>319</v>
      </c>
      <c r="C328" s="218">
        <v>2474931</v>
      </c>
      <c r="D328" s="218" t="s">
        <v>867</v>
      </c>
      <c r="E328" s="218">
        <v>297379</v>
      </c>
      <c r="F328" s="218">
        <v>127078.52</v>
      </c>
      <c r="G328" s="218" t="s">
        <v>867</v>
      </c>
      <c r="H328" s="218">
        <v>2899388.52</v>
      </c>
      <c r="I328" s="218"/>
      <c r="J328" s="218">
        <v>2536804</v>
      </c>
      <c r="K328" s="218">
        <v>46959</v>
      </c>
      <c r="L328" s="233">
        <v>4.397375118740684</v>
      </c>
      <c r="M328" s="218">
        <v>303856</v>
      </c>
      <c r="N328" s="233">
        <v>2.1780287108370127</v>
      </c>
      <c r="O328" s="218">
        <v>122500</v>
      </c>
      <c r="P328" t="s">
        <v>867</v>
      </c>
      <c r="Q328" s="233">
        <v>-3.6029062976182002</v>
      </c>
      <c r="R328" s="218">
        <v>3010119</v>
      </c>
      <c r="S328"/>
      <c r="T328" s="234">
        <v>110730.47999999998</v>
      </c>
      <c r="U328" s="233">
        <v>3.82</v>
      </c>
      <c r="W328" s="219"/>
    </row>
    <row r="329" spans="1:23" ht="12.75">
      <c r="A329" s="208" t="s">
        <v>765</v>
      </c>
      <c r="B329" s="170">
        <v>320</v>
      </c>
      <c r="C329" s="218">
        <v>12855111</v>
      </c>
      <c r="D329" s="218" t="s">
        <v>867</v>
      </c>
      <c r="E329" s="218">
        <v>457997</v>
      </c>
      <c r="F329" s="218">
        <v>228148</v>
      </c>
      <c r="G329" s="218" t="s">
        <v>867</v>
      </c>
      <c r="H329" s="218">
        <v>13541256</v>
      </c>
      <c r="I329" s="218"/>
      <c r="J329" s="218">
        <v>13176489</v>
      </c>
      <c r="K329" s="218">
        <v>244247</v>
      </c>
      <c r="L329" s="233">
        <v>4.400000902364826</v>
      </c>
      <c r="M329" s="218">
        <v>473917</v>
      </c>
      <c r="N329" s="233">
        <v>3.4760053013447685</v>
      </c>
      <c r="O329" s="218">
        <v>478000</v>
      </c>
      <c r="P329" t="s">
        <v>867</v>
      </c>
      <c r="Q329" s="233">
        <v>109.51312306046952</v>
      </c>
      <c r="R329" s="218">
        <v>14372653</v>
      </c>
      <c r="S329"/>
      <c r="T329" s="234">
        <v>831397</v>
      </c>
      <c r="U329" s="233">
        <v>6.140000000000001</v>
      </c>
      <c r="W329" s="219"/>
    </row>
    <row r="330" spans="1:23" ht="12.75">
      <c r="A330" s="208" t="s">
        <v>766</v>
      </c>
      <c r="B330" s="170">
        <v>321</v>
      </c>
      <c r="C330" s="218">
        <v>18723755</v>
      </c>
      <c r="D330" s="218" t="s">
        <v>867</v>
      </c>
      <c r="E330" s="218">
        <v>846068</v>
      </c>
      <c r="F330" s="218">
        <v>2266700</v>
      </c>
      <c r="G330" s="218" t="s">
        <v>867</v>
      </c>
      <c r="H330" s="218">
        <v>21836523</v>
      </c>
      <c r="I330" s="218"/>
      <c r="J330" s="218">
        <v>19191849</v>
      </c>
      <c r="K330" s="218">
        <v>290218</v>
      </c>
      <c r="L330" s="233">
        <v>4.049999586087299</v>
      </c>
      <c r="M330" s="218">
        <v>875680</v>
      </c>
      <c r="N330" s="233">
        <v>3.499955086352397</v>
      </c>
      <c r="O330" s="218">
        <v>2304546</v>
      </c>
      <c r="P330" t="s">
        <v>867</v>
      </c>
      <c r="Q330" s="233">
        <v>1.6696519168835753</v>
      </c>
      <c r="R330" s="218">
        <v>22662293</v>
      </c>
      <c r="S330"/>
      <c r="T330" s="234">
        <v>825770</v>
      </c>
      <c r="U330" s="233">
        <v>3.7800000000000002</v>
      </c>
      <c r="W330" s="219"/>
    </row>
    <row r="331" spans="1:23" ht="12.75">
      <c r="A331" s="208" t="s">
        <v>861</v>
      </c>
      <c r="B331" s="170">
        <v>322</v>
      </c>
      <c r="C331" s="218">
        <v>26296666</v>
      </c>
      <c r="D331" s="218" t="s">
        <v>867</v>
      </c>
      <c r="E331" s="218">
        <v>736076</v>
      </c>
      <c r="F331" s="218">
        <v>2296244</v>
      </c>
      <c r="G331" s="218" t="s">
        <v>867</v>
      </c>
      <c r="H331" s="218">
        <v>29328986</v>
      </c>
      <c r="I331" s="218"/>
      <c r="J331" s="218">
        <v>26954083</v>
      </c>
      <c r="K331" s="218">
        <v>473340</v>
      </c>
      <c r="L331" s="233">
        <v>4.300001376600364</v>
      </c>
      <c r="M331" s="218">
        <v>760380</v>
      </c>
      <c r="N331" s="233">
        <v>3.30183296290057</v>
      </c>
      <c r="O331" s="218">
        <v>2288244</v>
      </c>
      <c r="P331" t="s">
        <v>867</v>
      </c>
      <c r="Q331" s="233">
        <v>-0.34839503119006515</v>
      </c>
      <c r="R331" s="218">
        <v>30476047</v>
      </c>
      <c r="S331"/>
      <c r="T331" s="234">
        <v>1147061</v>
      </c>
      <c r="U331" s="233">
        <v>3.91</v>
      </c>
      <c r="W331" s="219"/>
    </row>
    <row r="332" spans="1:23" ht="12.75">
      <c r="A332" s="208" t="s">
        <v>862</v>
      </c>
      <c r="B332" s="170">
        <v>323</v>
      </c>
      <c r="C332" s="218">
        <v>6413228</v>
      </c>
      <c r="D332" s="218" t="s">
        <v>867</v>
      </c>
      <c r="E332" s="218">
        <v>571872</v>
      </c>
      <c r="F332" s="218">
        <v>631500</v>
      </c>
      <c r="G332" s="218" t="s">
        <v>867</v>
      </c>
      <c r="H332" s="218">
        <v>7616600</v>
      </c>
      <c r="I332" s="218"/>
      <c r="J332" s="218">
        <v>6573559</v>
      </c>
      <c r="K332" s="218">
        <v>101329</v>
      </c>
      <c r="L332" s="233">
        <v>4.080004640408855</v>
      </c>
      <c r="M332" s="218">
        <v>589974</v>
      </c>
      <c r="N332" s="233">
        <v>3.1653936545240895</v>
      </c>
      <c r="O332" s="218">
        <v>643200</v>
      </c>
      <c r="P332" t="s">
        <v>867</v>
      </c>
      <c r="Q332" s="233">
        <v>1.852731591448931</v>
      </c>
      <c r="R332" s="218">
        <v>7908062</v>
      </c>
      <c r="S332"/>
      <c r="T332" s="234">
        <v>291462</v>
      </c>
      <c r="U332" s="233">
        <v>3.83</v>
      </c>
      <c r="W332" s="219"/>
    </row>
    <row r="333" spans="1:23" ht="12.75">
      <c r="A333" s="208" t="s">
        <v>769</v>
      </c>
      <c r="B333" s="170">
        <v>324</v>
      </c>
      <c r="C333" s="218">
        <v>12325911</v>
      </c>
      <c r="D333" s="218" t="s">
        <v>867</v>
      </c>
      <c r="E333" s="218">
        <v>360116</v>
      </c>
      <c r="F333" s="218">
        <v>975785</v>
      </c>
      <c r="G333" s="218" t="s">
        <v>867</v>
      </c>
      <c r="H333" s="218">
        <v>13661812</v>
      </c>
      <c r="I333" s="218"/>
      <c r="J333" s="218">
        <v>12634059</v>
      </c>
      <c r="K333" s="218">
        <v>177493</v>
      </c>
      <c r="L333" s="233">
        <v>3.940000864844797</v>
      </c>
      <c r="M333" s="218">
        <v>371128</v>
      </c>
      <c r="N333" s="233">
        <v>3.0579035644070243</v>
      </c>
      <c r="O333" s="218">
        <v>881610</v>
      </c>
      <c r="P333" t="s">
        <v>867</v>
      </c>
      <c r="Q333" s="233">
        <v>-9.651203902499013</v>
      </c>
      <c r="R333" s="218">
        <v>14064290</v>
      </c>
      <c r="S333"/>
      <c r="T333" s="234">
        <v>402478</v>
      </c>
      <c r="U333" s="233">
        <v>2.9499999999999997</v>
      </c>
      <c r="W333" s="219"/>
    </row>
    <row r="334" spans="1:23" ht="12.75">
      <c r="A334" s="208" t="s">
        <v>863</v>
      </c>
      <c r="B334" s="170">
        <v>325</v>
      </c>
      <c r="C334" s="218">
        <v>71673901</v>
      </c>
      <c r="D334" s="218" t="s">
        <v>867</v>
      </c>
      <c r="E334" s="218">
        <v>3806279</v>
      </c>
      <c r="F334" s="218">
        <v>5593000</v>
      </c>
      <c r="G334" s="218" t="s">
        <v>867</v>
      </c>
      <c r="H334" s="218">
        <v>81073180</v>
      </c>
      <c r="I334" s="218"/>
      <c r="J334" s="218">
        <v>72606200</v>
      </c>
      <c r="K334" s="218">
        <v>0</v>
      </c>
      <c r="L334" s="233">
        <v>1.3007510223281973</v>
      </c>
      <c r="M334" s="218">
        <v>3939481</v>
      </c>
      <c r="N334" s="233">
        <v>3.499533271207917</v>
      </c>
      <c r="O334" s="218">
        <v>5010000</v>
      </c>
      <c r="P334" t="s">
        <v>867</v>
      </c>
      <c r="Q334" s="233">
        <v>-10.423743965671376</v>
      </c>
      <c r="R334" s="218">
        <v>81555681</v>
      </c>
      <c r="S334"/>
      <c r="T334" s="234">
        <v>482501</v>
      </c>
      <c r="U334" s="233">
        <v>0.6</v>
      </c>
      <c r="W334" s="219"/>
    </row>
    <row r="335" spans="1:23" ht="12.75">
      <c r="A335" s="208" t="s">
        <v>864</v>
      </c>
      <c r="B335" s="170">
        <v>326</v>
      </c>
      <c r="C335" s="218">
        <v>6310078</v>
      </c>
      <c r="D335" s="218" t="s">
        <v>867</v>
      </c>
      <c r="E335" s="218">
        <v>187475</v>
      </c>
      <c r="F335" s="218">
        <v>296500</v>
      </c>
      <c r="G335" s="218" t="s">
        <v>867</v>
      </c>
      <c r="H335" s="218">
        <v>6794053</v>
      </c>
      <c r="I335" s="218"/>
      <c r="J335" s="218">
        <v>6467830</v>
      </c>
      <c r="K335" s="218">
        <v>53005</v>
      </c>
      <c r="L335" s="233">
        <v>3.340006256658</v>
      </c>
      <c r="M335" s="218">
        <v>191089</v>
      </c>
      <c r="N335" s="233">
        <v>1.9277236964928657</v>
      </c>
      <c r="O335" s="218">
        <v>271924</v>
      </c>
      <c r="P335" t="s">
        <v>867</v>
      </c>
      <c r="Q335" s="233">
        <v>-8.288701517706576</v>
      </c>
      <c r="R335" s="218">
        <v>6983848</v>
      </c>
      <c r="S335"/>
      <c r="T335" s="234">
        <v>189795</v>
      </c>
      <c r="U335" s="233">
        <v>2.79</v>
      </c>
      <c r="W335" s="219"/>
    </row>
    <row r="336" spans="1:23" ht="12.75">
      <c r="A336" s="208" t="s">
        <v>772</v>
      </c>
      <c r="B336" s="170">
        <v>327</v>
      </c>
      <c r="C336" s="218">
        <v>12276549</v>
      </c>
      <c r="D336" s="218" t="s">
        <v>867</v>
      </c>
      <c r="E336" s="218">
        <v>1048540</v>
      </c>
      <c r="F336" s="218">
        <v>822937</v>
      </c>
      <c r="G336" s="218" t="s">
        <v>867</v>
      </c>
      <c r="H336" s="218">
        <v>14148026</v>
      </c>
      <c r="I336" s="218"/>
      <c r="J336" s="218">
        <v>12583463</v>
      </c>
      <c r="K336" s="218">
        <v>151002</v>
      </c>
      <c r="L336" s="233">
        <v>3.730005883575262</v>
      </c>
      <c r="M336" s="218">
        <v>1055443</v>
      </c>
      <c r="N336" s="233">
        <v>0.6583439830621626</v>
      </c>
      <c r="O336" s="218">
        <v>1102016</v>
      </c>
      <c r="P336" t="s">
        <v>867</v>
      </c>
      <c r="Q336" s="233">
        <v>33.91255952764306</v>
      </c>
      <c r="R336" s="218">
        <v>14891924</v>
      </c>
      <c r="S336"/>
      <c r="T336" s="234">
        <v>743898</v>
      </c>
      <c r="U336" s="233">
        <v>5.26</v>
      </c>
      <c r="W336" s="219"/>
    </row>
    <row r="337" spans="1:23" ht="12.75">
      <c r="A337" s="208" t="s">
        <v>773</v>
      </c>
      <c r="B337" s="170">
        <v>328</v>
      </c>
      <c r="C337" s="218">
        <v>92289938</v>
      </c>
      <c r="D337" s="218" t="s">
        <v>867</v>
      </c>
      <c r="E337" s="218">
        <v>1344176</v>
      </c>
      <c r="F337" s="218">
        <v>6655907.12</v>
      </c>
      <c r="G337" s="218" t="s">
        <v>867</v>
      </c>
      <c r="H337" s="218">
        <v>100290021.12</v>
      </c>
      <c r="I337" s="218"/>
      <c r="J337" s="218">
        <v>94597186</v>
      </c>
      <c r="K337" s="218">
        <v>1688906</v>
      </c>
      <c r="L337" s="233">
        <v>4.3299996582509355</v>
      </c>
      <c r="M337" s="218">
        <v>1387245</v>
      </c>
      <c r="N337" s="233">
        <v>3.2041191034507386</v>
      </c>
      <c r="O337" s="218">
        <v>4788194.98</v>
      </c>
      <c r="P337" t="s">
        <v>867</v>
      </c>
      <c r="Q337" s="233">
        <v>-28.060970598399813</v>
      </c>
      <c r="R337" s="218">
        <v>102461531.98</v>
      </c>
      <c r="S337"/>
      <c r="T337" s="234">
        <v>2171510.8599999994</v>
      </c>
      <c r="U337" s="233">
        <v>2.17</v>
      </c>
      <c r="W337" s="219"/>
    </row>
    <row r="338" spans="1:23" ht="12.75">
      <c r="A338" s="208" t="s">
        <v>774</v>
      </c>
      <c r="B338" s="170">
        <v>329</v>
      </c>
      <c r="C338" s="218">
        <v>85549612</v>
      </c>
      <c r="D338" s="218" t="s">
        <v>867</v>
      </c>
      <c r="E338" s="218">
        <v>6806943</v>
      </c>
      <c r="F338" s="218">
        <v>11755000</v>
      </c>
      <c r="G338" s="218" t="s">
        <v>867</v>
      </c>
      <c r="H338" s="218">
        <v>104111555</v>
      </c>
      <c r="I338" s="218"/>
      <c r="J338" s="218">
        <v>87688352</v>
      </c>
      <c r="K338" s="218">
        <v>1864982</v>
      </c>
      <c r="L338" s="233">
        <v>4.68000018515572</v>
      </c>
      <c r="M338" s="218">
        <v>7040914</v>
      </c>
      <c r="N338" s="233">
        <v>3.4372404763783098</v>
      </c>
      <c r="O338" s="218">
        <v>11380000</v>
      </c>
      <c r="P338" t="s">
        <v>867</v>
      </c>
      <c r="Q338" s="233">
        <v>-3.1901318587834964</v>
      </c>
      <c r="R338" s="218">
        <v>107974248</v>
      </c>
      <c r="S338"/>
      <c r="T338" s="234">
        <v>3862693</v>
      </c>
      <c r="U338" s="233">
        <v>3.71</v>
      </c>
      <c r="W338" s="219"/>
    </row>
    <row r="339" spans="1:23" ht="12.75">
      <c r="A339" s="208" t="s">
        <v>775</v>
      </c>
      <c r="B339" s="170">
        <v>330</v>
      </c>
      <c r="C339" s="218">
        <v>77175410</v>
      </c>
      <c r="D339" s="218" t="s">
        <v>867</v>
      </c>
      <c r="E339" s="218">
        <v>2256959</v>
      </c>
      <c r="F339" s="218">
        <v>7250112.14</v>
      </c>
      <c r="G339" s="218" t="s">
        <v>867</v>
      </c>
      <c r="H339" s="218">
        <v>86682481.14</v>
      </c>
      <c r="I339" s="218"/>
      <c r="J339" s="218">
        <v>79104795</v>
      </c>
      <c r="K339" s="218">
        <v>1142196</v>
      </c>
      <c r="L339" s="233">
        <v>3.9799995879516548</v>
      </c>
      <c r="M339" s="218">
        <v>2335944</v>
      </c>
      <c r="N339" s="233">
        <v>3.499620507062822</v>
      </c>
      <c r="O339" s="218">
        <v>6674651.58</v>
      </c>
      <c r="P339" t="s">
        <v>867</v>
      </c>
      <c r="Q339" s="233">
        <v>-7.9372642641635</v>
      </c>
      <c r="R339" s="218">
        <v>89257586.58</v>
      </c>
      <c r="S339"/>
      <c r="T339" s="234">
        <v>2575105.4399999976</v>
      </c>
      <c r="U339" s="233">
        <v>2.97</v>
      </c>
      <c r="W339" s="219"/>
    </row>
    <row r="340" spans="1:23" ht="12.75">
      <c r="A340" s="208" t="s">
        <v>776</v>
      </c>
      <c r="B340" s="170">
        <v>331</v>
      </c>
      <c r="C340" s="218">
        <v>4213197</v>
      </c>
      <c r="D340" s="218" t="s">
        <v>867</v>
      </c>
      <c r="E340" s="218">
        <v>156556</v>
      </c>
      <c r="F340" s="218">
        <v>310800</v>
      </c>
      <c r="G340" s="218" t="s">
        <v>867</v>
      </c>
      <c r="H340" s="218">
        <v>4680553</v>
      </c>
      <c r="I340" s="218"/>
      <c r="J340" s="218">
        <v>4318527</v>
      </c>
      <c r="K340" s="218">
        <v>64462</v>
      </c>
      <c r="L340" s="233">
        <v>4.030003818952686</v>
      </c>
      <c r="M340" s="218">
        <v>161942</v>
      </c>
      <c r="N340" s="233">
        <v>3.440302511561358</v>
      </c>
      <c r="O340" s="218">
        <v>252000</v>
      </c>
      <c r="P340" t="s">
        <v>867</v>
      </c>
      <c r="Q340" s="233">
        <v>-18.91891891891892</v>
      </c>
      <c r="R340" s="218">
        <v>4796931</v>
      </c>
      <c r="S340"/>
      <c r="T340" s="234">
        <v>116378</v>
      </c>
      <c r="U340" s="233">
        <v>2.4899999999999998</v>
      </c>
      <c r="W340" s="219"/>
    </row>
    <row r="341" spans="1:23" ht="12.75">
      <c r="A341" s="208" t="s">
        <v>777</v>
      </c>
      <c r="B341" s="170">
        <v>332</v>
      </c>
      <c r="C341" s="218">
        <v>18235475</v>
      </c>
      <c r="D341" s="218" t="s">
        <v>867</v>
      </c>
      <c r="E341" s="218">
        <v>847866</v>
      </c>
      <c r="F341" s="218">
        <v>1626864</v>
      </c>
      <c r="G341" s="218" t="s">
        <v>867</v>
      </c>
      <c r="H341" s="218">
        <v>20710205</v>
      </c>
      <c r="I341" s="218"/>
      <c r="J341" s="218">
        <v>18691362</v>
      </c>
      <c r="K341" s="218">
        <v>319121</v>
      </c>
      <c r="L341" s="233">
        <v>4.250001713692678</v>
      </c>
      <c r="M341" s="218">
        <v>872196</v>
      </c>
      <c r="N341" s="233">
        <v>2.869557217767902</v>
      </c>
      <c r="O341" s="218">
        <v>1620000</v>
      </c>
      <c r="P341" t="s">
        <v>867</v>
      </c>
      <c r="Q341" s="233">
        <v>-0.4219160298586729</v>
      </c>
      <c r="R341" s="218">
        <v>21502679</v>
      </c>
      <c r="S341"/>
      <c r="T341" s="234">
        <v>792474</v>
      </c>
      <c r="U341" s="233">
        <v>3.83</v>
      </c>
      <c r="W341" s="219"/>
    </row>
    <row r="342" spans="1:23" ht="12.75">
      <c r="A342" s="208" t="s">
        <v>778</v>
      </c>
      <c r="B342" s="170">
        <v>333</v>
      </c>
      <c r="C342" s="218">
        <v>78174913</v>
      </c>
      <c r="D342" s="218" t="s">
        <v>867</v>
      </c>
      <c r="E342" s="218">
        <v>397212</v>
      </c>
      <c r="F342" s="218">
        <v>3489623</v>
      </c>
      <c r="G342" s="218" t="s">
        <v>867</v>
      </c>
      <c r="H342" s="218">
        <v>82061748</v>
      </c>
      <c r="I342" s="218"/>
      <c r="J342" s="218">
        <v>80129286</v>
      </c>
      <c r="K342" s="218">
        <v>1258616</v>
      </c>
      <c r="L342" s="233">
        <v>4.110000096834134</v>
      </c>
      <c r="M342" s="218">
        <v>411114</v>
      </c>
      <c r="N342" s="233">
        <v>3.499894263013202</v>
      </c>
      <c r="O342" s="218">
        <v>3922114</v>
      </c>
      <c r="P342" t="s">
        <v>867</v>
      </c>
      <c r="Q342" s="233">
        <v>12.393631059859475</v>
      </c>
      <c r="R342" s="218">
        <v>85721130</v>
      </c>
      <c r="S342"/>
      <c r="T342" s="234">
        <v>3659382</v>
      </c>
      <c r="U342" s="233">
        <v>4.46</v>
      </c>
      <c r="W342" s="219"/>
    </row>
    <row r="343" spans="1:23" ht="12.75">
      <c r="A343" s="208" t="s">
        <v>779</v>
      </c>
      <c r="B343" s="170">
        <v>334</v>
      </c>
      <c r="C343" s="218">
        <v>28871135</v>
      </c>
      <c r="D343" s="218" t="s">
        <v>867</v>
      </c>
      <c r="E343" s="218">
        <v>1980457</v>
      </c>
      <c r="F343" s="218">
        <v>4093945</v>
      </c>
      <c r="G343" s="218" t="s">
        <v>867</v>
      </c>
      <c r="H343" s="218">
        <v>34945537</v>
      </c>
      <c r="I343" s="218"/>
      <c r="J343" s="218">
        <v>29592913</v>
      </c>
      <c r="K343" s="218">
        <v>537003</v>
      </c>
      <c r="L343" s="233">
        <v>4.359998316657797</v>
      </c>
      <c r="M343" s="218">
        <v>2025674</v>
      </c>
      <c r="N343" s="233">
        <v>2.2831598969328795</v>
      </c>
      <c r="O343" s="218">
        <v>4088600</v>
      </c>
      <c r="P343" t="s">
        <v>867</v>
      </c>
      <c r="Q343" s="233">
        <v>-0.13055866651848033</v>
      </c>
      <c r="R343" s="218">
        <v>36244190</v>
      </c>
      <c r="S343"/>
      <c r="T343" s="234">
        <v>1298653</v>
      </c>
      <c r="U343" s="233">
        <v>3.7199999999999998</v>
      </c>
      <c r="W343" s="219"/>
    </row>
    <row r="344" spans="1:23" ht="12.75">
      <c r="A344" s="208" t="s">
        <v>780</v>
      </c>
      <c r="B344" s="170">
        <v>335</v>
      </c>
      <c r="C344" s="218">
        <v>74448448</v>
      </c>
      <c r="D344" s="218" t="s">
        <v>867</v>
      </c>
      <c r="E344" s="218">
        <v>774708</v>
      </c>
      <c r="F344" s="218">
        <v>2910000</v>
      </c>
      <c r="G344" s="218" t="s">
        <v>867</v>
      </c>
      <c r="H344" s="218">
        <v>78133156</v>
      </c>
      <c r="I344" s="218"/>
      <c r="J344" s="218">
        <v>76309659</v>
      </c>
      <c r="K344" s="218">
        <v>1369851</v>
      </c>
      <c r="L344" s="233">
        <v>4.339999136046463</v>
      </c>
      <c r="M344" s="218">
        <v>801823</v>
      </c>
      <c r="N344" s="233">
        <v>3.500028397796331</v>
      </c>
      <c r="O344" s="218">
        <v>2915500</v>
      </c>
      <c r="P344" t="s">
        <v>867</v>
      </c>
      <c r="Q344" s="233">
        <v>0.18900343642611683</v>
      </c>
      <c r="R344" s="218">
        <v>81396833</v>
      </c>
      <c r="S344"/>
      <c r="T344" s="234">
        <v>3263677</v>
      </c>
      <c r="U344" s="233">
        <v>4.18</v>
      </c>
      <c r="W344" s="219"/>
    </row>
    <row r="345" spans="1:23" ht="12.75">
      <c r="A345" s="208" t="s">
        <v>781</v>
      </c>
      <c r="B345" s="170">
        <v>336</v>
      </c>
      <c r="C345" s="218">
        <v>116020265</v>
      </c>
      <c r="D345" s="218" t="s">
        <v>867</v>
      </c>
      <c r="E345" s="218">
        <v>9280023</v>
      </c>
      <c r="F345" s="218">
        <v>10902000</v>
      </c>
      <c r="G345" s="218" t="s">
        <v>867</v>
      </c>
      <c r="H345" s="218">
        <v>136202288</v>
      </c>
      <c r="I345" s="218"/>
      <c r="J345" s="218">
        <v>118920772</v>
      </c>
      <c r="K345" s="218">
        <v>2076763</v>
      </c>
      <c r="L345" s="233">
        <v>4.2900005443014635</v>
      </c>
      <c r="M345" s="218">
        <v>9604097</v>
      </c>
      <c r="N345" s="233">
        <v>3.4921680689800016</v>
      </c>
      <c r="O345" s="218">
        <v>8230297</v>
      </c>
      <c r="P345" t="s">
        <v>867</v>
      </c>
      <c r="Q345" s="233">
        <v>-24.506540084388185</v>
      </c>
      <c r="R345" s="218">
        <v>138831929</v>
      </c>
      <c r="S345"/>
      <c r="T345" s="234">
        <v>2629641</v>
      </c>
      <c r="U345" s="233">
        <v>1.9300000000000002</v>
      </c>
      <c r="W345" s="219"/>
    </row>
    <row r="346" spans="1:23" ht="12.75">
      <c r="A346" s="208" t="s">
        <v>782</v>
      </c>
      <c r="B346" s="170">
        <v>337</v>
      </c>
      <c r="C346" s="218">
        <v>5169777</v>
      </c>
      <c r="D346" s="218" t="s">
        <v>867</v>
      </c>
      <c r="E346" s="218">
        <v>176176</v>
      </c>
      <c r="F346" s="218">
        <v>310000</v>
      </c>
      <c r="G346" s="218" t="s">
        <v>867</v>
      </c>
      <c r="H346" s="218">
        <v>5655953</v>
      </c>
      <c r="I346" s="218"/>
      <c r="J346" s="218">
        <v>5299021</v>
      </c>
      <c r="K346" s="218">
        <v>100294</v>
      </c>
      <c r="L346" s="233">
        <v>4.439998088892422</v>
      </c>
      <c r="M346" s="218">
        <v>181164</v>
      </c>
      <c r="N346" s="233">
        <v>2.8312596494414675</v>
      </c>
      <c r="O346" s="218">
        <v>327000</v>
      </c>
      <c r="P346" t="s">
        <v>867</v>
      </c>
      <c r="Q346" s="233">
        <v>5.483870967741935</v>
      </c>
      <c r="R346" s="218">
        <v>5907479</v>
      </c>
      <c r="S346"/>
      <c r="T346" s="234">
        <v>251526</v>
      </c>
      <c r="U346" s="233">
        <v>4.45</v>
      </c>
      <c r="W346" s="219"/>
    </row>
    <row r="347" spans="1:23" ht="12.75">
      <c r="A347" s="208" t="s">
        <v>783</v>
      </c>
      <c r="B347" s="170">
        <v>338</v>
      </c>
      <c r="C347" s="218">
        <v>27156448</v>
      </c>
      <c r="D347" s="218" t="s">
        <v>867</v>
      </c>
      <c r="E347" s="218">
        <v>2571344</v>
      </c>
      <c r="F347" s="218">
        <v>2360000</v>
      </c>
      <c r="G347" s="218" t="s">
        <v>867</v>
      </c>
      <c r="H347" s="218">
        <v>32087792</v>
      </c>
      <c r="I347" s="218"/>
      <c r="J347" s="218">
        <v>27835359</v>
      </c>
      <c r="K347" s="218">
        <v>353034</v>
      </c>
      <c r="L347" s="233">
        <v>3.799999911623199</v>
      </c>
      <c r="M347" s="218">
        <v>2661341</v>
      </c>
      <c r="N347" s="233">
        <v>3.4999984443932823</v>
      </c>
      <c r="O347" s="218">
        <v>2320900</v>
      </c>
      <c r="P347" t="s">
        <v>867</v>
      </c>
      <c r="Q347" s="233">
        <v>-1.6567796610169492</v>
      </c>
      <c r="R347" s="218">
        <v>33170634</v>
      </c>
      <c r="S347"/>
      <c r="T347" s="234">
        <v>1082842</v>
      </c>
      <c r="U347" s="233">
        <v>3.37</v>
      </c>
      <c r="W347" s="219"/>
    </row>
    <row r="348" spans="1:23" ht="12.75">
      <c r="A348" s="208" t="s">
        <v>784</v>
      </c>
      <c r="B348" s="170">
        <v>339</v>
      </c>
      <c r="C348" s="218">
        <v>36955629</v>
      </c>
      <c r="D348" s="218" t="s">
        <v>867</v>
      </c>
      <c r="E348" s="218">
        <v>1556765</v>
      </c>
      <c r="F348" s="218">
        <v>2676400</v>
      </c>
      <c r="G348" s="218" t="s">
        <v>867</v>
      </c>
      <c r="H348" s="218">
        <v>41188794</v>
      </c>
      <c r="I348" s="218"/>
      <c r="J348" s="218">
        <v>37879520</v>
      </c>
      <c r="K348" s="218">
        <v>502597</v>
      </c>
      <c r="L348" s="233">
        <v>3.8600019499059264</v>
      </c>
      <c r="M348" s="218">
        <v>1611159</v>
      </c>
      <c r="N348" s="233">
        <v>3.4940405263479075</v>
      </c>
      <c r="O348" s="218">
        <v>2573282</v>
      </c>
      <c r="P348" t="s">
        <v>867</v>
      </c>
      <c r="Q348" s="233">
        <v>-3.852862053504708</v>
      </c>
      <c r="R348" s="218">
        <v>42566558</v>
      </c>
      <c r="S348"/>
      <c r="T348" s="234">
        <v>1377764</v>
      </c>
      <c r="U348" s="233">
        <v>3.34</v>
      </c>
      <c r="W348" s="219"/>
    </row>
    <row r="349" spans="1:23" ht="12.75">
      <c r="A349" s="208" t="s">
        <v>785</v>
      </c>
      <c r="B349" s="170">
        <v>340</v>
      </c>
      <c r="C349" s="218">
        <v>5512479</v>
      </c>
      <c r="D349" s="218" t="s">
        <v>867</v>
      </c>
      <c r="E349" s="218">
        <v>329271</v>
      </c>
      <c r="F349" s="218">
        <v>391000</v>
      </c>
      <c r="G349" s="218" t="s">
        <v>867</v>
      </c>
      <c r="H349" s="218">
        <v>6232750</v>
      </c>
      <c r="I349" s="218"/>
      <c r="J349" s="218">
        <v>5650291</v>
      </c>
      <c r="K349" s="218">
        <v>56779</v>
      </c>
      <c r="L349" s="233">
        <v>3.5300089125056076</v>
      </c>
      <c r="M349" s="218">
        <v>340523</v>
      </c>
      <c r="N349" s="233">
        <v>3.4172459767182657</v>
      </c>
      <c r="O349" s="218">
        <v>423000</v>
      </c>
      <c r="P349" t="s">
        <v>867</v>
      </c>
      <c r="Q349" s="233">
        <v>8.184143222506394</v>
      </c>
      <c r="R349" s="218">
        <v>6470593</v>
      </c>
      <c r="S349"/>
      <c r="T349" s="234">
        <v>237843</v>
      </c>
      <c r="U349" s="233">
        <v>3.82</v>
      </c>
      <c r="W349" s="219"/>
    </row>
    <row r="350" spans="1:23" ht="12.75">
      <c r="A350" s="208" t="s">
        <v>786</v>
      </c>
      <c r="B350" s="170">
        <v>341</v>
      </c>
      <c r="C350" s="218">
        <v>17372429</v>
      </c>
      <c r="D350" s="218" t="s">
        <v>867</v>
      </c>
      <c r="E350" s="218">
        <v>1177365</v>
      </c>
      <c r="F350" s="218">
        <v>1549110</v>
      </c>
      <c r="G350" s="218" t="s">
        <v>867</v>
      </c>
      <c r="H350" s="218">
        <v>20098904</v>
      </c>
      <c r="I350" s="218"/>
      <c r="J350" s="218">
        <v>17806740</v>
      </c>
      <c r="K350" s="218">
        <v>319653</v>
      </c>
      <c r="L350" s="233">
        <v>4.340003346682263</v>
      </c>
      <c r="M350" s="218">
        <v>1212849</v>
      </c>
      <c r="N350" s="233">
        <v>3.0138487215094725</v>
      </c>
      <c r="O350" s="218">
        <v>1402698.09</v>
      </c>
      <c r="P350" t="s">
        <v>867</v>
      </c>
      <c r="Q350" s="233">
        <v>-9.451356585394189</v>
      </c>
      <c r="R350" s="218">
        <v>20741940.09</v>
      </c>
      <c r="S350"/>
      <c r="T350" s="234">
        <v>643036.0899999999</v>
      </c>
      <c r="U350" s="233">
        <v>3.2</v>
      </c>
      <c r="W350" s="219"/>
    </row>
    <row r="351" spans="1:23" ht="12.75">
      <c r="A351" s="208" t="s">
        <v>787</v>
      </c>
      <c r="B351" s="170">
        <v>342</v>
      </c>
      <c r="C351" s="218">
        <v>87640834</v>
      </c>
      <c r="D351" s="218" t="s">
        <v>867</v>
      </c>
      <c r="E351" s="218">
        <v>2640489</v>
      </c>
      <c r="F351" s="218">
        <v>7077545</v>
      </c>
      <c r="G351" s="218" t="s">
        <v>867</v>
      </c>
      <c r="H351" s="218">
        <v>97358868</v>
      </c>
      <c r="I351" s="218"/>
      <c r="J351" s="218">
        <v>89831855</v>
      </c>
      <c r="K351" s="218">
        <v>1805401</v>
      </c>
      <c r="L351" s="233">
        <v>4.559999965312973</v>
      </c>
      <c r="M351" s="218">
        <v>2732906</v>
      </c>
      <c r="N351" s="233">
        <v>3.4999956447461056</v>
      </c>
      <c r="O351" s="218">
        <v>6917497</v>
      </c>
      <c r="P351" t="s">
        <v>867</v>
      </c>
      <c r="Q351" s="233">
        <v>-2.261349097745051</v>
      </c>
      <c r="R351" s="218">
        <v>101287659</v>
      </c>
      <c r="S351"/>
      <c r="T351" s="234">
        <v>3928791</v>
      </c>
      <c r="U351" s="233">
        <v>4.04</v>
      </c>
      <c r="W351" s="219"/>
    </row>
    <row r="352" spans="1:23" ht="12.75">
      <c r="A352" s="208" t="s">
        <v>788</v>
      </c>
      <c r="B352" s="170">
        <v>343</v>
      </c>
      <c r="C352" s="218">
        <v>12459178</v>
      </c>
      <c r="D352" s="218" t="s">
        <v>867</v>
      </c>
      <c r="E352" s="218">
        <v>1881585</v>
      </c>
      <c r="F352" s="218">
        <v>2011349</v>
      </c>
      <c r="G352" s="218" t="s">
        <v>867</v>
      </c>
      <c r="H352" s="218">
        <v>16352112</v>
      </c>
      <c r="I352" s="218"/>
      <c r="J352" s="218">
        <v>12770657</v>
      </c>
      <c r="K352" s="218">
        <v>230495</v>
      </c>
      <c r="L352" s="233">
        <v>4.349998049630561</v>
      </c>
      <c r="M352" s="218">
        <v>1944112</v>
      </c>
      <c r="N352" s="233">
        <v>3.323102597012625</v>
      </c>
      <c r="O352" s="218">
        <v>1871764</v>
      </c>
      <c r="P352" t="s">
        <v>867</v>
      </c>
      <c r="Q352" s="233">
        <v>-6.939869709334382</v>
      </c>
      <c r="R352" s="218">
        <v>16817028</v>
      </c>
      <c r="S352"/>
      <c r="T352" s="234">
        <v>464916</v>
      </c>
      <c r="U352" s="233">
        <v>2.8400000000000003</v>
      </c>
      <c r="W352" s="219"/>
    </row>
    <row r="353" spans="1:23" ht="12.75">
      <c r="A353" s="208" t="s">
        <v>789</v>
      </c>
      <c r="B353" s="170">
        <v>344</v>
      </c>
      <c r="C353" s="218">
        <v>75800306</v>
      </c>
      <c r="D353" s="218" t="s">
        <v>867</v>
      </c>
      <c r="E353" s="218">
        <v>1591884</v>
      </c>
      <c r="F353" s="218">
        <v>4611000</v>
      </c>
      <c r="G353" s="218" t="s">
        <v>867</v>
      </c>
      <c r="H353" s="218">
        <v>82003190</v>
      </c>
      <c r="I353" s="218"/>
      <c r="J353" s="218">
        <v>77695314</v>
      </c>
      <c r="K353" s="218">
        <v>970244</v>
      </c>
      <c r="L353" s="233">
        <v>3.7800005715016507</v>
      </c>
      <c r="M353" s="218">
        <v>1646874</v>
      </c>
      <c r="N353" s="233">
        <v>3.454397430968588</v>
      </c>
      <c r="O353" s="218">
        <v>3950000</v>
      </c>
      <c r="P353" t="s">
        <v>867</v>
      </c>
      <c r="Q353" s="233">
        <v>-14.335285187594883</v>
      </c>
      <c r="R353" s="218">
        <v>84262432</v>
      </c>
      <c r="S353"/>
      <c r="T353" s="234">
        <v>2259242</v>
      </c>
      <c r="U353" s="233">
        <v>2.76</v>
      </c>
      <c r="W353" s="219"/>
    </row>
    <row r="354" spans="1:23" ht="12.75">
      <c r="A354" s="208" t="s">
        <v>790</v>
      </c>
      <c r="B354" s="170">
        <v>345</v>
      </c>
      <c r="C354" s="218">
        <v>1792638</v>
      </c>
      <c r="D354" s="218" t="s">
        <v>872</v>
      </c>
      <c r="E354" s="218">
        <v>206575</v>
      </c>
      <c r="F354" s="218">
        <v>157200</v>
      </c>
      <c r="G354" s="218" t="s">
        <v>872</v>
      </c>
      <c r="H354" s="218">
        <v>2156413</v>
      </c>
      <c r="I354" s="218"/>
      <c r="J354" s="218">
        <v>1837454</v>
      </c>
      <c r="K354" s="218">
        <v>30296</v>
      </c>
      <c r="L354" s="233">
        <v>4.190026095619975</v>
      </c>
      <c r="M354" s="218">
        <v>210435</v>
      </c>
      <c r="N354" s="233">
        <v>1.8685707370204525</v>
      </c>
      <c r="O354" s="218">
        <v>165200</v>
      </c>
      <c r="P354" t="s">
        <v>872</v>
      </c>
      <c r="Q354" s="233">
        <v>5.089058524173028</v>
      </c>
      <c r="R354" s="218">
        <v>2243385</v>
      </c>
      <c r="S354"/>
      <c r="T354" s="234">
        <v>86972</v>
      </c>
      <c r="U354" s="233">
        <v>4.03</v>
      </c>
      <c r="W354" s="219"/>
    </row>
    <row r="355" spans="1:23" ht="12.75">
      <c r="A355" s="208" t="s">
        <v>791</v>
      </c>
      <c r="B355" s="170">
        <v>346</v>
      </c>
      <c r="C355" s="218">
        <v>24116140</v>
      </c>
      <c r="D355" s="218" t="s">
        <v>867</v>
      </c>
      <c r="E355" s="218">
        <v>4476634</v>
      </c>
      <c r="F355" s="218">
        <v>5231141</v>
      </c>
      <c r="G355" s="218" t="s">
        <v>867</v>
      </c>
      <c r="H355" s="218">
        <v>33823915</v>
      </c>
      <c r="I355" s="218"/>
      <c r="J355" s="218">
        <v>24719044</v>
      </c>
      <c r="K355" s="218">
        <v>258043</v>
      </c>
      <c r="L355" s="233">
        <v>3.5700033255736616</v>
      </c>
      <c r="M355" s="218">
        <v>4633316</v>
      </c>
      <c r="N355" s="233">
        <v>3.499995755739692</v>
      </c>
      <c r="O355" s="218">
        <v>5267510.55</v>
      </c>
      <c r="P355" t="s">
        <v>867</v>
      </c>
      <c r="Q355" s="233">
        <v>0.6952508066595761</v>
      </c>
      <c r="R355" s="218">
        <v>34877913.55</v>
      </c>
      <c r="S355"/>
      <c r="T355" s="234">
        <v>1053998.549999997</v>
      </c>
      <c r="U355" s="233">
        <v>3.1199999999999997</v>
      </c>
      <c r="W355" s="219"/>
    </row>
    <row r="356" spans="1:23" ht="12.75">
      <c r="A356" s="208" t="s">
        <v>792</v>
      </c>
      <c r="B356" s="170">
        <v>347</v>
      </c>
      <c r="C356" s="218">
        <v>140963591</v>
      </c>
      <c r="D356" s="218" t="s">
        <v>867</v>
      </c>
      <c r="E356" s="218">
        <v>6359459</v>
      </c>
      <c r="F356" s="218">
        <v>12000000</v>
      </c>
      <c r="G356" s="218" t="s">
        <v>867</v>
      </c>
      <c r="H356" s="218">
        <v>159323050</v>
      </c>
      <c r="I356" s="218"/>
      <c r="J356" s="218">
        <v>144487681</v>
      </c>
      <c r="K356" s="218">
        <v>4102040</v>
      </c>
      <c r="L356" s="233">
        <v>5.40999980626203</v>
      </c>
      <c r="M356" s="218">
        <v>6581964</v>
      </c>
      <c r="N356" s="233">
        <v>3.49880390769089</v>
      </c>
      <c r="O356" s="218">
        <v>8799000</v>
      </c>
      <c r="P356" t="s">
        <v>867</v>
      </c>
      <c r="Q356" s="233">
        <v>-26.675</v>
      </c>
      <c r="R356" s="218">
        <v>163970685</v>
      </c>
      <c r="S356"/>
      <c r="T356" s="234">
        <v>4647635</v>
      </c>
      <c r="U356" s="233">
        <v>2.92</v>
      </c>
      <c r="W356" s="219"/>
    </row>
    <row r="357" spans="1:23" ht="12.75">
      <c r="A357" s="208" t="s">
        <v>793</v>
      </c>
      <c r="B357" s="170">
        <v>348</v>
      </c>
      <c r="C357" s="218">
        <v>351294265</v>
      </c>
      <c r="D357" s="218" t="s">
        <v>867</v>
      </c>
      <c r="E357" s="218">
        <v>44327821</v>
      </c>
      <c r="F357" s="218">
        <v>34600000</v>
      </c>
      <c r="G357" s="218" t="s">
        <v>867</v>
      </c>
      <c r="H357" s="218">
        <v>430222086</v>
      </c>
      <c r="I357" s="218"/>
      <c r="J357" s="218">
        <v>360076622</v>
      </c>
      <c r="K357" s="218">
        <v>7271791</v>
      </c>
      <c r="L357" s="233">
        <v>4.570000025477216</v>
      </c>
      <c r="M357" s="218">
        <v>45872329</v>
      </c>
      <c r="N357" s="233">
        <v>3.4842858619195383</v>
      </c>
      <c r="O357" s="218">
        <v>32249900</v>
      </c>
      <c r="P357" t="s">
        <v>867</v>
      </c>
      <c r="Q357" s="233">
        <v>-6.792196531791907</v>
      </c>
      <c r="R357" s="218">
        <v>445470642</v>
      </c>
      <c r="S357"/>
      <c r="T357" s="234">
        <v>15248556</v>
      </c>
      <c r="U357" s="233">
        <v>3.54</v>
      </c>
      <c r="W357" s="219"/>
    </row>
    <row r="358" spans="1:23" ht="12.75">
      <c r="A358" s="208" t="s">
        <v>794</v>
      </c>
      <c r="B358" s="170">
        <v>349</v>
      </c>
      <c r="C358" s="218">
        <v>2882465</v>
      </c>
      <c r="D358" s="218" t="s">
        <v>867</v>
      </c>
      <c r="E358" s="218">
        <v>219638</v>
      </c>
      <c r="F358" s="218">
        <v>109300</v>
      </c>
      <c r="G358" s="218" t="s">
        <v>867</v>
      </c>
      <c r="H358" s="218">
        <v>3211403</v>
      </c>
      <c r="I358" s="218"/>
      <c r="J358" s="218">
        <v>2954527</v>
      </c>
      <c r="K358" s="218">
        <v>38625</v>
      </c>
      <c r="L358" s="233">
        <v>3.8400119342299037</v>
      </c>
      <c r="M358" s="218">
        <v>224306</v>
      </c>
      <c r="N358" s="233">
        <v>2.125315291525146</v>
      </c>
      <c r="O358" s="218">
        <v>109100</v>
      </c>
      <c r="P358" t="s">
        <v>867</v>
      </c>
      <c r="Q358" s="233">
        <v>-0.18298261665141813</v>
      </c>
      <c r="R358" s="218">
        <v>3326558</v>
      </c>
      <c r="S358"/>
      <c r="T358" s="234">
        <v>115155</v>
      </c>
      <c r="U358" s="233">
        <v>3.5900000000000003</v>
      </c>
      <c r="W358" s="219"/>
    </row>
    <row r="359" spans="1:23" ht="12.75">
      <c r="A359" s="208" t="s">
        <v>795</v>
      </c>
      <c r="B359" s="170">
        <v>350</v>
      </c>
      <c r="C359" s="218">
        <v>36202237</v>
      </c>
      <c r="D359" s="218" t="s">
        <v>867</v>
      </c>
      <c r="E359" s="218">
        <v>1044098</v>
      </c>
      <c r="F359" s="218">
        <v>2370405.77</v>
      </c>
      <c r="G359" s="218" t="s">
        <v>867</v>
      </c>
      <c r="H359" s="218">
        <v>39616740.77</v>
      </c>
      <c r="I359" s="218"/>
      <c r="J359" s="218">
        <v>37107293</v>
      </c>
      <c r="K359" s="218">
        <v>948499</v>
      </c>
      <c r="L359" s="233">
        <v>5.120001286108369</v>
      </c>
      <c r="M359" s="218">
        <v>1078749</v>
      </c>
      <c r="N359" s="233">
        <v>3.318749772530931</v>
      </c>
      <c r="O359" s="218">
        <v>2358150</v>
      </c>
      <c r="P359" t="s">
        <v>867</v>
      </c>
      <c r="Q359" s="233">
        <v>-0.5170325753974189</v>
      </c>
      <c r="R359" s="218">
        <v>41492691</v>
      </c>
      <c r="S359"/>
      <c r="T359" s="234">
        <v>1875950.2299999967</v>
      </c>
      <c r="U359" s="233">
        <v>4.74</v>
      </c>
      <c r="W359" s="219"/>
    </row>
    <row r="360" spans="1:23" ht="12.75">
      <c r="A360" s="208" t="s">
        <v>796</v>
      </c>
      <c r="B360" s="170">
        <v>351</v>
      </c>
      <c r="C360" s="218">
        <v>54893013</v>
      </c>
      <c r="D360" s="218" t="s">
        <v>867</v>
      </c>
      <c r="E360" s="218">
        <v>1341928</v>
      </c>
      <c r="F360" s="218">
        <v>7157000</v>
      </c>
      <c r="G360" s="218" t="s">
        <v>867</v>
      </c>
      <c r="H360" s="218">
        <v>63391941</v>
      </c>
      <c r="I360" s="218"/>
      <c r="J360" s="218">
        <v>56265338</v>
      </c>
      <c r="K360" s="218">
        <v>483059</v>
      </c>
      <c r="L360" s="233">
        <v>3.3800002925691106</v>
      </c>
      <c r="M360" s="218">
        <v>1388853</v>
      </c>
      <c r="N360" s="233">
        <v>3.4968344054226455</v>
      </c>
      <c r="O360" s="218">
        <v>4990000</v>
      </c>
      <c r="P360" t="s">
        <v>867</v>
      </c>
      <c r="Q360" s="233">
        <v>-30.278049462065113</v>
      </c>
      <c r="R360" s="218">
        <v>63127250</v>
      </c>
      <c r="S360"/>
      <c r="T360" s="234">
        <v>-264691</v>
      </c>
      <c r="U360" s="233">
        <v>-0.42</v>
      </c>
      <c r="W360" s="219"/>
    </row>
    <row r="361" spans="21:23" ht="12.75">
      <c r="U361" s="211"/>
      <c r="W361" s="211"/>
    </row>
    <row r="362" spans="1:23" ht="12.75">
      <c r="A362" s="208" t="s">
        <v>843</v>
      </c>
      <c r="C362" s="218">
        <f>SUM(C10:C360)</f>
        <v>18364107923</v>
      </c>
      <c r="D362" s="218"/>
      <c r="E362" s="218">
        <v>972520001</v>
      </c>
      <c r="F362" s="218">
        <v>1375725631.3300002</v>
      </c>
      <c r="G362" s="218"/>
      <c r="H362" s="218">
        <v>16314364977.329998</v>
      </c>
      <c r="I362" s="218"/>
      <c r="J362" s="218">
        <v>14303099018</v>
      </c>
      <c r="K362" s="218">
        <v>227481722</v>
      </c>
      <c r="L362" s="233">
        <v>4.041648084598979</v>
      </c>
      <c r="M362" s="218">
        <v>1006567001</v>
      </c>
      <c r="N362" s="233">
        <v>3.5009048621098744</v>
      </c>
      <c r="O362" s="218">
        <v>1445079219.5499995</v>
      </c>
      <c r="P362"/>
      <c r="Q362" s="233">
        <v>5.041236903680486</v>
      </c>
      <c r="R362" s="218">
        <v>16982226960.55</v>
      </c>
      <c r="S362"/>
      <c r="T362" s="234">
        <v>667861983.2200003</v>
      </c>
      <c r="U362" s="233">
        <v>4.09</v>
      </c>
      <c r="W362" s="211"/>
    </row>
    <row r="363" ht="12.75">
      <c r="W363" s="211"/>
    </row>
    <row r="364" ht="12.75">
      <c r="W364" s="211"/>
    </row>
    <row r="365" ht="12.75">
      <c r="W365" s="211"/>
    </row>
    <row r="366" ht="12.75">
      <c r="W366" s="211"/>
    </row>
    <row r="367" ht="12.75">
      <c r="W367" s="211"/>
    </row>
    <row r="368" ht="12.75">
      <c r="W368" s="211"/>
    </row>
    <row r="369" ht="12.75">
      <c r="W369" s="211"/>
    </row>
    <row r="370" ht="12.75">
      <c r="W370" s="211"/>
    </row>
    <row r="371" ht="12.75">
      <c r="W371" s="211"/>
    </row>
    <row r="372" ht="12.75">
      <c r="W372" s="211"/>
    </row>
    <row r="373" ht="12.75">
      <c r="W373" s="211"/>
    </row>
    <row r="374" ht="12.75">
      <c r="W374" s="211"/>
    </row>
    <row r="375" ht="12.75">
      <c r="W375" s="211"/>
    </row>
    <row r="376" ht="12.75">
      <c r="W376" s="211"/>
    </row>
    <row r="377" ht="12.75">
      <c r="W377" s="211"/>
    </row>
    <row r="378" ht="12.75">
      <c r="W378" s="211"/>
    </row>
    <row r="379" ht="12.75">
      <c r="W379" s="211"/>
    </row>
    <row r="380" ht="12.75">
      <c r="W380" s="211"/>
    </row>
    <row r="381" ht="12.75">
      <c r="W381" s="211"/>
    </row>
    <row r="382" ht="12.75">
      <c r="W382" s="211"/>
    </row>
    <row r="383" ht="12.75">
      <c r="W383" s="211"/>
    </row>
    <row r="384" ht="12.75">
      <c r="W384" s="211"/>
    </row>
    <row r="385" ht="12.75">
      <c r="W385" s="211"/>
    </row>
    <row r="386" ht="12.75">
      <c r="W386" s="211"/>
    </row>
    <row r="387" ht="12.75">
      <c r="W387" s="211"/>
    </row>
    <row r="388" ht="12.75">
      <c r="W388" s="211"/>
    </row>
    <row r="389" ht="12.75">
      <c r="W389" s="211"/>
    </row>
    <row r="390" ht="12.75">
      <c r="W390" s="211"/>
    </row>
    <row r="391" ht="12.75">
      <c r="W391" s="211"/>
    </row>
    <row r="392" ht="12.75">
      <c r="W392" s="211"/>
    </row>
    <row r="393" ht="12.75">
      <c r="W393" s="211"/>
    </row>
    <row r="394" ht="12.75">
      <c r="W394" s="211"/>
    </row>
    <row r="395" ht="12.75">
      <c r="W395" s="211"/>
    </row>
    <row r="396" ht="12.75">
      <c r="W396" s="211"/>
    </row>
    <row r="397" ht="12.75">
      <c r="W397" s="211"/>
    </row>
    <row r="398" ht="12.75">
      <c r="W398" s="211"/>
    </row>
    <row r="399" ht="12.75">
      <c r="W399" s="211"/>
    </row>
    <row r="400" ht="12.75">
      <c r="W400" s="211"/>
    </row>
    <row r="401" ht="12.75">
      <c r="W401" s="211"/>
    </row>
    <row r="402" ht="12.75">
      <c r="W402" s="211"/>
    </row>
    <row r="403" ht="12.75">
      <c r="W403" s="211"/>
    </row>
    <row r="404" ht="12.75">
      <c r="W404" s="211"/>
    </row>
    <row r="405" ht="12.75">
      <c r="W405" s="211"/>
    </row>
    <row r="406" ht="12.75">
      <c r="W406" s="211"/>
    </row>
    <row r="407" ht="12.75">
      <c r="W407" s="211"/>
    </row>
    <row r="408" ht="12.75">
      <c r="W408" s="211"/>
    </row>
    <row r="409" ht="12.75">
      <c r="W409" s="211"/>
    </row>
    <row r="410" ht="12.75">
      <c r="W410" s="211"/>
    </row>
    <row r="411" ht="12.75">
      <c r="W411" s="211"/>
    </row>
    <row r="412" ht="12.75">
      <c r="W412" s="211"/>
    </row>
    <row r="413" ht="12.75">
      <c r="W413" s="211"/>
    </row>
    <row r="414" ht="12.75">
      <c r="W414" s="211"/>
    </row>
    <row r="415" ht="12.75">
      <c r="W415" s="211"/>
    </row>
    <row r="416" ht="12.75">
      <c r="W416" s="211"/>
    </row>
    <row r="417" ht="12.75">
      <c r="W417" s="211"/>
    </row>
    <row r="418" ht="12.75">
      <c r="W418" s="211"/>
    </row>
    <row r="419" ht="12.75">
      <c r="W419" s="211"/>
    </row>
    <row r="420" ht="12.75">
      <c r="W420" s="211"/>
    </row>
    <row r="421" ht="12.75">
      <c r="W421" s="211"/>
    </row>
    <row r="422" ht="12.75">
      <c r="W422" s="211"/>
    </row>
    <row r="423" ht="12.75">
      <c r="W423" s="211"/>
    </row>
    <row r="424" ht="12.75">
      <c r="W424" s="211"/>
    </row>
    <row r="425" ht="12.75">
      <c r="W425" s="211"/>
    </row>
    <row r="426" ht="12.75">
      <c r="W426" s="211"/>
    </row>
    <row r="427" ht="12.75">
      <c r="W427" s="211"/>
    </row>
    <row r="428" ht="12.75">
      <c r="W428" s="211"/>
    </row>
    <row r="429" ht="12.75">
      <c r="W429" s="211"/>
    </row>
    <row r="430" ht="12.75">
      <c r="W430" s="211"/>
    </row>
    <row r="431" ht="12.75">
      <c r="W431" s="211"/>
    </row>
    <row r="432" ht="12.75">
      <c r="W432" s="211"/>
    </row>
    <row r="433" ht="12.75">
      <c r="W433" s="211"/>
    </row>
    <row r="434" ht="12.75">
      <c r="W434" s="211"/>
    </row>
    <row r="435" ht="12.75">
      <c r="W435" s="211"/>
    </row>
    <row r="436" ht="12.75">
      <c r="W436" s="211"/>
    </row>
    <row r="437" ht="12.75">
      <c r="W437" s="211"/>
    </row>
    <row r="438" ht="12.75">
      <c r="W438" s="211"/>
    </row>
    <row r="439" ht="12.75">
      <c r="W439" s="211"/>
    </row>
    <row r="440" ht="12.75">
      <c r="W440" s="211"/>
    </row>
    <row r="441" ht="12.75">
      <c r="W441" s="211"/>
    </row>
    <row r="442" ht="12.75">
      <c r="W442" s="211"/>
    </row>
    <row r="443" ht="12.75">
      <c r="W443" s="211"/>
    </row>
    <row r="444" ht="12.75">
      <c r="W444" s="211"/>
    </row>
    <row r="445" ht="12.75">
      <c r="W445" s="211"/>
    </row>
    <row r="446" ht="12.75">
      <c r="W446" s="211"/>
    </row>
    <row r="447" ht="12.75">
      <c r="W447" s="211"/>
    </row>
    <row r="448" ht="12.75">
      <c r="W448" s="211"/>
    </row>
    <row r="449" ht="12.75">
      <c r="W449" s="211"/>
    </row>
    <row r="450" ht="12.75">
      <c r="W450" s="211"/>
    </row>
    <row r="451" ht="12.75">
      <c r="W451" s="211"/>
    </row>
    <row r="452" ht="12.75">
      <c r="W452" s="211"/>
    </row>
    <row r="453" ht="12.75">
      <c r="W453" s="211"/>
    </row>
    <row r="454" ht="12.75">
      <c r="W454" s="211"/>
    </row>
    <row r="455" ht="12.75">
      <c r="W455" s="211"/>
    </row>
    <row r="456" ht="12.75">
      <c r="W456" s="211"/>
    </row>
    <row r="457" ht="12.75">
      <c r="W457" s="211"/>
    </row>
    <row r="458" ht="12.75">
      <c r="W458" s="211"/>
    </row>
    <row r="459" ht="12.75">
      <c r="W459" s="211"/>
    </row>
    <row r="460" ht="12.75">
      <c r="W460" s="211"/>
    </row>
    <row r="461" ht="12.75">
      <c r="W461" s="211"/>
    </row>
    <row r="462" ht="12.75">
      <c r="W462" s="211"/>
    </row>
    <row r="463" ht="12.75">
      <c r="W463" s="211"/>
    </row>
    <row r="464" ht="12.75">
      <c r="W464" s="211"/>
    </row>
    <row r="465" ht="12.75">
      <c r="W465" s="211"/>
    </row>
    <row r="466" ht="12.75">
      <c r="W466" s="211"/>
    </row>
    <row r="467" ht="12.75">
      <c r="W467" s="211"/>
    </row>
    <row r="468" ht="12.75">
      <c r="W468" s="211"/>
    </row>
    <row r="469" ht="12.75">
      <c r="W469" s="211"/>
    </row>
    <row r="470" ht="12.75">
      <c r="W470" s="211"/>
    </row>
    <row r="471" ht="12.75">
      <c r="W471" s="211"/>
    </row>
    <row r="472" ht="12.75">
      <c r="W472" s="211"/>
    </row>
    <row r="473" ht="12.75">
      <c r="W473" s="211"/>
    </row>
    <row r="474" ht="12.75">
      <c r="W474" s="211"/>
    </row>
    <row r="475" ht="12.75">
      <c r="W475" s="211"/>
    </row>
    <row r="476" ht="12.75">
      <c r="W476" s="211"/>
    </row>
    <row r="477" ht="12.75">
      <c r="W477" s="211"/>
    </row>
    <row r="478" ht="12.75">
      <c r="W478" s="211"/>
    </row>
    <row r="479" ht="12.75">
      <c r="W479" s="211"/>
    </row>
    <row r="480" ht="12.75">
      <c r="W480" s="211"/>
    </row>
    <row r="481" ht="12.75">
      <c r="W481" s="211"/>
    </row>
    <row r="482" ht="12.75">
      <c r="W482" s="211"/>
    </row>
    <row r="483" ht="12.75">
      <c r="W483" s="211"/>
    </row>
    <row r="484" ht="12.75">
      <c r="W484" s="211"/>
    </row>
    <row r="485" ht="12.75">
      <c r="W485" s="211"/>
    </row>
    <row r="486" ht="12.75">
      <c r="W486" s="211"/>
    </row>
    <row r="487" ht="12.75">
      <c r="W487" s="211"/>
    </row>
    <row r="488" ht="12.75">
      <c r="W488" s="211"/>
    </row>
    <row r="489" ht="12.75">
      <c r="W489" s="211"/>
    </row>
    <row r="490" ht="12.75">
      <c r="W490" s="211"/>
    </row>
    <row r="491" ht="12.75">
      <c r="W491" s="211"/>
    </row>
    <row r="492" ht="12.75">
      <c r="W492" s="211"/>
    </row>
    <row r="493" ht="12.75">
      <c r="W493" s="211"/>
    </row>
    <row r="494" ht="12.75">
      <c r="W494" s="211"/>
    </row>
    <row r="495" ht="12.75">
      <c r="W495" s="211"/>
    </row>
    <row r="496" ht="12.75">
      <c r="W496" s="211"/>
    </row>
    <row r="497" ht="12.75">
      <c r="W497" s="211"/>
    </row>
    <row r="498" ht="12.75">
      <c r="W498" s="211"/>
    </row>
    <row r="499" ht="12.75">
      <c r="W499" s="211"/>
    </row>
    <row r="500" ht="12.75">
      <c r="W500" s="211"/>
    </row>
    <row r="501" ht="12.75">
      <c r="W501" s="211"/>
    </row>
    <row r="502" ht="12.75">
      <c r="W502" s="211"/>
    </row>
    <row r="503" ht="12.75">
      <c r="W503" s="211"/>
    </row>
    <row r="504" ht="12.75">
      <c r="W504" s="211"/>
    </row>
    <row r="505" ht="12.75">
      <c r="W505" s="211"/>
    </row>
    <row r="506" ht="12.75">
      <c r="W506" s="211"/>
    </row>
    <row r="507" ht="12.75">
      <c r="W507" s="211"/>
    </row>
    <row r="508" ht="12.75">
      <c r="W508" s="211"/>
    </row>
    <row r="509" ht="12.75">
      <c r="W509" s="211"/>
    </row>
    <row r="510" ht="12.75">
      <c r="W510" s="211"/>
    </row>
    <row r="511" ht="12.75">
      <c r="W511" s="211"/>
    </row>
    <row r="512" ht="12.75">
      <c r="W512" s="211"/>
    </row>
    <row r="513" ht="12.75">
      <c r="W513" s="211"/>
    </row>
    <row r="514" ht="12.75">
      <c r="W514" s="211"/>
    </row>
    <row r="515" ht="12.75">
      <c r="W515" s="211"/>
    </row>
    <row r="516" ht="12.75">
      <c r="W516" s="211"/>
    </row>
  </sheetData>
  <sheetProtection/>
  <printOptions/>
  <pageMargins left="0.5" right="0.5" top="0.5" bottom="0.55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J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8.140625" style="176" customWidth="1"/>
    <col min="2" max="8" width="9.140625" style="176" customWidth="1"/>
    <col min="9" max="9" width="4.00390625" style="176" customWidth="1"/>
    <col min="10" max="16384" width="9.140625" style="176" customWidth="1"/>
  </cols>
  <sheetData>
    <row r="1" spans="1:10" s="215" customFormat="1" ht="28.5" customHeight="1">
      <c r="A1" s="226" t="s">
        <v>935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8" s="215" customFormat="1" ht="23.25" customHeight="1">
      <c r="A2" s="216"/>
      <c r="B2" s="214"/>
      <c r="C2" s="214"/>
      <c r="D2" s="176"/>
      <c r="E2" s="213"/>
      <c r="F2" s="214"/>
      <c r="G2" s="214"/>
      <c r="H2" s="214"/>
    </row>
    <row r="4" s="217" customFormat="1" ht="15">
      <c r="A4" s="227" t="s">
        <v>885</v>
      </c>
    </row>
    <row r="5" s="217" customFormat="1" ht="15">
      <c r="A5" s="227" t="s">
        <v>844</v>
      </c>
    </row>
    <row r="6" s="217" customFormat="1" ht="15">
      <c r="A6" s="227" t="s">
        <v>845</v>
      </c>
    </row>
    <row r="7" s="217" customFormat="1" ht="15">
      <c r="A7" s="227" t="s">
        <v>873</v>
      </c>
    </row>
    <row r="8" s="217" customFormat="1" ht="15">
      <c r="A8" s="227" t="s">
        <v>886</v>
      </c>
    </row>
    <row r="9" s="217" customFormat="1" ht="15">
      <c r="A9" s="227"/>
    </row>
    <row r="10" s="217" customFormat="1" ht="15">
      <c r="A10" s="227"/>
    </row>
    <row r="12" ht="13.5">
      <c r="A12" s="227" t="s">
        <v>876</v>
      </c>
    </row>
    <row r="13" ht="13.5">
      <c r="A13" s="227" t="s">
        <v>887</v>
      </c>
    </row>
  </sheetData>
  <sheetProtection/>
  <printOptions/>
  <pageMargins left="0.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D353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4.7109375" style="0" customWidth="1"/>
    <col min="2" max="2" width="22.8515625" style="0" customWidth="1"/>
  </cols>
  <sheetData>
    <row r="1" spans="1:4" ht="12.75">
      <c r="A1" s="143" t="s">
        <v>0</v>
      </c>
      <c r="B1" s="139" t="s">
        <v>1</v>
      </c>
      <c r="C1" s="137" t="s">
        <v>2</v>
      </c>
      <c r="D1" t="s">
        <v>3</v>
      </c>
    </row>
    <row r="2" spans="1:4" ht="12.75">
      <c r="A2" s="138">
        <v>1</v>
      </c>
      <c r="B2" s="139" t="s">
        <v>4</v>
      </c>
      <c r="D2">
        <v>1</v>
      </c>
    </row>
    <row r="3" spans="1:2" ht="12.75">
      <c r="A3" s="138">
        <v>2</v>
      </c>
      <c r="B3" s="139" t="s">
        <v>5</v>
      </c>
    </row>
    <row r="4" spans="1:2" ht="12.75">
      <c r="A4" s="138">
        <v>3</v>
      </c>
      <c r="B4" s="139" t="s">
        <v>6</v>
      </c>
    </row>
    <row r="5" spans="1:2" ht="12.75">
      <c r="A5" s="138">
        <v>4</v>
      </c>
      <c r="B5" s="139" t="s">
        <v>7</v>
      </c>
    </row>
    <row r="6" spans="1:2" ht="12.75">
      <c r="A6" s="138">
        <v>5</v>
      </c>
      <c r="B6" s="139" t="s">
        <v>8</v>
      </c>
    </row>
    <row r="7" spans="1:2" ht="12.75">
      <c r="A7" s="138">
        <v>6</v>
      </c>
      <c r="B7" s="139" t="s">
        <v>9</v>
      </c>
    </row>
    <row r="8" spans="1:2" ht="12.75">
      <c r="A8" s="138">
        <v>7</v>
      </c>
      <c r="B8" s="139" t="s">
        <v>10</v>
      </c>
    </row>
    <row r="9" spans="1:2" ht="12.75">
      <c r="A9" s="138">
        <v>8</v>
      </c>
      <c r="B9" s="139" t="s">
        <v>11</v>
      </c>
    </row>
    <row r="10" spans="1:2" ht="12.75">
      <c r="A10" s="138">
        <v>9</v>
      </c>
      <c r="B10" s="139" t="s">
        <v>12</v>
      </c>
    </row>
    <row r="11" spans="1:2" ht="12.75">
      <c r="A11" s="138">
        <v>10</v>
      </c>
      <c r="B11" s="139" t="s">
        <v>13</v>
      </c>
    </row>
    <row r="12" spans="1:2" ht="12.75">
      <c r="A12" s="138">
        <v>11</v>
      </c>
      <c r="B12" s="139" t="s">
        <v>14</v>
      </c>
    </row>
    <row r="13" spans="1:2" ht="12.75">
      <c r="A13" s="138">
        <v>12</v>
      </c>
      <c r="B13" s="139" t="s">
        <v>15</v>
      </c>
    </row>
    <row r="14" spans="1:2" ht="12.75">
      <c r="A14" s="138">
        <v>13</v>
      </c>
      <c r="B14" s="139" t="s">
        <v>16</v>
      </c>
    </row>
    <row r="15" spans="1:2" ht="12.75">
      <c r="A15" s="138">
        <v>14</v>
      </c>
      <c r="B15" s="139" t="s">
        <v>17</v>
      </c>
    </row>
    <row r="16" spans="1:2" ht="12.75">
      <c r="A16" s="138">
        <v>15</v>
      </c>
      <c r="B16" s="139" t="s">
        <v>18</v>
      </c>
    </row>
    <row r="17" spans="1:2" ht="12.75">
      <c r="A17" s="138">
        <v>16</v>
      </c>
      <c r="B17" s="139" t="s">
        <v>19</v>
      </c>
    </row>
    <row r="18" spans="1:2" ht="12.75">
      <c r="A18" s="138">
        <v>17</v>
      </c>
      <c r="B18" s="139" t="s">
        <v>20</v>
      </c>
    </row>
    <row r="19" spans="1:2" ht="12.75">
      <c r="A19" s="138">
        <v>18</v>
      </c>
      <c r="B19" s="139" t="s">
        <v>21</v>
      </c>
    </row>
    <row r="20" spans="1:2" ht="12.75">
      <c r="A20" s="138">
        <v>19</v>
      </c>
      <c r="B20" s="139" t="s">
        <v>22</v>
      </c>
    </row>
    <row r="21" spans="1:2" ht="12.75">
      <c r="A21" s="138">
        <v>20</v>
      </c>
      <c r="B21" s="139" t="s">
        <v>23</v>
      </c>
    </row>
    <row r="22" spans="1:2" ht="12.75">
      <c r="A22" s="138">
        <v>21</v>
      </c>
      <c r="B22" s="139" t="s">
        <v>24</v>
      </c>
    </row>
    <row r="23" spans="1:2" ht="12.75">
      <c r="A23" s="138">
        <v>22</v>
      </c>
      <c r="B23" s="139" t="s">
        <v>25</v>
      </c>
    </row>
    <row r="24" spans="1:2" ht="12.75">
      <c r="A24" s="138">
        <v>23</v>
      </c>
      <c r="B24" s="139" t="s">
        <v>26</v>
      </c>
    </row>
    <row r="25" spans="1:2" ht="12.75">
      <c r="A25" s="138">
        <v>24</v>
      </c>
      <c r="B25" s="139" t="s">
        <v>27</v>
      </c>
    </row>
    <row r="26" spans="1:2" ht="12.75">
      <c r="A26" s="138">
        <v>25</v>
      </c>
      <c r="B26" s="139" t="s">
        <v>28</v>
      </c>
    </row>
    <row r="27" spans="1:2" ht="12.75">
      <c r="A27" s="138">
        <v>26</v>
      </c>
      <c r="B27" s="139" t="s">
        <v>29</v>
      </c>
    </row>
    <row r="28" spans="1:2" ht="12.75">
      <c r="A28" s="138">
        <v>27</v>
      </c>
      <c r="B28" s="139" t="s">
        <v>30</v>
      </c>
    </row>
    <row r="29" spans="1:2" ht="12.75">
      <c r="A29" s="138">
        <v>28</v>
      </c>
      <c r="B29" s="139" t="s">
        <v>31</v>
      </c>
    </row>
    <row r="30" spans="1:2" ht="12.75">
      <c r="A30" s="138">
        <v>29</v>
      </c>
      <c r="B30" s="139" t="s">
        <v>32</v>
      </c>
    </row>
    <row r="31" spans="1:2" ht="12.75">
      <c r="A31" s="138">
        <v>30</v>
      </c>
      <c r="B31" s="139" t="s">
        <v>33</v>
      </c>
    </row>
    <row r="32" spans="1:2" ht="12.75">
      <c r="A32" s="138">
        <v>31</v>
      </c>
      <c r="B32" s="139" t="s">
        <v>34</v>
      </c>
    </row>
    <row r="33" spans="1:2" ht="12.75">
      <c r="A33" s="138">
        <v>32</v>
      </c>
      <c r="B33" s="139" t="s">
        <v>35</v>
      </c>
    </row>
    <row r="34" spans="1:2" ht="12.75">
      <c r="A34" s="138">
        <v>33</v>
      </c>
      <c r="B34" s="139" t="s">
        <v>36</v>
      </c>
    </row>
    <row r="35" spans="1:2" ht="12.75">
      <c r="A35" s="138">
        <v>34</v>
      </c>
      <c r="B35" s="139" t="s">
        <v>37</v>
      </c>
    </row>
    <row r="36" spans="1:2" ht="12.75">
      <c r="A36" s="138">
        <v>35</v>
      </c>
      <c r="B36" s="139" t="s">
        <v>38</v>
      </c>
    </row>
    <row r="37" spans="1:2" ht="12.75">
      <c r="A37" s="138">
        <v>36</v>
      </c>
      <c r="B37" s="139" t="s">
        <v>39</v>
      </c>
    </row>
    <row r="38" spans="1:2" ht="12.75">
      <c r="A38" s="138">
        <v>37</v>
      </c>
      <c r="B38" s="139" t="s">
        <v>40</v>
      </c>
    </row>
    <row r="39" spans="1:2" ht="12.75">
      <c r="A39" s="138">
        <v>38</v>
      </c>
      <c r="B39" s="139" t="s">
        <v>41</v>
      </c>
    </row>
    <row r="40" spans="1:2" ht="12.75">
      <c r="A40" s="138">
        <v>39</v>
      </c>
      <c r="B40" s="139" t="s">
        <v>42</v>
      </c>
    </row>
    <row r="41" spans="1:2" ht="12.75">
      <c r="A41" s="138">
        <v>40</v>
      </c>
      <c r="B41" s="139" t="s">
        <v>43</v>
      </c>
    </row>
    <row r="42" spans="1:2" ht="12.75">
      <c r="A42" s="138">
        <v>41</v>
      </c>
      <c r="B42" s="139" t="s">
        <v>44</v>
      </c>
    </row>
    <row r="43" spans="1:2" ht="12.75">
      <c r="A43" s="138">
        <v>42</v>
      </c>
      <c r="B43" s="139" t="s">
        <v>45</v>
      </c>
    </row>
    <row r="44" spans="1:2" ht="12.75">
      <c r="A44" s="138">
        <v>43</v>
      </c>
      <c r="B44" s="139" t="s">
        <v>46</v>
      </c>
    </row>
    <row r="45" spans="1:2" ht="12.75">
      <c r="A45" s="138">
        <v>44</v>
      </c>
      <c r="B45" s="139" t="s">
        <v>47</v>
      </c>
    </row>
    <row r="46" spans="1:2" ht="12.75">
      <c r="A46" s="138">
        <v>45</v>
      </c>
      <c r="B46" s="139" t="s">
        <v>48</v>
      </c>
    </row>
    <row r="47" spans="1:2" ht="12.75">
      <c r="A47" s="138">
        <v>46</v>
      </c>
      <c r="B47" s="139" t="s">
        <v>49</v>
      </c>
    </row>
    <row r="48" spans="1:2" ht="12.75">
      <c r="A48" s="138">
        <v>47</v>
      </c>
      <c r="B48" s="139" t="s">
        <v>50</v>
      </c>
    </row>
    <row r="49" spans="1:2" ht="12.75">
      <c r="A49" s="138">
        <v>48</v>
      </c>
      <c r="B49" s="139" t="s">
        <v>51</v>
      </c>
    </row>
    <row r="50" spans="1:2" ht="12.75">
      <c r="A50" s="138">
        <v>49</v>
      </c>
      <c r="B50" s="139" t="s">
        <v>52</v>
      </c>
    </row>
    <row r="51" spans="1:2" ht="12.75">
      <c r="A51" s="138">
        <v>50</v>
      </c>
      <c r="B51" s="139" t="s">
        <v>53</v>
      </c>
    </row>
    <row r="52" spans="1:2" ht="12.75">
      <c r="A52" s="138">
        <v>51</v>
      </c>
      <c r="B52" s="139" t="s">
        <v>54</v>
      </c>
    </row>
    <row r="53" spans="1:2" ht="12.75">
      <c r="A53" s="138">
        <v>52</v>
      </c>
      <c r="B53" s="139" t="s">
        <v>55</v>
      </c>
    </row>
    <row r="54" spans="1:2" ht="12.75">
      <c r="A54" s="138">
        <v>53</v>
      </c>
      <c r="B54" s="139" t="s">
        <v>56</v>
      </c>
    </row>
    <row r="55" spans="1:2" ht="12.75">
      <c r="A55" s="138">
        <v>54</v>
      </c>
      <c r="B55" s="139" t="s">
        <v>57</v>
      </c>
    </row>
    <row r="56" spans="1:2" ht="12.75">
      <c r="A56" s="138">
        <v>55</v>
      </c>
      <c r="B56" s="139" t="s">
        <v>58</v>
      </c>
    </row>
    <row r="57" spans="1:2" ht="12.75">
      <c r="A57" s="138">
        <v>56</v>
      </c>
      <c r="B57" s="139" t="s">
        <v>59</v>
      </c>
    </row>
    <row r="58" spans="1:2" ht="12.75">
      <c r="A58" s="138">
        <v>57</v>
      </c>
      <c r="B58" s="139" t="s">
        <v>60</v>
      </c>
    </row>
    <row r="59" spans="1:2" ht="12.75">
      <c r="A59" s="138">
        <v>58</v>
      </c>
      <c r="B59" s="139" t="s">
        <v>61</v>
      </c>
    </row>
    <row r="60" spans="1:2" ht="12.75">
      <c r="A60" s="138">
        <v>59</v>
      </c>
      <c r="B60" s="139" t="s">
        <v>62</v>
      </c>
    </row>
    <row r="61" spans="1:2" ht="12.75">
      <c r="A61" s="138">
        <v>60</v>
      </c>
      <c r="B61" s="139" t="s">
        <v>63</v>
      </c>
    </row>
    <row r="62" spans="1:2" ht="12.75">
      <c r="A62" s="138">
        <v>61</v>
      </c>
      <c r="B62" s="139" t="s">
        <v>64</v>
      </c>
    </row>
    <row r="63" spans="1:2" ht="12.75">
      <c r="A63" s="138">
        <v>62</v>
      </c>
      <c r="B63" s="139" t="s">
        <v>65</v>
      </c>
    </row>
    <row r="64" spans="1:2" ht="12.75">
      <c r="A64" s="138">
        <v>63</v>
      </c>
      <c r="B64" s="139" t="s">
        <v>66</v>
      </c>
    </row>
    <row r="65" spans="1:2" ht="12.75">
      <c r="A65" s="138">
        <v>64</v>
      </c>
      <c r="B65" s="139" t="s">
        <v>67</v>
      </c>
    </row>
    <row r="66" spans="1:2" ht="12.75">
      <c r="A66" s="138">
        <v>65</v>
      </c>
      <c r="B66" s="139" t="s">
        <v>68</v>
      </c>
    </row>
    <row r="67" spans="1:2" ht="12.75">
      <c r="A67" s="138">
        <v>66</v>
      </c>
      <c r="B67" s="139" t="s">
        <v>69</v>
      </c>
    </row>
    <row r="68" spans="1:2" ht="12.75">
      <c r="A68" s="138">
        <v>67</v>
      </c>
      <c r="B68" s="139" t="s">
        <v>70</v>
      </c>
    </row>
    <row r="69" spans="1:2" ht="12.75">
      <c r="A69" s="138">
        <v>68</v>
      </c>
      <c r="B69" s="139" t="s">
        <v>71</v>
      </c>
    </row>
    <row r="70" spans="1:2" ht="12.75">
      <c r="A70" s="138">
        <v>69</v>
      </c>
      <c r="B70" s="139" t="s">
        <v>72</v>
      </c>
    </row>
    <row r="71" spans="1:2" ht="12.75">
      <c r="A71" s="138">
        <v>70</v>
      </c>
      <c r="B71" s="139" t="s">
        <v>73</v>
      </c>
    </row>
    <row r="72" spans="1:2" ht="12.75">
      <c r="A72" s="138">
        <v>71</v>
      </c>
      <c r="B72" s="139" t="s">
        <v>74</v>
      </c>
    </row>
    <row r="73" spans="1:2" ht="12.75">
      <c r="A73" s="138">
        <v>72</v>
      </c>
      <c r="B73" s="139" t="s">
        <v>75</v>
      </c>
    </row>
    <row r="74" spans="1:2" ht="12.75">
      <c r="A74" s="138">
        <v>73</v>
      </c>
      <c r="B74" s="139" t="s">
        <v>76</v>
      </c>
    </row>
    <row r="75" spans="1:2" ht="12.75">
      <c r="A75" s="138">
        <v>74</v>
      </c>
      <c r="B75" s="139" t="s">
        <v>77</v>
      </c>
    </row>
    <row r="76" spans="1:2" ht="12.75">
      <c r="A76" s="138">
        <v>75</v>
      </c>
      <c r="B76" s="139" t="s">
        <v>78</v>
      </c>
    </row>
    <row r="77" spans="1:2" ht="12.75">
      <c r="A77" s="138">
        <v>76</v>
      </c>
      <c r="B77" s="139" t="s">
        <v>79</v>
      </c>
    </row>
    <row r="78" spans="1:2" ht="12.75">
      <c r="A78" s="138">
        <v>77</v>
      </c>
      <c r="B78" s="139" t="s">
        <v>80</v>
      </c>
    </row>
    <row r="79" spans="1:2" ht="12.75">
      <c r="A79" s="138">
        <v>78</v>
      </c>
      <c r="B79" s="139" t="s">
        <v>81</v>
      </c>
    </row>
    <row r="80" spans="1:2" ht="12.75">
      <c r="A80" s="138">
        <v>79</v>
      </c>
      <c r="B80" s="139" t="s">
        <v>82</v>
      </c>
    </row>
    <row r="81" spans="1:2" ht="12.75">
      <c r="A81" s="138">
        <v>80</v>
      </c>
      <c r="B81" s="139" t="s">
        <v>83</v>
      </c>
    </row>
    <row r="82" spans="1:2" ht="12.75">
      <c r="A82" s="138">
        <v>81</v>
      </c>
      <c r="B82" s="139" t="s">
        <v>84</v>
      </c>
    </row>
    <row r="83" spans="1:2" ht="12.75">
      <c r="A83" s="138">
        <v>82</v>
      </c>
      <c r="B83" s="139" t="s">
        <v>85</v>
      </c>
    </row>
    <row r="84" spans="1:2" ht="12.75">
      <c r="A84" s="138">
        <v>83</v>
      </c>
      <c r="B84" s="139" t="s">
        <v>86</v>
      </c>
    </row>
    <row r="85" spans="1:2" ht="12.75">
      <c r="A85" s="138">
        <v>84</v>
      </c>
      <c r="B85" s="139" t="s">
        <v>87</v>
      </c>
    </row>
    <row r="86" spans="1:2" ht="12.75">
      <c r="A86" s="138">
        <v>85</v>
      </c>
      <c r="B86" s="139" t="s">
        <v>88</v>
      </c>
    </row>
    <row r="87" spans="1:2" ht="12.75">
      <c r="A87" s="138">
        <v>86</v>
      </c>
      <c r="B87" s="139" t="s">
        <v>89</v>
      </c>
    </row>
    <row r="88" spans="1:2" ht="12.75">
      <c r="A88" s="138">
        <v>87</v>
      </c>
      <c r="B88" s="139" t="s">
        <v>90</v>
      </c>
    </row>
    <row r="89" spans="1:2" ht="12.75">
      <c r="A89" s="138">
        <v>88</v>
      </c>
      <c r="B89" s="139" t="s">
        <v>91</v>
      </c>
    </row>
    <row r="90" spans="1:2" ht="12.75">
      <c r="A90" s="138">
        <v>89</v>
      </c>
      <c r="B90" s="139" t="s">
        <v>92</v>
      </c>
    </row>
    <row r="91" spans="1:2" ht="12.75">
      <c r="A91" s="138">
        <v>90</v>
      </c>
      <c r="B91" s="139" t="s">
        <v>93</v>
      </c>
    </row>
    <row r="92" spans="1:2" ht="12.75">
      <c r="A92" s="138">
        <v>91</v>
      </c>
      <c r="B92" s="139" t="s">
        <v>94</v>
      </c>
    </row>
    <row r="93" spans="1:2" ht="12.75">
      <c r="A93" s="138">
        <v>92</v>
      </c>
      <c r="B93" s="139" t="s">
        <v>95</v>
      </c>
    </row>
    <row r="94" spans="1:2" ht="12.75">
      <c r="A94" s="138">
        <v>93</v>
      </c>
      <c r="B94" s="139" t="s">
        <v>96</v>
      </c>
    </row>
    <row r="95" spans="1:2" ht="12.75">
      <c r="A95" s="138">
        <v>94</v>
      </c>
      <c r="B95" s="139" t="s">
        <v>97</v>
      </c>
    </row>
    <row r="96" spans="1:2" ht="12.75">
      <c r="A96" s="138">
        <v>95</v>
      </c>
      <c r="B96" s="139" t="s">
        <v>98</v>
      </c>
    </row>
    <row r="97" spans="1:2" ht="12.75">
      <c r="A97" s="138">
        <v>96</v>
      </c>
      <c r="B97" s="139" t="s">
        <v>99</v>
      </c>
    </row>
    <row r="98" spans="1:2" ht="12.75">
      <c r="A98" s="138">
        <v>97</v>
      </c>
      <c r="B98" s="139" t="s">
        <v>100</v>
      </c>
    </row>
    <row r="99" spans="1:2" ht="12.75">
      <c r="A99" s="138">
        <v>98</v>
      </c>
      <c r="B99" s="139" t="s">
        <v>101</v>
      </c>
    </row>
    <row r="100" spans="1:2" ht="12.75">
      <c r="A100" s="138">
        <v>99</v>
      </c>
      <c r="B100" s="139" t="s">
        <v>102</v>
      </c>
    </row>
    <row r="101" spans="1:2" ht="12.75">
      <c r="A101" s="138">
        <v>100</v>
      </c>
      <c r="B101" s="139" t="s">
        <v>103</v>
      </c>
    </row>
    <row r="102" spans="1:2" ht="12.75">
      <c r="A102" s="138">
        <v>101</v>
      </c>
      <c r="B102" s="139" t="s">
        <v>104</v>
      </c>
    </row>
    <row r="103" spans="1:2" ht="12.75">
      <c r="A103" s="138">
        <v>102</v>
      </c>
      <c r="B103" s="139" t="s">
        <v>105</v>
      </c>
    </row>
    <row r="104" spans="1:2" ht="12.75">
      <c r="A104" s="138">
        <v>103</v>
      </c>
      <c r="B104" s="139" t="s">
        <v>106</v>
      </c>
    </row>
    <row r="105" spans="1:2" ht="12.75">
      <c r="A105" s="138">
        <v>104</v>
      </c>
      <c r="B105" s="139" t="s">
        <v>107</v>
      </c>
    </row>
    <row r="106" spans="1:2" ht="12.75">
      <c r="A106" s="138">
        <v>105</v>
      </c>
      <c r="B106" s="139" t="s">
        <v>108</v>
      </c>
    </row>
    <row r="107" spans="1:2" ht="12.75">
      <c r="A107" s="138">
        <v>106</v>
      </c>
      <c r="B107" s="139" t="s">
        <v>109</v>
      </c>
    </row>
    <row r="108" spans="1:2" ht="12.75">
      <c r="A108" s="138">
        <v>107</v>
      </c>
      <c r="B108" s="139" t="s">
        <v>110</v>
      </c>
    </row>
    <row r="109" spans="1:2" ht="12.75">
      <c r="A109" s="138">
        <v>108</v>
      </c>
      <c r="B109" s="139" t="s">
        <v>111</v>
      </c>
    </row>
    <row r="110" spans="1:2" ht="12.75">
      <c r="A110" s="138">
        <v>109</v>
      </c>
      <c r="B110" s="139" t="s">
        <v>112</v>
      </c>
    </row>
    <row r="111" spans="1:2" ht="12.75">
      <c r="A111" s="138">
        <v>110</v>
      </c>
      <c r="B111" s="139" t="s">
        <v>113</v>
      </c>
    </row>
    <row r="112" spans="1:2" ht="12.75">
      <c r="A112" s="138">
        <v>111</v>
      </c>
      <c r="B112" s="139" t="s">
        <v>114</v>
      </c>
    </row>
    <row r="113" spans="1:2" ht="12.75">
      <c r="A113" s="138">
        <v>112</v>
      </c>
      <c r="B113" s="139" t="s">
        <v>115</v>
      </c>
    </row>
    <row r="114" spans="1:2" ht="12.75">
      <c r="A114" s="138">
        <v>113</v>
      </c>
      <c r="B114" s="139" t="s">
        <v>116</v>
      </c>
    </row>
    <row r="115" spans="1:2" ht="12.75">
      <c r="A115" s="138">
        <v>114</v>
      </c>
      <c r="B115" s="139" t="s">
        <v>117</v>
      </c>
    </row>
    <row r="116" spans="1:2" ht="12.75">
      <c r="A116" s="138">
        <v>115</v>
      </c>
      <c r="B116" s="139" t="s">
        <v>118</v>
      </c>
    </row>
    <row r="117" spans="1:2" ht="12.75">
      <c r="A117" s="138">
        <v>116</v>
      </c>
      <c r="B117" s="139" t="s">
        <v>119</v>
      </c>
    </row>
    <row r="118" spans="1:2" ht="12.75">
      <c r="A118" s="138">
        <v>117</v>
      </c>
      <c r="B118" s="139" t="s">
        <v>120</v>
      </c>
    </row>
    <row r="119" spans="1:2" ht="12.75">
      <c r="A119" s="138">
        <v>118</v>
      </c>
      <c r="B119" s="139" t="s">
        <v>121</v>
      </c>
    </row>
    <row r="120" spans="1:2" ht="12.75">
      <c r="A120" s="138">
        <v>119</v>
      </c>
      <c r="B120" s="139" t="s">
        <v>122</v>
      </c>
    </row>
    <row r="121" spans="1:2" ht="12.75">
      <c r="A121" s="138">
        <v>120</v>
      </c>
      <c r="B121" s="139" t="s">
        <v>123</v>
      </c>
    </row>
    <row r="122" spans="1:2" ht="12.75">
      <c r="A122" s="138">
        <v>121</v>
      </c>
      <c r="B122" s="139" t="s">
        <v>124</v>
      </c>
    </row>
    <row r="123" spans="1:2" ht="12.75">
      <c r="A123" s="138">
        <v>122</v>
      </c>
      <c r="B123" s="139" t="s">
        <v>125</v>
      </c>
    </row>
    <row r="124" spans="1:2" ht="12.75">
      <c r="A124" s="138">
        <v>123</v>
      </c>
      <c r="B124" s="139" t="s">
        <v>126</v>
      </c>
    </row>
    <row r="125" spans="1:2" ht="12.75">
      <c r="A125" s="138">
        <v>124</v>
      </c>
      <c r="B125" s="139" t="s">
        <v>127</v>
      </c>
    </row>
    <row r="126" spans="1:2" ht="12.75">
      <c r="A126" s="138">
        <v>125</v>
      </c>
      <c r="B126" s="139" t="s">
        <v>128</v>
      </c>
    </row>
    <row r="127" spans="1:2" ht="12.75">
      <c r="A127" s="138">
        <v>126</v>
      </c>
      <c r="B127" s="139" t="s">
        <v>129</v>
      </c>
    </row>
    <row r="128" spans="1:2" ht="12.75">
      <c r="A128" s="138">
        <v>127</v>
      </c>
      <c r="B128" s="139" t="s">
        <v>130</v>
      </c>
    </row>
    <row r="129" spans="1:2" ht="12.75">
      <c r="A129" s="138">
        <v>128</v>
      </c>
      <c r="B129" s="139" t="s">
        <v>131</v>
      </c>
    </row>
    <row r="130" spans="1:2" ht="12.75">
      <c r="A130" s="138">
        <v>129</v>
      </c>
      <c r="B130" s="139" t="s">
        <v>132</v>
      </c>
    </row>
    <row r="131" spans="1:2" ht="12.75">
      <c r="A131" s="138">
        <v>130</v>
      </c>
      <c r="B131" s="139" t="s">
        <v>133</v>
      </c>
    </row>
    <row r="132" spans="1:2" ht="12.75">
      <c r="A132" s="138">
        <v>131</v>
      </c>
      <c r="B132" s="139" t="s">
        <v>134</v>
      </c>
    </row>
    <row r="133" spans="1:2" ht="12.75">
      <c r="A133" s="138">
        <v>132</v>
      </c>
      <c r="B133" s="139" t="s">
        <v>135</v>
      </c>
    </row>
    <row r="134" spans="1:2" ht="12.75">
      <c r="A134" s="138">
        <v>133</v>
      </c>
      <c r="B134" s="139" t="s">
        <v>136</v>
      </c>
    </row>
    <row r="135" spans="1:2" ht="12.75">
      <c r="A135" s="138">
        <v>134</v>
      </c>
      <c r="B135" s="139" t="s">
        <v>137</v>
      </c>
    </row>
    <row r="136" spans="1:2" ht="12.75">
      <c r="A136" s="138">
        <v>135</v>
      </c>
      <c r="B136" s="139" t="s">
        <v>138</v>
      </c>
    </row>
    <row r="137" spans="1:2" ht="12.75">
      <c r="A137" s="138">
        <v>136</v>
      </c>
      <c r="B137" s="139" t="s">
        <v>139</v>
      </c>
    </row>
    <row r="138" spans="1:2" ht="12.75">
      <c r="A138" s="138">
        <v>137</v>
      </c>
      <c r="B138" s="139" t="s">
        <v>140</v>
      </c>
    </row>
    <row r="139" spans="1:2" ht="12.75">
      <c r="A139" s="138">
        <v>138</v>
      </c>
      <c r="B139" s="139" t="s">
        <v>141</v>
      </c>
    </row>
    <row r="140" spans="1:2" ht="12.75">
      <c r="A140" s="138">
        <v>139</v>
      </c>
      <c r="B140" s="139" t="s">
        <v>142</v>
      </c>
    </row>
    <row r="141" spans="1:2" ht="12.75">
      <c r="A141" s="138">
        <v>140</v>
      </c>
      <c r="B141" s="139" t="s">
        <v>143</v>
      </c>
    </row>
    <row r="142" spans="1:2" ht="12.75">
      <c r="A142" s="138">
        <v>141</v>
      </c>
      <c r="B142" s="139" t="s">
        <v>144</v>
      </c>
    </row>
    <row r="143" spans="1:2" ht="12.75">
      <c r="A143" s="138">
        <v>142</v>
      </c>
      <c r="B143" s="139" t="s">
        <v>145</v>
      </c>
    </row>
    <row r="144" spans="1:2" ht="12.75">
      <c r="A144" s="138">
        <v>143</v>
      </c>
      <c r="B144" s="139" t="s">
        <v>146</v>
      </c>
    </row>
    <row r="145" spans="1:2" ht="12.75">
      <c r="A145" s="138">
        <v>144</v>
      </c>
      <c r="B145" s="139" t="s">
        <v>147</v>
      </c>
    </row>
    <row r="146" spans="1:2" ht="12.75">
      <c r="A146" s="138">
        <v>145</v>
      </c>
      <c r="B146" s="139" t="s">
        <v>148</v>
      </c>
    </row>
    <row r="147" spans="1:2" ht="12.75">
      <c r="A147" s="138">
        <v>146</v>
      </c>
      <c r="B147" s="139" t="s">
        <v>149</v>
      </c>
    </row>
    <row r="148" spans="1:2" ht="12.75">
      <c r="A148" s="138">
        <v>147</v>
      </c>
      <c r="B148" s="139" t="s">
        <v>150</v>
      </c>
    </row>
    <row r="149" spans="1:2" ht="12.75">
      <c r="A149" s="138">
        <v>148</v>
      </c>
      <c r="B149" s="139" t="s">
        <v>151</v>
      </c>
    </row>
    <row r="150" spans="1:2" ht="12.75">
      <c r="A150" s="138">
        <v>149</v>
      </c>
      <c r="B150" s="139" t="s">
        <v>152</v>
      </c>
    </row>
    <row r="151" spans="1:2" ht="12.75">
      <c r="A151" s="138">
        <v>150</v>
      </c>
      <c r="B151" s="139" t="s">
        <v>153</v>
      </c>
    </row>
    <row r="152" spans="1:2" ht="12.75">
      <c r="A152" s="138">
        <v>151</v>
      </c>
      <c r="B152" s="139" t="s">
        <v>154</v>
      </c>
    </row>
    <row r="153" spans="1:2" ht="12.75">
      <c r="A153" s="138">
        <v>152</v>
      </c>
      <c r="B153" s="139" t="s">
        <v>155</v>
      </c>
    </row>
    <row r="154" spans="1:2" ht="12.75">
      <c r="A154" s="138">
        <v>153</v>
      </c>
      <c r="B154" s="139" t="s">
        <v>156</v>
      </c>
    </row>
    <row r="155" spans="1:2" ht="12.75">
      <c r="A155" s="138">
        <v>154</v>
      </c>
      <c r="B155" s="139" t="s">
        <v>157</v>
      </c>
    </row>
    <row r="156" spans="1:2" ht="12.75">
      <c r="A156" s="138">
        <v>155</v>
      </c>
      <c r="B156" s="139" t="s">
        <v>158</v>
      </c>
    </row>
    <row r="157" spans="1:2" ht="12.75">
      <c r="A157" s="138">
        <v>156</v>
      </c>
      <c r="B157" s="139" t="s">
        <v>159</v>
      </c>
    </row>
    <row r="158" spans="1:2" ht="12.75">
      <c r="A158" s="138">
        <v>157</v>
      </c>
      <c r="B158" s="139" t="s">
        <v>160</v>
      </c>
    </row>
    <row r="159" spans="1:2" ht="12.75">
      <c r="A159" s="138">
        <v>158</v>
      </c>
      <c r="B159" s="139" t="s">
        <v>161</v>
      </c>
    </row>
    <row r="160" spans="1:2" ht="12.75">
      <c r="A160" s="138">
        <v>159</v>
      </c>
      <c r="B160" s="139" t="s">
        <v>162</v>
      </c>
    </row>
    <row r="161" spans="1:2" ht="12.75">
      <c r="A161" s="138">
        <v>160</v>
      </c>
      <c r="B161" s="139" t="s">
        <v>163</v>
      </c>
    </row>
    <row r="162" spans="1:2" ht="12.75">
      <c r="A162" s="138">
        <v>161</v>
      </c>
      <c r="B162" s="139" t="s">
        <v>164</v>
      </c>
    </row>
    <row r="163" spans="1:2" ht="12.75">
      <c r="A163" s="138">
        <v>162</v>
      </c>
      <c r="B163" s="139" t="s">
        <v>165</v>
      </c>
    </row>
    <row r="164" spans="1:2" ht="12.75">
      <c r="A164" s="138">
        <v>163</v>
      </c>
      <c r="B164" s="139" t="s">
        <v>166</v>
      </c>
    </row>
    <row r="165" spans="1:2" ht="12.75">
      <c r="A165" s="138">
        <v>164</v>
      </c>
      <c r="B165" s="139" t="s">
        <v>167</v>
      </c>
    </row>
    <row r="166" spans="1:2" ht="12.75">
      <c r="A166" s="138">
        <v>165</v>
      </c>
      <c r="B166" s="139" t="s">
        <v>168</v>
      </c>
    </row>
    <row r="167" spans="1:2" ht="12.75">
      <c r="A167" s="138">
        <v>166</v>
      </c>
      <c r="B167" s="139" t="s">
        <v>169</v>
      </c>
    </row>
    <row r="168" spans="1:2" ht="12.75">
      <c r="A168" s="138">
        <v>167</v>
      </c>
      <c r="B168" s="139" t="s">
        <v>170</v>
      </c>
    </row>
    <row r="169" spans="1:2" ht="12.75">
      <c r="A169" s="138">
        <v>168</v>
      </c>
      <c r="B169" s="139" t="s">
        <v>171</v>
      </c>
    </row>
    <row r="170" spans="1:2" ht="12.75">
      <c r="A170" s="138">
        <v>169</v>
      </c>
      <c r="B170" s="139" t="s">
        <v>172</v>
      </c>
    </row>
    <row r="171" spans="1:2" ht="12.75">
      <c r="A171" s="138">
        <v>170</v>
      </c>
      <c r="B171" s="139" t="s">
        <v>173</v>
      </c>
    </row>
    <row r="172" spans="1:2" ht="12.75">
      <c r="A172" s="138">
        <v>171</v>
      </c>
      <c r="B172" s="139" t="s">
        <v>174</v>
      </c>
    </row>
    <row r="173" spans="1:2" ht="12.75">
      <c r="A173" s="138">
        <v>172</v>
      </c>
      <c r="B173" s="139" t="s">
        <v>175</v>
      </c>
    </row>
    <row r="174" spans="1:2" ht="12.75">
      <c r="A174" s="138">
        <v>173</v>
      </c>
      <c r="B174" s="139" t="s">
        <v>176</v>
      </c>
    </row>
    <row r="175" spans="1:2" ht="12.75">
      <c r="A175" s="138">
        <v>174</v>
      </c>
      <c r="B175" s="139" t="s">
        <v>177</v>
      </c>
    </row>
    <row r="176" spans="1:2" ht="12.75">
      <c r="A176" s="138">
        <v>175</v>
      </c>
      <c r="B176" s="139" t="s">
        <v>178</v>
      </c>
    </row>
    <row r="177" spans="1:2" ht="12.75">
      <c r="A177" s="138">
        <v>176</v>
      </c>
      <c r="B177" s="139" t="s">
        <v>179</v>
      </c>
    </row>
    <row r="178" spans="1:2" ht="12.75">
      <c r="A178" s="138">
        <v>177</v>
      </c>
      <c r="B178" s="139" t="s">
        <v>180</v>
      </c>
    </row>
    <row r="179" spans="1:2" ht="12.75">
      <c r="A179" s="138">
        <v>178</v>
      </c>
      <c r="B179" s="139" t="s">
        <v>181</v>
      </c>
    </row>
    <row r="180" spans="1:2" ht="12.75">
      <c r="A180" s="138">
        <v>179</v>
      </c>
      <c r="B180" s="139" t="s">
        <v>182</v>
      </c>
    </row>
    <row r="181" spans="1:2" ht="12.75">
      <c r="A181" s="138">
        <v>180</v>
      </c>
      <c r="B181" s="139" t="s">
        <v>183</v>
      </c>
    </row>
    <row r="182" spans="1:2" ht="12.75">
      <c r="A182" s="138">
        <v>181</v>
      </c>
      <c r="B182" s="139" t="s">
        <v>184</v>
      </c>
    </row>
    <row r="183" spans="1:2" ht="12.75">
      <c r="A183" s="138">
        <v>182</v>
      </c>
      <c r="B183" s="139" t="s">
        <v>185</v>
      </c>
    </row>
    <row r="184" spans="1:2" ht="12.75">
      <c r="A184" s="138">
        <v>183</v>
      </c>
      <c r="B184" s="139" t="s">
        <v>186</v>
      </c>
    </row>
    <row r="185" spans="1:2" ht="12.75">
      <c r="A185" s="138">
        <v>184</v>
      </c>
      <c r="B185" s="139" t="s">
        <v>187</v>
      </c>
    </row>
    <row r="186" spans="1:2" ht="12.75">
      <c r="A186" s="138">
        <v>185</v>
      </c>
      <c r="B186" s="139" t="s">
        <v>188</v>
      </c>
    </row>
    <row r="187" spans="1:2" ht="12.75">
      <c r="A187" s="138">
        <v>186</v>
      </c>
      <c r="B187" s="139" t="s">
        <v>189</v>
      </c>
    </row>
    <row r="188" spans="1:2" ht="12.75">
      <c r="A188" s="138">
        <v>187</v>
      </c>
      <c r="B188" s="139" t="s">
        <v>190</v>
      </c>
    </row>
    <row r="189" spans="1:2" ht="12.75">
      <c r="A189" s="138">
        <v>188</v>
      </c>
      <c r="B189" s="139" t="s">
        <v>191</v>
      </c>
    </row>
    <row r="190" spans="1:2" ht="12.75">
      <c r="A190" s="138">
        <v>189</v>
      </c>
      <c r="B190" s="139" t="s">
        <v>192</v>
      </c>
    </row>
    <row r="191" spans="1:2" ht="12.75">
      <c r="A191" s="138">
        <v>190</v>
      </c>
      <c r="B191" s="139" t="s">
        <v>193</v>
      </c>
    </row>
    <row r="192" spans="1:2" ht="12.75">
      <c r="A192" s="138">
        <v>191</v>
      </c>
      <c r="B192" s="139" t="s">
        <v>194</v>
      </c>
    </row>
    <row r="193" spans="1:2" ht="12.75">
      <c r="A193" s="138">
        <v>192</v>
      </c>
      <c r="B193" s="139" t="s">
        <v>195</v>
      </c>
    </row>
    <row r="194" spans="1:2" ht="12.75">
      <c r="A194" s="138">
        <v>193</v>
      </c>
      <c r="B194" s="139" t="s">
        <v>196</v>
      </c>
    </row>
    <row r="195" spans="1:2" ht="12.75">
      <c r="A195" s="138">
        <v>194</v>
      </c>
      <c r="B195" s="139" t="s">
        <v>197</v>
      </c>
    </row>
    <row r="196" spans="1:2" ht="12.75">
      <c r="A196" s="138">
        <v>195</v>
      </c>
      <c r="B196" s="139" t="s">
        <v>198</v>
      </c>
    </row>
    <row r="197" spans="1:2" ht="12.75">
      <c r="A197" s="138">
        <v>196</v>
      </c>
      <c r="B197" s="139" t="s">
        <v>199</v>
      </c>
    </row>
    <row r="198" spans="1:2" ht="12.75">
      <c r="A198" s="138">
        <v>197</v>
      </c>
      <c r="B198" s="139" t="s">
        <v>200</v>
      </c>
    </row>
    <row r="199" spans="1:2" ht="12.75">
      <c r="A199" s="138">
        <v>198</v>
      </c>
      <c r="B199" s="139" t="s">
        <v>201</v>
      </c>
    </row>
    <row r="200" spans="1:2" ht="12.75">
      <c r="A200" s="138">
        <v>199</v>
      </c>
      <c r="B200" s="139" t="s">
        <v>202</v>
      </c>
    </row>
    <row r="201" spans="1:2" ht="12.75">
      <c r="A201" s="138">
        <v>200</v>
      </c>
      <c r="B201" s="139" t="s">
        <v>203</v>
      </c>
    </row>
    <row r="202" spans="1:2" ht="12.75">
      <c r="A202" s="138">
        <v>201</v>
      </c>
      <c r="B202" s="139" t="s">
        <v>204</v>
      </c>
    </row>
    <row r="203" spans="1:2" ht="12.75">
      <c r="A203" s="138">
        <v>202</v>
      </c>
      <c r="B203" s="139" t="s">
        <v>205</v>
      </c>
    </row>
    <row r="204" spans="1:2" ht="12.75">
      <c r="A204" s="138">
        <v>203</v>
      </c>
      <c r="B204" s="139" t="s">
        <v>206</v>
      </c>
    </row>
    <row r="205" spans="1:2" ht="12.75">
      <c r="A205" s="138">
        <v>204</v>
      </c>
      <c r="B205" s="139" t="s">
        <v>207</v>
      </c>
    </row>
    <row r="206" spans="1:2" ht="12.75">
      <c r="A206" s="138">
        <v>205</v>
      </c>
      <c r="B206" s="139" t="s">
        <v>208</v>
      </c>
    </row>
    <row r="207" spans="1:2" ht="12.75">
      <c r="A207" s="138">
        <v>206</v>
      </c>
      <c r="B207" s="139" t="s">
        <v>209</v>
      </c>
    </row>
    <row r="208" spans="1:2" ht="12.75">
      <c r="A208" s="138">
        <v>207</v>
      </c>
      <c r="B208" s="139" t="s">
        <v>210</v>
      </c>
    </row>
    <row r="209" spans="1:2" ht="12.75">
      <c r="A209" s="138">
        <v>208</v>
      </c>
      <c r="B209" s="139" t="s">
        <v>211</v>
      </c>
    </row>
    <row r="210" spans="1:2" ht="12.75">
      <c r="A210" s="138">
        <v>209</v>
      </c>
      <c r="B210" s="139" t="s">
        <v>212</v>
      </c>
    </row>
    <row r="211" spans="1:2" ht="12.75">
      <c r="A211" s="138">
        <v>210</v>
      </c>
      <c r="B211" s="139" t="s">
        <v>213</v>
      </c>
    </row>
    <row r="212" spans="1:2" ht="12.75">
      <c r="A212" s="138">
        <v>211</v>
      </c>
      <c r="B212" s="139" t="s">
        <v>214</v>
      </c>
    </row>
    <row r="213" spans="1:2" ht="12.75">
      <c r="A213" s="138">
        <v>212</v>
      </c>
      <c r="B213" s="139" t="s">
        <v>215</v>
      </c>
    </row>
    <row r="214" spans="1:2" ht="12.75">
      <c r="A214" s="138">
        <v>213</v>
      </c>
      <c r="B214" s="139" t="s">
        <v>216</v>
      </c>
    </row>
    <row r="215" spans="1:2" ht="12.75">
      <c r="A215" s="138">
        <v>214</v>
      </c>
      <c r="B215" s="139" t="s">
        <v>217</v>
      </c>
    </row>
    <row r="216" spans="1:2" ht="12.75">
      <c r="A216" s="138">
        <v>215</v>
      </c>
      <c r="B216" s="139" t="s">
        <v>218</v>
      </c>
    </row>
    <row r="217" spans="1:2" ht="12.75">
      <c r="A217" s="138">
        <v>216</v>
      </c>
      <c r="B217" s="139" t="s">
        <v>219</v>
      </c>
    </row>
    <row r="218" spans="1:2" ht="12.75">
      <c r="A218" s="138">
        <v>217</v>
      </c>
      <c r="B218" s="139" t="s">
        <v>220</v>
      </c>
    </row>
    <row r="219" spans="1:2" ht="12.75">
      <c r="A219" s="138">
        <v>218</v>
      </c>
      <c r="B219" s="139" t="s">
        <v>221</v>
      </c>
    </row>
    <row r="220" spans="1:2" ht="12.75">
      <c r="A220" s="138">
        <v>219</v>
      </c>
      <c r="B220" s="139" t="s">
        <v>222</v>
      </c>
    </row>
    <row r="221" spans="1:2" ht="12.75">
      <c r="A221" s="138">
        <v>220</v>
      </c>
      <c r="B221" s="139" t="s">
        <v>223</v>
      </c>
    </row>
    <row r="222" spans="1:2" ht="12.75">
      <c r="A222" s="138">
        <v>221</v>
      </c>
      <c r="B222" s="139" t="s">
        <v>224</v>
      </c>
    </row>
    <row r="223" spans="1:2" ht="12.75">
      <c r="A223" s="138">
        <v>222</v>
      </c>
      <c r="B223" s="139" t="s">
        <v>225</v>
      </c>
    </row>
    <row r="224" spans="1:2" ht="12.75">
      <c r="A224" s="138">
        <v>223</v>
      </c>
      <c r="B224" s="139" t="s">
        <v>226</v>
      </c>
    </row>
    <row r="225" spans="1:2" ht="12.75">
      <c r="A225" s="138">
        <v>224</v>
      </c>
      <c r="B225" s="139" t="s">
        <v>227</v>
      </c>
    </row>
    <row r="226" spans="1:2" ht="12.75">
      <c r="A226" s="138">
        <v>225</v>
      </c>
      <c r="B226" s="139" t="s">
        <v>228</v>
      </c>
    </row>
    <row r="227" spans="1:2" ht="12.75">
      <c r="A227" s="138">
        <v>226</v>
      </c>
      <c r="B227" s="139" t="s">
        <v>229</v>
      </c>
    </row>
    <row r="228" spans="1:2" ht="12.75">
      <c r="A228" s="138">
        <v>227</v>
      </c>
      <c r="B228" s="139" t="s">
        <v>230</v>
      </c>
    </row>
    <row r="229" spans="1:2" ht="12.75">
      <c r="A229" s="138">
        <v>228</v>
      </c>
      <c r="B229" s="139" t="s">
        <v>231</v>
      </c>
    </row>
    <row r="230" spans="1:2" ht="12.75">
      <c r="A230" s="138">
        <v>229</v>
      </c>
      <c r="B230" s="139" t="s">
        <v>232</v>
      </c>
    </row>
    <row r="231" spans="1:2" ht="12.75">
      <c r="A231" s="138">
        <v>230</v>
      </c>
      <c r="B231" s="139" t="s">
        <v>233</v>
      </c>
    </row>
    <row r="232" spans="1:2" ht="12.75">
      <c r="A232" s="138">
        <v>231</v>
      </c>
      <c r="B232" s="139" t="s">
        <v>234</v>
      </c>
    </row>
    <row r="233" spans="1:2" ht="12.75">
      <c r="A233" s="138">
        <v>232</v>
      </c>
      <c r="B233" s="139" t="s">
        <v>235</v>
      </c>
    </row>
    <row r="234" spans="1:2" ht="12.75">
      <c r="A234" s="138">
        <v>233</v>
      </c>
      <c r="B234" s="139" t="s">
        <v>236</v>
      </c>
    </row>
    <row r="235" spans="1:2" ht="12.75">
      <c r="A235" s="138">
        <v>234</v>
      </c>
      <c r="B235" s="139" t="s">
        <v>237</v>
      </c>
    </row>
    <row r="236" spans="1:2" ht="12.75">
      <c r="A236" s="138">
        <v>235</v>
      </c>
      <c r="B236" s="139" t="s">
        <v>238</v>
      </c>
    </row>
    <row r="237" spans="1:2" ht="12.75">
      <c r="A237" s="138">
        <v>236</v>
      </c>
      <c r="B237" s="139" t="s">
        <v>239</v>
      </c>
    </row>
    <row r="238" spans="1:2" ht="12.75">
      <c r="A238" s="138">
        <v>237</v>
      </c>
      <c r="B238" s="139" t="s">
        <v>240</v>
      </c>
    </row>
    <row r="239" spans="1:2" ht="12.75">
      <c r="A239" s="138">
        <v>238</v>
      </c>
      <c r="B239" s="139" t="s">
        <v>241</v>
      </c>
    </row>
    <row r="240" spans="1:2" ht="12.75">
      <c r="A240" s="138">
        <v>239</v>
      </c>
      <c r="B240" s="139" t="s">
        <v>242</v>
      </c>
    </row>
    <row r="241" spans="1:2" ht="12.75">
      <c r="A241" s="138">
        <v>240</v>
      </c>
      <c r="B241" s="139" t="s">
        <v>243</v>
      </c>
    </row>
    <row r="242" spans="1:2" ht="12.75">
      <c r="A242" s="138">
        <v>241</v>
      </c>
      <c r="B242" s="139" t="s">
        <v>244</v>
      </c>
    </row>
    <row r="243" spans="1:2" ht="12.75">
      <c r="A243" s="138">
        <v>242</v>
      </c>
      <c r="B243" s="139" t="s">
        <v>245</v>
      </c>
    </row>
    <row r="244" spans="1:2" ht="12.75">
      <c r="A244" s="138">
        <v>243</v>
      </c>
      <c r="B244" s="139" t="s">
        <v>246</v>
      </c>
    </row>
    <row r="245" spans="1:2" ht="12.75">
      <c r="A245" s="138">
        <v>244</v>
      </c>
      <c r="B245" s="139" t="s">
        <v>247</v>
      </c>
    </row>
    <row r="246" spans="1:2" ht="12.75">
      <c r="A246" s="138">
        <v>245</v>
      </c>
      <c r="B246" s="139" t="s">
        <v>248</v>
      </c>
    </row>
    <row r="247" spans="1:2" ht="12.75">
      <c r="A247" s="138">
        <v>246</v>
      </c>
      <c r="B247" s="139" t="s">
        <v>249</v>
      </c>
    </row>
    <row r="248" spans="1:2" ht="12.75">
      <c r="A248" s="138">
        <v>247</v>
      </c>
      <c r="B248" s="139" t="s">
        <v>250</v>
      </c>
    </row>
    <row r="249" spans="1:2" ht="12.75">
      <c r="A249" s="138">
        <v>248</v>
      </c>
      <c r="B249" s="139" t="s">
        <v>251</v>
      </c>
    </row>
    <row r="250" spans="1:2" ht="12.75">
      <c r="A250" s="138">
        <v>249</v>
      </c>
      <c r="B250" s="139" t="s">
        <v>252</v>
      </c>
    </row>
    <row r="251" spans="1:2" ht="12.75">
      <c r="A251" s="138">
        <v>250</v>
      </c>
      <c r="B251" s="139" t="s">
        <v>253</v>
      </c>
    </row>
    <row r="252" spans="1:2" ht="12.75">
      <c r="A252" s="138">
        <v>251</v>
      </c>
      <c r="B252" s="139" t="s">
        <v>254</v>
      </c>
    </row>
    <row r="253" spans="1:2" ht="12.75">
      <c r="A253" s="138">
        <v>252</v>
      </c>
      <c r="B253" s="139" t="s">
        <v>255</v>
      </c>
    </row>
    <row r="254" spans="1:2" ht="12.75">
      <c r="A254" s="138">
        <v>253</v>
      </c>
      <c r="B254" s="139" t="s">
        <v>256</v>
      </c>
    </row>
    <row r="255" spans="1:2" ht="12.75">
      <c r="A255" s="138">
        <v>254</v>
      </c>
      <c r="B255" s="139" t="s">
        <v>257</v>
      </c>
    </row>
    <row r="256" spans="1:2" ht="12.75">
      <c r="A256" s="138">
        <v>255</v>
      </c>
      <c r="B256" s="139" t="s">
        <v>258</v>
      </c>
    </row>
    <row r="257" spans="1:2" ht="12.75">
      <c r="A257" s="138">
        <v>256</v>
      </c>
      <c r="B257" s="139" t="s">
        <v>259</v>
      </c>
    </row>
    <row r="258" spans="1:2" ht="12.75">
      <c r="A258" s="138">
        <v>257</v>
      </c>
      <c r="B258" s="139" t="s">
        <v>260</v>
      </c>
    </row>
    <row r="259" spans="1:2" ht="12.75">
      <c r="A259" s="138">
        <v>258</v>
      </c>
      <c r="B259" s="139" t="s">
        <v>261</v>
      </c>
    </row>
    <row r="260" spans="1:2" ht="12.75">
      <c r="A260" s="138">
        <v>259</v>
      </c>
      <c r="B260" s="139" t="s">
        <v>262</v>
      </c>
    </row>
    <row r="261" spans="1:2" ht="12.75">
      <c r="A261" s="138">
        <v>260</v>
      </c>
      <c r="B261" s="139" t="s">
        <v>263</v>
      </c>
    </row>
    <row r="262" spans="1:2" ht="12.75">
      <c r="A262" s="138">
        <v>261</v>
      </c>
      <c r="B262" s="139" t="s">
        <v>264</v>
      </c>
    </row>
    <row r="263" spans="1:2" ht="12.75">
      <c r="A263" s="138">
        <v>262</v>
      </c>
      <c r="B263" s="139" t="s">
        <v>265</v>
      </c>
    </row>
    <row r="264" spans="1:2" ht="12.75">
      <c r="A264" s="138">
        <v>263</v>
      </c>
      <c r="B264" s="139" t="s">
        <v>266</v>
      </c>
    </row>
    <row r="265" spans="1:2" ht="12.75">
      <c r="A265" s="138">
        <v>264</v>
      </c>
      <c r="B265" s="139" t="s">
        <v>267</v>
      </c>
    </row>
    <row r="266" spans="1:2" ht="12.75">
      <c r="A266" s="138">
        <v>265</v>
      </c>
      <c r="B266" s="139" t="s">
        <v>268</v>
      </c>
    </row>
    <row r="267" spans="1:2" ht="12.75">
      <c r="A267" s="138">
        <v>266</v>
      </c>
      <c r="B267" s="139" t="s">
        <v>269</v>
      </c>
    </row>
    <row r="268" spans="1:2" ht="12.75">
      <c r="A268" s="138">
        <v>267</v>
      </c>
      <c r="B268" s="139" t="s">
        <v>270</v>
      </c>
    </row>
    <row r="269" spans="1:2" ht="12.75">
      <c r="A269" s="138">
        <v>268</v>
      </c>
      <c r="B269" s="139" t="s">
        <v>271</v>
      </c>
    </row>
    <row r="270" spans="1:2" ht="12.75">
      <c r="A270" s="138">
        <v>269</v>
      </c>
      <c r="B270" s="139" t="s">
        <v>272</v>
      </c>
    </row>
    <row r="271" spans="1:2" ht="12.75">
      <c r="A271" s="138">
        <v>270</v>
      </c>
      <c r="B271" s="139" t="s">
        <v>273</v>
      </c>
    </row>
    <row r="272" spans="1:2" ht="12.75">
      <c r="A272" s="138">
        <v>271</v>
      </c>
      <c r="B272" s="139" t="s">
        <v>274</v>
      </c>
    </row>
    <row r="273" spans="1:2" ht="12.75">
      <c r="A273" s="138">
        <v>272</v>
      </c>
      <c r="B273" s="139" t="s">
        <v>275</v>
      </c>
    </row>
    <row r="274" spans="1:2" ht="12.75">
      <c r="A274" s="138">
        <v>273</v>
      </c>
      <c r="B274" s="139" t="s">
        <v>276</v>
      </c>
    </row>
    <row r="275" spans="1:2" ht="12.75">
      <c r="A275" s="138">
        <v>274</v>
      </c>
      <c r="B275" s="139" t="s">
        <v>277</v>
      </c>
    </row>
    <row r="276" spans="1:2" ht="12.75">
      <c r="A276" s="138">
        <v>275</v>
      </c>
      <c r="B276" s="139" t="s">
        <v>278</v>
      </c>
    </row>
    <row r="277" spans="1:2" ht="12.75">
      <c r="A277" s="138">
        <v>276</v>
      </c>
      <c r="B277" s="139" t="s">
        <v>279</v>
      </c>
    </row>
    <row r="278" spans="1:2" ht="12.75">
      <c r="A278" s="138">
        <v>277</v>
      </c>
      <c r="B278" s="139" t="s">
        <v>280</v>
      </c>
    </row>
    <row r="279" spans="1:2" ht="12.75">
      <c r="A279" s="138">
        <v>278</v>
      </c>
      <c r="B279" s="139" t="s">
        <v>281</v>
      </c>
    </row>
    <row r="280" spans="1:2" ht="12.75">
      <c r="A280" s="138">
        <v>279</v>
      </c>
      <c r="B280" s="139" t="s">
        <v>282</v>
      </c>
    </row>
    <row r="281" spans="1:2" ht="12.75">
      <c r="A281" s="138">
        <v>280</v>
      </c>
      <c r="B281" s="139" t="s">
        <v>283</v>
      </c>
    </row>
    <row r="282" spans="1:2" ht="12.75">
      <c r="A282" s="138">
        <v>281</v>
      </c>
      <c r="B282" s="139" t="s">
        <v>284</v>
      </c>
    </row>
    <row r="283" spans="1:2" ht="12.75">
      <c r="A283" s="138">
        <v>282</v>
      </c>
      <c r="B283" s="139" t="s">
        <v>285</v>
      </c>
    </row>
    <row r="284" spans="1:2" ht="12.75">
      <c r="A284" s="138">
        <v>283</v>
      </c>
      <c r="B284" s="139" t="s">
        <v>286</v>
      </c>
    </row>
    <row r="285" spans="1:2" ht="12.75">
      <c r="A285" s="138">
        <v>284</v>
      </c>
      <c r="B285" s="139" t="s">
        <v>287</v>
      </c>
    </row>
    <row r="286" spans="1:2" ht="12.75">
      <c r="A286" s="138">
        <v>285</v>
      </c>
      <c r="B286" s="139" t="s">
        <v>288</v>
      </c>
    </row>
    <row r="287" spans="1:2" ht="12.75">
      <c r="A287" s="138">
        <v>286</v>
      </c>
      <c r="B287" s="139" t="s">
        <v>289</v>
      </c>
    </row>
    <row r="288" spans="1:2" ht="12.75">
      <c r="A288" s="138">
        <v>287</v>
      </c>
      <c r="B288" s="139" t="s">
        <v>290</v>
      </c>
    </row>
    <row r="289" spans="1:2" ht="12.75">
      <c r="A289" s="138">
        <v>288</v>
      </c>
      <c r="B289" s="139" t="s">
        <v>291</v>
      </c>
    </row>
    <row r="290" spans="1:2" ht="12.75">
      <c r="A290" s="138">
        <v>289</v>
      </c>
      <c r="B290" s="139" t="s">
        <v>292</v>
      </c>
    </row>
    <row r="291" spans="1:2" ht="12.75">
      <c r="A291" s="138">
        <v>290</v>
      </c>
      <c r="B291" s="139" t="s">
        <v>293</v>
      </c>
    </row>
    <row r="292" spans="1:2" ht="12.75">
      <c r="A292" s="138">
        <v>291</v>
      </c>
      <c r="B292" s="139" t="s">
        <v>294</v>
      </c>
    </row>
    <row r="293" spans="1:2" ht="12.75">
      <c r="A293" s="138">
        <v>292</v>
      </c>
      <c r="B293" s="139" t="s">
        <v>295</v>
      </c>
    </row>
    <row r="294" spans="1:2" ht="12.75">
      <c r="A294" s="138">
        <v>293</v>
      </c>
      <c r="B294" s="139" t="s">
        <v>296</v>
      </c>
    </row>
    <row r="295" spans="1:2" ht="12.75">
      <c r="A295" s="138">
        <v>294</v>
      </c>
      <c r="B295" s="139" t="s">
        <v>297</v>
      </c>
    </row>
    <row r="296" spans="1:2" ht="12.75">
      <c r="A296" s="138">
        <v>295</v>
      </c>
      <c r="B296" s="139" t="s">
        <v>298</v>
      </c>
    </row>
    <row r="297" spans="1:2" ht="12.75">
      <c r="A297" s="138">
        <v>296</v>
      </c>
      <c r="B297" s="139" t="s">
        <v>299</v>
      </c>
    </row>
    <row r="298" spans="1:2" ht="12.75">
      <c r="A298" s="138">
        <v>297</v>
      </c>
      <c r="B298" s="139" t="s">
        <v>300</v>
      </c>
    </row>
    <row r="299" spans="1:2" ht="12.75">
      <c r="A299" s="138">
        <v>298</v>
      </c>
      <c r="B299" s="139" t="s">
        <v>301</v>
      </c>
    </row>
    <row r="300" spans="1:2" ht="12.75">
      <c r="A300" s="138">
        <v>299</v>
      </c>
      <c r="B300" s="139" t="s">
        <v>302</v>
      </c>
    </row>
    <row r="301" spans="1:2" ht="12.75">
      <c r="A301" s="138">
        <v>300</v>
      </c>
      <c r="B301" s="139" t="s">
        <v>303</v>
      </c>
    </row>
    <row r="302" spans="1:2" ht="12.75">
      <c r="A302" s="138">
        <v>301</v>
      </c>
      <c r="B302" s="139" t="s">
        <v>304</v>
      </c>
    </row>
    <row r="303" spans="1:2" ht="12.75">
      <c r="A303" s="138">
        <v>302</v>
      </c>
      <c r="B303" s="139" t="s">
        <v>305</v>
      </c>
    </row>
    <row r="304" spans="1:2" ht="12.75">
      <c r="A304" s="138">
        <v>303</v>
      </c>
      <c r="B304" s="139" t="s">
        <v>306</v>
      </c>
    </row>
    <row r="305" spans="1:2" ht="12.75">
      <c r="A305" s="138">
        <v>304</v>
      </c>
      <c r="B305" s="139" t="s">
        <v>307</v>
      </c>
    </row>
    <row r="306" spans="1:2" ht="12.75">
      <c r="A306" s="138">
        <v>305</v>
      </c>
      <c r="B306" s="139" t="s">
        <v>308</v>
      </c>
    </row>
    <row r="307" spans="1:2" ht="12.75">
      <c r="A307" s="138">
        <v>306</v>
      </c>
      <c r="B307" s="139" t="s">
        <v>309</v>
      </c>
    </row>
    <row r="308" spans="1:2" ht="12.75">
      <c r="A308" s="138">
        <v>307</v>
      </c>
      <c r="B308" s="139" t="s">
        <v>310</v>
      </c>
    </row>
    <row r="309" spans="1:2" ht="12.75">
      <c r="A309" s="138">
        <v>308</v>
      </c>
      <c r="B309" s="139" t="s">
        <v>311</v>
      </c>
    </row>
    <row r="310" spans="1:2" ht="12.75">
      <c r="A310" s="138">
        <v>309</v>
      </c>
      <c r="B310" s="139" t="s">
        <v>312</v>
      </c>
    </row>
    <row r="311" spans="1:2" ht="12.75">
      <c r="A311" s="138">
        <v>310</v>
      </c>
      <c r="B311" s="139" t="s">
        <v>313</v>
      </c>
    </row>
    <row r="312" spans="1:2" ht="12.75">
      <c r="A312" s="138">
        <v>311</v>
      </c>
      <c r="B312" s="139" t="s">
        <v>314</v>
      </c>
    </row>
    <row r="313" spans="1:2" ht="12.75">
      <c r="A313" s="138">
        <v>312</v>
      </c>
      <c r="B313" s="139" t="s">
        <v>315</v>
      </c>
    </row>
    <row r="314" spans="1:2" ht="12.75">
      <c r="A314" s="138">
        <v>313</v>
      </c>
      <c r="B314" s="139" t="s">
        <v>316</v>
      </c>
    </row>
    <row r="315" spans="1:2" ht="12.75">
      <c r="A315" s="138">
        <v>314</v>
      </c>
      <c r="B315" s="139" t="s">
        <v>317</v>
      </c>
    </row>
    <row r="316" spans="1:2" ht="12.75">
      <c r="A316" s="138">
        <v>315</v>
      </c>
      <c r="B316" s="139" t="s">
        <v>318</v>
      </c>
    </row>
    <row r="317" spans="1:2" ht="12.75">
      <c r="A317" s="138">
        <v>316</v>
      </c>
      <c r="B317" s="139" t="s">
        <v>319</v>
      </c>
    </row>
    <row r="318" spans="1:2" ht="12.75">
      <c r="A318" s="138">
        <v>317</v>
      </c>
      <c r="B318" s="139" t="s">
        <v>320</v>
      </c>
    </row>
    <row r="319" spans="1:2" ht="12.75">
      <c r="A319" s="138">
        <v>318</v>
      </c>
      <c r="B319" s="139" t="s">
        <v>321</v>
      </c>
    </row>
    <row r="320" spans="1:2" ht="12.75">
      <c r="A320" s="138">
        <v>319</v>
      </c>
      <c r="B320" s="139" t="s">
        <v>322</v>
      </c>
    </row>
    <row r="321" spans="1:2" ht="12.75">
      <c r="A321" s="138">
        <v>320</v>
      </c>
      <c r="B321" s="139" t="s">
        <v>323</v>
      </c>
    </row>
    <row r="322" spans="1:2" ht="12.75">
      <c r="A322" s="138">
        <v>321</v>
      </c>
      <c r="B322" s="139" t="s">
        <v>324</v>
      </c>
    </row>
    <row r="323" spans="1:2" ht="12.75">
      <c r="A323" s="138">
        <v>322</v>
      </c>
      <c r="B323" s="139" t="s">
        <v>325</v>
      </c>
    </row>
    <row r="324" spans="1:2" ht="12.75">
      <c r="A324" s="138">
        <v>323</v>
      </c>
      <c r="B324" s="139" t="s">
        <v>326</v>
      </c>
    </row>
    <row r="325" spans="1:2" ht="12.75">
      <c r="A325" s="138">
        <v>324</v>
      </c>
      <c r="B325" s="139" t="s">
        <v>327</v>
      </c>
    </row>
    <row r="326" spans="1:2" ht="12.75">
      <c r="A326" s="138">
        <v>325</v>
      </c>
      <c r="B326" s="139" t="s">
        <v>328</v>
      </c>
    </row>
    <row r="327" spans="1:2" ht="12.75">
      <c r="A327" s="138">
        <v>326</v>
      </c>
      <c r="B327" s="139" t="s">
        <v>329</v>
      </c>
    </row>
    <row r="328" spans="1:2" ht="12.75">
      <c r="A328" s="138">
        <v>327</v>
      </c>
      <c r="B328" s="139" t="s">
        <v>330</v>
      </c>
    </row>
    <row r="329" spans="1:2" ht="12.75">
      <c r="A329" s="138">
        <v>328</v>
      </c>
      <c r="B329" s="139" t="s">
        <v>331</v>
      </c>
    </row>
    <row r="330" spans="1:2" ht="12.75">
      <c r="A330" s="138">
        <v>329</v>
      </c>
      <c r="B330" s="139" t="s">
        <v>332</v>
      </c>
    </row>
    <row r="331" spans="1:2" ht="12.75">
      <c r="A331" s="138">
        <v>330</v>
      </c>
      <c r="B331" s="139" t="s">
        <v>333</v>
      </c>
    </row>
    <row r="332" spans="1:2" ht="12.75">
      <c r="A332" s="138">
        <v>331</v>
      </c>
      <c r="B332" s="139" t="s">
        <v>334</v>
      </c>
    </row>
    <row r="333" spans="1:2" ht="12.75">
      <c r="A333" s="138">
        <v>332</v>
      </c>
      <c r="B333" s="139" t="s">
        <v>335</v>
      </c>
    </row>
    <row r="334" spans="1:2" ht="12.75">
      <c r="A334" s="138">
        <v>333</v>
      </c>
      <c r="B334" s="139" t="s">
        <v>336</v>
      </c>
    </row>
    <row r="335" spans="1:2" ht="12.75">
      <c r="A335" s="138">
        <v>334</v>
      </c>
      <c r="B335" s="139" t="s">
        <v>337</v>
      </c>
    </row>
    <row r="336" spans="1:2" ht="12.75">
      <c r="A336" s="138">
        <v>335</v>
      </c>
      <c r="B336" s="139" t="s">
        <v>338</v>
      </c>
    </row>
    <row r="337" spans="1:2" ht="12.75">
      <c r="A337" s="138">
        <v>336</v>
      </c>
      <c r="B337" s="139" t="s">
        <v>339</v>
      </c>
    </row>
    <row r="338" spans="1:2" ht="12.75">
      <c r="A338" s="138">
        <v>337</v>
      </c>
      <c r="B338" s="139" t="s">
        <v>340</v>
      </c>
    </row>
    <row r="339" spans="1:2" ht="12.75">
      <c r="A339" s="138">
        <v>338</v>
      </c>
      <c r="B339" s="139" t="s">
        <v>341</v>
      </c>
    </row>
    <row r="340" spans="1:2" ht="12.75">
      <c r="A340" s="138">
        <v>339</v>
      </c>
      <c r="B340" s="139" t="s">
        <v>342</v>
      </c>
    </row>
    <row r="341" spans="1:2" ht="12.75">
      <c r="A341" s="138">
        <v>340</v>
      </c>
      <c r="B341" s="139" t="s">
        <v>343</v>
      </c>
    </row>
    <row r="342" spans="1:2" ht="12.75">
      <c r="A342" s="138">
        <v>341</v>
      </c>
      <c r="B342" s="139" t="s">
        <v>344</v>
      </c>
    </row>
    <row r="343" spans="1:2" ht="12.75">
      <c r="A343" s="138">
        <v>342</v>
      </c>
      <c r="B343" s="139" t="s">
        <v>345</v>
      </c>
    </row>
    <row r="344" spans="1:2" ht="12.75">
      <c r="A344" s="138">
        <v>343</v>
      </c>
      <c r="B344" s="139" t="s">
        <v>346</v>
      </c>
    </row>
    <row r="345" spans="1:2" ht="12.75">
      <c r="A345" s="138">
        <v>344</v>
      </c>
      <c r="B345" s="139" t="s">
        <v>347</v>
      </c>
    </row>
    <row r="346" spans="1:2" ht="12.75">
      <c r="A346" s="138">
        <v>345</v>
      </c>
      <c r="B346" s="139" t="s">
        <v>348</v>
      </c>
    </row>
    <row r="347" spans="1:2" ht="12.75">
      <c r="A347" s="138">
        <v>346</v>
      </c>
      <c r="B347" s="139" t="s">
        <v>349</v>
      </c>
    </row>
    <row r="348" spans="1:2" ht="12.75">
      <c r="A348" s="138">
        <v>347</v>
      </c>
      <c r="B348" s="139" t="s">
        <v>350</v>
      </c>
    </row>
    <row r="349" spans="1:2" ht="12.75">
      <c r="A349" s="138">
        <v>348</v>
      </c>
      <c r="B349" s="139" t="s">
        <v>351</v>
      </c>
    </row>
    <row r="350" spans="1:2" ht="12.75">
      <c r="A350" s="138">
        <v>349</v>
      </c>
      <c r="B350" s="139" t="s">
        <v>352</v>
      </c>
    </row>
    <row r="351" spans="1:2" ht="12.75">
      <c r="A351" s="138">
        <v>350</v>
      </c>
      <c r="B351" s="139" t="s">
        <v>353</v>
      </c>
    </row>
    <row r="352" spans="1:2" ht="12.75">
      <c r="A352" s="138">
        <v>351</v>
      </c>
      <c r="B352" t="s">
        <v>354</v>
      </c>
    </row>
    <row r="353" ht="12.75">
      <c r="A353" s="138">
        <v>366</v>
      </c>
    </row>
  </sheetData>
  <sheetProtection/>
  <printOptions gridLines="1"/>
  <pageMargins left="0.75" right="0.75" top="1" bottom="1" header="0.5" footer="0.5"/>
  <pageSetup horizontalDpi="1200" verticalDpi="12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56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9.421875" style="0" customWidth="1"/>
    <col min="3" max="3" width="17.28125" style="0" bestFit="1" customWidth="1"/>
    <col min="4" max="4" width="5.7109375" style="0" customWidth="1"/>
    <col min="5" max="5" width="15.57421875" style="0" customWidth="1"/>
    <col min="6" max="6" width="15.421875" style="0" customWidth="1"/>
    <col min="7" max="7" width="17.7109375" style="0" bestFit="1" customWidth="1"/>
    <col min="8" max="9" width="2.7109375" style="0" customWidth="1"/>
    <col min="10" max="10" width="5.421875" style="1" customWidth="1"/>
    <col min="11" max="11" width="48.28125" style="0" customWidth="1"/>
    <col min="12" max="12" width="18.7109375" style="0" customWidth="1"/>
    <col min="13" max="13" width="4.57421875" style="0" customWidth="1"/>
    <col min="14" max="14" width="18.7109375" style="0" customWidth="1"/>
    <col min="15" max="15" width="2.7109375" style="0" customWidth="1"/>
    <col min="17" max="17" width="7.57421875" style="0" customWidth="1"/>
    <col min="18" max="18" width="18.00390625" style="0" customWidth="1"/>
  </cols>
  <sheetData>
    <row r="1" spans="1:18" s="6" customFormat="1" ht="18">
      <c r="A1" s="6" t="s">
        <v>355</v>
      </c>
      <c r="B1" s="4" t="s">
        <v>356</v>
      </c>
      <c r="C1" s="4"/>
      <c r="D1" s="4"/>
      <c r="E1" s="4"/>
      <c r="F1" s="4"/>
      <c r="G1" s="4"/>
      <c r="H1" s="4"/>
      <c r="I1" s="4"/>
      <c r="J1" s="5"/>
      <c r="K1" s="4"/>
      <c r="L1" s="4"/>
      <c r="M1" s="4"/>
      <c r="N1" s="4"/>
      <c r="O1" s="4"/>
      <c r="R1"/>
    </row>
    <row r="2" spans="2:15" s="6" customFormat="1" ht="18">
      <c r="B2" s="4" t="s">
        <v>357</v>
      </c>
      <c r="C2" s="4"/>
      <c r="D2" s="4"/>
      <c r="E2" s="4"/>
      <c r="F2" s="4"/>
      <c r="G2" s="4"/>
      <c r="H2" s="4"/>
      <c r="I2" s="4"/>
      <c r="J2" s="5"/>
      <c r="K2" s="4"/>
      <c r="L2" s="4"/>
      <c r="M2" s="4"/>
      <c r="N2" s="4"/>
      <c r="O2" s="4"/>
    </row>
    <row r="3" spans="2:15" s="6" customFormat="1" ht="18">
      <c r="B3" s="4" t="s">
        <v>937</v>
      </c>
      <c r="C3" s="4"/>
      <c r="D3" s="4"/>
      <c r="E3" s="4"/>
      <c r="F3" s="4"/>
      <c r="G3" s="4"/>
      <c r="H3" s="4"/>
      <c r="I3" s="4"/>
      <c r="J3" s="5"/>
      <c r="K3" s="4"/>
      <c r="L3" s="4"/>
      <c r="M3" s="4"/>
      <c r="N3" s="4"/>
      <c r="O3" s="4"/>
    </row>
    <row r="4" spans="2:15" s="42" customFormat="1" ht="30" customHeight="1">
      <c r="B4" s="161" t="str">
        <f>VLOOKUP(SELECT,jurcodes,2)</f>
        <v>ABINGTON            </v>
      </c>
      <c r="C4" s="43"/>
      <c r="D4" s="43"/>
      <c r="E4" s="43"/>
      <c r="F4" s="43"/>
      <c r="G4" s="43"/>
      <c r="H4" s="43"/>
      <c r="I4" s="43"/>
      <c r="J4" s="44"/>
      <c r="K4" s="43"/>
      <c r="L4" s="43"/>
      <c r="M4" s="43"/>
      <c r="N4" s="43"/>
      <c r="O4" s="43"/>
    </row>
    <row r="5" spans="2:10" s="82" customFormat="1" ht="12.75" customHeight="1" thickBot="1">
      <c r="B5" s="83"/>
      <c r="J5" s="84"/>
    </row>
    <row r="6" spans="1:15" s="82" customFormat="1" ht="12.75" customHeight="1">
      <c r="A6" s="86"/>
      <c r="B6" s="87"/>
      <c r="C6" s="88"/>
      <c r="D6" s="88"/>
      <c r="E6" s="88"/>
      <c r="F6" s="88"/>
      <c r="G6" s="88"/>
      <c r="H6" s="90"/>
      <c r="I6" s="102"/>
      <c r="J6" s="99"/>
      <c r="K6" s="88"/>
      <c r="L6" s="89" t="s">
        <v>358</v>
      </c>
      <c r="M6" s="88"/>
      <c r="N6" s="89" t="s">
        <v>358</v>
      </c>
      <c r="O6" s="90"/>
    </row>
    <row r="7" spans="1:15" s="57" customFormat="1" ht="12.75" customHeight="1">
      <c r="A7" s="91"/>
      <c r="B7" s="85"/>
      <c r="C7" s="85"/>
      <c r="D7" s="85"/>
      <c r="E7" s="85"/>
      <c r="F7" s="85"/>
      <c r="G7" s="85"/>
      <c r="H7" s="93"/>
      <c r="I7" s="85"/>
      <c r="J7" s="100"/>
      <c r="K7" s="85"/>
      <c r="L7" s="92">
        <v>2021</v>
      </c>
      <c r="M7" s="85"/>
      <c r="N7" s="92">
        <v>2022</v>
      </c>
      <c r="O7" s="93"/>
    </row>
    <row r="8" spans="1:15" s="2" customFormat="1" ht="15.75" customHeight="1" thickBot="1">
      <c r="A8" s="133" t="s">
        <v>359</v>
      </c>
      <c r="B8" s="75" t="s">
        <v>360</v>
      </c>
      <c r="C8" s="10"/>
      <c r="D8" s="10"/>
      <c r="E8" s="61"/>
      <c r="F8" s="24"/>
      <c r="G8" s="24" t="s">
        <v>361</v>
      </c>
      <c r="H8" s="127"/>
      <c r="I8" s="10"/>
      <c r="J8" s="136" t="s">
        <v>362</v>
      </c>
      <c r="K8" s="75" t="s">
        <v>363</v>
      </c>
      <c r="L8" s="65" t="s">
        <v>364</v>
      </c>
      <c r="M8" s="65"/>
      <c r="N8" s="65" t="s">
        <v>365</v>
      </c>
      <c r="O8" s="94"/>
    </row>
    <row r="9" spans="1:15" s="2" customFormat="1" ht="12.75" customHeight="1">
      <c r="A9" s="72"/>
      <c r="B9" s="33"/>
      <c r="C9" s="103"/>
      <c r="D9" s="103"/>
      <c r="E9" s="7"/>
      <c r="F9" s="8"/>
      <c r="G9" s="8"/>
      <c r="H9" s="73"/>
      <c r="I9" s="10"/>
      <c r="J9" s="31"/>
      <c r="K9" s="104"/>
      <c r="L9" s="40"/>
      <c r="M9" s="38"/>
      <c r="N9" s="40"/>
      <c r="O9" s="32"/>
    </row>
    <row r="10" spans="1:17" s="34" customFormat="1" ht="12.75" customHeight="1">
      <c r="A10" s="9"/>
      <c r="B10" s="45" t="str">
        <f>IF(VLOOKUP(SELECT,levybase,9)&gt;0,"FY2021 Levy Limit Prior to Exclusions","FY2020 Levy Limit Prior to Exclusions")</f>
        <v>FY2021 Levy Limit Prior to Exclusions</v>
      </c>
      <c r="C10" s="45"/>
      <c r="D10" s="10"/>
      <c r="E10" s="10"/>
      <c r="F10" s="10"/>
      <c r="G10" s="48">
        <f>IF(VLOOKUP(SELECT,levybase,9)&gt;0,VLOOKUP(SELECT,levybase,9),VLOOKUP(SELECT,levybase,3))</f>
        <v>34918807</v>
      </c>
      <c r="H10" s="49"/>
      <c r="I10" s="48"/>
      <c r="J10" s="101"/>
      <c r="K10" s="15"/>
      <c r="L10" s="48"/>
      <c r="M10" s="48"/>
      <c r="N10" s="48"/>
      <c r="O10" s="94"/>
      <c r="Q10" s="23"/>
    </row>
    <row r="11" spans="1:15" ht="13.5">
      <c r="A11" s="9"/>
      <c r="B11" s="45" t="str">
        <f>IF(VLOOKUP(SELECT,levybase,9)&gt;0,"Impact of FY1994-FY2021 Overrides on FY2021 Limit","Impact of FY1994-FY2020 Overrides on FY2020 Limit")</f>
        <v>Impact of FY1994-FY2021 Overrides on FY2021 Limit</v>
      </c>
      <c r="C11" s="46"/>
      <c r="D11" s="10"/>
      <c r="E11" s="10"/>
      <c r="F11" s="48"/>
      <c r="G11" s="48">
        <f>IF(VLOOKUP(SELECT,levybase,9)&gt;0,VLOOKUP(SELECT,levybase,11),VLOOKUP(SELECT,levybase,6))</f>
        <v>832054</v>
      </c>
      <c r="H11" s="49"/>
      <c r="I11" s="48"/>
      <c r="J11" s="9"/>
      <c r="K11" s="15"/>
      <c r="L11" s="48"/>
      <c r="M11" s="48"/>
      <c r="N11" s="48"/>
      <c r="O11" s="49"/>
    </row>
    <row r="12" spans="1:15" ht="13.5">
      <c r="A12" s="9"/>
      <c r="B12" s="45" t="str">
        <f>IF(VLOOKUP(SELECT,levybase,9)&gt;0,"FY2021 Limit Adjusted for Overrides","FY2020 Limit Adjusted for Overrides")</f>
        <v>FY2021 Limit Adjusted for Overrides</v>
      </c>
      <c r="C12" s="45"/>
      <c r="D12" s="10"/>
      <c r="E12" s="10"/>
      <c r="F12" s="48"/>
      <c r="G12" s="48">
        <f>IF(VLOOKUP(SELECT,levybase,9)&gt;0,VLOOKUP(SELECT,levybase,12),VLOOKUP(SELECT,levybase,7))</f>
        <v>34086753</v>
      </c>
      <c r="H12" s="49"/>
      <c r="I12" s="48"/>
      <c r="J12" s="9"/>
      <c r="K12" s="15" t="s">
        <v>869</v>
      </c>
      <c r="L12" s="48">
        <f>VLOOKUP(SELECT,GRS,3)</f>
        <v>2088894</v>
      </c>
      <c r="M12" s="48"/>
      <c r="N12" s="48">
        <f>VLOOKUP(SELECT,GRS,8)</f>
        <v>2162005</v>
      </c>
      <c r="O12" s="49"/>
    </row>
    <row r="13" spans="1:15" ht="13.5">
      <c r="A13" s="9"/>
      <c r="B13" s="45">
        <f>IF(VLOOKUP(SELECT,levybase,9)&gt;0,"","Estimated FY2013 Limit = FY2012*1.025 plus")</f>
      </c>
      <c r="C13" s="45"/>
      <c r="D13" s="10"/>
      <c r="E13" s="10"/>
      <c r="F13" s="48"/>
      <c r="G13" s="48"/>
      <c r="H13" s="49"/>
      <c r="I13" s="48"/>
      <c r="J13" s="9"/>
      <c r="K13" s="15" t="s">
        <v>366</v>
      </c>
      <c r="L13" s="48">
        <f>VLOOKUP(SELECT,GRS,4)</f>
        <v>141779</v>
      </c>
      <c r="M13" s="48"/>
      <c r="N13" s="48">
        <f>VLOOKUP(SELECT,GRS,9)</f>
        <v>141779</v>
      </c>
      <c r="O13" s="49"/>
    </row>
    <row r="14" spans="1:15" ht="12.75" customHeight="1">
      <c r="A14" s="9"/>
      <c r="B14" s="45">
        <f>IF(VLOOKUP(SELECT,levybase,9)&gt;0,"","New growth percentage (part 2) * adjusted 2012 Limit")</f>
      </c>
      <c r="C14" s="45"/>
      <c r="D14" s="45"/>
      <c r="E14" s="10"/>
      <c r="F14" s="48"/>
      <c r="G14" s="48">
        <f>IF(VLOOKUP(SELECT,levybase,9)&gt;0,"",VLOOKUP(SELECT,levybase,8))</f>
      </c>
      <c r="H14" s="27"/>
      <c r="I14" s="18"/>
      <c r="J14" s="9"/>
      <c r="K14" s="13" t="s">
        <v>367</v>
      </c>
      <c r="L14" s="60">
        <f>VLOOKUP(SELECT,GRS,5)</f>
        <v>2230673</v>
      </c>
      <c r="M14" s="48"/>
      <c r="N14" s="60">
        <f>VLOOKUP(SELECT,GRS,10)</f>
        <v>2303784</v>
      </c>
      <c r="O14" s="49"/>
    </row>
    <row r="15" spans="1:15" ht="15.75" customHeight="1" thickBot="1">
      <c r="A15" s="20"/>
      <c r="B15" s="95"/>
      <c r="C15" s="95"/>
      <c r="D15" s="21"/>
      <c r="E15" s="21"/>
      <c r="F15" s="96"/>
      <c r="G15" s="50"/>
      <c r="H15" s="97"/>
      <c r="I15" s="60"/>
      <c r="J15" s="20"/>
      <c r="K15" s="21"/>
      <c r="L15" s="21"/>
      <c r="M15" s="21"/>
      <c r="N15" s="21"/>
      <c r="O15" s="98"/>
    </row>
    <row r="16" spans="1:15" ht="15" customHeight="1">
      <c r="A16" s="9"/>
      <c r="B16" s="59"/>
      <c r="C16" s="59"/>
      <c r="D16" s="10"/>
      <c r="E16" s="10"/>
      <c r="F16" s="18"/>
      <c r="G16" s="60"/>
      <c r="H16" s="74"/>
      <c r="I16" s="60"/>
      <c r="J16" s="72"/>
      <c r="K16" s="33"/>
      <c r="L16" s="79" t="str">
        <f>CONCATENATE("FY",TEXT(VLOOKUP(SELECT,LOCR,2),0))</f>
        <v>FY2020</v>
      </c>
      <c r="M16" s="29"/>
      <c r="N16" s="80" t="str">
        <f>CONCATENATE("FY",TEXT(VLOOKUP(SELECT,LOCR,12),0))</f>
        <v>FY2021</v>
      </c>
      <c r="O16" s="47"/>
    </row>
    <row r="17" spans="1:15" ht="19.5" customHeight="1" thickBot="1">
      <c r="A17" s="133" t="s">
        <v>368</v>
      </c>
      <c r="B17" s="117" t="s">
        <v>369</v>
      </c>
      <c r="C17" s="117"/>
      <c r="D17" s="117"/>
      <c r="E17" s="117"/>
      <c r="F17" s="117"/>
      <c r="G17" s="117"/>
      <c r="H17" s="128"/>
      <c r="I17" s="61"/>
      <c r="J17" s="134" t="s">
        <v>370</v>
      </c>
      <c r="K17" s="113" t="s">
        <v>371</v>
      </c>
      <c r="L17" s="114" t="s">
        <v>372</v>
      </c>
      <c r="M17" s="114"/>
      <c r="N17" s="114" t="s">
        <v>372</v>
      </c>
      <c r="O17" s="115"/>
    </row>
    <row r="18" spans="1:15" ht="17.25">
      <c r="A18" s="36"/>
      <c r="B18" s="37"/>
      <c r="C18" s="40" t="s">
        <v>373</v>
      </c>
      <c r="D18" s="39"/>
      <c r="E18" s="38"/>
      <c r="F18" s="40" t="s">
        <v>374</v>
      </c>
      <c r="G18" s="41" t="s">
        <v>375</v>
      </c>
      <c r="H18" s="131"/>
      <c r="I18" s="67"/>
      <c r="J18" s="72"/>
      <c r="K18" s="33"/>
      <c r="L18" s="29"/>
      <c r="M18" s="29"/>
      <c r="N18" s="116"/>
      <c r="O18" s="47"/>
    </row>
    <row r="19" spans="1:15" ht="17.25">
      <c r="A19" s="107"/>
      <c r="B19" s="10"/>
      <c r="C19" s="65" t="s">
        <v>376</v>
      </c>
      <c r="D19" s="64"/>
      <c r="E19" s="65" t="s">
        <v>377</v>
      </c>
      <c r="F19" s="65" t="s">
        <v>378</v>
      </c>
      <c r="G19" s="66" t="s">
        <v>379</v>
      </c>
      <c r="H19" s="130"/>
      <c r="I19" s="67"/>
      <c r="J19" s="9"/>
      <c r="K19" s="17" t="s">
        <v>380</v>
      </c>
      <c r="L19" s="48">
        <f>VLOOKUP(SELECT,LOCR,3)</f>
        <v>2531824</v>
      </c>
      <c r="M19" s="48"/>
      <c r="N19" s="48">
        <f>VLOOKUP(SELECT,LOCR,13)</f>
        <v>2505475.97</v>
      </c>
      <c r="O19" s="26"/>
    </row>
    <row r="20" spans="1:15" ht="18" customHeight="1">
      <c r="A20" s="107"/>
      <c r="B20" s="76" t="s">
        <v>381</v>
      </c>
      <c r="C20" s="63" t="s">
        <v>382</v>
      </c>
      <c r="D20" s="77" t="s">
        <v>383</v>
      </c>
      <c r="E20" s="65" t="s">
        <v>384</v>
      </c>
      <c r="F20" s="63" t="s">
        <v>385</v>
      </c>
      <c r="G20" s="66" t="s">
        <v>386</v>
      </c>
      <c r="H20" s="130"/>
      <c r="I20" s="67"/>
      <c r="J20" s="78"/>
      <c r="K20" s="15" t="s">
        <v>387</v>
      </c>
      <c r="L20" s="48">
        <f>VLOOKUP(SELECT,LOCR,4)</f>
        <v>340000</v>
      </c>
      <c r="M20" s="48"/>
      <c r="N20" s="48">
        <f>VLOOKUP(SELECT,LOCR,14)</f>
        <v>320000</v>
      </c>
      <c r="O20" s="12"/>
    </row>
    <row r="21" spans="1:15" ht="19.5" customHeight="1" thickBot="1">
      <c r="A21" s="122"/>
      <c r="B21" s="123" t="s">
        <v>388</v>
      </c>
      <c r="C21" s="141" t="s">
        <v>389</v>
      </c>
      <c r="D21" s="125">
        <v>653</v>
      </c>
      <c r="E21" s="124" t="s">
        <v>378</v>
      </c>
      <c r="F21" s="141" t="s">
        <v>390</v>
      </c>
      <c r="G21" s="126" t="s">
        <v>391</v>
      </c>
      <c r="H21" s="132"/>
      <c r="I21" s="67"/>
      <c r="J21" s="9"/>
      <c r="K21" s="15" t="s">
        <v>392</v>
      </c>
      <c r="L21" s="48">
        <f>VLOOKUP(SELECT,LOCR,5)</f>
        <v>250000</v>
      </c>
      <c r="M21" s="48"/>
      <c r="N21" s="48">
        <f>VLOOKUP(SELECT,LOCR,15)</f>
        <v>250000</v>
      </c>
      <c r="O21" s="12"/>
    </row>
    <row r="22" spans="1:15" ht="15.75" customHeight="1">
      <c r="A22" s="108"/>
      <c r="B22" s="68"/>
      <c r="C22" s="69"/>
      <c r="D22" s="70"/>
      <c r="E22" s="68"/>
      <c r="F22" s="69"/>
      <c r="G22" s="71"/>
      <c r="H22" s="109"/>
      <c r="I22" s="71"/>
      <c r="J22" s="9"/>
      <c r="K22" s="15" t="s">
        <v>393</v>
      </c>
      <c r="L22" s="48">
        <f>VLOOKUP(SELECT,LOCR,6)</f>
        <v>0</v>
      </c>
      <c r="M22" s="48"/>
      <c r="N22" s="48">
        <f>VLOOKUP(SELECT,LOCR,16)</f>
        <v>0</v>
      </c>
      <c r="O22" s="12"/>
    </row>
    <row r="23" spans="1:15" ht="13.5">
      <c r="A23" s="9"/>
      <c r="B23" s="244" t="s">
        <v>874</v>
      </c>
      <c r="C23" s="48">
        <f>VLOOKUP(SELECT,levygrowth,3)</f>
        <v>28072153</v>
      </c>
      <c r="D23" s="142"/>
      <c r="E23" s="48"/>
      <c r="F23" s="48"/>
      <c r="G23" s="11"/>
      <c r="H23" s="19"/>
      <c r="I23" s="11"/>
      <c r="J23" s="9"/>
      <c r="K23" s="17" t="s">
        <v>394</v>
      </c>
      <c r="L23" s="48">
        <f>VLOOKUP(SELECT,LOCR,7)</f>
        <v>50000</v>
      </c>
      <c r="M23" s="48"/>
      <c r="N23" s="48">
        <f>VLOOKUP(SELECT,LOCR,17)</f>
        <v>36000</v>
      </c>
      <c r="O23" s="12"/>
    </row>
    <row r="24" spans="1:15" ht="13.5">
      <c r="A24" s="9"/>
      <c r="B24" s="244" t="s">
        <v>875</v>
      </c>
      <c r="C24" s="48">
        <f>VLOOKUP(SELECT,levygrowth,4)</f>
        <v>29102181</v>
      </c>
      <c r="D24" s="142">
        <f>IF(VLOOKUP(SELECT,levygrowth,8)=2007,2007,IF(VLOOKUP(SELECT,levygrowth,9)=2007,"2007*",""))</f>
      </c>
      <c r="E24" s="48">
        <f>VLOOKUP(SELECT,levygrowth,12)</f>
        <v>328224</v>
      </c>
      <c r="F24" s="48">
        <f>VLOOKUP(SELECT,levygrowth,17)</f>
        <v>328224</v>
      </c>
      <c r="G24" s="11">
        <f>VLOOKUP(SELECT,levygrowth,22)</f>
        <v>0.0117</v>
      </c>
      <c r="H24" s="19"/>
      <c r="I24" s="11"/>
      <c r="J24" s="9"/>
      <c r="K24" s="15" t="s">
        <v>395</v>
      </c>
      <c r="L24" s="48">
        <f>VLOOKUP(SELECT,LOCR,8)</f>
        <v>85000</v>
      </c>
      <c r="M24" s="48"/>
      <c r="N24" s="48">
        <f>VLOOKUP(SELECT,LOCR,18)</f>
        <v>115000</v>
      </c>
      <c r="O24" s="12"/>
    </row>
    <row r="25" spans="1:15" ht="13.5">
      <c r="A25" s="9"/>
      <c r="B25" s="244" t="s">
        <v>877</v>
      </c>
      <c r="C25" s="48">
        <f>VLOOKUP(SELECT,levygrowth,5)</f>
        <v>30291788</v>
      </c>
      <c r="D25" s="142">
        <f>IF(VLOOKUP(SELECT,levygrowth,8)=2008,2008,IF(VLOOKUP(SELECT,levygrowth,9)=2008,"2008*",""))</f>
      </c>
      <c r="E25" s="48">
        <f>VLOOKUP(SELECT,levygrowth,13)</f>
        <v>462052</v>
      </c>
      <c r="F25" s="48">
        <f>VLOOKUP(SELECT,levygrowth,18)</f>
        <v>462052</v>
      </c>
      <c r="G25" s="11">
        <f>VLOOKUP(SELECT,levygrowth,23)</f>
        <v>0.0159</v>
      </c>
      <c r="H25" s="19"/>
      <c r="I25" s="11"/>
      <c r="J25" s="9"/>
      <c r="K25" s="15" t="s">
        <v>846</v>
      </c>
      <c r="L25" s="48">
        <f>VLOOKUP(SELECT,LOCR,9)</f>
        <v>245000</v>
      </c>
      <c r="M25" s="48"/>
      <c r="N25" s="48">
        <f>VLOOKUP(SELECT,LOCR,19)</f>
        <v>155000</v>
      </c>
      <c r="O25" s="12"/>
    </row>
    <row r="26" spans="1:15" ht="13.5">
      <c r="A26" s="9"/>
      <c r="B26" s="244" t="s">
        <v>878</v>
      </c>
      <c r="C26" s="48">
        <f>VLOOKUP(SELECT,levygrowth,6)</f>
        <v>31592621</v>
      </c>
      <c r="D26" s="142">
        <f>IF(VLOOKUP(SELECT,levygrowth,8)=2009,2009,IF(VLOOKUP(SELECT,levygrowth,9)=2009,"2009*",""))</f>
      </c>
      <c r="E26" s="48">
        <f>VLOOKUP(SELECT,levygrowth,14)</f>
        <v>543538</v>
      </c>
      <c r="F26" s="48">
        <f>VLOOKUP(SELECT,levygrowth,19)</f>
        <v>543538</v>
      </c>
      <c r="G26" s="11">
        <f>VLOOKUP(SELECT,levygrowth,24)</f>
        <v>0.0179</v>
      </c>
      <c r="H26" s="19"/>
      <c r="I26" s="11"/>
      <c r="J26" s="28"/>
      <c r="K26" s="15"/>
      <c r="L26" s="48"/>
      <c r="M26" s="48"/>
      <c r="N26" s="48"/>
      <c r="O26" s="12"/>
    </row>
    <row r="27" spans="1:15" ht="13.5">
      <c r="A27" s="9"/>
      <c r="B27" s="244" t="s">
        <v>880</v>
      </c>
      <c r="C27" s="48">
        <f>VLOOKUP(SELECT,levygrowth,7)</f>
        <v>32808473</v>
      </c>
      <c r="D27" s="142">
        <f>IF(VLOOKUP(SELECT,levygrowth,8)=2010,2010,IF(VLOOKUP(SELECT,levygrowth,9)=2010,"2010*",""))</f>
      </c>
      <c r="E27" s="48">
        <f>VLOOKUP(SELECT,levygrowth,15)</f>
        <v>405742</v>
      </c>
      <c r="F27" s="48">
        <f>VLOOKUP(SELECT,levygrowth,20)</f>
        <v>405742</v>
      </c>
      <c r="G27" s="11">
        <f>VLOOKUP(SELECT,levygrowth,25)</f>
        <v>0.0128</v>
      </c>
      <c r="H27" s="19"/>
      <c r="I27" s="11"/>
      <c r="J27" s="28"/>
      <c r="K27" s="13" t="s">
        <v>367</v>
      </c>
      <c r="L27" s="60">
        <f>VLOOKUP(SELECT,LOCR,10)</f>
        <v>3501824</v>
      </c>
      <c r="M27" s="48"/>
      <c r="N27" s="60">
        <f>VLOOKUP(SELECT,LOCR,20)</f>
        <v>3381475.97</v>
      </c>
      <c r="O27" s="12"/>
    </row>
    <row r="28" spans="1:15" ht="14.25" thickBot="1">
      <c r="A28" s="9"/>
      <c r="B28" s="244" t="s">
        <v>888</v>
      </c>
      <c r="C28" s="23"/>
      <c r="D28" s="142">
        <f>IF(VLOOKUP(SELECT,levygrowth,8)=2011,2011,IF(VLOOKUP(SELECT,levygrowth,9)=2011,"2011*",""))</f>
      </c>
      <c r="E28" s="48">
        <f>VLOOKUP(SELECT,levygrowth,16)</f>
        <v>458068</v>
      </c>
      <c r="F28" s="48">
        <f>VLOOKUP(SELECT,levygrowth,21)</f>
        <v>458068</v>
      </c>
      <c r="G28" s="11">
        <f>VLOOKUP(SELECT,levygrowth,26)</f>
        <v>0.014</v>
      </c>
      <c r="H28" s="19"/>
      <c r="I28" s="11"/>
      <c r="J28" s="30"/>
      <c r="K28" s="21"/>
      <c r="L28" s="21"/>
      <c r="M28" s="21"/>
      <c r="N28" s="21"/>
      <c r="O28" s="22"/>
    </row>
    <row r="29" spans="1:15" ht="16.5" thickBot="1">
      <c r="A29" s="9"/>
      <c r="B29" s="17"/>
      <c r="C29" s="23"/>
      <c r="D29" s="10"/>
      <c r="E29" s="23"/>
      <c r="F29" s="23"/>
      <c r="G29" s="11"/>
      <c r="H29" s="19"/>
      <c r="I29" s="11"/>
      <c r="J29" s="135" t="s">
        <v>396</v>
      </c>
      <c r="K29" s="81" t="s">
        <v>397</v>
      </c>
      <c r="L29" s="118" t="s">
        <v>398</v>
      </c>
      <c r="M29" s="81"/>
      <c r="N29" s="153" t="s">
        <v>399</v>
      </c>
      <c r="O29" s="119"/>
    </row>
    <row r="30" spans="1:15" ht="12.75" customHeight="1">
      <c r="A30" s="9"/>
      <c r="B30" s="17" t="s">
        <v>400</v>
      </c>
      <c r="C30" s="14"/>
      <c r="D30" s="15"/>
      <c r="E30" s="15"/>
      <c r="F30" s="16"/>
      <c r="G30" s="11">
        <f>VLOOKUP(SELECT,levygrowth,28)</f>
        <v>0.0149</v>
      </c>
      <c r="H30" s="19"/>
      <c r="I30" s="11"/>
      <c r="J30" s="72"/>
      <c r="K30" s="8"/>
      <c r="L30" s="118"/>
      <c r="M30" s="81"/>
      <c r="N30" s="151"/>
      <c r="O30" s="150"/>
    </row>
    <row r="31" spans="1:15" s="3" customFormat="1" ht="12.75" customHeight="1">
      <c r="A31" s="9"/>
      <c r="B31" s="15" t="s">
        <v>401</v>
      </c>
      <c r="C31" s="14"/>
      <c r="D31" s="15"/>
      <c r="E31" s="15"/>
      <c r="F31" s="16"/>
      <c r="G31" s="11">
        <f>VLOOKUP(SELECT,levygrowth,29)</f>
        <v>0.0142</v>
      </c>
      <c r="H31" s="19"/>
      <c r="I31" s="11"/>
      <c r="J31" s="28"/>
      <c r="K31" s="46" t="s">
        <v>889</v>
      </c>
      <c r="L31" s="48">
        <f>VLOOKUP(SELECT,MRGF,2)</f>
        <v>34086753</v>
      </c>
      <c r="M31" s="10"/>
      <c r="N31" s="25"/>
      <c r="O31" s="12"/>
    </row>
    <row r="32" spans="1:15" s="3" customFormat="1" ht="12.75" customHeight="1">
      <c r="A32" s="9"/>
      <c r="B32" s="15" t="s">
        <v>402</v>
      </c>
      <c r="C32" s="14"/>
      <c r="D32" s="15"/>
      <c r="E32" s="15"/>
      <c r="F32" s="16"/>
      <c r="G32" s="11">
        <f>VLOOKUP(SELECT,levygrowth,31)</f>
        <v>0.0179</v>
      </c>
      <c r="H32" s="19"/>
      <c r="I32" s="11"/>
      <c r="J32" s="28"/>
      <c r="K32" s="46" t="s">
        <v>881</v>
      </c>
      <c r="L32" s="48">
        <f>VLOOKUP(SELECT,MRGF,4)</f>
        <v>2230673</v>
      </c>
      <c r="M32" s="10"/>
      <c r="N32" s="25"/>
      <c r="O32" s="12"/>
    </row>
    <row r="33" spans="1:15" s="3" customFormat="1" ht="12.75" customHeight="1">
      <c r="A33" s="9"/>
      <c r="B33" s="15" t="s">
        <v>403</v>
      </c>
      <c r="C33" s="14"/>
      <c r="D33" s="15"/>
      <c r="E33" s="15"/>
      <c r="F33" s="16"/>
      <c r="G33" s="11">
        <f>VLOOKUP(SELECT,levygrowth,32)</f>
        <v>0.0134</v>
      </c>
      <c r="H33" s="19"/>
      <c r="I33" s="11"/>
      <c r="J33" s="28"/>
      <c r="K33" s="140" t="str">
        <f>CONCATENATE("FY",TEXT(VLOOKUP(SELECT,LOCR,2),0)," Budgeted Recurring Local Receipts")</f>
        <v>FY2020 Budgeted Recurring Local Receipts</v>
      </c>
      <c r="L33" s="48">
        <f>VLOOKUP(SELECT,MRGF,5)</f>
        <v>3501824</v>
      </c>
      <c r="M33" s="10"/>
      <c r="N33" s="25"/>
      <c r="O33" s="12"/>
    </row>
    <row r="34" spans="1:15" ht="12.75" customHeight="1">
      <c r="A34" s="9"/>
      <c r="B34" s="17" t="s">
        <v>404</v>
      </c>
      <c r="C34" s="14"/>
      <c r="D34" s="15"/>
      <c r="E34" s="15"/>
      <c r="F34" s="16"/>
      <c r="G34" s="11">
        <f>VLOOKUP(SELECT,levygrowth,33)</f>
        <v>0.004499999999999999</v>
      </c>
      <c r="H34" s="19"/>
      <c r="I34" s="11"/>
      <c r="J34" s="28"/>
      <c r="K34" s="53" t="s">
        <v>405</v>
      </c>
      <c r="L34" s="54">
        <f>VLOOKUP(SELECT,MRGF,7)</f>
        <v>39819250</v>
      </c>
      <c r="M34" s="51"/>
      <c r="N34" s="25"/>
      <c r="O34" s="12"/>
    </row>
    <row r="35" spans="1:15" ht="12.75" customHeight="1">
      <c r="A35" s="9"/>
      <c r="B35" s="17"/>
      <c r="C35" s="14"/>
      <c r="D35" s="15"/>
      <c r="E35" s="15"/>
      <c r="F35" s="16"/>
      <c r="G35" s="11"/>
      <c r="H35" s="19"/>
      <c r="I35" s="11"/>
      <c r="J35" s="28"/>
      <c r="K35" s="154"/>
      <c r="L35" s="155"/>
      <c r="M35" s="51"/>
      <c r="N35" s="25"/>
      <c r="O35" s="12"/>
    </row>
    <row r="36" spans="1:15" ht="12.75" customHeight="1">
      <c r="A36" s="9"/>
      <c r="B36" s="144" t="s">
        <v>406</v>
      </c>
      <c r="C36" s="18"/>
      <c r="D36" s="13"/>
      <c r="E36" s="13"/>
      <c r="F36" s="16"/>
      <c r="G36" s="145">
        <f>VLOOKUP(SELECT,levygrowth,35)</f>
        <v>0.0149</v>
      </c>
      <c r="H36" s="12"/>
      <c r="I36" s="10"/>
      <c r="J36" s="28"/>
      <c r="K36" s="46" t="s">
        <v>890</v>
      </c>
      <c r="L36" s="48">
        <f>VLOOKUP(SELECT,levybase,17)</f>
        <v>58779973</v>
      </c>
      <c r="M36" s="13"/>
      <c r="N36" s="25"/>
      <c r="O36" s="12"/>
    </row>
    <row r="37" spans="1:15" ht="13.5">
      <c r="A37" s="9"/>
      <c r="B37" s="13"/>
      <c r="C37" s="13"/>
      <c r="D37" s="13"/>
      <c r="E37" s="13"/>
      <c r="F37" s="10"/>
      <c r="G37" s="10"/>
      <c r="H37" s="12"/>
      <c r="I37" s="10"/>
      <c r="J37" s="28"/>
      <c r="K37" s="46" t="s">
        <v>891</v>
      </c>
      <c r="L37" s="48">
        <f>VLOOKUP(SELECT,MRGF,9)</f>
        <v>34938922</v>
      </c>
      <c r="M37" s="13"/>
      <c r="N37" s="25"/>
      <c r="O37" s="12"/>
    </row>
    <row r="38" spans="1:15" ht="13.5">
      <c r="A38" s="9"/>
      <c r="B38" s="13"/>
      <c r="C38" s="13"/>
      <c r="D38" s="13"/>
      <c r="E38" s="13"/>
      <c r="F38" s="10"/>
      <c r="G38" s="10"/>
      <c r="H38" s="12"/>
      <c r="I38" s="10"/>
      <c r="J38" s="28"/>
      <c r="K38" s="46" t="s">
        <v>892</v>
      </c>
      <c r="L38" s="48">
        <f>VLOOKUP(SELECT,MRGF,10)</f>
        <v>507893</v>
      </c>
      <c r="M38" s="13"/>
      <c r="N38" s="25"/>
      <c r="O38" s="12"/>
    </row>
    <row r="39" spans="1:15" ht="13.5" customHeight="1">
      <c r="A39" s="105"/>
      <c r="B39" s="61"/>
      <c r="C39" s="61"/>
      <c r="D39" s="61"/>
      <c r="E39" s="61"/>
      <c r="F39" s="61"/>
      <c r="G39" s="61"/>
      <c r="H39" s="106"/>
      <c r="I39" s="61"/>
      <c r="J39" s="28"/>
      <c r="K39" s="159" t="s">
        <v>893</v>
      </c>
      <c r="L39" s="160">
        <f>(VLOOKUP(SELECT,MRGF,9))+(VLOOKUP(SELECT,MRGF,10))</f>
        <v>35446815</v>
      </c>
      <c r="M39" s="13"/>
      <c r="N39" s="25">
        <f>VLOOKUP(SELECT,MRGF,11)</f>
        <v>3.9900016290786042</v>
      </c>
      <c r="O39" s="12"/>
    </row>
    <row r="40" spans="1:15" ht="17.25">
      <c r="A40" s="107"/>
      <c r="B40" s="62"/>
      <c r="C40" s="63"/>
      <c r="D40" s="64"/>
      <c r="E40" s="65"/>
      <c r="F40" s="63"/>
      <c r="G40" s="66"/>
      <c r="H40" s="129"/>
      <c r="I40" s="67"/>
      <c r="J40" s="28"/>
      <c r="K40" s="46" t="s">
        <v>894</v>
      </c>
      <c r="L40" s="48">
        <f>VLOOKUP(SELECT,MRGF,12)</f>
        <v>2303784</v>
      </c>
      <c r="M40" s="13"/>
      <c r="N40" s="25">
        <f>VLOOKUP(SELECT,MRGF,13)</f>
        <v>3.2775310410804273</v>
      </c>
      <c r="O40" s="12"/>
    </row>
    <row r="41" spans="1:15" ht="13.5" customHeight="1">
      <c r="A41" s="108"/>
      <c r="B41" s="68"/>
      <c r="C41" s="69"/>
      <c r="D41" s="70"/>
      <c r="E41" s="68"/>
      <c r="F41" s="69"/>
      <c r="G41" s="71"/>
      <c r="H41" s="109"/>
      <c r="I41" s="71"/>
      <c r="J41" s="28"/>
      <c r="K41" s="17" t="str">
        <f>CONCATENATE("FY",TEXT(VLOOKUP(SELECT,LOCR,12),0)," Budgeted Recurring Local Receipts")</f>
        <v>FY2021 Budgeted Recurring Local Receipts</v>
      </c>
      <c r="L41" s="48">
        <f>VLOOKUP(SELECT,MRGF,14)</f>
        <v>3381475.97</v>
      </c>
      <c r="M41" s="13"/>
      <c r="N41" s="25">
        <f>VLOOKUP(SELECT,MRGF,16)</f>
        <v>-3.436724118630742</v>
      </c>
      <c r="O41" s="12"/>
    </row>
    <row r="42" spans="1:15" ht="13.5">
      <c r="A42" s="9"/>
      <c r="B42" s="17"/>
      <c r="C42" s="48"/>
      <c r="D42" s="10"/>
      <c r="E42" s="48"/>
      <c r="F42" s="48"/>
      <c r="G42" s="11"/>
      <c r="H42" s="19"/>
      <c r="I42" s="11"/>
      <c r="J42" s="28"/>
      <c r="K42" s="55" t="s">
        <v>407</v>
      </c>
      <c r="L42" s="56">
        <f>VLOOKUP(SELECT,MRGF,17)</f>
        <v>41132074.97</v>
      </c>
      <c r="M42" s="52"/>
      <c r="N42" s="25"/>
      <c r="O42" s="12"/>
    </row>
    <row r="43" spans="1:15" ht="13.5">
      <c r="A43" s="9"/>
      <c r="B43" s="17"/>
      <c r="C43" s="48"/>
      <c r="D43" s="10"/>
      <c r="E43" s="48"/>
      <c r="F43" s="48"/>
      <c r="G43" s="10"/>
      <c r="H43" s="12"/>
      <c r="J43" s="9"/>
      <c r="K43" s="156"/>
      <c r="L43" s="155"/>
      <c r="M43" s="157"/>
      <c r="N43" s="158"/>
      <c r="O43" s="12"/>
    </row>
    <row r="44" spans="1:15" ht="13.5">
      <c r="A44" s="9"/>
      <c r="B44" s="10" t="str">
        <f>IF(VLOOKUP(SELECT,levygrowth,9)&gt;94,("*Adopted CH 653"),"")</f>
        <v>*Adopted CH 653</v>
      </c>
      <c r="C44" s="48"/>
      <c r="D44" s="10"/>
      <c r="E44" s="48"/>
      <c r="F44" s="48"/>
      <c r="G44" s="10"/>
      <c r="H44" s="12"/>
      <c r="J44" s="9"/>
      <c r="K44" s="17" t="s">
        <v>408</v>
      </c>
      <c r="L44" s="48">
        <f>VLOOKUP(SELECT,MRGF,19)</f>
        <v>1312824.9699999988</v>
      </c>
      <c r="M44" s="13"/>
      <c r="N44" s="25">
        <f>VLOOKUP(SELECT,MRGF,20)</f>
        <v>3.3000000000000003</v>
      </c>
      <c r="O44" s="12"/>
    </row>
    <row r="45" spans="1:15" ht="13.5" customHeight="1">
      <c r="A45" s="9"/>
      <c r="B45" s="10">
        <f>IF(VLOOKUP(SELECT,levygrowth,10)&gt;93,CONCATENATE("Rescinded CH 653 in FY",TEXT(VLOOKUP(SELECT,levygrowth,10),0)),"")</f>
      </c>
      <c r="C45" s="10"/>
      <c r="D45" s="10"/>
      <c r="E45" s="10"/>
      <c r="F45" s="10"/>
      <c r="G45" s="10"/>
      <c r="H45" s="12"/>
      <c r="J45" s="9"/>
      <c r="K45" s="15"/>
      <c r="L45" s="48"/>
      <c r="M45" s="13"/>
      <c r="N45" s="25"/>
      <c r="O45" s="12"/>
    </row>
    <row r="46" spans="1:15" ht="13.5" thickBot="1">
      <c r="A46" s="9"/>
      <c r="B46" s="10"/>
      <c r="C46" s="10"/>
      <c r="D46" s="10"/>
      <c r="E46" s="10"/>
      <c r="F46" s="10"/>
      <c r="G46" s="10"/>
      <c r="H46" s="12"/>
      <c r="J46" s="20"/>
      <c r="K46" s="21"/>
      <c r="L46" s="110"/>
      <c r="M46" s="35"/>
      <c r="N46" s="152"/>
      <c r="O46" s="22"/>
    </row>
    <row r="47" spans="1:15" ht="15.75" thickBot="1">
      <c r="A47" s="20"/>
      <c r="B47" s="21"/>
      <c r="C47" s="148"/>
      <c r="D47" s="121"/>
      <c r="E47" s="121"/>
      <c r="F47" s="149"/>
      <c r="G47" s="111"/>
      <c r="H47" s="112"/>
      <c r="I47" s="11"/>
      <c r="J47" s="146"/>
      <c r="K47" s="162" t="s">
        <v>936</v>
      </c>
      <c r="L47" s="120"/>
      <c r="M47" s="147"/>
      <c r="N47" s="152">
        <f>VLOOKUP(SELECT,MRGF,20)</f>
        <v>3.3000000000000003</v>
      </c>
      <c r="O47" s="22"/>
    </row>
    <row r="48" spans="1:14" ht="13.5">
      <c r="A48" s="10"/>
      <c r="C48" s="14"/>
      <c r="D48" s="15"/>
      <c r="E48" s="15"/>
      <c r="F48" s="16"/>
      <c r="G48" s="11"/>
      <c r="H48" s="11"/>
      <c r="I48" s="11"/>
      <c r="J48"/>
      <c r="K48" s="10"/>
      <c r="L48" s="10"/>
      <c r="M48" s="10"/>
      <c r="N48" s="10"/>
    </row>
    <row r="49" spans="1:15" ht="13.5">
      <c r="A49" s="10"/>
      <c r="B49" s="45"/>
      <c r="C49" s="14"/>
      <c r="D49" s="15"/>
      <c r="E49" s="15"/>
      <c r="F49" s="16"/>
      <c r="G49" s="11"/>
      <c r="H49" s="11"/>
      <c r="I49" s="11"/>
      <c r="J49" s="11"/>
      <c r="K49" s="10"/>
      <c r="L49" s="10"/>
      <c r="M49" s="10"/>
      <c r="N49" s="10"/>
      <c r="O49" s="57"/>
    </row>
    <row r="50" spans="1:15" s="57" customFormat="1" ht="12" customHeight="1">
      <c r="A50" s="10"/>
      <c r="B50"/>
      <c r="C50" s="14"/>
      <c r="D50" s="15"/>
      <c r="E50" s="15"/>
      <c r="F50" s="16"/>
      <c r="G50" s="11"/>
      <c r="H50" s="11"/>
      <c r="I50" s="11"/>
      <c r="J50" s="11"/>
      <c r="K50"/>
      <c r="L50"/>
      <c r="M50"/>
      <c r="N50"/>
      <c r="O50"/>
    </row>
    <row r="51" spans="2:14" ht="13.5">
      <c r="B51" s="163"/>
      <c r="C51" s="165"/>
      <c r="D51" s="15"/>
      <c r="E51" s="15"/>
      <c r="F51" s="16"/>
      <c r="G51" s="11"/>
      <c r="H51" s="11"/>
      <c r="I51" s="11"/>
      <c r="J51" s="58"/>
      <c r="K51" s="57"/>
      <c r="L51" s="57"/>
      <c r="M51" s="57"/>
      <c r="N51" s="57"/>
    </row>
    <row r="52" spans="1:9" ht="13.5">
      <c r="A52" s="10"/>
      <c r="C52" s="14"/>
      <c r="D52" s="15"/>
      <c r="E52" s="15"/>
      <c r="F52" s="16"/>
      <c r="G52" s="11"/>
      <c r="H52" s="11"/>
      <c r="I52" s="11"/>
    </row>
    <row r="53" spans="1:9" ht="12.75">
      <c r="A53" s="10"/>
      <c r="C53" s="13"/>
      <c r="D53" s="13"/>
      <c r="E53" s="13"/>
      <c r="F53" s="10"/>
      <c r="G53" s="10"/>
      <c r="H53" s="10"/>
      <c r="I53" s="10"/>
    </row>
    <row r="54" spans="1:9" ht="12.75">
      <c r="A54" s="10"/>
      <c r="C54" s="13"/>
      <c r="D54" s="13"/>
      <c r="E54" s="13"/>
      <c r="F54" s="10"/>
      <c r="G54" s="10"/>
      <c r="H54" s="10"/>
      <c r="I54" s="10"/>
    </row>
    <row r="55" spans="1:9" ht="12.75">
      <c r="A55" s="10"/>
      <c r="C55" s="13"/>
      <c r="D55" s="13"/>
      <c r="E55" s="13"/>
      <c r="F55" s="10"/>
      <c r="G55" s="10"/>
      <c r="H55" s="10"/>
      <c r="I55" s="10"/>
    </row>
    <row r="56" spans="1:3" ht="12.75">
      <c r="A56" s="164">
        <f ca="1">TODAY()</f>
        <v>44438</v>
      </c>
      <c r="B56" s="163"/>
      <c r="C56" s="163"/>
    </row>
  </sheetData>
  <sheetProtection/>
  <printOptions horizontalCentered="1"/>
  <pageMargins left="0.005555555555555556" right="0.005555555555555556" top="0.006944444444444444" bottom="0.006944444444444444" header="0.5" footer="0.5"/>
  <pageSetup fitToHeight="1" fitToWidth="1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 transitionEvaluation="1"/>
  <dimension ref="A1:AJ366"/>
  <sheetViews>
    <sheetView showGridLines="0" showZeros="0" zoomScalePageLayoutView="0" workbookViewId="0" topLeftCell="A2">
      <pane xSplit="2" ySplit="8" topLeftCell="C10" activePane="bottomRight" state="frozen"/>
      <selection pane="topLeft" activeCell="D2" sqref="D2"/>
      <selection pane="topRight" activeCell="D2" sqref="D2"/>
      <selection pane="bottomLeft" activeCell="D2" sqref="D2"/>
      <selection pane="bottomRight" activeCell="C10" sqref="C10"/>
    </sheetView>
  </sheetViews>
  <sheetFormatPr defaultColWidth="12.57421875" defaultRowHeight="12.75"/>
  <cols>
    <col min="1" max="1" width="5.00390625" style="167" bestFit="1" customWidth="1"/>
    <col min="2" max="2" width="22.57421875" style="167" customWidth="1"/>
    <col min="3" max="6" width="13.421875" style="167" bestFit="1" customWidth="1"/>
    <col min="7" max="8" width="14.421875" style="167" bestFit="1" customWidth="1"/>
    <col min="9" max="10" width="6.8515625" style="167" bestFit="1" customWidth="1"/>
    <col min="11" max="11" width="2.28125" style="167" customWidth="1"/>
    <col min="12" max="15" width="10.7109375" style="167" bestFit="1" customWidth="1"/>
    <col min="16" max="16" width="11.7109375" style="167" bestFit="1" customWidth="1"/>
    <col min="17" max="20" width="10.7109375" style="167" bestFit="1" customWidth="1"/>
    <col min="21" max="21" width="11.7109375" style="167" bestFit="1" customWidth="1"/>
    <col min="22" max="26" width="10.57421875" style="167" bestFit="1" customWidth="1"/>
    <col min="27" max="27" width="6.140625" style="167" customWidth="1"/>
    <col min="28" max="28" width="8.140625" style="167" bestFit="1" customWidth="1"/>
    <col min="29" max="29" width="8.8515625" style="167" bestFit="1" customWidth="1"/>
    <col min="30" max="30" width="12.57421875" style="167" customWidth="1"/>
    <col min="31" max="31" width="11.00390625" style="167" bestFit="1" customWidth="1"/>
    <col min="32" max="32" width="7.28125" style="167" bestFit="1" customWidth="1"/>
    <col min="33" max="33" width="9.7109375" style="167" bestFit="1" customWidth="1"/>
    <col min="34" max="34" width="12.57421875" style="167" customWidth="1"/>
    <col min="35" max="35" width="11.7109375" style="167" bestFit="1" customWidth="1"/>
    <col min="36" max="36" width="14.00390625" style="167" bestFit="1" customWidth="1"/>
    <col min="37" max="16384" width="12.57421875" style="167" customWidth="1"/>
  </cols>
  <sheetData>
    <row r="1" spans="2:22" ht="12.75">
      <c r="B1" s="168" t="s">
        <v>409</v>
      </c>
      <c r="C1" s="168"/>
      <c r="V1" s="167" t="s">
        <v>355</v>
      </c>
    </row>
    <row r="2" spans="2:3" ht="12.75">
      <c r="B2" s="169"/>
      <c r="C2" s="169"/>
    </row>
    <row r="4" spans="3:36" ht="12.75">
      <c r="C4" s="241" t="s">
        <v>874</v>
      </c>
      <c r="D4" s="241" t="s">
        <v>875</v>
      </c>
      <c r="E4" s="241" t="s">
        <v>877</v>
      </c>
      <c r="F4" s="241" t="s">
        <v>878</v>
      </c>
      <c r="G4" s="241" t="s">
        <v>880</v>
      </c>
      <c r="H4" s="241" t="s">
        <v>888</v>
      </c>
      <c r="L4" s="166" t="s">
        <v>384</v>
      </c>
      <c r="M4" s="166" t="s">
        <v>384</v>
      </c>
      <c r="N4" s="166" t="s">
        <v>384</v>
      </c>
      <c r="O4" s="166" t="s">
        <v>384</v>
      </c>
      <c r="P4" s="166" t="s">
        <v>384</v>
      </c>
      <c r="AJ4" s="170"/>
    </row>
    <row r="5" spans="3:36" ht="12.75">
      <c r="C5" s="166" t="s">
        <v>410</v>
      </c>
      <c r="D5" s="166" t="s">
        <v>410</v>
      </c>
      <c r="E5" s="166" t="s">
        <v>410</v>
      </c>
      <c r="F5" s="166" t="s">
        <v>410</v>
      </c>
      <c r="G5" s="166" t="s">
        <v>410</v>
      </c>
      <c r="H5" s="166" t="s">
        <v>410</v>
      </c>
      <c r="I5" s="167" t="s">
        <v>355</v>
      </c>
      <c r="L5" s="166" t="s">
        <v>378</v>
      </c>
      <c r="M5" s="166" t="s">
        <v>378</v>
      </c>
      <c r="N5" s="166" t="s">
        <v>378</v>
      </c>
      <c r="O5" s="166" t="s">
        <v>378</v>
      </c>
      <c r="P5" s="166" t="s">
        <v>378</v>
      </c>
      <c r="Q5" s="166" t="s">
        <v>385</v>
      </c>
      <c r="R5" s="166" t="s">
        <v>385</v>
      </c>
      <c r="S5" s="166" t="s">
        <v>385</v>
      </c>
      <c r="T5" s="166" t="s">
        <v>385</v>
      </c>
      <c r="U5" s="166" t="s">
        <v>385</v>
      </c>
      <c r="AB5" s="166" t="s">
        <v>411</v>
      </c>
      <c r="AC5" s="166" t="s">
        <v>412</v>
      </c>
      <c r="AE5" s="166" t="s">
        <v>413</v>
      </c>
      <c r="AF5" s="166" t="s">
        <v>414</v>
      </c>
      <c r="AG5" s="166" t="s">
        <v>415</v>
      </c>
      <c r="AI5" s="166" t="s">
        <v>416</v>
      </c>
      <c r="AJ5" s="171" t="s">
        <v>417</v>
      </c>
    </row>
    <row r="6" spans="3:36" ht="12.75">
      <c r="C6" s="166" t="s">
        <v>418</v>
      </c>
      <c r="D6" s="166" t="s">
        <v>418</v>
      </c>
      <c r="E6" s="166" t="s">
        <v>418</v>
      </c>
      <c r="F6" s="166" t="s">
        <v>418</v>
      </c>
      <c r="G6" s="166" t="s">
        <v>418</v>
      </c>
      <c r="H6" s="166" t="s">
        <v>418</v>
      </c>
      <c r="I6" s="166" t="s">
        <v>419</v>
      </c>
      <c r="J6" s="166" t="s">
        <v>419</v>
      </c>
      <c r="L6" s="241" t="s">
        <v>875</v>
      </c>
      <c r="M6" s="241" t="s">
        <v>877</v>
      </c>
      <c r="N6" s="241" t="s">
        <v>878</v>
      </c>
      <c r="O6" s="241" t="s">
        <v>880</v>
      </c>
      <c r="P6" s="241" t="s">
        <v>888</v>
      </c>
      <c r="Q6" s="166" t="s">
        <v>384</v>
      </c>
      <c r="R6" s="166" t="s">
        <v>384</v>
      </c>
      <c r="S6" s="166" t="s">
        <v>384</v>
      </c>
      <c r="T6" s="166" t="s">
        <v>384</v>
      </c>
      <c r="U6" s="166" t="s">
        <v>384</v>
      </c>
      <c r="V6" s="241" t="s">
        <v>875</v>
      </c>
      <c r="W6" s="241" t="s">
        <v>877</v>
      </c>
      <c r="X6" s="241" t="s">
        <v>878</v>
      </c>
      <c r="Y6" s="241" t="s">
        <v>880</v>
      </c>
      <c r="Z6" s="241" t="s">
        <v>888</v>
      </c>
      <c r="AB6" s="166" t="s">
        <v>420</v>
      </c>
      <c r="AC6" s="166" t="s">
        <v>421</v>
      </c>
      <c r="AE6" s="166" t="s">
        <v>422</v>
      </c>
      <c r="AF6" s="166" t="s">
        <v>423</v>
      </c>
      <c r="AG6" s="166" t="s">
        <v>413</v>
      </c>
      <c r="AI6" s="166" t="s">
        <v>424</v>
      </c>
      <c r="AJ6" s="171" t="s">
        <v>425</v>
      </c>
    </row>
    <row r="7" spans="1:36" ht="12.75">
      <c r="A7" s="168" t="s">
        <v>426</v>
      </c>
      <c r="C7" s="166" t="s">
        <v>385</v>
      </c>
      <c r="D7" s="166" t="s">
        <v>385</v>
      </c>
      <c r="E7" s="166" t="s">
        <v>385</v>
      </c>
      <c r="F7" s="166" t="s">
        <v>385</v>
      </c>
      <c r="G7" s="166" t="s">
        <v>385</v>
      </c>
      <c r="H7" s="166" t="s">
        <v>385</v>
      </c>
      <c r="I7" s="166" t="s">
        <v>378</v>
      </c>
      <c r="J7" s="166" t="s">
        <v>378</v>
      </c>
      <c r="L7" s="166" t="s">
        <v>427</v>
      </c>
      <c r="M7" s="166" t="s">
        <v>427</v>
      </c>
      <c r="N7" s="166" t="s">
        <v>427</v>
      </c>
      <c r="O7" s="166" t="s">
        <v>427</v>
      </c>
      <c r="P7" s="166" t="s">
        <v>427</v>
      </c>
      <c r="Q7" s="166" t="s">
        <v>378</v>
      </c>
      <c r="R7" s="166" t="s">
        <v>378</v>
      </c>
      <c r="S7" s="166" t="s">
        <v>378</v>
      </c>
      <c r="T7" s="166" t="s">
        <v>378</v>
      </c>
      <c r="U7" s="166" t="s">
        <v>378</v>
      </c>
      <c r="V7" s="166" t="s">
        <v>428</v>
      </c>
      <c r="W7" s="166" t="s">
        <v>428</v>
      </c>
      <c r="X7" s="166" t="s">
        <v>428</v>
      </c>
      <c r="Y7" s="166" t="s">
        <v>428</v>
      </c>
      <c r="Z7" s="166" t="s">
        <v>428</v>
      </c>
      <c r="AB7" s="166" t="s">
        <v>429</v>
      </c>
      <c r="AC7" s="166" t="s">
        <v>430</v>
      </c>
      <c r="AE7" s="166" t="s">
        <v>431</v>
      </c>
      <c r="AF7" s="166" t="s">
        <v>432</v>
      </c>
      <c r="AG7" s="166" t="s">
        <v>433</v>
      </c>
      <c r="AI7" s="166" t="s">
        <v>434</v>
      </c>
      <c r="AJ7" s="243" t="s">
        <v>923</v>
      </c>
    </row>
    <row r="8" spans="1:36" ht="12.75">
      <c r="A8" s="168" t="s">
        <v>435</v>
      </c>
      <c r="B8" s="168" t="s">
        <v>436</v>
      </c>
      <c r="C8" s="166" t="s">
        <v>437</v>
      </c>
      <c r="D8" s="166" t="s">
        <v>437</v>
      </c>
      <c r="E8" s="166" t="s">
        <v>437</v>
      </c>
      <c r="F8" s="166" t="s">
        <v>437</v>
      </c>
      <c r="G8" s="166" t="s">
        <v>437</v>
      </c>
      <c r="H8" s="166" t="s">
        <v>437</v>
      </c>
      <c r="I8" s="166" t="s">
        <v>438</v>
      </c>
      <c r="J8" s="166" t="s">
        <v>439</v>
      </c>
      <c r="L8" s="166" t="s">
        <v>440</v>
      </c>
      <c r="M8" s="166" t="s">
        <v>440</v>
      </c>
      <c r="N8" s="166" t="s">
        <v>440</v>
      </c>
      <c r="O8" s="166" t="s">
        <v>440</v>
      </c>
      <c r="P8" s="166" t="s">
        <v>440</v>
      </c>
      <c r="Q8" s="241" t="s">
        <v>875</v>
      </c>
      <c r="R8" s="241" t="s">
        <v>877</v>
      </c>
      <c r="S8" s="241" t="s">
        <v>878</v>
      </c>
      <c r="T8" s="241" t="s">
        <v>880</v>
      </c>
      <c r="U8" s="241" t="s">
        <v>888</v>
      </c>
      <c r="V8" s="166" t="s">
        <v>441</v>
      </c>
      <c r="W8" s="166" t="s">
        <v>441</v>
      </c>
      <c r="X8" s="166" t="s">
        <v>441</v>
      </c>
      <c r="Y8" s="166" t="s">
        <v>441</v>
      </c>
      <c r="Z8" s="166" t="s">
        <v>441</v>
      </c>
      <c r="AB8" s="166" t="s">
        <v>442</v>
      </c>
      <c r="AC8" s="166" t="s">
        <v>442</v>
      </c>
      <c r="AE8" s="166" t="s">
        <v>442</v>
      </c>
      <c r="AF8" s="166" t="s">
        <v>442</v>
      </c>
      <c r="AG8" s="166" t="s">
        <v>443</v>
      </c>
      <c r="AI8" s="166" t="s">
        <v>444</v>
      </c>
      <c r="AJ8" s="171" t="s">
        <v>445</v>
      </c>
    </row>
    <row r="9" spans="4:36" ht="12.75"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72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71"/>
    </row>
    <row r="10" spans="1:36" ht="12.75">
      <c r="A10" s="167">
        <v>1</v>
      </c>
      <c r="B10" s="168" t="s">
        <v>446</v>
      </c>
      <c r="C10" s="248">
        <v>28072153</v>
      </c>
      <c r="D10" s="248">
        <v>29102181</v>
      </c>
      <c r="E10" s="248">
        <v>30291788</v>
      </c>
      <c r="F10" s="248">
        <v>31592621</v>
      </c>
      <c r="G10" s="248">
        <v>32808473</v>
      </c>
      <c r="H10" s="248">
        <v>34086753</v>
      </c>
      <c r="I10" s="242" t="s">
        <v>895</v>
      </c>
      <c r="J10" s="242">
        <v>0</v>
      </c>
      <c r="L10" s="218">
        <v>328224</v>
      </c>
      <c r="M10" s="218">
        <v>462052</v>
      </c>
      <c r="N10" s="218">
        <v>543538</v>
      </c>
      <c r="O10" s="218">
        <v>405742</v>
      </c>
      <c r="P10" s="229">
        <v>458068</v>
      </c>
      <c r="Q10" s="218">
        <v>328224</v>
      </c>
      <c r="R10" s="218">
        <v>462052</v>
      </c>
      <c r="S10" s="218">
        <v>543538</v>
      </c>
      <c r="T10" s="218">
        <v>405742</v>
      </c>
      <c r="U10" s="218">
        <v>458068</v>
      </c>
      <c r="V10" s="1">
        <v>0.0117</v>
      </c>
      <c r="W10" s="1">
        <v>0.0159</v>
      </c>
      <c r="X10" s="1">
        <v>0.0179</v>
      </c>
      <c r="Y10" s="1">
        <v>0.0128</v>
      </c>
      <c r="Z10" s="1">
        <v>0.014</v>
      </c>
      <c r="AB10" s="1">
        <v>0.0149</v>
      </c>
      <c r="AC10" s="1">
        <v>0.0142</v>
      </c>
      <c r="AE10" s="1">
        <v>0.0179</v>
      </c>
      <c r="AF10" s="1">
        <v>0.0134</v>
      </c>
      <c r="AG10" s="1">
        <v>0.004499999999999999</v>
      </c>
      <c r="AI10" s="1">
        <v>0.0149</v>
      </c>
      <c r="AJ10" s="218">
        <v>507893</v>
      </c>
    </row>
    <row r="11" spans="1:36" ht="12.75">
      <c r="A11" s="167">
        <v>2</v>
      </c>
      <c r="B11" s="168" t="s">
        <v>447</v>
      </c>
      <c r="C11" s="248">
        <v>67059833</v>
      </c>
      <c r="D11" s="248">
        <v>69908788</v>
      </c>
      <c r="E11" s="248">
        <v>72522973</v>
      </c>
      <c r="F11" s="248">
        <v>74990655</v>
      </c>
      <c r="G11" s="248">
        <v>77888885</v>
      </c>
      <c r="H11" s="248">
        <v>80628890</v>
      </c>
      <c r="I11" s="242" t="s">
        <v>896</v>
      </c>
      <c r="J11" s="242">
        <v>0</v>
      </c>
      <c r="L11" s="218">
        <v>1172459</v>
      </c>
      <c r="M11" s="218">
        <v>866466</v>
      </c>
      <c r="N11" s="218">
        <v>654608</v>
      </c>
      <c r="O11" s="218">
        <v>789726</v>
      </c>
      <c r="P11" s="229">
        <v>792782</v>
      </c>
      <c r="Q11" s="218">
        <v>1172459</v>
      </c>
      <c r="R11" s="218">
        <v>866466</v>
      </c>
      <c r="S11" s="218">
        <v>654608</v>
      </c>
      <c r="T11" s="218">
        <v>789726</v>
      </c>
      <c r="U11" s="218">
        <v>792782</v>
      </c>
      <c r="V11" s="1">
        <v>0.0175</v>
      </c>
      <c r="W11" s="1">
        <v>0.0124</v>
      </c>
      <c r="X11" s="1">
        <v>0.009</v>
      </c>
      <c r="Y11" s="1">
        <v>0.0105</v>
      </c>
      <c r="Z11" s="1">
        <v>0.0102</v>
      </c>
      <c r="AB11" s="1">
        <v>0.0099</v>
      </c>
      <c r="AC11" s="1">
        <v>0.0099</v>
      </c>
      <c r="AE11" s="1">
        <v>0.0105</v>
      </c>
      <c r="AF11" s="1">
        <v>0.0096</v>
      </c>
      <c r="AG11" s="1">
        <v>0.0009000000000000015</v>
      </c>
      <c r="AI11" s="1">
        <v>0.0099</v>
      </c>
      <c r="AJ11" s="218">
        <v>798226</v>
      </c>
    </row>
    <row r="12" spans="1:36" ht="12.75">
      <c r="A12" s="167">
        <v>3</v>
      </c>
      <c r="B12" s="168" t="s">
        <v>448</v>
      </c>
      <c r="C12" s="248">
        <v>15350126</v>
      </c>
      <c r="D12" s="248">
        <v>15936384</v>
      </c>
      <c r="E12" s="248">
        <v>16601843</v>
      </c>
      <c r="F12" s="248">
        <v>17237500</v>
      </c>
      <c r="G12" s="248">
        <v>18027438</v>
      </c>
      <c r="H12" s="248">
        <v>19212514</v>
      </c>
      <c r="I12" s="242">
        <v>0</v>
      </c>
      <c r="J12" s="242">
        <v>0</v>
      </c>
      <c r="L12" s="218">
        <v>202505</v>
      </c>
      <c r="M12" s="218">
        <v>267049</v>
      </c>
      <c r="N12" s="218">
        <v>220611</v>
      </c>
      <c r="O12" s="218">
        <v>359000</v>
      </c>
      <c r="P12" s="229">
        <v>734390</v>
      </c>
      <c r="Q12" s="218">
        <v>202505</v>
      </c>
      <c r="R12" s="218">
        <v>267049</v>
      </c>
      <c r="S12" s="218">
        <v>220611</v>
      </c>
      <c r="T12" s="218">
        <v>359000</v>
      </c>
      <c r="U12" s="218">
        <v>734390</v>
      </c>
      <c r="V12" s="1">
        <v>0.0132</v>
      </c>
      <c r="W12" s="1">
        <v>0.0168</v>
      </c>
      <c r="X12" s="1">
        <v>0.0133</v>
      </c>
      <c r="Y12" s="1">
        <v>0.0208</v>
      </c>
      <c r="Z12" s="1">
        <v>0.0407</v>
      </c>
      <c r="AB12" s="1">
        <v>0.0249</v>
      </c>
      <c r="AC12" s="1">
        <v>0.017</v>
      </c>
      <c r="AE12" s="1">
        <v>0.0407</v>
      </c>
      <c r="AF12" s="1">
        <v>0.0171</v>
      </c>
      <c r="AG12" s="1">
        <v>0.0236</v>
      </c>
      <c r="AI12" s="1">
        <v>0.017</v>
      </c>
      <c r="AJ12" s="218">
        <v>326613</v>
      </c>
    </row>
    <row r="13" spans="1:36" ht="12.75">
      <c r="A13" s="167">
        <v>4</v>
      </c>
      <c r="B13" s="168" t="s">
        <v>449</v>
      </c>
      <c r="C13" s="248">
        <v>10226727</v>
      </c>
      <c r="D13" s="248">
        <v>10578747</v>
      </c>
      <c r="E13" s="248">
        <v>10984702</v>
      </c>
      <c r="F13" s="248">
        <v>11356251</v>
      </c>
      <c r="G13" s="248">
        <v>11708307</v>
      </c>
      <c r="H13" s="248">
        <v>12079770</v>
      </c>
      <c r="I13" s="242" t="s">
        <v>896</v>
      </c>
      <c r="J13" s="242">
        <v>0</v>
      </c>
      <c r="L13" s="218">
        <v>96352</v>
      </c>
      <c r="M13" s="218">
        <v>141486</v>
      </c>
      <c r="N13" s="218">
        <v>96931</v>
      </c>
      <c r="O13" s="218">
        <v>68150</v>
      </c>
      <c r="P13" s="229">
        <v>78755</v>
      </c>
      <c r="Q13" s="218">
        <v>96352</v>
      </c>
      <c r="R13" s="218">
        <v>141486</v>
      </c>
      <c r="S13" s="218">
        <v>96931</v>
      </c>
      <c r="T13" s="218">
        <v>68150</v>
      </c>
      <c r="U13" s="218">
        <v>78755</v>
      </c>
      <c r="V13" s="1">
        <v>0.0094</v>
      </c>
      <c r="W13" s="1">
        <v>0.0134</v>
      </c>
      <c r="X13" s="1">
        <v>0.0088</v>
      </c>
      <c r="Y13" s="1">
        <v>0.006</v>
      </c>
      <c r="Z13" s="1">
        <v>0.0067</v>
      </c>
      <c r="AB13" s="1">
        <v>0.0072</v>
      </c>
      <c r="AC13" s="1">
        <v>0.0072</v>
      </c>
      <c r="AE13" s="1">
        <v>0.0088</v>
      </c>
      <c r="AF13" s="1">
        <v>0.0064</v>
      </c>
      <c r="AG13" s="1">
        <v>0.0024000000000000002</v>
      </c>
      <c r="AI13" s="1">
        <v>0.0072</v>
      </c>
      <c r="AJ13" s="218">
        <v>86974</v>
      </c>
    </row>
    <row r="14" spans="1:36" ht="12.75">
      <c r="A14" s="167">
        <v>5</v>
      </c>
      <c r="B14" s="168" t="s">
        <v>450</v>
      </c>
      <c r="C14" s="248">
        <v>65929345</v>
      </c>
      <c r="D14" s="248">
        <v>68211393</v>
      </c>
      <c r="E14" s="248">
        <v>70533487</v>
      </c>
      <c r="F14" s="248">
        <v>73038831</v>
      </c>
      <c r="G14" s="248">
        <v>76081914</v>
      </c>
      <c r="H14" s="248">
        <v>78771989</v>
      </c>
      <c r="I14" s="242" t="s">
        <v>896</v>
      </c>
      <c r="J14" s="242">
        <v>0</v>
      </c>
      <c r="L14" s="218">
        <v>608127</v>
      </c>
      <c r="M14" s="218">
        <v>616809</v>
      </c>
      <c r="N14" s="218">
        <v>668159</v>
      </c>
      <c r="O14" s="218">
        <v>1217112</v>
      </c>
      <c r="P14" s="229">
        <v>788027</v>
      </c>
      <c r="Q14" s="218">
        <v>608127</v>
      </c>
      <c r="R14" s="218">
        <v>616809</v>
      </c>
      <c r="S14" s="218">
        <v>668159</v>
      </c>
      <c r="T14" s="218">
        <v>1217112</v>
      </c>
      <c r="U14" s="218">
        <v>788027</v>
      </c>
      <c r="V14" s="1">
        <v>0.0092</v>
      </c>
      <c r="W14" s="1">
        <v>0.009</v>
      </c>
      <c r="X14" s="1">
        <v>0.0095</v>
      </c>
      <c r="Y14" s="1">
        <v>0.0167</v>
      </c>
      <c r="Z14" s="1">
        <v>0.0104</v>
      </c>
      <c r="AB14" s="1">
        <v>0.0122</v>
      </c>
      <c r="AC14" s="1">
        <v>0.0096</v>
      </c>
      <c r="AE14" s="1">
        <v>0.0167</v>
      </c>
      <c r="AF14" s="1">
        <v>0.01</v>
      </c>
      <c r="AG14" s="1">
        <v>0.006699999999999999</v>
      </c>
      <c r="AI14" s="1">
        <v>0.0122</v>
      </c>
      <c r="AJ14" s="218">
        <v>961018</v>
      </c>
    </row>
    <row r="15" spans="1:36" ht="12.75">
      <c r="A15" s="167">
        <v>6</v>
      </c>
      <c r="B15" s="168" t="s">
        <v>451</v>
      </c>
      <c r="C15" s="248">
        <v>1493722</v>
      </c>
      <c r="D15" s="248">
        <v>1539276</v>
      </c>
      <c r="E15" s="248">
        <v>1593842</v>
      </c>
      <c r="F15" s="248">
        <v>1641470</v>
      </c>
      <c r="G15" s="248">
        <v>1689068</v>
      </c>
      <c r="H15" s="248">
        <v>1747803</v>
      </c>
      <c r="I15" s="242">
        <v>0</v>
      </c>
      <c r="J15" s="242">
        <v>0</v>
      </c>
      <c r="L15" s="218">
        <v>8211</v>
      </c>
      <c r="M15" s="218">
        <v>16084</v>
      </c>
      <c r="N15" s="218">
        <v>7782</v>
      </c>
      <c r="O15" s="218">
        <v>6561</v>
      </c>
      <c r="P15" s="229">
        <v>16508</v>
      </c>
      <c r="Q15" s="218">
        <v>8211</v>
      </c>
      <c r="R15" s="218">
        <v>16084</v>
      </c>
      <c r="S15" s="218">
        <v>7782</v>
      </c>
      <c r="T15" s="218">
        <v>6561</v>
      </c>
      <c r="U15" s="218">
        <v>16508</v>
      </c>
      <c r="V15" s="1">
        <v>0.0055</v>
      </c>
      <c r="W15" s="1">
        <v>0.0104</v>
      </c>
      <c r="X15" s="1">
        <v>0.0049</v>
      </c>
      <c r="Y15" s="1">
        <v>0.004</v>
      </c>
      <c r="Z15" s="1">
        <v>0.0098</v>
      </c>
      <c r="AB15" s="1">
        <v>0.0062</v>
      </c>
      <c r="AC15" s="1">
        <v>0.0062</v>
      </c>
      <c r="AE15" s="1">
        <v>0.0098</v>
      </c>
      <c r="AF15" s="1">
        <v>0.0045</v>
      </c>
      <c r="AG15" s="1">
        <v>0.0053</v>
      </c>
      <c r="AI15" s="1">
        <v>0.0062</v>
      </c>
      <c r="AJ15" s="218">
        <v>10836</v>
      </c>
    </row>
    <row r="16" spans="1:36" ht="12.75">
      <c r="A16" s="167">
        <v>7</v>
      </c>
      <c r="B16" s="168" t="s">
        <v>452</v>
      </c>
      <c r="C16" s="248">
        <v>40582205</v>
      </c>
      <c r="D16" s="248">
        <v>42109486</v>
      </c>
      <c r="E16" s="248">
        <v>44116384</v>
      </c>
      <c r="F16" s="248">
        <v>45766634</v>
      </c>
      <c r="G16" s="248">
        <v>47359518</v>
      </c>
      <c r="H16" s="248">
        <v>49055688</v>
      </c>
      <c r="I16" s="242" t="s">
        <v>896</v>
      </c>
      <c r="J16" s="242">
        <v>0</v>
      </c>
      <c r="L16" s="218">
        <v>512726</v>
      </c>
      <c r="M16" s="218">
        <v>954161</v>
      </c>
      <c r="N16" s="218">
        <v>547340</v>
      </c>
      <c r="O16" s="218">
        <v>448718</v>
      </c>
      <c r="P16" s="229">
        <v>512182</v>
      </c>
      <c r="Q16" s="218">
        <v>512726</v>
      </c>
      <c r="R16" s="218">
        <v>954161</v>
      </c>
      <c r="S16" s="218">
        <v>547340</v>
      </c>
      <c r="T16" s="218">
        <v>448718</v>
      </c>
      <c r="U16" s="218">
        <v>512182</v>
      </c>
      <c r="V16" s="1">
        <v>0.0126</v>
      </c>
      <c r="W16" s="1">
        <v>0.0227</v>
      </c>
      <c r="X16" s="1">
        <v>0.0124</v>
      </c>
      <c r="Y16" s="1">
        <v>0.0098</v>
      </c>
      <c r="Z16" s="1">
        <v>0.0108</v>
      </c>
      <c r="AB16" s="1">
        <v>0.011</v>
      </c>
      <c r="AC16" s="1">
        <v>0.011</v>
      </c>
      <c r="AE16" s="1">
        <v>0.0124</v>
      </c>
      <c r="AF16" s="1">
        <v>0.0103</v>
      </c>
      <c r="AG16" s="1">
        <v>0.0020999999999999994</v>
      </c>
      <c r="AI16" s="1">
        <v>0.011</v>
      </c>
      <c r="AJ16" s="218">
        <v>539613</v>
      </c>
    </row>
    <row r="17" spans="1:36" ht="12.75">
      <c r="A17" s="167">
        <v>8</v>
      </c>
      <c r="B17" s="168" t="s">
        <v>453</v>
      </c>
      <c r="C17" s="248">
        <v>42158770</v>
      </c>
      <c r="D17" s="248">
        <v>44225013</v>
      </c>
      <c r="E17" s="248">
        <v>46061571</v>
      </c>
      <c r="F17" s="248">
        <v>48033096</v>
      </c>
      <c r="G17" s="248">
        <v>50208847</v>
      </c>
      <c r="H17" s="248">
        <v>52211879</v>
      </c>
      <c r="I17" s="242" t="s">
        <v>896</v>
      </c>
      <c r="J17" s="242">
        <v>0</v>
      </c>
      <c r="L17" s="218">
        <v>1012274</v>
      </c>
      <c r="M17" s="218">
        <v>730933</v>
      </c>
      <c r="N17" s="218">
        <v>819985</v>
      </c>
      <c r="O17" s="218">
        <v>856060</v>
      </c>
      <c r="P17" s="229">
        <v>747810</v>
      </c>
      <c r="Q17" s="218">
        <v>1012274</v>
      </c>
      <c r="R17" s="218">
        <v>730933</v>
      </c>
      <c r="S17" s="218">
        <v>819985</v>
      </c>
      <c r="T17" s="218">
        <v>856060</v>
      </c>
      <c r="U17" s="218">
        <v>747810</v>
      </c>
      <c r="V17" s="1">
        <v>0.024</v>
      </c>
      <c r="W17" s="1">
        <v>0.0165</v>
      </c>
      <c r="X17" s="1">
        <v>0.0178</v>
      </c>
      <c r="Y17" s="1">
        <v>0.0178</v>
      </c>
      <c r="Z17" s="1">
        <v>0.0149</v>
      </c>
      <c r="AB17" s="1">
        <v>0.0168</v>
      </c>
      <c r="AC17" s="1">
        <v>0.0164</v>
      </c>
      <c r="AE17" s="1">
        <v>0.0178</v>
      </c>
      <c r="AF17" s="1">
        <v>0.0164</v>
      </c>
      <c r="AG17" s="1">
        <v>0.0013999999999999985</v>
      </c>
      <c r="AI17" s="1">
        <v>0.0168</v>
      </c>
      <c r="AJ17" s="218">
        <v>877160</v>
      </c>
    </row>
    <row r="18" spans="1:36" ht="12.75">
      <c r="A18" s="167">
        <v>9</v>
      </c>
      <c r="B18" s="168" t="s">
        <v>454</v>
      </c>
      <c r="C18" s="248">
        <v>124996152</v>
      </c>
      <c r="D18" s="248">
        <v>130709372</v>
      </c>
      <c r="E18" s="248">
        <v>136417582</v>
      </c>
      <c r="F18" s="248">
        <v>142600951</v>
      </c>
      <c r="G18" s="248">
        <v>150531622</v>
      </c>
      <c r="H18" s="248">
        <v>157043311</v>
      </c>
      <c r="I18" s="242" t="s">
        <v>896</v>
      </c>
      <c r="J18" s="242">
        <v>0</v>
      </c>
      <c r="L18" s="218">
        <v>2588316</v>
      </c>
      <c r="M18" s="218">
        <v>2440476</v>
      </c>
      <c r="N18" s="218">
        <v>2772929</v>
      </c>
      <c r="O18" s="218">
        <v>4365647</v>
      </c>
      <c r="P18" s="229">
        <v>2748398</v>
      </c>
      <c r="Q18" s="218">
        <v>2588316</v>
      </c>
      <c r="R18" s="218">
        <v>2440476</v>
      </c>
      <c r="S18" s="218">
        <v>2772929</v>
      </c>
      <c r="T18" s="218">
        <v>4365647</v>
      </c>
      <c r="U18" s="218">
        <v>2748398</v>
      </c>
      <c r="V18" s="1">
        <v>0.0207</v>
      </c>
      <c r="W18" s="1">
        <v>0.0187</v>
      </c>
      <c r="X18" s="1">
        <v>0.0203</v>
      </c>
      <c r="Y18" s="1">
        <v>0.0306</v>
      </c>
      <c r="Z18" s="1">
        <v>0.0183</v>
      </c>
      <c r="AB18" s="1">
        <v>0.0231</v>
      </c>
      <c r="AC18" s="1">
        <v>0.0191</v>
      </c>
      <c r="AE18" s="1">
        <v>0.0306</v>
      </c>
      <c r="AF18" s="1">
        <v>0.0193</v>
      </c>
      <c r="AG18" s="1">
        <v>0.011299999999999998</v>
      </c>
      <c r="AI18" s="1">
        <v>0.0231</v>
      </c>
      <c r="AJ18" s="218">
        <v>3627700</v>
      </c>
    </row>
    <row r="19" spans="1:36" ht="12.75">
      <c r="A19" s="167">
        <v>10</v>
      </c>
      <c r="B19" s="168" t="s">
        <v>455</v>
      </c>
      <c r="C19" s="248">
        <v>87938058</v>
      </c>
      <c r="D19" s="248">
        <v>91206653</v>
      </c>
      <c r="E19" s="248">
        <v>94750632</v>
      </c>
      <c r="F19" s="248">
        <v>98100604</v>
      </c>
      <c r="G19" s="248">
        <v>101759630</v>
      </c>
      <c r="H19" s="248">
        <v>105153783</v>
      </c>
      <c r="I19" s="242" t="s">
        <v>896</v>
      </c>
      <c r="J19" s="242">
        <v>0</v>
      </c>
      <c r="L19" s="218">
        <v>1070144</v>
      </c>
      <c r="M19" s="218">
        <v>1263812</v>
      </c>
      <c r="N19" s="218">
        <v>981206</v>
      </c>
      <c r="O19" s="218">
        <v>816617</v>
      </c>
      <c r="P19" s="229">
        <v>850163</v>
      </c>
      <c r="Q19" s="218">
        <v>1070144</v>
      </c>
      <c r="R19" s="218">
        <v>1263812</v>
      </c>
      <c r="S19" s="218">
        <v>981206</v>
      </c>
      <c r="T19" s="218">
        <v>816617</v>
      </c>
      <c r="U19" s="218">
        <v>850163</v>
      </c>
      <c r="V19" s="1">
        <v>0.0122</v>
      </c>
      <c r="W19" s="1">
        <v>0.0139</v>
      </c>
      <c r="X19" s="1">
        <v>0.0104</v>
      </c>
      <c r="Y19" s="1">
        <v>0.0083</v>
      </c>
      <c r="Z19" s="1">
        <v>0.0084</v>
      </c>
      <c r="AB19" s="1">
        <v>0.009</v>
      </c>
      <c r="AC19" s="1">
        <v>0.009</v>
      </c>
      <c r="AE19" s="1">
        <v>0.0104</v>
      </c>
      <c r="AF19" s="1">
        <v>0.0084</v>
      </c>
      <c r="AG19" s="1">
        <v>0.002</v>
      </c>
      <c r="AI19" s="1">
        <v>0.009</v>
      </c>
      <c r="AJ19" s="218">
        <v>946384</v>
      </c>
    </row>
    <row r="20" spans="1:36" ht="12.75">
      <c r="A20" s="167">
        <v>11</v>
      </c>
      <c r="B20" s="168" t="s">
        <v>456</v>
      </c>
      <c r="C20" s="248">
        <v>8509098</v>
      </c>
      <c r="D20" s="248">
        <v>8829961</v>
      </c>
      <c r="E20" s="248">
        <v>9194733</v>
      </c>
      <c r="F20" s="248">
        <v>9611263</v>
      </c>
      <c r="G20" s="248">
        <v>10537298</v>
      </c>
      <c r="H20" s="248">
        <v>10973373</v>
      </c>
      <c r="I20" s="242" t="s">
        <v>897</v>
      </c>
      <c r="J20" s="242">
        <v>0</v>
      </c>
      <c r="L20" s="218">
        <v>108135</v>
      </c>
      <c r="M20" s="218">
        <v>144023</v>
      </c>
      <c r="N20" s="218">
        <v>186661</v>
      </c>
      <c r="O20" s="218">
        <v>125572</v>
      </c>
      <c r="P20" s="229">
        <v>172642</v>
      </c>
      <c r="Q20" s="218">
        <v>108135</v>
      </c>
      <c r="R20" s="218">
        <v>144023</v>
      </c>
      <c r="S20" s="218">
        <v>186661</v>
      </c>
      <c r="T20" s="218">
        <v>125572</v>
      </c>
      <c r="U20" s="218">
        <v>172642</v>
      </c>
      <c r="V20" s="1">
        <v>0.0127</v>
      </c>
      <c r="W20" s="1">
        <v>0.0163</v>
      </c>
      <c r="X20" s="1">
        <v>0.0203</v>
      </c>
      <c r="Y20" s="1">
        <v>0.0131</v>
      </c>
      <c r="Z20" s="1">
        <v>0.0164</v>
      </c>
      <c r="AB20" s="1">
        <v>0.0166</v>
      </c>
      <c r="AC20" s="1">
        <v>0.0153</v>
      </c>
      <c r="AE20" s="1">
        <v>0.0203</v>
      </c>
      <c r="AF20" s="1">
        <v>0.0148</v>
      </c>
      <c r="AG20" s="1">
        <v>0.005499999999999998</v>
      </c>
      <c r="AI20" s="1">
        <v>0.0166</v>
      </c>
      <c r="AJ20" s="218">
        <v>182158</v>
      </c>
    </row>
    <row r="21" spans="1:36" ht="12.75">
      <c r="A21" s="167">
        <v>12</v>
      </c>
      <c r="B21" s="168" t="s">
        <v>457</v>
      </c>
      <c r="C21" s="248">
        <v>5131184</v>
      </c>
      <c r="D21" s="248">
        <v>5291932</v>
      </c>
      <c r="E21" s="248">
        <v>5470698</v>
      </c>
      <c r="F21" s="248">
        <v>5668740</v>
      </c>
      <c r="G21" s="248">
        <v>5892634</v>
      </c>
      <c r="H21" s="248">
        <v>6084481</v>
      </c>
      <c r="I21" s="242" t="s">
        <v>896</v>
      </c>
      <c r="J21" s="242">
        <v>0</v>
      </c>
      <c r="L21" s="218">
        <v>32468</v>
      </c>
      <c r="M21" s="218">
        <v>46467</v>
      </c>
      <c r="N21" s="218">
        <v>61274</v>
      </c>
      <c r="O21" s="218">
        <v>74245</v>
      </c>
      <c r="P21" s="229">
        <v>42886</v>
      </c>
      <c r="Q21" s="218">
        <v>32468</v>
      </c>
      <c r="R21" s="218">
        <v>46467</v>
      </c>
      <c r="S21" s="218">
        <v>61274</v>
      </c>
      <c r="T21" s="218">
        <v>74245</v>
      </c>
      <c r="U21" s="218">
        <v>42886</v>
      </c>
      <c r="V21" s="1">
        <v>0.0063</v>
      </c>
      <c r="W21" s="1">
        <v>0.0088</v>
      </c>
      <c r="X21" s="1">
        <v>0.0112</v>
      </c>
      <c r="Y21" s="1">
        <v>0.0131</v>
      </c>
      <c r="Z21" s="1">
        <v>0.0073</v>
      </c>
      <c r="AB21" s="1">
        <v>0.0105</v>
      </c>
      <c r="AC21" s="1">
        <v>0.0091</v>
      </c>
      <c r="AE21" s="1">
        <v>0.0131</v>
      </c>
      <c r="AF21" s="1">
        <v>0.0093</v>
      </c>
      <c r="AG21" s="1">
        <v>0.0038000000000000013</v>
      </c>
      <c r="AI21" s="1">
        <v>0.0105</v>
      </c>
      <c r="AJ21" s="218">
        <v>63887</v>
      </c>
    </row>
    <row r="22" spans="1:36" ht="12.75">
      <c r="A22" s="167">
        <v>13</v>
      </c>
      <c r="B22" s="168" t="s">
        <v>458</v>
      </c>
      <c r="C22" s="248">
        <v>3356836</v>
      </c>
      <c r="D22" s="248">
        <v>3530903</v>
      </c>
      <c r="E22" s="248">
        <v>3675687</v>
      </c>
      <c r="F22" s="248">
        <v>3793195</v>
      </c>
      <c r="G22" s="248">
        <v>3944889</v>
      </c>
      <c r="H22" s="248">
        <v>4087368</v>
      </c>
      <c r="I22" s="242">
        <v>0</v>
      </c>
      <c r="J22" s="242">
        <v>0</v>
      </c>
      <c r="L22" s="218">
        <v>90146</v>
      </c>
      <c r="M22" s="218">
        <v>56511</v>
      </c>
      <c r="N22" s="218">
        <v>25616</v>
      </c>
      <c r="O22" s="218">
        <v>50095</v>
      </c>
      <c r="P22" s="229">
        <v>43856</v>
      </c>
      <c r="Q22" s="218">
        <v>90146</v>
      </c>
      <c r="R22" s="218">
        <v>56511</v>
      </c>
      <c r="S22" s="218">
        <v>25616</v>
      </c>
      <c r="T22" s="218">
        <v>50095</v>
      </c>
      <c r="U22" s="218">
        <v>43856</v>
      </c>
      <c r="V22" s="1">
        <v>0.0269</v>
      </c>
      <c r="W22" s="1">
        <v>0.016</v>
      </c>
      <c r="X22" s="1">
        <v>0.007</v>
      </c>
      <c r="Y22" s="1">
        <v>0.0132</v>
      </c>
      <c r="Z22" s="1">
        <v>0.0111</v>
      </c>
      <c r="AB22" s="1">
        <v>0.0104</v>
      </c>
      <c r="AC22" s="1">
        <v>0.0104</v>
      </c>
      <c r="AE22" s="1">
        <v>0.0132</v>
      </c>
      <c r="AF22" s="1">
        <v>0.0091</v>
      </c>
      <c r="AG22" s="1">
        <v>0.0040999999999999995</v>
      </c>
      <c r="AI22" s="1">
        <v>0.0104</v>
      </c>
      <c r="AJ22" s="218">
        <v>42509</v>
      </c>
    </row>
    <row r="23" spans="1:36" ht="12.75">
      <c r="A23" s="167">
        <v>14</v>
      </c>
      <c r="B23" s="168" t="s">
        <v>459</v>
      </c>
      <c r="C23" s="248">
        <v>38227209</v>
      </c>
      <c r="D23" s="248">
        <v>39960022</v>
      </c>
      <c r="E23" s="248">
        <v>42081316</v>
      </c>
      <c r="F23" s="248">
        <v>44426174</v>
      </c>
      <c r="G23" s="248">
        <v>46224897</v>
      </c>
      <c r="H23" s="248">
        <v>48016326</v>
      </c>
      <c r="I23" s="242">
        <v>0</v>
      </c>
      <c r="J23" s="242">
        <v>0</v>
      </c>
      <c r="L23" s="218">
        <v>777133</v>
      </c>
      <c r="M23" s="218">
        <v>1122293</v>
      </c>
      <c r="N23" s="218">
        <v>1292825</v>
      </c>
      <c r="O23" s="218">
        <v>688069</v>
      </c>
      <c r="P23" s="229">
        <v>635807</v>
      </c>
      <c r="Q23" s="218">
        <v>777133</v>
      </c>
      <c r="R23" s="218">
        <v>1122293</v>
      </c>
      <c r="S23" s="218">
        <v>1292825</v>
      </c>
      <c r="T23" s="218">
        <v>688069</v>
      </c>
      <c r="U23" s="218">
        <v>635807</v>
      </c>
      <c r="V23" s="1">
        <v>0.0203</v>
      </c>
      <c r="W23" s="1">
        <v>0.0281</v>
      </c>
      <c r="X23" s="1">
        <v>0.0307</v>
      </c>
      <c r="Y23" s="1">
        <v>0.0155</v>
      </c>
      <c r="Z23" s="1">
        <v>0.0138</v>
      </c>
      <c r="AB23" s="1">
        <v>0.02</v>
      </c>
      <c r="AC23" s="1">
        <v>0.0191</v>
      </c>
      <c r="AE23" s="1">
        <v>0.0307</v>
      </c>
      <c r="AF23" s="1">
        <v>0.0147</v>
      </c>
      <c r="AG23" s="1">
        <v>0.016</v>
      </c>
      <c r="AI23" s="1">
        <v>0.02</v>
      </c>
      <c r="AJ23" s="218">
        <v>960327</v>
      </c>
    </row>
    <row r="24" spans="1:36" ht="12.75">
      <c r="A24" s="167">
        <v>15</v>
      </c>
      <c r="B24" s="168" t="s">
        <v>460</v>
      </c>
      <c r="C24" s="248">
        <v>9707230</v>
      </c>
      <c r="D24" s="248">
        <v>10118920</v>
      </c>
      <c r="E24" s="248">
        <v>10496033</v>
      </c>
      <c r="F24" s="248">
        <v>11120241</v>
      </c>
      <c r="G24" s="248">
        <v>11696030</v>
      </c>
      <c r="H24" s="248">
        <v>12315815</v>
      </c>
      <c r="I24" s="242" t="s">
        <v>897</v>
      </c>
      <c r="J24" s="242">
        <v>0</v>
      </c>
      <c r="L24" s="218">
        <v>169009</v>
      </c>
      <c r="M24" s="218">
        <v>124140</v>
      </c>
      <c r="N24" s="218">
        <v>361807</v>
      </c>
      <c r="O24" s="218">
        <v>260963</v>
      </c>
      <c r="P24" s="229">
        <v>327384</v>
      </c>
      <c r="Q24" s="218">
        <v>169009</v>
      </c>
      <c r="R24" s="218">
        <v>124140</v>
      </c>
      <c r="S24" s="218">
        <v>361807</v>
      </c>
      <c r="T24" s="218">
        <v>260963</v>
      </c>
      <c r="U24" s="218">
        <v>327384</v>
      </c>
      <c r="V24" s="1">
        <v>0.0174</v>
      </c>
      <c r="W24" s="1">
        <v>0.0123</v>
      </c>
      <c r="X24" s="1">
        <v>0.0345</v>
      </c>
      <c r="Y24" s="1">
        <v>0.0235</v>
      </c>
      <c r="Z24" s="1">
        <v>0.028</v>
      </c>
      <c r="AB24" s="1">
        <v>0.0287</v>
      </c>
      <c r="AC24" s="1">
        <v>0.0213</v>
      </c>
      <c r="AE24" s="1">
        <v>0.0345</v>
      </c>
      <c r="AF24" s="1">
        <v>0.0258</v>
      </c>
      <c r="AG24" s="1">
        <v>0.008700000000000003</v>
      </c>
      <c r="AI24" s="1">
        <v>0.0287</v>
      </c>
      <c r="AJ24" s="218">
        <v>353464</v>
      </c>
    </row>
    <row r="25" spans="1:36" ht="12.75">
      <c r="A25" s="167">
        <v>16</v>
      </c>
      <c r="B25" s="168" t="s">
        <v>461</v>
      </c>
      <c r="C25" s="248">
        <v>64673256</v>
      </c>
      <c r="D25" s="248">
        <v>67582586</v>
      </c>
      <c r="E25" s="248">
        <v>70764061</v>
      </c>
      <c r="F25" s="248">
        <v>73464173</v>
      </c>
      <c r="G25" s="248">
        <v>76079548</v>
      </c>
      <c r="H25" s="248">
        <v>79090593</v>
      </c>
      <c r="I25" s="242" t="s">
        <v>898</v>
      </c>
      <c r="J25" s="242">
        <v>0</v>
      </c>
      <c r="L25" s="218">
        <v>1292499</v>
      </c>
      <c r="M25" s="218">
        <v>1491910</v>
      </c>
      <c r="N25" s="218">
        <v>931010</v>
      </c>
      <c r="O25" s="218">
        <v>778771</v>
      </c>
      <c r="P25" s="229">
        <v>1109056</v>
      </c>
      <c r="Q25" s="218">
        <v>1292499</v>
      </c>
      <c r="R25" s="218">
        <v>1491910</v>
      </c>
      <c r="S25" s="218">
        <v>931010</v>
      </c>
      <c r="T25" s="218">
        <v>778771</v>
      </c>
      <c r="U25" s="218">
        <v>1109056</v>
      </c>
      <c r="V25" s="1">
        <v>0.02</v>
      </c>
      <c r="W25" s="1">
        <v>0.0221</v>
      </c>
      <c r="X25" s="1">
        <v>0.0132</v>
      </c>
      <c r="Y25" s="1">
        <v>0.0106</v>
      </c>
      <c r="Z25" s="1">
        <v>0.0146</v>
      </c>
      <c r="AB25" s="1">
        <v>0.0128</v>
      </c>
      <c r="AC25" s="1">
        <v>0.0128</v>
      </c>
      <c r="AE25" s="1">
        <v>0.0146</v>
      </c>
      <c r="AF25" s="1">
        <v>0.0119</v>
      </c>
      <c r="AG25" s="1">
        <v>0.0026999999999999993</v>
      </c>
      <c r="AI25" s="1">
        <v>0.0128</v>
      </c>
      <c r="AJ25" s="218">
        <v>1012360</v>
      </c>
    </row>
    <row r="26" spans="1:36" ht="12.75">
      <c r="A26" s="167">
        <v>17</v>
      </c>
      <c r="B26" s="168" t="s">
        <v>462</v>
      </c>
      <c r="C26" s="248">
        <v>37066462</v>
      </c>
      <c r="D26" s="248">
        <v>38860391</v>
      </c>
      <c r="E26" s="248">
        <v>40442045</v>
      </c>
      <c r="F26" s="248">
        <v>42109861</v>
      </c>
      <c r="G26" s="248">
        <v>44161545</v>
      </c>
      <c r="H26" s="248">
        <v>45954953</v>
      </c>
      <c r="I26" s="242" t="s">
        <v>899</v>
      </c>
      <c r="J26" s="242">
        <v>0</v>
      </c>
      <c r="L26" s="218">
        <v>867267</v>
      </c>
      <c r="M26" s="218">
        <v>610144</v>
      </c>
      <c r="N26" s="218">
        <v>656765</v>
      </c>
      <c r="O26" s="218">
        <v>931088</v>
      </c>
      <c r="P26" s="229">
        <v>689370</v>
      </c>
      <c r="Q26" s="218">
        <v>867267</v>
      </c>
      <c r="R26" s="218">
        <v>610144</v>
      </c>
      <c r="S26" s="218">
        <v>656765</v>
      </c>
      <c r="T26" s="218">
        <v>931088</v>
      </c>
      <c r="U26" s="218">
        <v>689370</v>
      </c>
      <c r="V26" s="1">
        <v>0.0234</v>
      </c>
      <c r="W26" s="1">
        <v>0.0157</v>
      </c>
      <c r="X26" s="1">
        <v>0.0162</v>
      </c>
      <c r="Y26" s="1">
        <v>0.0221</v>
      </c>
      <c r="Z26" s="1">
        <v>0.0156</v>
      </c>
      <c r="AB26" s="1">
        <v>0.018</v>
      </c>
      <c r="AC26" s="1">
        <v>0.0158</v>
      </c>
      <c r="AE26" s="1">
        <v>0.0221</v>
      </c>
      <c r="AF26" s="1">
        <v>0.0159</v>
      </c>
      <c r="AG26" s="1">
        <v>0.006200000000000001</v>
      </c>
      <c r="AI26" s="1">
        <v>0.018</v>
      </c>
      <c r="AJ26" s="218">
        <v>827189</v>
      </c>
    </row>
    <row r="27" spans="1:36" ht="12.75">
      <c r="A27" s="167">
        <v>18</v>
      </c>
      <c r="B27" s="168" t="s">
        <v>463</v>
      </c>
      <c r="C27" s="248">
        <v>16156706</v>
      </c>
      <c r="D27" s="248">
        <v>16989291</v>
      </c>
      <c r="E27" s="248">
        <v>17874039</v>
      </c>
      <c r="F27" s="248">
        <v>18708734</v>
      </c>
      <c r="G27" s="248">
        <v>19578319</v>
      </c>
      <c r="H27" s="248">
        <v>20369355</v>
      </c>
      <c r="I27" s="242" t="s">
        <v>899</v>
      </c>
      <c r="J27" s="242">
        <v>0</v>
      </c>
      <c r="L27" s="218">
        <v>428667</v>
      </c>
      <c r="M27" s="218">
        <v>460016</v>
      </c>
      <c r="N27" s="218">
        <v>360022</v>
      </c>
      <c r="O27" s="218">
        <v>366141</v>
      </c>
      <c r="P27" s="229">
        <v>301578</v>
      </c>
      <c r="Q27" s="218">
        <v>428667</v>
      </c>
      <c r="R27" s="218">
        <v>460016</v>
      </c>
      <c r="S27" s="218">
        <v>360022</v>
      </c>
      <c r="T27" s="218">
        <v>366141</v>
      </c>
      <c r="U27" s="218">
        <v>301578</v>
      </c>
      <c r="V27" s="1">
        <v>0.0265</v>
      </c>
      <c r="W27" s="1">
        <v>0.0271</v>
      </c>
      <c r="X27" s="1">
        <v>0.0201</v>
      </c>
      <c r="Y27" s="1">
        <v>0.0196</v>
      </c>
      <c r="Z27" s="1">
        <v>0.0154</v>
      </c>
      <c r="AB27" s="1">
        <v>0.0184</v>
      </c>
      <c r="AC27" s="1">
        <v>0.0184</v>
      </c>
      <c r="AE27" s="1">
        <v>0.0201</v>
      </c>
      <c r="AF27" s="1">
        <v>0.0175</v>
      </c>
      <c r="AG27" s="1">
        <v>0.002599999999999998</v>
      </c>
      <c r="AI27" s="1">
        <v>0.0184</v>
      </c>
      <c r="AJ27" s="218">
        <v>374796</v>
      </c>
    </row>
    <row r="28" spans="1:36" ht="12.75">
      <c r="A28" s="167">
        <v>19</v>
      </c>
      <c r="B28" s="168" t="s">
        <v>464</v>
      </c>
      <c r="C28" s="248">
        <v>19547769</v>
      </c>
      <c r="D28" s="248">
        <v>20562898</v>
      </c>
      <c r="E28" s="248">
        <v>22037327</v>
      </c>
      <c r="F28" s="248">
        <v>23328753</v>
      </c>
      <c r="G28" s="248">
        <v>24579003</v>
      </c>
      <c r="H28" s="248">
        <v>25693638</v>
      </c>
      <c r="I28" s="242" t="s">
        <v>900</v>
      </c>
      <c r="J28" s="242">
        <v>0</v>
      </c>
      <c r="L28" s="218">
        <v>526435</v>
      </c>
      <c r="M28" s="218">
        <v>960356</v>
      </c>
      <c r="N28" s="218">
        <v>740493</v>
      </c>
      <c r="O28" s="218">
        <v>647256</v>
      </c>
      <c r="P28" s="229">
        <v>501241</v>
      </c>
      <c r="Q28" s="218">
        <v>526435</v>
      </c>
      <c r="R28" s="218">
        <v>960356</v>
      </c>
      <c r="S28" s="218">
        <v>740493</v>
      </c>
      <c r="T28" s="218">
        <v>647256</v>
      </c>
      <c r="U28" s="218">
        <v>501241</v>
      </c>
      <c r="V28" s="1">
        <v>0.0269</v>
      </c>
      <c r="W28" s="1">
        <v>0.0467</v>
      </c>
      <c r="X28" s="1">
        <v>0.0336</v>
      </c>
      <c r="Y28" s="1">
        <v>0.0277</v>
      </c>
      <c r="Z28" s="1">
        <v>0.0204</v>
      </c>
      <c r="AB28" s="1">
        <v>0.0272</v>
      </c>
      <c r="AC28" s="1">
        <v>0.0272</v>
      </c>
      <c r="AE28" s="1">
        <v>0.0336</v>
      </c>
      <c r="AF28" s="1">
        <v>0.0241</v>
      </c>
      <c r="AG28" s="1">
        <v>0.009499999999999998</v>
      </c>
      <c r="AI28" s="1">
        <v>0.0272</v>
      </c>
      <c r="AJ28" s="218">
        <v>698867</v>
      </c>
    </row>
    <row r="29" spans="1:36" ht="12.75">
      <c r="A29" s="167">
        <v>20</v>
      </c>
      <c r="B29" s="168" t="s">
        <v>465</v>
      </c>
      <c r="C29" s="248">
        <v>108645163</v>
      </c>
      <c r="D29" s="248">
        <v>112771807</v>
      </c>
      <c r="E29" s="248">
        <v>116900171</v>
      </c>
      <c r="F29" s="248">
        <v>121259225</v>
      </c>
      <c r="G29" s="248">
        <v>125537222</v>
      </c>
      <c r="H29" s="248">
        <v>129764768</v>
      </c>
      <c r="I29" s="242" t="s">
        <v>901</v>
      </c>
      <c r="J29" s="242">
        <v>0</v>
      </c>
      <c r="L29" s="218">
        <v>1410515</v>
      </c>
      <c r="M29" s="218">
        <v>1309069</v>
      </c>
      <c r="N29" s="218">
        <v>1436550</v>
      </c>
      <c r="O29" s="218">
        <v>1246516</v>
      </c>
      <c r="P29" s="229">
        <v>1089115</v>
      </c>
      <c r="Q29" s="218">
        <v>1410515</v>
      </c>
      <c r="R29" s="218">
        <v>1309069</v>
      </c>
      <c r="S29" s="218">
        <v>1436550</v>
      </c>
      <c r="T29" s="218">
        <v>1246516</v>
      </c>
      <c r="U29" s="218">
        <v>1089115</v>
      </c>
      <c r="V29" s="1">
        <v>0.013</v>
      </c>
      <c r="W29" s="1">
        <v>0.0116</v>
      </c>
      <c r="X29" s="1">
        <v>0.0123</v>
      </c>
      <c r="Y29" s="1">
        <v>0.0103</v>
      </c>
      <c r="Z29" s="1">
        <v>0.0087</v>
      </c>
      <c r="AB29" s="1">
        <v>0.0104</v>
      </c>
      <c r="AC29" s="1">
        <v>0.0102</v>
      </c>
      <c r="AE29" s="1">
        <v>0.0123</v>
      </c>
      <c r="AF29" s="1">
        <v>0.0095</v>
      </c>
      <c r="AG29" s="1">
        <v>0.0028000000000000004</v>
      </c>
      <c r="AI29" s="1">
        <v>0.0104</v>
      </c>
      <c r="AJ29" s="218">
        <v>1349554</v>
      </c>
    </row>
    <row r="30" spans="1:36" ht="12.75">
      <c r="A30" s="167">
        <v>21</v>
      </c>
      <c r="B30" s="168" t="s">
        <v>466</v>
      </c>
      <c r="C30" s="248">
        <v>7191587</v>
      </c>
      <c r="D30" s="248">
        <v>7457332</v>
      </c>
      <c r="E30" s="248">
        <v>7805228</v>
      </c>
      <c r="F30" s="248">
        <v>8087275</v>
      </c>
      <c r="G30" s="248">
        <v>8401060</v>
      </c>
      <c r="H30" s="248">
        <v>8731448</v>
      </c>
      <c r="I30" s="242">
        <v>0</v>
      </c>
      <c r="J30" s="242">
        <v>0</v>
      </c>
      <c r="L30" s="218">
        <v>85955</v>
      </c>
      <c r="M30" s="218">
        <v>161463</v>
      </c>
      <c r="N30" s="218">
        <v>86916</v>
      </c>
      <c r="O30" s="218">
        <v>107090</v>
      </c>
      <c r="P30" s="229">
        <v>120213</v>
      </c>
      <c r="Q30" s="218">
        <v>85955</v>
      </c>
      <c r="R30" s="218">
        <v>161463</v>
      </c>
      <c r="S30" s="218">
        <v>86916</v>
      </c>
      <c r="T30" s="218">
        <v>107090</v>
      </c>
      <c r="U30" s="218">
        <v>120213</v>
      </c>
      <c r="V30" s="1">
        <v>0.012</v>
      </c>
      <c r="W30" s="1">
        <v>0.0217</v>
      </c>
      <c r="X30" s="1">
        <v>0.0111</v>
      </c>
      <c r="Y30" s="1">
        <v>0.0132</v>
      </c>
      <c r="Z30" s="1">
        <v>0.0143</v>
      </c>
      <c r="AB30" s="1">
        <v>0.0129</v>
      </c>
      <c r="AC30" s="1">
        <v>0.0129</v>
      </c>
      <c r="AE30" s="1">
        <v>0.0143</v>
      </c>
      <c r="AF30" s="1">
        <v>0.0122</v>
      </c>
      <c r="AG30" s="1">
        <v>0.0020999999999999994</v>
      </c>
      <c r="AI30" s="1">
        <v>0.0129</v>
      </c>
      <c r="AJ30" s="218">
        <v>112636</v>
      </c>
    </row>
    <row r="31" spans="1:36" ht="12.75">
      <c r="A31" s="167">
        <v>22</v>
      </c>
      <c r="B31" s="168" t="s">
        <v>467</v>
      </c>
      <c r="C31" s="248">
        <v>4980022</v>
      </c>
      <c r="D31" s="248">
        <v>5143432</v>
      </c>
      <c r="E31" s="248">
        <v>5326608</v>
      </c>
      <c r="F31" s="248">
        <v>5504297</v>
      </c>
      <c r="G31" s="248">
        <v>5764844</v>
      </c>
      <c r="H31" s="248">
        <v>5931805</v>
      </c>
      <c r="I31" s="242">
        <v>0</v>
      </c>
      <c r="J31" s="242">
        <v>0</v>
      </c>
      <c r="L31" s="218">
        <v>38909</v>
      </c>
      <c r="M31" s="218">
        <v>54590</v>
      </c>
      <c r="N31" s="218">
        <v>44523</v>
      </c>
      <c r="O31" s="218">
        <v>77822</v>
      </c>
      <c r="P31" s="229">
        <v>22840</v>
      </c>
      <c r="Q31" s="218">
        <v>38909</v>
      </c>
      <c r="R31" s="218">
        <v>54590</v>
      </c>
      <c r="S31" s="218">
        <v>44523</v>
      </c>
      <c r="T31" s="218">
        <v>77822</v>
      </c>
      <c r="U31" s="218">
        <v>22840</v>
      </c>
      <c r="V31" s="1">
        <v>0.0078</v>
      </c>
      <c r="W31" s="1">
        <v>0.0106</v>
      </c>
      <c r="X31" s="1">
        <v>0.0084</v>
      </c>
      <c r="Y31" s="1">
        <v>0.0141</v>
      </c>
      <c r="Z31" s="1">
        <v>0.004</v>
      </c>
      <c r="AB31" s="1">
        <v>0.0088</v>
      </c>
      <c r="AC31" s="1">
        <v>0.0077</v>
      </c>
      <c r="AE31" s="1">
        <v>0.0141</v>
      </c>
      <c r="AF31" s="1">
        <v>0.0062</v>
      </c>
      <c r="AG31" s="1">
        <v>0.0079</v>
      </c>
      <c r="AI31" s="1">
        <v>0.0088</v>
      </c>
      <c r="AJ31" s="218">
        <v>52200</v>
      </c>
    </row>
    <row r="32" spans="1:36" ht="12.75">
      <c r="A32" s="167">
        <v>23</v>
      </c>
      <c r="B32" s="168" t="s">
        <v>468</v>
      </c>
      <c r="C32" s="248">
        <v>59955561</v>
      </c>
      <c r="D32" s="248">
        <v>63165951</v>
      </c>
      <c r="E32" s="248">
        <v>66660425</v>
      </c>
      <c r="F32" s="248">
        <v>69820484</v>
      </c>
      <c r="G32" s="248">
        <v>72855273</v>
      </c>
      <c r="H32" s="248">
        <v>76269604</v>
      </c>
      <c r="I32" s="242" t="s">
        <v>900</v>
      </c>
      <c r="J32" s="242">
        <v>0</v>
      </c>
      <c r="L32" s="218">
        <v>1647420</v>
      </c>
      <c r="M32" s="218">
        <v>1915325</v>
      </c>
      <c r="N32" s="218">
        <v>1493548</v>
      </c>
      <c r="O32" s="218">
        <v>1289277</v>
      </c>
      <c r="P32" s="229">
        <v>1592949</v>
      </c>
      <c r="Q32" s="218">
        <v>1647420</v>
      </c>
      <c r="R32" s="218">
        <v>1915325</v>
      </c>
      <c r="S32" s="218">
        <v>1493548</v>
      </c>
      <c r="T32" s="218">
        <v>1289277</v>
      </c>
      <c r="U32" s="218">
        <v>1592949</v>
      </c>
      <c r="V32" s="1">
        <v>0.0275</v>
      </c>
      <c r="W32" s="1">
        <v>0.0303</v>
      </c>
      <c r="X32" s="1">
        <v>0.0224</v>
      </c>
      <c r="Y32" s="1">
        <v>0.0185</v>
      </c>
      <c r="Z32" s="1">
        <v>0.0219</v>
      </c>
      <c r="AB32" s="1">
        <v>0.0209</v>
      </c>
      <c r="AC32" s="1">
        <v>0.0209</v>
      </c>
      <c r="AE32" s="1">
        <v>0.0224</v>
      </c>
      <c r="AF32" s="1">
        <v>0.0202</v>
      </c>
      <c r="AG32" s="1">
        <v>0.0022000000000000006</v>
      </c>
      <c r="AI32" s="1">
        <v>0.0209</v>
      </c>
      <c r="AJ32" s="218">
        <v>1594035</v>
      </c>
    </row>
    <row r="33" spans="1:36" ht="12.75">
      <c r="A33" s="167">
        <v>24</v>
      </c>
      <c r="B33" s="168" t="s">
        <v>469</v>
      </c>
      <c r="C33" s="248">
        <v>24227554</v>
      </c>
      <c r="D33" s="248">
        <v>25210235</v>
      </c>
      <c r="E33" s="248">
        <v>26333465</v>
      </c>
      <c r="F33" s="248">
        <v>27507359</v>
      </c>
      <c r="G33" s="248">
        <v>28624718</v>
      </c>
      <c r="H33" s="248">
        <v>29791509</v>
      </c>
      <c r="I33" s="242" t="s">
        <v>902</v>
      </c>
      <c r="J33" s="242">
        <v>0</v>
      </c>
      <c r="L33" s="218">
        <v>376992</v>
      </c>
      <c r="M33" s="218">
        <v>491348</v>
      </c>
      <c r="N33" s="218">
        <v>515557</v>
      </c>
      <c r="O33" s="218">
        <v>429675</v>
      </c>
      <c r="P33" s="229">
        <v>451173</v>
      </c>
      <c r="Q33" s="218">
        <v>376992</v>
      </c>
      <c r="R33" s="218">
        <v>491348</v>
      </c>
      <c r="S33" s="218">
        <v>515557</v>
      </c>
      <c r="T33" s="218">
        <v>429675</v>
      </c>
      <c r="U33" s="218">
        <v>451173</v>
      </c>
      <c r="V33" s="1">
        <v>0.0156</v>
      </c>
      <c r="W33" s="1">
        <v>0.0195</v>
      </c>
      <c r="X33" s="1">
        <v>0.0196</v>
      </c>
      <c r="Y33" s="1">
        <v>0.0156</v>
      </c>
      <c r="Z33" s="1">
        <v>0.0158</v>
      </c>
      <c r="AB33" s="1">
        <v>0.017</v>
      </c>
      <c r="AC33" s="1">
        <v>0.017</v>
      </c>
      <c r="AE33" s="1">
        <v>0.0196</v>
      </c>
      <c r="AF33" s="1">
        <v>0.0157</v>
      </c>
      <c r="AG33" s="1">
        <v>0.0039000000000000007</v>
      </c>
      <c r="AI33" s="1">
        <v>0.017</v>
      </c>
      <c r="AJ33" s="218">
        <v>506456</v>
      </c>
    </row>
    <row r="34" spans="1:36" ht="12.75">
      <c r="A34" s="167">
        <v>25</v>
      </c>
      <c r="B34" s="168" t="s">
        <v>470</v>
      </c>
      <c r="C34" s="248">
        <v>35170174</v>
      </c>
      <c r="D34" s="248">
        <v>36672859</v>
      </c>
      <c r="E34" s="248">
        <v>37954471</v>
      </c>
      <c r="F34" s="248">
        <v>39837833</v>
      </c>
      <c r="G34" s="248">
        <v>41820156</v>
      </c>
      <c r="H34" s="248">
        <v>44436316</v>
      </c>
      <c r="I34" s="242" t="s">
        <v>903</v>
      </c>
      <c r="J34" s="242">
        <v>0</v>
      </c>
      <c r="L34" s="218">
        <v>623431</v>
      </c>
      <c r="M34" s="218">
        <v>364791</v>
      </c>
      <c r="N34" s="218">
        <v>934500</v>
      </c>
      <c r="O34" s="218">
        <v>986377</v>
      </c>
      <c r="P34" s="229">
        <v>1570656</v>
      </c>
      <c r="Q34" s="218">
        <v>623431</v>
      </c>
      <c r="R34" s="218">
        <v>364791</v>
      </c>
      <c r="S34" s="218">
        <v>934500</v>
      </c>
      <c r="T34" s="218">
        <v>986377</v>
      </c>
      <c r="U34" s="218">
        <v>1570656</v>
      </c>
      <c r="V34" s="1">
        <v>0.0177</v>
      </c>
      <c r="W34" s="1">
        <v>0.0099</v>
      </c>
      <c r="X34" s="1">
        <v>0.0246</v>
      </c>
      <c r="Y34" s="1">
        <v>0.0248</v>
      </c>
      <c r="Z34" s="1">
        <v>0.0376</v>
      </c>
      <c r="AB34" s="1">
        <v>0.029</v>
      </c>
      <c r="AC34" s="1">
        <v>0.0198</v>
      </c>
      <c r="AE34" s="1">
        <v>0.0376</v>
      </c>
      <c r="AF34" s="1">
        <v>0.0247</v>
      </c>
      <c r="AG34" s="1">
        <v>0.012900000000000002</v>
      </c>
      <c r="AI34" s="1">
        <v>0.029</v>
      </c>
      <c r="AJ34" s="218">
        <v>1288653</v>
      </c>
    </row>
    <row r="35" spans="1:36" ht="12.75">
      <c r="A35" s="167">
        <v>26</v>
      </c>
      <c r="B35" s="168" t="s">
        <v>471</v>
      </c>
      <c r="C35" s="248">
        <v>67382653</v>
      </c>
      <c r="D35" s="248">
        <v>69855490</v>
      </c>
      <c r="E35" s="248">
        <v>73622285</v>
      </c>
      <c r="F35" s="248">
        <v>76474758</v>
      </c>
      <c r="G35" s="248">
        <v>79814715</v>
      </c>
      <c r="H35" s="248">
        <v>82914088</v>
      </c>
      <c r="I35" s="242">
        <v>0</v>
      </c>
      <c r="J35" s="242">
        <v>0</v>
      </c>
      <c r="L35" s="218">
        <v>788271</v>
      </c>
      <c r="M35" s="218">
        <v>2020408</v>
      </c>
      <c r="N35" s="218">
        <v>1011916</v>
      </c>
      <c r="O35" s="218">
        <v>1108702</v>
      </c>
      <c r="P35" s="229">
        <v>1104005</v>
      </c>
      <c r="Q35" s="218">
        <v>788271</v>
      </c>
      <c r="R35" s="218">
        <v>2020408</v>
      </c>
      <c r="S35" s="218">
        <v>1011916</v>
      </c>
      <c r="T35" s="218">
        <v>1108702</v>
      </c>
      <c r="U35" s="218">
        <v>1104005</v>
      </c>
      <c r="V35" s="1">
        <v>0.0117</v>
      </c>
      <c r="W35" s="1">
        <v>0.0289</v>
      </c>
      <c r="X35" s="1">
        <v>0.0137</v>
      </c>
      <c r="Y35" s="1">
        <v>0.0145</v>
      </c>
      <c r="Z35" s="1">
        <v>0.0138</v>
      </c>
      <c r="AB35" s="1">
        <v>0.014</v>
      </c>
      <c r="AC35" s="1">
        <v>0.014</v>
      </c>
      <c r="AE35" s="1">
        <v>0.0145</v>
      </c>
      <c r="AF35" s="1">
        <v>0.0138</v>
      </c>
      <c r="AG35" s="1">
        <v>0.000700000000000001</v>
      </c>
      <c r="AI35" s="1">
        <v>0.014</v>
      </c>
      <c r="AJ35" s="218">
        <v>1160797</v>
      </c>
    </row>
    <row r="36" spans="1:36" ht="12.75">
      <c r="A36" s="167">
        <v>27</v>
      </c>
      <c r="B36" s="168" t="s">
        <v>472</v>
      </c>
      <c r="C36" s="248">
        <v>7492359</v>
      </c>
      <c r="D36" s="248">
        <v>7812378</v>
      </c>
      <c r="E36" s="248">
        <v>8151165</v>
      </c>
      <c r="F36" s="248">
        <v>8536059</v>
      </c>
      <c r="G36" s="248">
        <v>8952568</v>
      </c>
      <c r="H36" s="248">
        <v>9384627</v>
      </c>
      <c r="I36" s="242" t="s">
        <v>900</v>
      </c>
      <c r="J36" s="242">
        <v>0</v>
      </c>
      <c r="L36" s="218">
        <v>132710</v>
      </c>
      <c r="M36" s="218">
        <v>143478</v>
      </c>
      <c r="N36" s="218">
        <v>181115</v>
      </c>
      <c r="O36" s="218">
        <v>180077</v>
      </c>
      <c r="P36" s="229">
        <v>208245</v>
      </c>
      <c r="Q36" s="218">
        <v>132710</v>
      </c>
      <c r="R36" s="218">
        <v>143478</v>
      </c>
      <c r="S36" s="218">
        <v>181115</v>
      </c>
      <c r="T36" s="218">
        <v>180077</v>
      </c>
      <c r="U36" s="218">
        <v>208245</v>
      </c>
      <c r="V36" s="1">
        <v>0.0177</v>
      </c>
      <c r="W36" s="1">
        <v>0.0184</v>
      </c>
      <c r="X36" s="1">
        <v>0.0222</v>
      </c>
      <c r="Y36" s="1">
        <v>0.0211</v>
      </c>
      <c r="Z36" s="1">
        <v>0.0233</v>
      </c>
      <c r="AB36" s="1">
        <v>0.0222</v>
      </c>
      <c r="AC36" s="1">
        <v>0.0206</v>
      </c>
      <c r="AE36" s="1">
        <v>0.0233</v>
      </c>
      <c r="AF36" s="1">
        <v>0.0217</v>
      </c>
      <c r="AG36" s="1">
        <v>0.0016000000000000007</v>
      </c>
      <c r="AI36" s="1">
        <v>0.0222</v>
      </c>
      <c r="AJ36" s="218">
        <v>208339</v>
      </c>
    </row>
    <row r="37" spans="1:36" ht="12.75">
      <c r="A37" s="167">
        <v>28</v>
      </c>
      <c r="B37" s="168" t="s">
        <v>473</v>
      </c>
      <c r="C37" s="248">
        <v>9914649</v>
      </c>
      <c r="D37" s="248">
        <v>10358256</v>
      </c>
      <c r="E37" s="248">
        <v>11013907</v>
      </c>
      <c r="F37" s="248">
        <v>11548875</v>
      </c>
      <c r="G37" s="248">
        <v>12052152</v>
      </c>
      <c r="H37" s="248">
        <v>12651140</v>
      </c>
      <c r="I37" s="242" t="s">
        <v>904</v>
      </c>
      <c r="J37" s="242">
        <v>0</v>
      </c>
      <c r="L37" s="218">
        <v>195741</v>
      </c>
      <c r="M37" s="218">
        <v>396695</v>
      </c>
      <c r="N37" s="218">
        <v>259621</v>
      </c>
      <c r="O37" s="218">
        <v>214044</v>
      </c>
      <c r="P37" s="229">
        <v>297684</v>
      </c>
      <c r="Q37" s="218">
        <v>195741</v>
      </c>
      <c r="R37" s="218">
        <v>396695</v>
      </c>
      <c r="S37" s="218">
        <v>259621</v>
      </c>
      <c r="T37" s="218">
        <v>214044</v>
      </c>
      <c r="U37" s="218">
        <v>297684</v>
      </c>
      <c r="V37" s="1">
        <v>0.0197</v>
      </c>
      <c r="W37" s="1">
        <v>0.0383</v>
      </c>
      <c r="X37" s="1">
        <v>0.0236</v>
      </c>
      <c r="Y37" s="1">
        <v>0.0185</v>
      </c>
      <c r="Z37" s="1">
        <v>0.0247</v>
      </c>
      <c r="AB37" s="1">
        <v>0.0223</v>
      </c>
      <c r="AC37" s="1">
        <v>0.0223</v>
      </c>
      <c r="AE37" s="1">
        <v>0.0247</v>
      </c>
      <c r="AF37" s="1">
        <v>0.0211</v>
      </c>
      <c r="AG37" s="1">
        <v>0.003599999999999999</v>
      </c>
      <c r="AI37" s="1">
        <v>0.0223</v>
      </c>
      <c r="AJ37" s="218">
        <v>282120</v>
      </c>
    </row>
    <row r="38" spans="1:36" ht="12.75">
      <c r="A38" s="167">
        <v>29</v>
      </c>
      <c r="B38" s="168" t="s">
        <v>474</v>
      </c>
      <c r="C38" s="248">
        <v>3950186</v>
      </c>
      <c r="D38" s="248">
        <v>4081615</v>
      </c>
      <c r="E38" s="248">
        <v>4202185</v>
      </c>
      <c r="F38" s="248">
        <v>4355366</v>
      </c>
      <c r="G38" s="248">
        <v>4570462</v>
      </c>
      <c r="H38" s="248">
        <v>4712279</v>
      </c>
      <c r="I38" s="242">
        <v>0</v>
      </c>
      <c r="J38" s="242">
        <v>0</v>
      </c>
      <c r="L38" s="218">
        <v>32674</v>
      </c>
      <c r="M38" s="218">
        <v>18530</v>
      </c>
      <c r="N38" s="218">
        <v>48126</v>
      </c>
      <c r="O38" s="218">
        <v>106212</v>
      </c>
      <c r="P38" s="229">
        <v>27555</v>
      </c>
      <c r="Q38" s="218">
        <v>32674</v>
      </c>
      <c r="R38" s="218">
        <v>18530</v>
      </c>
      <c r="S38" s="218">
        <v>48126</v>
      </c>
      <c r="T38" s="218">
        <v>106212</v>
      </c>
      <c r="U38" s="218">
        <v>27555</v>
      </c>
      <c r="V38" s="1">
        <v>0.0083</v>
      </c>
      <c r="W38" s="1">
        <v>0.0045</v>
      </c>
      <c r="X38" s="1">
        <v>0.0115</v>
      </c>
      <c r="Y38" s="1">
        <v>0.0244</v>
      </c>
      <c r="Z38" s="1">
        <v>0.006</v>
      </c>
      <c r="AB38" s="1">
        <v>0.014</v>
      </c>
      <c r="AC38" s="1">
        <v>0.0073</v>
      </c>
      <c r="AE38" s="1">
        <v>0.0244</v>
      </c>
      <c r="AF38" s="1">
        <v>0.0088</v>
      </c>
      <c r="AG38" s="1">
        <v>0.015600000000000001</v>
      </c>
      <c r="AI38" s="1">
        <v>0.014</v>
      </c>
      <c r="AJ38" s="218">
        <v>65972</v>
      </c>
    </row>
    <row r="39" spans="1:36" ht="12.75">
      <c r="A39" s="167">
        <v>30</v>
      </c>
      <c r="B39" s="168" t="s">
        <v>475</v>
      </c>
      <c r="C39" s="248">
        <v>91261034</v>
      </c>
      <c r="D39" s="248">
        <v>94850290</v>
      </c>
      <c r="E39" s="248">
        <v>99407098</v>
      </c>
      <c r="F39" s="248">
        <v>103596037</v>
      </c>
      <c r="G39" s="248">
        <v>108035190</v>
      </c>
      <c r="H39" s="248">
        <v>112164090</v>
      </c>
      <c r="I39" s="242" t="s">
        <v>896</v>
      </c>
      <c r="J39" s="242">
        <v>0</v>
      </c>
      <c r="L39" s="218">
        <v>1307730</v>
      </c>
      <c r="M39" s="218">
        <v>2185551</v>
      </c>
      <c r="N39" s="218">
        <v>1703762</v>
      </c>
      <c r="O39" s="218">
        <v>1849252</v>
      </c>
      <c r="P39" s="229">
        <v>1401259</v>
      </c>
      <c r="Q39" s="218">
        <v>1307730</v>
      </c>
      <c r="R39" s="218">
        <v>2185551</v>
      </c>
      <c r="S39" s="218">
        <v>1703762</v>
      </c>
      <c r="T39" s="218">
        <v>1849252</v>
      </c>
      <c r="U39" s="218">
        <v>1401259</v>
      </c>
      <c r="V39" s="1">
        <v>0.0143</v>
      </c>
      <c r="W39" s="1">
        <v>0.023</v>
      </c>
      <c r="X39" s="1">
        <v>0.0171</v>
      </c>
      <c r="Y39" s="1">
        <v>0.0179</v>
      </c>
      <c r="Z39" s="1">
        <v>0.013</v>
      </c>
      <c r="AB39" s="1">
        <v>0.016</v>
      </c>
      <c r="AC39" s="1">
        <v>0.016</v>
      </c>
      <c r="AE39" s="1">
        <v>0.0179</v>
      </c>
      <c r="AF39" s="1">
        <v>0.0151</v>
      </c>
      <c r="AG39" s="1">
        <v>0.0027999999999999987</v>
      </c>
      <c r="AI39" s="1">
        <v>0.016</v>
      </c>
      <c r="AJ39" s="218">
        <v>1794625</v>
      </c>
    </row>
    <row r="40" spans="1:36" ht="12.75">
      <c r="A40" s="167">
        <v>31</v>
      </c>
      <c r="B40" s="168" t="s">
        <v>476</v>
      </c>
      <c r="C40" s="248">
        <v>117139310</v>
      </c>
      <c r="D40" s="248">
        <v>123003679</v>
      </c>
      <c r="E40" s="248">
        <v>128919297</v>
      </c>
      <c r="F40" s="248">
        <v>134931118</v>
      </c>
      <c r="G40" s="248">
        <v>141531357</v>
      </c>
      <c r="H40" s="248">
        <v>149035612</v>
      </c>
      <c r="I40" s="242">
        <v>0</v>
      </c>
      <c r="J40" s="242">
        <v>0</v>
      </c>
      <c r="L40" s="218">
        <v>2606525</v>
      </c>
      <c r="M40" s="218">
        <v>2811618</v>
      </c>
      <c r="N40" s="218">
        <v>2502528</v>
      </c>
      <c r="O40" s="218">
        <v>3226961</v>
      </c>
      <c r="P40" s="229">
        <v>3622194</v>
      </c>
      <c r="Q40" s="218">
        <v>2606525</v>
      </c>
      <c r="R40" s="218">
        <v>2811618</v>
      </c>
      <c r="S40" s="218">
        <v>2502528</v>
      </c>
      <c r="T40" s="218">
        <v>3226961</v>
      </c>
      <c r="U40" s="218">
        <v>3622194</v>
      </c>
      <c r="V40" s="1">
        <v>0.0223</v>
      </c>
      <c r="W40" s="1">
        <v>0.0229</v>
      </c>
      <c r="X40" s="1">
        <v>0.0194</v>
      </c>
      <c r="Y40" s="1">
        <v>0.0239</v>
      </c>
      <c r="Z40" s="1">
        <v>0.0256</v>
      </c>
      <c r="AB40" s="1">
        <v>0.023</v>
      </c>
      <c r="AC40" s="1">
        <v>0.0221</v>
      </c>
      <c r="AE40" s="1">
        <v>0.0256</v>
      </c>
      <c r="AF40" s="1">
        <v>0.0217</v>
      </c>
      <c r="AG40" s="1">
        <v>0.0039000000000000007</v>
      </c>
      <c r="AI40" s="1">
        <v>0.023</v>
      </c>
      <c r="AJ40" s="218">
        <v>3427819</v>
      </c>
    </row>
    <row r="41" spans="1:36" ht="12.75">
      <c r="A41" s="167">
        <v>32</v>
      </c>
      <c r="B41" s="168" t="s">
        <v>477</v>
      </c>
      <c r="C41" s="248">
        <v>16530730</v>
      </c>
      <c r="D41" s="248">
        <v>17202444</v>
      </c>
      <c r="E41" s="248">
        <v>17959202</v>
      </c>
      <c r="F41" s="248">
        <v>18738701</v>
      </c>
      <c r="G41" s="248">
        <v>19444909</v>
      </c>
      <c r="H41" s="248">
        <v>20140168</v>
      </c>
      <c r="I41" s="242" t="s">
        <v>896</v>
      </c>
      <c r="J41" s="242">
        <v>0</v>
      </c>
      <c r="L41" s="218">
        <v>258446</v>
      </c>
      <c r="M41" s="218">
        <v>326493</v>
      </c>
      <c r="N41" s="218">
        <v>330519</v>
      </c>
      <c r="O41" s="218">
        <v>237740</v>
      </c>
      <c r="P41" s="229">
        <v>209136</v>
      </c>
      <c r="Q41" s="218">
        <v>258446</v>
      </c>
      <c r="R41" s="218">
        <v>326493</v>
      </c>
      <c r="S41" s="218">
        <v>330519</v>
      </c>
      <c r="T41" s="218">
        <v>237740</v>
      </c>
      <c r="U41" s="218">
        <v>209136</v>
      </c>
      <c r="V41" s="1">
        <v>0.0156</v>
      </c>
      <c r="W41" s="1">
        <v>0.019</v>
      </c>
      <c r="X41" s="1">
        <v>0.0184</v>
      </c>
      <c r="Y41" s="1">
        <v>0.0127</v>
      </c>
      <c r="Z41" s="1">
        <v>0.0108</v>
      </c>
      <c r="AB41" s="1">
        <v>0.014</v>
      </c>
      <c r="AC41" s="1">
        <v>0.014</v>
      </c>
      <c r="AE41" s="1">
        <v>0.0184</v>
      </c>
      <c r="AF41" s="1">
        <v>0.0118</v>
      </c>
      <c r="AG41" s="1">
        <v>0.0066</v>
      </c>
      <c r="AI41" s="1">
        <v>0.014</v>
      </c>
      <c r="AJ41" s="218">
        <v>281962</v>
      </c>
    </row>
    <row r="42" spans="1:36" ht="12.75">
      <c r="A42" s="167">
        <v>33</v>
      </c>
      <c r="B42" s="168" t="s">
        <v>478</v>
      </c>
      <c r="C42" s="248">
        <v>2262733</v>
      </c>
      <c r="D42" s="248">
        <v>2337974</v>
      </c>
      <c r="E42" s="248">
        <v>2428306</v>
      </c>
      <c r="F42" s="248">
        <v>2521152</v>
      </c>
      <c r="G42" s="248">
        <v>2642623</v>
      </c>
      <c r="H42" s="248">
        <v>2732069</v>
      </c>
      <c r="I42" s="242">
        <v>0</v>
      </c>
      <c r="J42" s="242">
        <v>0</v>
      </c>
      <c r="L42" s="218">
        <v>18673</v>
      </c>
      <c r="M42" s="218">
        <v>31883</v>
      </c>
      <c r="N42" s="218">
        <v>32139</v>
      </c>
      <c r="O42" s="218">
        <v>47407</v>
      </c>
      <c r="P42" s="229">
        <v>23381</v>
      </c>
      <c r="Q42" s="218">
        <v>18673</v>
      </c>
      <c r="R42" s="218">
        <v>31883</v>
      </c>
      <c r="S42" s="218">
        <v>32139</v>
      </c>
      <c r="T42" s="218">
        <v>47407</v>
      </c>
      <c r="U42" s="218">
        <v>23381</v>
      </c>
      <c r="V42" s="1">
        <v>0.0083</v>
      </c>
      <c r="W42" s="1">
        <v>0.0136</v>
      </c>
      <c r="X42" s="1">
        <v>0.0132</v>
      </c>
      <c r="Y42" s="1">
        <v>0.0188</v>
      </c>
      <c r="Z42" s="1">
        <v>0.0088</v>
      </c>
      <c r="AB42" s="1">
        <v>0.0136</v>
      </c>
      <c r="AC42" s="1">
        <v>0.0119</v>
      </c>
      <c r="AE42" s="1">
        <v>0.0188</v>
      </c>
      <c r="AF42" s="1">
        <v>0.011</v>
      </c>
      <c r="AG42" s="1">
        <v>0.007800000000000001</v>
      </c>
      <c r="AI42" s="1">
        <v>0.0136</v>
      </c>
      <c r="AJ42" s="218">
        <v>37156</v>
      </c>
    </row>
    <row r="43" spans="1:36" ht="12.75">
      <c r="A43" s="167">
        <v>34</v>
      </c>
      <c r="B43" s="168" t="s">
        <v>479</v>
      </c>
      <c r="C43" s="248">
        <v>16845985</v>
      </c>
      <c r="D43" s="248">
        <v>17565139</v>
      </c>
      <c r="E43" s="248">
        <v>18382898</v>
      </c>
      <c r="F43" s="248">
        <v>19148000</v>
      </c>
      <c r="G43" s="248">
        <v>20030944</v>
      </c>
      <c r="H43" s="248">
        <v>20836818</v>
      </c>
      <c r="I43" s="242" t="s">
        <v>896</v>
      </c>
      <c r="J43" s="242">
        <v>0</v>
      </c>
      <c r="L43" s="218">
        <v>298005</v>
      </c>
      <c r="M43" s="218">
        <v>378630</v>
      </c>
      <c r="N43" s="218">
        <v>305529</v>
      </c>
      <c r="O43" s="218">
        <v>365583</v>
      </c>
      <c r="P43" s="229">
        <v>305100</v>
      </c>
      <c r="Q43" s="218">
        <v>298005</v>
      </c>
      <c r="R43" s="218">
        <v>378630</v>
      </c>
      <c r="S43" s="218">
        <v>305529</v>
      </c>
      <c r="T43" s="218">
        <v>365583</v>
      </c>
      <c r="U43" s="218">
        <v>305100</v>
      </c>
      <c r="V43" s="1">
        <v>0.0177</v>
      </c>
      <c r="W43" s="1">
        <v>0.0216</v>
      </c>
      <c r="X43" s="1">
        <v>0.0166</v>
      </c>
      <c r="Y43" s="1">
        <v>0.0191</v>
      </c>
      <c r="Z43" s="1">
        <v>0.0152</v>
      </c>
      <c r="AB43" s="1">
        <v>0.017</v>
      </c>
      <c r="AC43" s="1">
        <v>0.017</v>
      </c>
      <c r="AE43" s="1">
        <v>0.0191</v>
      </c>
      <c r="AF43" s="1">
        <v>0.0159</v>
      </c>
      <c r="AG43" s="1">
        <v>0.003199999999999998</v>
      </c>
      <c r="AI43" s="1">
        <v>0.017</v>
      </c>
      <c r="AJ43" s="218">
        <v>354226</v>
      </c>
    </row>
    <row r="44" spans="1:36" ht="12.75">
      <c r="A44" s="167">
        <v>35</v>
      </c>
      <c r="B44" s="168" t="s">
        <v>480</v>
      </c>
      <c r="C44" s="248">
        <v>1962273860</v>
      </c>
      <c r="D44" s="248">
        <v>2086846743</v>
      </c>
      <c r="E44" s="248">
        <v>2216600850</v>
      </c>
      <c r="F44" s="248">
        <v>2350783055</v>
      </c>
      <c r="G44" s="248">
        <v>2509114748</v>
      </c>
      <c r="H44" s="248">
        <v>2675124276</v>
      </c>
      <c r="I44" s="242">
        <v>0</v>
      </c>
      <c r="J44" s="242">
        <v>0</v>
      </c>
      <c r="L44" s="218">
        <v>74737096</v>
      </c>
      <c r="M44" s="218">
        <v>76567353</v>
      </c>
      <c r="N44" s="218">
        <v>77309352</v>
      </c>
      <c r="O44" s="218">
        <v>98717191</v>
      </c>
      <c r="P44" s="229">
        <v>102673140</v>
      </c>
      <c r="Q44" s="218">
        <v>74737096</v>
      </c>
      <c r="R44" s="218">
        <v>76567353</v>
      </c>
      <c r="S44" s="218">
        <v>77309352</v>
      </c>
      <c r="T44" s="218">
        <v>98717191</v>
      </c>
      <c r="U44" s="218">
        <v>102673140</v>
      </c>
      <c r="V44" s="1">
        <v>0.0381</v>
      </c>
      <c r="W44" s="1">
        <v>0.0367</v>
      </c>
      <c r="X44" s="1">
        <v>0.0349</v>
      </c>
      <c r="Y44" s="1">
        <v>0.042</v>
      </c>
      <c r="Z44" s="1">
        <v>0.0409</v>
      </c>
      <c r="AB44" s="1">
        <v>0.0393</v>
      </c>
      <c r="AC44" s="1">
        <v>0.0375</v>
      </c>
      <c r="AE44" s="1">
        <v>0.042</v>
      </c>
      <c r="AF44" s="1">
        <v>0.0379</v>
      </c>
      <c r="AG44" s="1">
        <v>0.0040999999999999995</v>
      </c>
      <c r="AI44" s="1">
        <v>0.0393</v>
      </c>
      <c r="AJ44" s="218">
        <v>105132384</v>
      </c>
    </row>
    <row r="45" spans="1:36" ht="12.75">
      <c r="A45" s="167">
        <v>36</v>
      </c>
      <c r="B45" s="168" t="s">
        <v>481</v>
      </c>
      <c r="C45" s="248">
        <v>39356518</v>
      </c>
      <c r="D45" s="248">
        <v>40996131</v>
      </c>
      <c r="E45" s="248">
        <v>42592137</v>
      </c>
      <c r="F45" s="248">
        <v>44258927</v>
      </c>
      <c r="G45" s="248">
        <v>45962740</v>
      </c>
      <c r="H45" s="248">
        <v>47584231</v>
      </c>
      <c r="I45" s="242" t="s">
        <v>897</v>
      </c>
      <c r="J45" s="242">
        <v>0</v>
      </c>
      <c r="L45" s="218">
        <v>650787</v>
      </c>
      <c r="M45" s="218">
        <v>571102</v>
      </c>
      <c r="N45" s="218">
        <v>601987</v>
      </c>
      <c r="O45" s="218">
        <v>522773</v>
      </c>
      <c r="P45" s="229">
        <v>496943</v>
      </c>
      <c r="Q45" s="218">
        <v>650787</v>
      </c>
      <c r="R45" s="218">
        <v>571102</v>
      </c>
      <c r="S45" s="218">
        <v>601987</v>
      </c>
      <c r="T45" s="218">
        <v>522773</v>
      </c>
      <c r="U45" s="218">
        <v>496943</v>
      </c>
      <c r="V45" s="1">
        <v>0.0165</v>
      </c>
      <c r="W45" s="1">
        <v>0.0139</v>
      </c>
      <c r="X45" s="1">
        <v>0.0141</v>
      </c>
      <c r="Y45" s="1">
        <v>0.0118</v>
      </c>
      <c r="Z45" s="1">
        <v>0.0108</v>
      </c>
      <c r="AB45" s="1">
        <v>0.0122</v>
      </c>
      <c r="AC45" s="1">
        <v>0.0122</v>
      </c>
      <c r="AE45" s="1">
        <v>0.0141</v>
      </c>
      <c r="AF45" s="1">
        <v>0.0113</v>
      </c>
      <c r="AG45" s="1">
        <v>0.0028000000000000004</v>
      </c>
      <c r="AI45" s="1">
        <v>0.0122</v>
      </c>
      <c r="AJ45" s="218">
        <v>580528</v>
      </c>
    </row>
    <row r="46" spans="1:36" ht="12.75">
      <c r="A46" s="167">
        <v>37</v>
      </c>
      <c r="B46" s="168" t="s">
        <v>482</v>
      </c>
      <c r="C46" s="248">
        <v>17188009</v>
      </c>
      <c r="D46" s="248">
        <v>17875541</v>
      </c>
      <c r="E46" s="248">
        <v>18974646</v>
      </c>
      <c r="F46" s="248">
        <v>19840525</v>
      </c>
      <c r="G46" s="248">
        <v>20611287</v>
      </c>
      <c r="H46" s="248">
        <v>21305283</v>
      </c>
      <c r="I46" s="242" t="s">
        <v>902</v>
      </c>
      <c r="J46" s="242">
        <v>0</v>
      </c>
      <c r="L46" s="218">
        <v>257831</v>
      </c>
      <c r="M46" s="218">
        <v>652217</v>
      </c>
      <c r="N46" s="218">
        <v>390015</v>
      </c>
      <c r="O46" s="218">
        <v>240274</v>
      </c>
      <c r="P46" s="229">
        <v>211155</v>
      </c>
      <c r="Q46" s="218">
        <v>257831</v>
      </c>
      <c r="R46" s="218">
        <v>652217</v>
      </c>
      <c r="S46" s="218">
        <v>390015</v>
      </c>
      <c r="T46" s="218">
        <v>240274</v>
      </c>
      <c r="U46" s="218">
        <v>211155</v>
      </c>
      <c r="V46" s="1">
        <v>0.015</v>
      </c>
      <c r="W46" s="1">
        <v>0.0365</v>
      </c>
      <c r="X46" s="1">
        <v>0.0206</v>
      </c>
      <c r="Y46" s="1">
        <v>0.0121</v>
      </c>
      <c r="Z46" s="1">
        <v>0.0102</v>
      </c>
      <c r="AB46" s="1">
        <v>0.0143</v>
      </c>
      <c r="AC46" s="1">
        <v>0.0143</v>
      </c>
      <c r="AE46" s="1">
        <v>0.0206</v>
      </c>
      <c r="AF46" s="1">
        <v>0.0112</v>
      </c>
      <c r="AG46" s="1">
        <v>0.0094</v>
      </c>
      <c r="AI46" s="1">
        <v>0.0143</v>
      </c>
      <c r="AJ46" s="218">
        <v>304666</v>
      </c>
    </row>
    <row r="47" spans="1:36" ht="12.75">
      <c r="A47" s="167">
        <v>38</v>
      </c>
      <c r="B47" s="168" t="s">
        <v>483</v>
      </c>
      <c r="C47" s="248">
        <v>21502898</v>
      </c>
      <c r="D47" s="248">
        <v>22243994</v>
      </c>
      <c r="E47" s="248">
        <v>23065137</v>
      </c>
      <c r="F47" s="248">
        <v>23869311</v>
      </c>
      <c r="G47" s="248">
        <v>25012720</v>
      </c>
      <c r="H47" s="248">
        <v>25857260</v>
      </c>
      <c r="I47" s="242" t="s">
        <v>905</v>
      </c>
      <c r="J47" s="242">
        <v>0</v>
      </c>
      <c r="L47" s="218">
        <v>203524</v>
      </c>
      <c r="M47" s="218">
        <v>254879</v>
      </c>
      <c r="N47" s="218">
        <v>227546</v>
      </c>
      <c r="O47" s="218">
        <v>191761</v>
      </c>
      <c r="P47" s="229">
        <v>219222</v>
      </c>
      <c r="Q47" s="218">
        <v>203524</v>
      </c>
      <c r="R47" s="218">
        <v>254879</v>
      </c>
      <c r="S47" s="218">
        <v>227546</v>
      </c>
      <c r="T47" s="218">
        <v>191761</v>
      </c>
      <c r="U47" s="218">
        <v>219222</v>
      </c>
      <c r="V47" s="1">
        <v>0.0095</v>
      </c>
      <c r="W47" s="1">
        <v>0.0115</v>
      </c>
      <c r="X47" s="1">
        <v>0.0099</v>
      </c>
      <c r="Y47" s="1">
        <v>0.008</v>
      </c>
      <c r="Z47" s="1">
        <v>0.0088</v>
      </c>
      <c r="AB47" s="1">
        <v>0.0089</v>
      </c>
      <c r="AC47" s="1">
        <v>0.0089</v>
      </c>
      <c r="AE47" s="1">
        <v>0.0099</v>
      </c>
      <c r="AF47" s="1">
        <v>0.0084</v>
      </c>
      <c r="AG47" s="1">
        <v>0.0015000000000000013</v>
      </c>
      <c r="AI47" s="1">
        <v>0.0089</v>
      </c>
      <c r="AJ47" s="218">
        <v>230130</v>
      </c>
    </row>
    <row r="48" spans="1:36" ht="12.75">
      <c r="A48" s="167">
        <v>39</v>
      </c>
      <c r="B48" s="168" t="s">
        <v>484</v>
      </c>
      <c r="C48" s="248">
        <v>9814229</v>
      </c>
      <c r="D48" s="248">
        <v>10267246</v>
      </c>
      <c r="E48" s="248">
        <v>10822245</v>
      </c>
      <c r="F48" s="248">
        <v>12000542</v>
      </c>
      <c r="G48" s="248">
        <v>12743392</v>
      </c>
      <c r="H48" s="248">
        <v>13523551</v>
      </c>
      <c r="I48" s="242">
        <v>0</v>
      </c>
      <c r="J48" s="242">
        <v>0</v>
      </c>
      <c r="L48" s="218">
        <v>207661</v>
      </c>
      <c r="M48" s="218">
        <v>298317</v>
      </c>
      <c r="N48" s="218">
        <v>907741</v>
      </c>
      <c r="O48" s="218">
        <v>417718</v>
      </c>
      <c r="P48" s="229">
        <v>461574</v>
      </c>
      <c r="Q48" s="218">
        <v>207661</v>
      </c>
      <c r="R48" s="218">
        <v>298317</v>
      </c>
      <c r="S48" s="218">
        <v>907741</v>
      </c>
      <c r="T48" s="218">
        <v>417718</v>
      </c>
      <c r="U48" s="218">
        <v>461574</v>
      </c>
      <c r="V48" s="1">
        <v>0.0212</v>
      </c>
      <c r="W48" s="1">
        <v>0.0291</v>
      </c>
      <c r="X48" s="1">
        <v>0.0839</v>
      </c>
      <c r="Y48" s="1">
        <v>0.0348</v>
      </c>
      <c r="Z48" s="1">
        <v>0.0362</v>
      </c>
      <c r="AB48" s="1">
        <v>0.0516</v>
      </c>
      <c r="AC48" s="1">
        <v>0.0334</v>
      </c>
      <c r="AE48" s="1">
        <v>0.0839</v>
      </c>
      <c r="AF48" s="1">
        <v>0.0355</v>
      </c>
      <c r="AG48" s="1">
        <v>0.048400000000000006</v>
      </c>
      <c r="AI48" s="1">
        <v>0.0334</v>
      </c>
      <c r="AJ48" s="218">
        <v>451687</v>
      </c>
    </row>
    <row r="49" spans="1:36" ht="12.75">
      <c r="A49" s="167">
        <v>40</v>
      </c>
      <c r="B49" s="168" t="s">
        <v>485</v>
      </c>
      <c r="C49" s="248">
        <v>82954706</v>
      </c>
      <c r="D49" s="248">
        <v>86299839</v>
      </c>
      <c r="E49" s="248">
        <v>89528431</v>
      </c>
      <c r="F49" s="248">
        <v>92686291</v>
      </c>
      <c r="G49" s="248">
        <v>96036025</v>
      </c>
      <c r="H49" s="248">
        <v>99317719</v>
      </c>
      <c r="I49" s="242" t="s">
        <v>906</v>
      </c>
      <c r="J49" s="242">
        <v>0</v>
      </c>
      <c r="L49" s="218">
        <v>1271265</v>
      </c>
      <c r="M49" s="218">
        <v>1071096</v>
      </c>
      <c r="N49" s="218">
        <v>919649</v>
      </c>
      <c r="O49" s="218">
        <v>1032577</v>
      </c>
      <c r="P49" s="229">
        <v>880793</v>
      </c>
      <c r="Q49" s="218">
        <v>1271265</v>
      </c>
      <c r="R49" s="218">
        <v>1071096</v>
      </c>
      <c r="S49" s="218">
        <v>919649</v>
      </c>
      <c r="T49" s="218">
        <v>1032577</v>
      </c>
      <c r="U49" s="218">
        <v>880793</v>
      </c>
      <c r="V49" s="1">
        <v>0.0153</v>
      </c>
      <c r="W49" s="1">
        <v>0.0124</v>
      </c>
      <c r="X49" s="1">
        <v>0.0103</v>
      </c>
      <c r="Y49" s="1">
        <v>0.0111</v>
      </c>
      <c r="Z49" s="1">
        <v>0.0092</v>
      </c>
      <c r="AB49" s="1">
        <v>0.0102</v>
      </c>
      <c r="AC49" s="1">
        <v>0.0102</v>
      </c>
      <c r="AE49" s="1">
        <v>0.0111</v>
      </c>
      <c r="AF49" s="1">
        <v>0.0098</v>
      </c>
      <c r="AG49" s="1">
        <v>0.0013000000000000008</v>
      </c>
      <c r="AI49" s="1">
        <v>0.0102</v>
      </c>
      <c r="AJ49" s="218">
        <v>1013041</v>
      </c>
    </row>
    <row r="50" spans="1:36" ht="12.75">
      <c r="A50" s="167">
        <v>41</v>
      </c>
      <c r="B50" s="168" t="s">
        <v>486</v>
      </c>
      <c r="C50" s="248">
        <v>24847621</v>
      </c>
      <c r="D50" s="248">
        <v>25828023</v>
      </c>
      <c r="E50" s="248">
        <v>26792809</v>
      </c>
      <c r="F50" s="248">
        <v>27817378</v>
      </c>
      <c r="G50" s="248">
        <v>28919018</v>
      </c>
      <c r="H50" s="248">
        <v>30022607</v>
      </c>
      <c r="I50" s="242">
        <v>0</v>
      </c>
      <c r="J50" s="242">
        <v>0</v>
      </c>
      <c r="L50" s="218">
        <v>359212</v>
      </c>
      <c r="M50" s="218">
        <v>319085</v>
      </c>
      <c r="N50" s="218">
        <v>354749</v>
      </c>
      <c r="O50" s="218">
        <v>309571</v>
      </c>
      <c r="P50" s="229">
        <v>380736</v>
      </c>
      <c r="Q50" s="218">
        <v>359212</v>
      </c>
      <c r="R50" s="218">
        <v>319085</v>
      </c>
      <c r="S50" s="218">
        <v>354749</v>
      </c>
      <c r="T50" s="218">
        <v>309571</v>
      </c>
      <c r="U50" s="218">
        <v>380736</v>
      </c>
      <c r="V50" s="1">
        <v>0.0145</v>
      </c>
      <c r="W50" s="1">
        <v>0.0124</v>
      </c>
      <c r="X50" s="1">
        <v>0.0132</v>
      </c>
      <c r="Y50" s="1">
        <v>0.0111</v>
      </c>
      <c r="Z50" s="1">
        <v>0.0132</v>
      </c>
      <c r="AB50" s="1">
        <v>0.0125</v>
      </c>
      <c r="AC50" s="1">
        <v>0.0122</v>
      </c>
      <c r="AE50" s="1">
        <v>0.0132</v>
      </c>
      <c r="AF50" s="1">
        <v>0.0122</v>
      </c>
      <c r="AG50" s="1">
        <v>0.0009999999999999992</v>
      </c>
      <c r="AI50" s="1">
        <v>0.0125</v>
      </c>
      <c r="AJ50" s="218">
        <v>375283</v>
      </c>
    </row>
    <row r="51" spans="1:36" ht="12.75">
      <c r="A51" s="167">
        <v>42</v>
      </c>
      <c r="B51" s="168" t="s">
        <v>487</v>
      </c>
      <c r="C51" s="248">
        <v>33912904</v>
      </c>
      <c r="D51" s="248">
        <v>35666350</v>
      </c>
      <c r="E51" s="248">
        <v>37341250</v>
      </c>
      <c r="F51" s="248">
        <v>39152303</v>
      </c>
      <c r="G51" s="248">
        <v>41010964</v>
      </c>
      <c r="H51" s="248">
        <v>42894951</v>
      </c>
      <c r="I51" s="242">
        <v>0</v>
      </c>
      <c r="J51" s="242">
        <v>0</v>
      </c>
      <c r="L51" s="218">
        <v>905623</v>
      </c>
      <c r="M51" s="218">
        <v>778434</v>
      </c>
      <c r="N51" s="218">
        <v>872356</v>
      </c>
      <c r="O51" s="218">
        <v>791546</v>
      </c>
      <c r="P51" s="229">
        <v>855063</v>
      </c>
      <c r="Q51" s="218">
        <v>905623</v>
      </c>
      <c r="R51" s="218">
        <v>778434</v>
      </c>
      <c r="S51" s="218">
        <v>872356</v>
      </c>
      <c r="T51" s="218">
        <v>791546</v>
      </c>
      <c r="U51" s="218">
        <v>855063</v>
      </c>
      <c r="V51" s="1">
        <v>0.0267</v>
      </c>
      <c r="W51" s="1">
        <v>0.0218</v>
      </c>
      <c r="X51" s="1">
        <v>0.0234</v>
      </c>
      <c r="Y51" s="1">
        <v>0.0202</v>
      </c>
      <c r="Z51" s="1">
        <v>0.0208</v>
      </c>
      <c r="AB51" s="1">
        <v>0.0215</v>
      </c>
      <c r="AC51" s="1">
        <v>0.0209</v>
      </c>
      <c r="AE51" s="1">
        <v>0.0234</v>
      </c>
      <c r="AF51" s="1">
        <v>0.0205</v>
      </c>
      <c r="AG51" s="1">
        <v>0.0029</v>
      </c>
      <c r="AI51" s="1">
        <v>0.0215</v>
      </c>
      <c r="AJ51" s="218">
        <v>922241</v>
      </c>
    </row>
    <row r="52" spans="1:36" ht="12.75">
      <c r="A52" s="167">
        <v>43</v>
      </c>
      <c r="B52" s="168" t="s">
        <v>488</v>
      </c>
      <c r="C52" s="248">
        <v>6730522</v>
      </c>
      <c r="D52" s="248">
        <v>6992071</v>
      </c>
      <c r="E52" s="248">
        <v>7237714</v>
      </c>
      <c r="F52" s="248">
        <v>7485472</v>
      </c>
      <c r="G52" s="248">
        <v>7716005</v>
      </c>
      <c r="H52" s="248">
        <v>7964524</v>
      </c>
      <c r="I52" s="242" t="s">
        <v>896</v>
      </c>
      <c r="J52" s="242">
        <v>0</v>
      </c>
      <c r="L52" s="218">
        <v>93286</v>
      </c>
      <c r="M52" s="218">
        <v>70841</v>
      </c>
      <c r="N52" s="218">
        <v>66815</v>
      </c>
      <c r="O52" s="218">
        <v>43396</v>
      </c>
      <c r="P52" s="229">
        <v>55619</v>
      </c>
      <c r="Q52" s="218">
        <v>93286</v>
      </c>
      <c r="R52" s="218">
        <v>70841</v>
      </c>
      <c r="S52" s="218">
        <v>66815</v>
      </c>
      <c r="T52" s="218">
        <v>43396</v>
      </c>
      <c r="U52" s="218">
        <v>55619</v>
      </c>
      <c r="V52" s="1">
        <v>0.0139</v>
      </c>
      <c r="W52" s="1">
        <v>0.0101</v>
      </c>
      <c r="X52" s="1">
        <v>0.0092</v>
      </c>
      <c r="Y52" s="1">
        <v>0.0058</v>
      </c>
      <c r="Z52" s="1">
        <v>0.0072</v>
      </c>
      <c r="AB52" s="1">
        <v>0.0074</v>
      </c>
      <c r="AC52" s="1">
        <v>0.0074</v>
      </c>
      <c r="AE52" s="1">
        <v>0.0092</v>
      </c>
      <c r="AF52" s="1">
        <v>0.0065</v>
      </c>
      <c r="AG52" s="1">
        <v>0.0027</v>
      </c>
      <c r="AI52" s="1">
        <v>0.0074</v>
      </c>
      <c r="AJ52" s="218">
        <v>58937</v>
      </c>
    </row>
    <row r="53" spans="1:36" ht="12.75">
      <c r="A53" s="167">
        <v>44</v>
      </c>
      <c r="B53" s="168" t="s">
        <v>489</v>
      </c>
      <c r="C53" s="248">
        <v>127045434</v>
      </c>
      <c r="D53" s="248">
        <v>132480953</v>
      </c>
      <c r="E53" s="248">
        <v>137859951</v>
      </c>
      <c r="F53" s="248">
        <v>143674763</v>
      </c>
      <c r="G53" s="248">
        <v>149036481</v>
      </c>
      <c r="H53" s="248">
        <v>155093482</v>
      </c>
      <c r="I53" s="242" t="s">
        <v>896</v>
      </c>
      <c r="J53" s="242">
        <v>0</v>
      </c>
      <c r="L53" s="218">
        <v>2259383</v>
      </c>
      <c r="M53" s="218">
        <v>2066974</v>
      </c>
      <c r="N53" s="218">
        <v>2368313</v>
      </c>
      <c r="O53" s="218">
        <v>1769849</v>
      </c>
      <c r="P53" s="229">
        <v>2331089</v>
      </c>
      <c r="Q53" s="218">
        <v>2259383</v>
      </c>
      <c r="R53" s="218">
        <v>2066974</v>
      </c>
      <c r="S53" s="218">
        <v>2368313</v>
      </c>
      <c r="T53" s="218">
        <v>1769849</v>
      </c>
      <c r="U53" s="218">
        <v>2331089</v>
      </c>
      <c r="V53" s="1">
        <v>0.0178</v>
      </c>
      <c r="W53" s="1">
        <v>0.0156</v>
      </c>
      <c r="X53" s="1">
        <v>0.0172</v>
      </c>
      <c r="Y53" s="1">
        <v>0.0123</v>
      </c>
      <c r="Z53" s="1">
        <v>0.0156</v>
      </c>
      <c r="AB53" s="1">
        <v>0.015</v>
      </c>
      <c r="AC53" s="1">
        <v>0.0145</v>
      </c>
      <c r="AE53" s="1">
        <v>0.0172</v>
      </c>
      <c r="AF53" s="1">
        <v>0.014</v>
      </c>
      <c r="AG53" s="1">
        <v>0.0031999999999999997</v>
      </c>
      <c r="AI53" s="1">
        <v>0.015</v>
      </c>
      <c r="AJ53" s="218">
        <v>2326402</v>
      </c>
    </row>
    <row r="54" spans="1:36" ht="12.75">
      <c r="A54" s="167">
        <v>45</v>
      </c>
      <c r="B54" s="168" t="s">
        <v>490</v>
      </c>
      <c r="C54" s="248">
        <v>4792162</v>
      </c>
      <c r="D54" s="248">
        <v>4956539</v>
      </c>
      <c r="E54" s="248">
        <v>5191955</v>
      </c>
      <c r="F54" s="248">
        <v>5449013</v>
      </c>
      <c r="G54" s="248">
        <v>5668022</v>
      </c>
      <c r="H54" s="248">
        <v>5878653</v>
      </c>
      <c r="I54" s="242">
        <v>0</v>
      </c>
      <c r="J54" s="242">
        <v>0</v>
      </c>
      <c r="L54" s="218">
        <v>44573</v>
      </c>
      <c r="M54" s="218">
        <v>111503</v>
      </c>
      <c r="N54" s="218">
        <v>127259</v>
      </c>
      <c r="O54" s="218">
        <v>82784</v>
      </c>
      <c r="P54" s="229">
        <v>68930</v>
      </c>
      <c r="Q54" s="218">
        <v>44573</v>
      </c>
      <c r="R54" s="218">
        <v>111503</v>
      </c>
      <c r="S54" s="218">
        <v>127259</v>
      </c>
      <c r="T54" s="218">
        <v>82784</v>
      </c>
      <c r="U54" s="218">
        <v>68930</v>
      </c>
      <c r="V54" s="1">
        <v>0.0093</v>
      </c>
      <c r="W54" s="1">
        <v>0.0225</v>
      </c>
      <c r="X54" s="1">
        <v>0.0245</v>
      </c>
      <c r="Y54" s="1">
        <v>0.0152</v>
      </c>
      <c r="Z54" s="1">
        <v>0.0122</v>
      </c>
      <c r="AB54" s="1">
        <v>0.0173</v>
      </c>
      <c r="AC54" s="1">
        <v>0.0166</v>
      </c>
      <c r="AE54" s="1">
        <v>0.0245</v>
      </c>
      <c r="AF54" s="1">
        <v>0.0137</v>
      </c>
      <c r="AG54" s="1">
        <v>0.0108</v>
      </c>
      <c r="AI54" s="1">
        <v>0.0173</v>
      </c>
      <c r="AJ54" s="218">
        <v>101701</v>
      </c>
    </row>
    <row r="55" spans="1:36" ht="12.75">
      <c r="A55" s="167">
        <v>46</v>
      </c>
      <c r="B55" s="168" t="s">
        <v>491</v>
      </c>
      <c r="C55" s="248">
        <v>175733519</v>
      </c>
      <c r="D55" s="248">
        <v>182838477</v>
      </c>
      <c r="E55" s="248">
        <v>189673546</v>
      </c>
      <c r="F55" s="248">
        <v>197016712</v>
      </c>
      <c r="G55" s="248">
        <v>205238363</v>
      </c>
      <c r="H55" s="248">
        <v>213689714</v>
      </c>
      <c r="I55" s="242">
        <v>0</v>
      </c>
      <c r="J55" s="242">
        <v>0</v>
      </c>
      <c r="L55" s="218">
        <v>2711620</v>
      </c>
      <c r="M55" s="218">
        <v>2264107</v>
      </c>
      <c r="N55" s="218">
        <v>2601328</v>
      </c>
      <c r="O55" s="218">
        <v>2765718</v>
      </c>
      <c r="P55" s="229">
        <v>3320392</v>
      </c>
      <c r="Q55" s="218">
        <v>2711620</v>
      </c>
      <c r="R55" s="218">
        <v>2264107</v>
      </c>
      <c r="S55" s="218">
        <v>2601328</v>
      </c>
      <c r="T55" s="218">
        <v>2765718</v>
      </c>
      <c r="U55" s="218">
        <v>3320392</v>
      </c>
      <c r="V55" s="1">
        <v>0.0154</v>
      </c>
      <c r="W55" s="1">
        <v>0.0124</v>
      </c>
      <c r="X55" s="1">
        <v>0.0137</v>
      </c>
      <c r="Y55" s="1">
        <v>0.014</v>
      </c>
      <c r="Z55" s="1">
        <v>0.0162</v>
      </c>
      <c r="AB55" s="1">
        <v>0.0146</v>
      </c>
      <c r="AC55" s="1">
        <v>0.0134</v>
      </c>
      <c r="AE55" s="1">
        <v>0.0162</v>
      </c>
      <c r="AF55" s="1">
        <v>0.0139</v>
      </c>
      <c r="AG55" s="1">
        <v>0.0023</v>
      </c>
      <c r="AI55" s="1">
        <v>0.0146</v>
      </c>
      <c r="AJ55" s="218">
        <v>3119870</v>
      </c>
    </row>
    <row r="56" spans="1:36" ht="12.75">
      <c r="A56" s="167">
        <v>47</v>
      </c>
      <c r="B56" s="168" t="s">
        <v>492</v>
      </c>
      <c r="C56" s="248">
        <v>3281502</v>
      </c>
      <c r="D56" s="248">
        <v>3423371</v>
      </c>
      <c r="E56" s="248">
        <v>3529299</v>
      </c>
      <c r="F56" s="248">
        <v>3641719</v>
      </c>
      <c r="G56" s="248">
        <v>3762014</v>
      </c>
      <c r="H56" s="248">
        <v>3906721</v>
      </c>
      <c r="I56" s="242">
        <v>0</v>
      </c>
      <c r="J56" s="242">
        <v>0</v>
      </c>
      <c r="L56" s="218">
        <v>59831</v>
      </c>
      <c r="M56" s="218">
        <v>20343</v>
      </c>
      <c r="N56" s="218">
        <v>24187</v>
      </c>
      <c r="O56" s="218">
        <v>22790</v>
      </c>
      <c r="P56" s="229">
        <v>50657</v>
      </c>
      <c r="Q56" s="218">
        <v>59831</v>
      </c>
      <c r="R56" s="218">
        <v>20343</v>
      </c>
      <c r="S56" s="218">
        <v>24187</v>
      </c>
      <c r="T56" s="218">
        <v>22790</v>
      </c>
      <c r="U56" s="218">
        <v>50657</v>
      </c>
      <c r="V56" s="1">
        <v>0.0182</v>
      </c>
      <c r="W56" s="1">
        <v>0.0059</v>
      </c>
      <c r="X56" s="1">
        <v>0.0069</v>
      </c>
      <c r="Y56" s="1">
        <v>0.0063</v>
      </c>
      <c r="Z56" s="1">
        <v>0.0135</v>
      </c>
      <c r="AB56" s="1">
        <v>0.0089</v>
      </c>
      <c r="AC56" s="1">
        <v>0.0064</v>
      </c>
      <c r="AE56" s="1">
        <v>0.0135</v>
      </c>
      <c r="AF56" s="1">
        <v>0.0066</v>
      </c>
      <c r="AG56" s="1">
        <v>0.0069</v>
      </c>
      <c r="AI56" s="1">
        <v>0.0089</v>
      </c>
      <c r="AJ56" s="218">
        <v>34770</v>
      </c>
    </row>
    <row r="57" spans="1:36" ht="12.75">
      <c r="A57" s="167">
        <v>48</v>
      </c>
      <c r="B57" s="168" t="s">
        <v>493</v>
      </c>
      <c r="C57" s="248">
        <v>105612937</v>
      </c>
      <c r="D57" s="248">
        <v>111067433</v>
      </c>
      <c r="E57" s="248">
        <v>117266931</v>
      </c>
      <c r="F57" s="248">
        <v>123645873</v>
      </c>
      <c r="G57" s="248">
        <v>130007610</v>
      </c>
      <c r="H57" s="248">
        <v>136366074</v>
      </c>
      <c r="I57" s="242">
        <v>0</v>
      </c>
      <c r="J57" s="242">
        <v>0</v>
      </c>
      <c r="L57" s="218">
        <v>2814173</v>
      </c>
      <c r="M57" s="218">
        <v>3422812</v>
      </c>
      <c r="N57" s="218">
        <v>3447269</v>
      </c>
      <c r="O57" s="218">
        <v>3270590</v>
      </c>
      <c r="P57" s="229">
        <v>3108274</v>
      </c>
      <c r="Q57" s="218">
        <v>2814173</v>
      </c>
      <c r="R57" s="218">
        <v>3422812</v>
      </c>
      <c r="S57" s="218">
        <v>3447269</v>
      </c>
      <c r="T57" s="218">
        <v>3270590</v>
      </c>
      <c r="U57" s="218">
        <v>3108274</v>
      </c>
      <c r="V57" s="1">
        <v>0.0266</v>
      </c>
      <c r="W57" s="1">
        <v>0.0308</v>
      </c>
      <c r="X57" s="1">
        <v>0.0294</v>
      </c>
      <c r="Y57" s="1">
        <v>0.0265</v>
      </c>
      <c r="Z57" s="1">
        <v>0.0239</v>
      </c>
      <c r="AB57" s="1">
        <v>0.0266</v>
      </c>
      <c r="AC57" s="1">
        <v>0.0266</v>
      </c>
      <c r="AE57" s="1">
        <v>0.0294</v>
      </c>
      <c r="AF57" s="1">
        <v>0.0252</v>
      </c>
      <c r="AG57" s="1">
        <v>0.004199999999999999</v>
      </c>
      <c r="AI57" s="1">
        <v>0.0266</v>
      </c>
      <c r="AJ57" s="218">
        <v>3627338</v>
      </c>
    </row>
    <row r="58" spans="1:36" ht="12.75">
      <c r="A58" s="167">
        <v>49</v>
      </c>
      <c r="B58" s="168" t="s">
        <v>494</v>
      </c>
      <c r="C58" s="248">
        <v>509472549</v>
      </c>
      <c r="D58" s="248">
        <v>540959800</v>
      </c>
      <c r="E58" s="248">
        <v>570550306</v>
      </c>
      <c r="F58" s="248">
        <v>599170668</v>
      </c>
      <c r="G58" s="248">
        <v>628478895</v>
      </c>
      <c r="H58" s="248">
        <v>659696719</v>
      </c>
      <c r="I58" s="242">
        <v>0</v>
      </c>
      <c r="J58" s="242">
        <v>0</v>
      </c>
      <c r="L58" s="218">
        <v>18282278</v>
      </c>
      <c r="M58" s="218">
        <v>15405065</v>
      </c>
      <c r="N58" s="218">
        <v>13973778</v>
      </c>
      <c r="O58" s="218">
        <v>14436731</v>
      </c>
      <c r="P58" s="229">
        <v>13400388</v>
      </c>
      <c r="Q58" s="218">
        <v>18282278</v>
      </c>
      <c r="R58" s="218">
        <v>15405065</v>
      </c>
      <c r="S58" s="218">
        <v>13973778</v>
      </c>
      <c r="T58" s="218">
        <v>14436731</v>
      </c>
      <c r="U58" s="218">
        <v>13400388</v>
      </c>
      <c r="V58" s="1">
        <v>0.0359</v>
      </c>
      <c r="W58" s="1">
        <v>0.0285</v>
      </c>
      <c r="X58" s="1">
        <v>0.0245</v>
      </c>
      <c r="Y58" s="1">
        <v>0.0241</v>
      </c>
      <c r="Z58" s="1">
        <v>0.0213</v>
      </c>
      <c r="AB58" s="1">
        <v>0.0233</v>
      </c>
      <c r="AC58" s="1">
        <v>0.0233</v>
      </c>
      <c r="AE58" s="1">
        <v>0.0245</v>
      </c>
      <c r="AF58" s="1">
        <v>0.0227</v>
      </c>
      <c r="AG58" s="1">
        <v>0.0017999999999999995</v>
      </c>
      <c r="AI58" s="1">
        <v>0.0233</v>
      </c>
      <c r="AJ58" s="218">
        <v>15370934</v>
      </c>
    </row>
    <row r="59" spans="1:36" ht="12.75">
      <c r="A59" s="167">
        <v>50</v>
      </c>
      <c r="B59" s="168" t="s">
        <v>495</v>
      </c>
      <c r="C59" s="248">
        <v>61858950</v>
      </c>
      <c r="D59" s="248">
        <v>65010907</v>
      </c>
      <c r="E59" s="248">
        <v>68009198</v>
      </c>
      <c r="F59" s="248">
        <v>70624664</v>
      </c>
      <c r="G59" s="248">
        <v>74265249</v>
      </c>
      <c r="H59" s="248">
        <v>77671650</v>
      </c>
      <c r="I59" s="242" t="s">
        <v>895</v>
      </c>
      <c r="J59" s="242">
        <v>0</v>
      </c>
      <c r="L59" s="218">
        <v>1605483</v>
      </c>
      <c r="M59" s="218">
        <v>1373018</v>
      </c>
      <c r="N59" s="218">
        <v>915236</v>
      </c>
      <c r="O59" s="218">
        <v>1734748</v>
      </c>
      <c r="P59" s="229">
        <v>1549770</v>
      </c>
      <c r="Q59" s="218">
        <v>1605483</v>
      </c>
      <c r="R59" s="218">
        <v>1373018</v>
      </c>
      <c r="S59" s="218">
        <v>915236</v>
      </c>
      <c r="T59" s="218">
        <v>1734748</v>
      </c>
      <c r="U59" s="218">
        <v>1549770</v>
      </c>
      <c r="V59" s="1">
        <v>0.026</v>
      </c>
      <c r="W59" s="1">
        <v>0.0211</v>
      </c>
      <c r="X59" s="1">
        <v>0.0135</v>
      </c>
      <c r="Y59" s="1">
        <v>0.0246</v>
      </c>
      <c r="Z59" s="1">
        <v>0.0209</v>
      </c>
      <c r="AB59" s="1">
        <v>0.0197</v>
      </c>
      <c r="AC59" s="1">
        <v>0.0185</v>
      </c>
      <c r="AE59" s="1">
        <v>0.0246</v>
      </c>
      <c r="AF59" s="1">
        <v>0.0172</v>
      </c>
      <c r="AG59" s="1">
        <v>0.0074</v>
      </c>
      <c r="AI59" s="1">
        <v>0.0197</v>
      </c>
      <c r="AJ59" s="218">
        <v>1530132</v>
      </c>
    </row>
    <row r="60" spans="1:36" ht="12.75">
      <c r="A60" s="167">
        <v>51</v>
      </c>
      <c r="B60" s="168" t="s">
        <v>496</v>
      </c>
      <c r="C60" s="248">
        <v>20927143</v>
      </c>
      <c r="D60" s="248">
        <v>21722969</v>
      </c>
      <c r="E60" s="248">
        <v>22539451</v>
      </c>
      <c r="F60" s="248">
        <v>23365940</v>
      </c>
      <c r="G60" s="248">
        <v>24482414</v>
      </c>
      <c r="H60" s="248">
        <v>25373971</v>
      </c>
      <c r="I60" s="242" t="s">
        <v>907</v>
      </c>
      <c r="J60" s="242">
        <v>0</v>
      </c>
      <c r="L60" s="218">
        <v>272648</v>
      </c>
      <c r="M60" s="218">
        <v>273408</v>
      </c>
      <c r="N60" s="218">
        <v>263002</v>
      </c>
      <c r="O60" s="218">
        <v>446160</v>
      </c>
      <c r="P60" s="229">
        <v>279497</v>
      </c>
      <c r="Q60" s="218">
        <v>272648</v>
      </c>
      <c r="R60" s="218">
        <v>273408</v>
      </c>
      <c r="S60" s="218">
        <v>263002</v>
      </c>
      <c r="T60" s="218">
        <v>446160</v>
      </c>
      <c r="U60" s="218">
        <v>279497</v>
      </c>
      <c r="V60" s="1">
        <v>0.013</v>
      </c>
      <c r="W60" s="1">
        <v>0.0126</v>
      </c>
      <c r="X60" s="1">
        <v>0.0117</v>
      </c>
      <c r="Y60" s="1">
        <v>0.0191</v>
      </c>
      <c r="Z60" s="1">
        <v>0.0114</v>
      </c>
      <c r="AB60" s="1">
        <v>0.0141</v>
      </c>
      <c r="AC60" s="1">
        <v>0.0119</v>
      </c>
      <c r="AE60" s="1">
        <v>0.0191</v>
      </c>
      <c r="AF60" s="1">
        <v>0.0116</v>
      </c>
      <c r="AG60" s="1">
        <v>0.0075</v>
      </c>
      <c r="AI60" s="1">
        <v>0.0141</v>
      </c>
      <c r="AJ60" s="218">
        <v>357773</v>
      </c>
    </row>
    <row r="61" spans="1:36" ht="12.75">
      <c r="A61" s="167">
        <v>52</v>
      </c>
      <c r="B61" s="168" t="s">
        <v>497</v>
      </c>
      <c r="C61" s="248">
        <v>21899430</v>
      </c>
      <c r="D61" s="248">
        <v>22905353</v>
      </c>
      <c r="E61" s="248">
        <v>23905837</v>
      </c>
      <c r="F61" s="248">
        <v>24824537</v>
      </c>
      <c r="G61" s="248">
        <v>25987764</v>
      </c>
      <c r="H61" s="248">
        <v>26919980</v>
      </c>
      <c r="I61" s="242" t="s">
        <v>896</v>
      </c>
      <c r="J61" s="242" t="s">
        <v>908</v>
      </c>
      <c r="L61" s="218">
        <v>348249</v>
      </c>
      <c r="M61" s="218">
        <v>424464</v>
      </c>
      <c r="N61" s="218">
        <v>321054</v>
      </c>
      <c r="O61" s="218">
        <v>542614</v>
      </c>
      <c r="P61" s="229">
        <v>282448</v>
      </c>
      <c r="Q61" s="218">
        <v>348249</v>
      </c>
      <c r="R61" s="218">
        <v>424464</v>
      </c>
      <c r="S61" s="218">
        <v>321054</v>
      </c>
      <c r="T61" s="218">
        <v>542614</v>
      </c>
      <c r="U61" s="218">
        <v>282448</v>
      </c>
      <c r="V61" s="1">
        <v>0.0159</v>
      </c>
      <c r="W61" s="1">
        <v>0.0185</v>
      </c>
      <c r="X61" s="1">
        <v>0.0134</v>
      </c>
      <c r="Y61" s="1">
        <v>0.0219</v>
      </c>
      <c r="Z61" s="1">
        <v>0.0109</v>
      </c>
      <c r="AB61" s="1">
        <v>0.0154</v>
      </c>
      <c r="AC61" s="1">
        <v>0.0143</v>
      </c>
      <c r="AE61" s="1">
        <v>0.0219</v>
      </c>
      <c r="AF61" s="1">
        <v>0.0122</v>
      </c>
      <c r="AG61" s="1">
        <v>0.009699999999999999</v>
      </c>
      <c r="AI61" s="1">
        <v>0.0154</v>
      </c>
      <c r="AJ61" s="218">
        <v>414568</v>
      </c>
    </row>
    <row r="62" spans="1:36" ht="12.75">
      <c r="A62" s="167">
        <v>53</v>
      </c>
      <c r="B62" s="168" t="s">
        <v>498</v>
      </c>
      <c r="C62" s="248">
        <v>2716985</v>
      </c>
      <c r="D62" s="248">
        <v>2818202</v>
      </c>
      <c r="E62" s="248">
        <v>2977962</v>
      </c>
      <c r="F62" s="248">
        <v>3086335</v>
      </c>
      <c r="G62" s="248">
        <v>3207212</v>
      </c>
      <c r="H62" s="248">
        <v>3327953</v>
      </c>
      <c r="I62" s="242">
        <v>0</v>
      </c>
      <c r="J62" s="242">
        <v>0</v>
      </c>
      <c r="L62" s="218">
        <v>33292</v>
      </c>
      <c r="M62" s="218">
        <v>89305</v>
      </c>
      <c r="N62" s="218">
        <v>33924</v>
      </c>
      <c r="O62" s="218">
        <v>42716</v>
      </c>
      <c r="P62" s="229">
        <v>40561</v>
      </c>
      <c r="Q62" s="218">
        <v>33292</v>
      </c>
      <c r="R62" s="218">
        <v>89305</v>
      </c>
      <c r="S62" s="218">
        <v>33924</v>
      </c>
      <c r="T62" s="218">
        <v>42716</v>
      </c>
      <c r="U62" s="218">
        <v>40561</v>
      </c>
      <c r="V62" s="1">
        <v>0.0123</v>
      </c>
      <c r="W62" s="1">
        <v>0.0317</v>
      </c>
      <c r="X62" s="1">
        <v>0.0114</v>
      </c>
      <c r="Y62" s="1">
        <v>0.0138</v>
      </c>
      <c r="Z62" s="1">
        <v>0.0126</v>
      </c>
      <c r="AB62" s="1">
        <v>0.0126</v>
      </c>
      <c r="AC62" s="1">
        <v>0.0126</v>
      </c>
      <c r="AE62" s="1">
        <v>0.0138</v>
      </c>
      <c r="AF62" s="1">
        <v>0.012</v>
      </c>
      <c r="AG62" s="1">
        <v>0.0017999999999999995</v>
      </c>
      <c r="AI62" s="1">
        <v>0.0126</v>
      </c>
      <c r="AJ62" s="218">
        <v>41932</v>
      </c>
    </row>
    <row r="63" spans="1:36" ht="12.75">
      <c r="A63" s="167">
        <v>54</v>
      </c>
      <c r="B63" s="168" t="s">
        <v>499</v>
      </c>
      <c r="C63" s="248">
        <v>17277860</v>
      </c>
      <c r="D63" s="248">
        <v>18009251</v>
      </c>
      <c r="E63" s="248">
        <v>18894054</v>
      </c>
      <c r="F63" s="248">
        <v>19851765</v>
      </c>
      <c r="G63" s="248">
        <v>21040934</v>
      </c>
      <c r="H63" s="248">
        <v>22202815</v>
      </c>
      <c r="I63" s="242" t="s">
        <v>909</v>
      </c>
      <c r="J63" s="242">
        <v>0</v>
      </c>
      <c r="L63" s="218">
        <v>299444</v>
      </c>
      <c r="M63" s="218">
        <v>434572</v>
      </c>
      <c r="N63" s="218">
        <v>485359</v>
      </c>
      <c r="O63" s="218">
        <v>683105</v>
      </c>
      <c r="P63" s="229">
        <v>635858</v>
      </c>
      <c r="Q63" s="218">
        <v>299444</v>
      </c>
      <c r="R63" s="218">
        <v>434572</v>
      </c>
      <c r="S63" s="218">
        <v>485359</v>
      </c>
      <c r="T63" s="218">
        <v>683105</v>
      </c>
      <c r="U63" s="218">
        <v>635858</v>
      </c>
      <c r="V63" s="1">
        <v>0.0173</v>
      </c>
      <c r="W63" s="1">
        <v>0.0241</v>
      </c>
      <c r="X63" s="1">
        <v>0.0257</v>
      </c>
      <c r="Y63" s="1">
        <v>0.0344</v>
      </c>
      <c r="Z63" s="1">
        <v>0.0302</v>
      </c>
      <c r="AB63" s="1">
        <v>0.0301</v>
      </c>
      <c r="AC63" s="1">
        <v>0.0267</v>
      </c>
      <c r="AE63" s="1">
        <v>0.0344</v>
      </c>
      <c r="AF63" s="1">
        <v>0.028</v>
      </c>
      <c r="AG63" s="1">
        <v>0.0063999999999999994</v>
      </c>
      <c r="AI63" s="1">
        <v>0.0301</v>
      </c>
      <c r="AJ63" s="218">
        <v>668305</v>
      </c>
    </row>
    <row r="64" spans="1:36" ht="12.75">
      <c r="A64" s="167">
        <v>55</v>
      </c>
      <c r="B64" s="168" t="s">
        <v>500</v>
      </c>
      <c r="C64" s="248">
        <v>23677336</v>
      </c>
      <c r="D64" s="248">
        <v>24793850</v>
      </c>
      <c r="E64" s="248">
        <v>25912342</v>
      </c>
      <c r="F64" s="248">
        <v>27004261</v>
      </c>
      <c r="G64" s="248">
        <v>28241008</v>
      </c>
      <c r="H64" s="248">
        <v>29318108</v>
      </c>
      <c r="I64" s="242">
        <v>0</v>
      </c>
      <c r="J64" s="242">
        <v>0</v>
      </c>
      <c r="L64" s="218">
        <v>524580</v>
      </c>
      <c r="M64" s="218">
        <v>498646</v>
      </c>
      <c r="N64" s="218">
        <v>444110</v>
      </c>
      <c r="O64" s="218">
        <v>481911</v>
      </c>
      <c r="P64" s="229">
        <v>371075</v>
      </c>
      <c r="Q64" s="218">
        <v>524580</v>
      </c>
      <c r="R64" s="218">
        <v>498646</v>
      </c>
      <c r="S64" s="218">
        <v>444110</v>
      </c>
      <c r="T64" s="218">
        <v>481911</v>
      </c>
      <c r="U64" s="218">
        <v>371075</v>
      </c>
      <c r="V64" s="1">
        <v>0.0222</v>
      </c>
      <c r="W64" s="1">
        <v>0.0201</v>
      </c>
      <c r="X64" s="1">
        <v>0.0171</v>
      </c>
      <c r="Y64" s="1">
        <v>0.0178</v>
      </c>
      <c r="Z64" s="1">
        <v>0.0131</v>
      </c>
      <c r="AB64" s="1">
        <v>0.016</v>
      </c>
      <c r="AC64" s="1">
        <v>0.016</v>
      </c>
      <c r="AE64" s="1">
        <v>0.0178</v>
      </c>
      <c r="AF64" s="1">
        <v>0.0151</v>
      </c>
      <c r="AG64" s="1">
        <v>0.0026999999999999993</v>
      </c>
      <c r="AI64" s="1">
        <v>0.016</v>
      </c>
      <c r="AJ64" s="218">
        <v>469090</v>
      </c>
    </row>
    <row r="65" spans="1:36" ht="12.75">
      <c r="A65" s="167">
        <v>56</v>
      </c>
      <c r="B65" s="168" t="s">
        <v>501</v>
      </c>
      <c r="C65" s="248">
        <v>85490204</v>
      </c>
      <c r="D65" s="248">
        <v>90161406</v>
      </c>
      <c r="E65" s="248">
        <v>93668498</v>
      </c>
      <c r="F65" s="248">
        <v>97520293</v>
      </c>
      <c r="G65" s="248">
        <v>101789687</v>
      </c>
      <c r="H65" s="248">
        <v>106109294</v>
      </c>
      <c r="I65" s="242" t="s">
        <v>896</v>
      </c>
      <c r="J65" s="242">
        <v>0</v>
      </c>
      <c r="L65" s="218">
        <v>2533947</v>
      </c>
      <c r="M65" s="218">
        <v>1253057</v>
      </c>
      <c r="N65" s="218">
        <v>1510083</v>
      </c>
      <c r="O65" s="218">
        <v>1831387</v>
      </c>
      <c r="P65" s="229">
        <v>1774865</v>
      </c>
      <c r="Q65" s="218">
        <v>2533947</v>
      </c>
      <c r="R65" s="218">
        <v>1253057</v>
      </c>
      <c r="S65" s="218">
        <v>1510083</v>
      </c>
      <c r="T65" s="218">
        <v>1831387</v>
      </c>
      <c r="U65" s="218">
        <v>1774865</v>
      </c>
      <c r="V65" s="1">
        <v>0.0296</v>
      </c>
      <c r="W65" s="1">
        <v>0.0139</v>
      </c>
      <c r="X65" s="1">
        <v>0.0161</v>
      </c>
      <c r="Y65" s="1">
        <v>0.0188</v>
      </c>
      <c r="Z65" s="1">
        <v>0.0174</v>
      </c>
      <c r="AB65" s="1">
        <v>0.0174</v>
      </c>
      <c r="AC65" s="1">
        <v>0.0158</v>
      </c>
      <c r="AE65" s="1">
        <v>0.0188</v>
      </c>
      <c r="AF65" s="1">
        <v>0.0168</v>
      </c>
      <c r="AG65" s="1">
        <v>0.0020000000000000018</v>
      </c>
      <c r="AI65" s="1">
        <v>0.0174</v>
      </c>
      <c r="AJ65" s="218">
        <v>1846302</v>
      </c>
    </row>
    <row r="66" spans="1:36" ht="12.75">
      <c r="A66" s="167">
        <v>57</v>
      </c>
      <c r="B66" s="168" t="s">
        <v>502</v>
      </c>
      <c r="C66" s="248">
        <v>48322835</v>
      </c>
      <c r="D66" s="248">
        <v>51980785</v>
      </c>
      <c r="E66" s="248">
        <v>54878173</v>
      </c>
      <c r="F66" s="248">
        <v>57906281</v>
      </c>
      <c r="G66" s="248">
        <v>61485089</v>
      </c>
      <c r="H66" s="248">
        <v>64806742</v>
      </c>
      <c r="I66" s="242">
        <v>0</v>
      </c>
      <c r="J66" s="242">
        <v>0</v>
      </c>
      <c r="L66" s="218">
        <v>2449879</v>
      </c>
      <c r="M66" s="218">
        <v>2056881</v>
      </c>
      <c r="N66" s="218">
        <v>1656154</v>
      </c>
      <c r="O66" s="218">
        <v>2221542</v>
      </c>
      <c r="P66" s="229">
        <v>1784526</v>
      </c>
      <c r="Q66" s="218">
        <v>2449879</v>
      </c>
      <c r="R66" s="218">
        <v>2056881</v>
      </c>
      <c r="S66" s="218">
        <v>1656154</v>
      </c>
      <c r="T66" s="218">
        <v>2221542</v>
      </c>
      <c r="U66" s="218">
        <v>1784526</v>
      </c>
      <c r="V66" s="1">
        <v>0.0507</v>
      </c>
      <c r="W66" s="1">
        <v>0.0396</v>
      </c>
      <c r="X66" s="1">
        <v>0.0302</v>
      </c>
      <c r="Y66" s="1">
        <v>0.0384</v>
      </c>
      <c r="Z66" s="1">
        <v>0.029</v>
      </c>
      <c r="AB66" s="1">
        <v>0.0325</v>
      </c>
      <c r="AC66" s="1">
        <v>0.0325</v>
      </c>
      <c r="AE66" s="1">
        <v>0.0384</v>
      </c>
      <c r="AF66" s="1">
        <v>0.0296</v>
      </c>
      <c r="AG66" s="1">
        <v>0.008799999999999995</v>
      </c>
      <c r="AI66" s="1">
        <v>0.0325</v>
      </c>
      <c r="AJ66" s="218">
        <v>2106219</v>
      </c>
    </row>
    <row r="67" spans="1:36" ht="12.75">
      <c r="A67" s="167">
        <v>58</v>
      </c>
      <c r="B67" s="168" t="s">
        <v>503</v>
      </c>
      <c r="C67" s="248">
        <v>3173655</v>
      </c>
      <c r="D67" s="248">
        <v>3284567</v>
      </c>
      <c r="E67" s="248">
        <v>3395437</v>
      </c>
      <c r="F67" s="248">
        <v>3510757</v>
      </c>
      <c r="G67" s="248">
        <v>3619296</v>
      </c>
      <c r="H67" s="248">
        <v>3773539</v>
      </c>
      <c r="I67" s="242">
        <v>0</v>
      </c>
      <c r="J67" s="242">
        <v>0</v>
      </c>
      <c r="L67" s="218">
        <v>31570</v>
      </c>
      <c r="M67" s="218">
        <v>28755</v>
      </c>
      <c r="N67" s="218">
        <v>30434</v>
      </c>
      <c r="O67" s="218">
        <v>15381</v>
      </c>
      <c r="P67" s="229">
        <v>63761</v>
      </c>
      <c r="Q67" s="218">
        <v>31570</v>
      </c>
      <c r="R67" s="218">
        <v>28755</v>
      </c>
      <c r="S67" s="218">
        <v>30434</v>
      </c>
      <c r="T67" s="218">
        <v>15381</v>
      </c>
      <c r="U67" s="218">
        <v>63761</v>
      </c>
      <c r="V67" s="1">
        <v>0.0099</v>
      </c>
      <c r="W67" s="1">
        <v>0.0088</v>
      </c>
      <c r="X67" s="1">
        <v>0.009</v>
      </c>
      <c r="Y67" s="1">
        <v>0.0044</v>
      </c>
      <c r="Z67" s="1">
        <v>0.0176</v>
      </c>
      <c r="AB67" s="1">
        <v>0.0103</v>
      </c>
      <c r="AC67" s="1">
        <v>0.0074</v>
      </c>
      <c r="AE67" s="1">
        <v>0.0176</v>
      </c>
      <c r="AF67" s="1">
        <v>0.0067</v>
      </c>
      <c r="AG67" s="1">
        <v>0.0109</v>
      </c>
      <c r="AI67" s="1">
        <v>0.0103</v>
      </c>
      <c r="AJ67" s="218">
        <v>38867</v>
      </c>
    </row>
    <row r="68" spans="1:36" ht="12.75">
      <c r="A68" s="167">
        <v>59</v>
      </c>
      <c r="B68" s="168" t="s">
        <v>504</v>
      </c>
      <c r="C68" s="248">
        <v>2348314</v>
      </c>
      <c r="D68" s="248">
        <v>2433506</v>
      </c>
      <c r="E68" s="248">
        <v>2517629</v>
      </c>
      <c r="F68" s="248">
        <v>2590373</v>
      </c>
      <c r="G68" s="248">
        <v>2675467</v>
      </c>
      <c r="H68" s="248">
        <v>0</v>
      </c>
      <c r="I68" s="242" t="s">
        <v>902</v>
      </c>
      <c r="J68" s="242">
        <v>0</v>
      </c>
      <c r="L68" s="218">
        <v>26484</v>
      </c>
      <c r="M68" s="218">
        <v>23286</v>
      </c>
      <c r="N68" s="218">
        <v>9804</v>
      </c>
      <c r="O68" s="218">
        <v>16014</v>
      </c>
      <c r="P68" s="229">
        <v>0</v>
      </c>
      <c r="Q68" s="218">
        <v>26484</v>
      </c>
      <c r="R68" s="218">
        <v>23286</v>
      </c>
      <c r="S68" s="218">
        <v>9804</v>
      </c>
      <c r="T68" s="218">
        <v>16014</v>
      </c>
      <c r="U68" s="218">
        <v>0</v>
      </c>
      <c r="V68" s="1">
        <v>0.0113</v>
      </c>
      <c r="W68" s="1">
        <v>0.0096</v>
      </c>
      <c r="X68" s="1">
        <v>0.0039</v>
      </c>
      <c r="Y68" s="1">
        <v>0.0062</v>
      </c>
      <c r="Z68" s="1">
        <v>0</v>
      </c>
      <c r="AB68" s="1">
        <v>0.0066</v>
      </c>
      <c r="AC68" s="1">
        <v>0.0066</v>
      </c>
      <c r="AE68" s="1">
        <v>0.0096</v>
      </c>
      <c r="AF68" s="1">
        <v>0.0051</v>
      </c>
      <c r="AG68" s="1">
        <v>0.004499999999999999</v>
      </c>
      <c r="AI68" s="1">
        <v>0.0066</v>
      </c>
      <c r="AJ68" s="218">
        <v>17658</v>
      </c>
    </row>
    <row r="69" spans="1:36" ht="12.75">
      <c r="A69" s="167">
        <v>60</v>
      </c>
      <c r="B69" s="168" t="s">
        <v>505</v>
      </c>
      <c r="C69" s="248">
        <v>2857402</v>
      </c>
      <c r="D69" s="248">
        <v>2952119</v>
      </c>
      <c r="E69" s="248">
        <v>3055865</v>
      </c>
      <c r="F69" s="248">
        <v>3165362</v>
      </c>
      <c r="G69" s="248">
        <v>3301345</v>
      </c>
      <c r="H69" s="248">
        <v>3430970</v>
      </c>
      <c r="I69" s="242">
        <v>0</v>
      </c>
      <c r="J69" s="242">
        <v>0</v>
      </c>
      <c r="L69" s="218">
        <v>22565</v>
      </c>
      <c r="M69" s="218">
        <v>29943</v>
      </c>
      <c r="N69" s="218">
        <v>33100</v>
      </c>
      <c r="O69" s="218">
        <v>56849</v>
      </c>
      <c r="P69" s="229">
        <v>47091</v>
      </c>
      <c r="Q69" s="218">
        <v>22565</v>
      </c>
      <c r="R69" s="218">
        <v>29943</v>
      </c>
      <c r="S69" s="218">
        <v>33100</v>
      </c>
      <c r="T69" s="218">
        <v>56849</v>
      </c>
      <c r="U69" s="218">
        <v>47091</v>
      </c>
      <c r="V69" s="1">
        <v>0.0079</v>
      </c>
      <c r="W69" s="1">
        <v>0.0101</v>
      </c>
      <c r="X69" s="1">
        <v>0.0108</v>
      </c>
      <c r="Y69" s="1">
        <v>0.018</v>
      </c>
      <c r="Z69" s="1">
        <v>0.0143</v>
      </c>
      <c r="AB69" s="1">
        <v>0.0144</v>
      </c>
      <c r="AC69" s="1">
        <v>0.0117</v>
      </c>
      <c r="AE69" s="1">
        <v>0.018</v>
      </c>
      <c r="AF69" s="1">
        <v>0.0126</v>
      </c>
      <c r="AG69" s="1">
        <v>0.0053999999999999986</v>
      </c>
      <c r="AI69" s="1">
        <v>0.0144</v>
      </c>
      <c r="AJ69" s="218">
        <v>49406</v>
      </c>
    </row>
    <row r="70" spans="1:36" ht="12.75">
      <c r="A70" s="167">
        <v>61</v>
      </c>
      <c r="B70" s="168" t="s">
        <v>506</v>
      </c>
      <c r="C70" s="248">
        <v>82085653</v>
      </c>
      <c r="D70" s="248">
        <v>85085256</v>
      </c>
      <c r="E70" s="248">
        <v>88297903</v>
      </c>
      <c r="F70" s="248">
        <v>91689322</v>
      </c>
      <c r="G70" s="248">
        <v>95030164</v>
      </c>
      <c r="H70" s="248">
        <v>98391481</v>
      </c>
      <c r="I70" s="242">
        <v>0</v>
      </c>
      <c r="J70" s="242">
        <v>0</v>
      </c>
      <c r="L70" s="218">
        <v>947462</v>
      </c>
      <c r="M70" s="218">
        <v>1085516</v>
      </c>
      <c r="N70" s="218">
        <v>1180831</v>
      </c>
      <c r="O70" s="218">
        <v>1048609</v>
      </c>
      <c r="P70" s="229">
        <v>984442</v>
      </c>
      <c r="Q70" s="218">
        <v>947462</v>
      </c>
      <c r="R70" s="218">
        <v>1085516</v>
      </c>
      <c r="S70" s="218">
        <v>1180831</v>
      </c>
      <c r="T70" s="218">
        <v>1048609</v>
      </c>
      <c r="U70" s="218">
        <v>984442</v>
      </c>
      <c r="V70" s="1">
        <v>0.0115</v>
      </c>
      <c r="W70" s="1">
        <v>0.0128</v>
      </c>
      <c r="X70" s="1">
        <v>0.0134</v>
      </c>
      <c r="Y70" s="1">
        <v>0.0114</v>
      </c>
      <c r="Z70" s="1">
        <v>0.0104</v>
      </c>
      <c r="AB70" s="1">
        <v>0.0117</v>
      </c>
      <c r="AC70" s="1">
        <v>0.0115</v>
      </c>
      <c r="AE70" s="1">
        <v>0.0134</v>
      </c>
      <c r="AF70" s="1">
        <v>0.0109</v>
      </c>
      <c r="AG70" s="1">
        <v>0.0025000000000000005</v>
      </c>
      <c r="AI70" s="1">
        <v>0.0117</v>
      </c>
      <c r="AJ70" s="218">
        <v>1151180</v>
      </c>
    </row>
    <row r="71" spans="1:36" ht="12.75">
      <c r="A71" s="167">
        <v>62</v>
      </c>
      <c r="B71" s="168" t="s">
        <v>507</v>
      </c>
      <c r="C71" s="248">
        <v>5178743</v>
      </c>
      <c r="D71" s="248">
        <v>5383064</v>
      </c>
      <c r="E71" s="248">
        <v>5604232</v>
      </c>
      <c r="F71" s="248">
        <v>5831027</v>
      </c>
      <c r="G71" s="248">
        <v>6137618</v>
      </c>
      <c r="H71" s="248">
        <v>6388759</v>
      </c>
      <c r="I71" s="242" t="s">
        <v>896</v>
      </c>
      <c r="J71" s="242">
        <v>0</v>
      </c>
      <c r="L71" s="218">
        <v>74853</v>
      </c>
      <c r="M71" s="218">
        <v>86591</v>
      </c>
      <c r="N71" s="218">
        <v>86689</v>
      </c>
      <c r="O71" s="218">
        <v>90766</v>
      </c>
      <c r="P71" s="229">
        <v>97700</v>
      </c>
      <c r="Q71" s="218">
        <v>74853</v>
      </c>
      <c r="R71" s="218">
        <v>86591</v>
      </c>
      <c r="S71" s="218">
        <v>86689</v>
      </c>
      <c r="T71" s="218">
        <v>90766</v>
      </c>
      <c r="U71" s="218">
        <v>97700</v>
      </c>
      <c r="V71" s="1">
        <v>0.0145</v>
      </c>
      <c r="W71" s="1">
        <v>0.0161</v>
      </c>
      <c r="X71" s="1">
        <v>0.0155</v>
      </c>
      <c r="Y71" s="1">
        <v>0.0156</v>
      </c>
      <c r="Z71" s="1">
        <v>0.0159</v>
      </c>
      <c r="AB71" s="1">
        <v>0.0157</v>
      </c>
      <c r="AC71" s="1">
        <v>0.0157</v>
      </c>
      <c r="AE71" s="1">
        <v>0.0159</v>
      </c>
      <c r="AF71" s="1">
        <v>0.0156</v>
      </c>
      <c r="AG71" s="1">
        <v>0.00030000000000000165</v>
      </c>
      <c r="AI71" s="1">
        <v>0.0157</v>
      </c>
      <c r="AJ71" s="218">
        <v>100304</v>
      </c>
    </row>
    <row r="72" spans="1:36" ht="12.75">
      <c r="A72" s="167">
        <v>63</v>
      </c>
      <c r="B72" s="168" t="s">
        <v>508</v>
      </c>
      <c r="C72" s="248">
        <v>1736349</v>
      </c>
      <c r="D72" s="248">
        <v>1792235</v>
      </c>
      <c r="E72" s="248">
        <v>1868756</v>
      </c>
      <c r="F72" s="248">
        <v>1924899</v>
      </c>
      <c r="G72" s="248">
        <v>2018524</v>
      </c>
      <c r="H72" s="248">
        <v>2071056</v>
      </c>
      <c r="I72" s="242">
        <v>0</v>
      </c>
      <c r="J72" s="242">
        <v>0</v>
      </c>
      <c r="L72" s="218">
        <v>12477</v>
      </c>
      <c r="M72" s="218">
        <v>31715</v>
      </c>
      <c r="N72" s="218">
        <v>9424</v>
      </c>
      <c r="O72" s="218">
        <v>45503</v>
      </c>
      <c r="P72" s="229">
        <v>2069</v>
      </c>
      <c r="Q72" s="218">
        <v>12477</v>
      </c>
      <c r="R72" s="218">
        <v>31715</v>
      </c>
      <c r="S72" s="218">
        <v>9424</v>
      </c>
      <c r="T72" s="218">
        <v>45503</v>
      </c>
      <c r="U72" s="218">
        <v>2069</v>
      </c>
      <c r="V72" s="1">
        <v>0.0072</v>
      </c>
      <c r="W72" s="1">
        <v>0.0177</v>
      </c>
      <c r="X72" s="1">
        <v>0.005</v>
      </c>
      <c r="Y72" s="1">
        <v>0.0236</v>
      </c>
      <c r="Z72" s="1">
        <v>0.001</v>
      </c>
      <c r="AB72" s="1">
        <v>0.0099</v>
      </c>
      <c r="AC72" s="1">
        <v>0.0079</v>
      </c>
      <c r="AE72" s="1">
        <v>0.0236</v>
      </c>
      <c r="AF72" s="1">
        <v>0.003</v>
      </c>
      <c r="AG72" s="1">
        <v>0.0206</v>
      </c>
      <c r="AI72" s="1">
        <v>0.0079</v>
      </c>
      <c r="AJ72" s="218">
        <v>16361</v>
      </c>
    </row>
    <row r="73" spans="1:36" ht="12.75">
      <c r="A73" s="167">
        <v>64</v>
      </c>
      <c r="B73" s="168" t="s">
        <v>509</v>
      </c>
      <c r="C73" s="248">
        <v>20765696</v>
      </c>
      <c r="D73" s="248">
        <v>21843211</v>
      </c>
      <c r="E73" s="248">
        <v>24110850</v>
      </c>
      <c r="F73" s="248">
        <v>25991616</v>
      </c>
      <c r="G73" s="248">
        <v>27184369</v>
      </c>
      <c r="H73" s="248">
        <v>28529466</v>
      </c>
      <c r="I73" s="242" t="s">
        <v>897</v>
      </c>
      <c r="J73" s="242">
        <v>0</v>
      </c>
      <c r="L73" s="218">
        <v>558373</v>
      </c>
      <c r="M73" s="218">
        <v>1721559</v>
      </c>
      <c r="N73" s="218">
        <v>1277995</v>
      </c>
      <c r="O73" s="218">
        <v>514156</v>
      </c>
      <c r="P73" s="229">
        <v>665488</v>
      </c>
      <c r="Q73" s="218">
        <v>558373</v>
      </c>
      <c r="R73" s="218">
        <v>1721559</v>
      </c>
      <c r="S73" s="218">
        <v>1277995</v>
      </c>
      <c r="T73" s="218">
        <v>514156</v>
      </c>
      <c r="U73" s="218">
        <v>665488</v>
      </c>
      <c r="V73" s="1">
        <v>0.0269</v>
      </c>
      <c r="W73" s="1">
        <v>0.0788</v>
      </c>
      <c r="X73" s="1">
        <v>0.053</v>
      </c>
      <c r="Y73" s="1">
        <v>0.0198</v>
      </c>
      <c r="Z73" s="1">
        <v>0.0245</v>
      </c>
      <c r="AB73" s="1">
        <v>0.0324</v>
      </c>
      <c r="AC73" s="1">
        <v>0.0324</v>
      </c>
      <c r="AE73" s="1">
        <v>0.053</v>
      </c>
      <c r="AF73" s="1">
        <v>0.0222</v>
      </c>
      <c r="AG73" s="1">
        <v>0.030799999999999998</v>
      </c>
      <c r="AI73" s="1">
        <v>0.0324</v>
      </c>
      <c r="AJ73" s="218">
        <v>924355</v>
      </c>
    </row>
    <row r="74" spans="1:36" ht="12.75">
      <c r="A74" s="167">
        <v>65</v>
      </c>
      <c r="B74" s="168" t="s">
        <v>510</v>
      </c>
      <c r="C74" s="248">
        <v>30048909</v>
      </c>
      <c r="D74" s="248">
        <v>31552568</v>
      </c>
      <c r="E74" s="248">
        <v>33053598</v>
      </c>
      <c r="F74" s="248">
        <v>34680015</v>
      </c>
      <c r="G74" s="248">
        <v>36123940</v>
      </c>
      <c r="H74" s="248">
        <v>37487218</v>
      </c>
      <c r="I74" s="242" t="s">
        <v>896</v>
      </c>
      <c r="J74" s="242">
        <v>0</v>
      </c>
      <c r="L74" s="218">
        <v>752436</v>
      </c>
      <c r="M74" s="218">
        <v>712215</v>
      </c>
      <c r="N74" s="218">
        <v>800077</v>
      </c>
      <c r="O74" s="218">
        <v>509417</v>
      </c>
      <c r="P74" s="229">
        <v>460179</v>
      </c>
      <c r="Q74" s="218">
        <v>752436</v>
      </c>
      <c r="R74" s="218">
        <v>712215</v>
      </c>
      <c r="S74" s="218">
        <v>800077</v>
      </c>
      <c r="T74" s="218">
        <v>509417</v>
      </c>
      <c r="U74" s="218">
        <v>460179</v>
      </c>
      <c r="V74" s="1">
        <v>0.025</v>
      </c>
      <c r="W74" s="1">
        <v>0.0226</v>
      </c>
      <c r="X74" s="1">
        <v>0.0242</v>
      </c>
      <c r="Y74" s="1">
        <v>0.0147</v>
      </c>
      <c r="Z74" s="1">
        <v>0.0127</v>
      </c>
      <c r="AB74" s="1">
        <v>0.0172</v>
      </c>
      <c r="AC74" s="1">
        <v>0.0167</v>
      </c>
      <c r="AE74" s="1">
        <v>0.0242</v>
      </c>
      <c r="AF74" s="1">
        <v>0.0137</v>
      </c>
      <c r="AG74" s="1">
        <v>0.010499999999999999</v>
      </c>
      <c r="AI74" s="1">
        <v>0.0172</v>
      </c>
      <c r="AJ74" s="218">
        <v>644780</v>
      </c>
    </row>
    <row r="75" spans="1:36" ht="12.75">
      <c r="A75" s="167">
        <v>66</v>
      </c>
      <c r="B75" s="168" t="s">
        <v>511</v>
      </c>
      <c r="C75" s="248">
        <v>3256677</v>
      </c>
      <c r="D75" s="248">
        <v>3365278</v>
      </c>
      <c r="E75" s="248">
        <v>3473748</v>
      </c>
      <c r="F75" s="248">
        <v>3594737</v>
      </c>
      <c r="G75" s="248">
        <v>3722805</v>
      </c>
      <c r="H75" s="248">
        <v>3841422</v>
      </c>
      <c r="I75" s="242">
        <v>0</v>
      </c>
      <c r="J75" s="242">
        <v>0</v>
      </c>
      <c r="L75" s="218">
        <v>27184</v>
      </c>
      <c r="M75" s="218">
        <v>24338</v>
      </c>
      <c r="N75" s="218">
        <v>34145</v>
      </c>
      <c r="O75" s="218">
        <v>38200</v>
      </c>
      <c r="P75" s="229">
        <v>25547</v>
      </c>
      <c r="Q75" s="218">
        <v>27184</v>
      </c>
      <c r="R75" s="218">
        <v>24338</v>
      </c>
      <c r="S75" s="218">
        <v>34145</v>
      </c>
      <c r="T75" s="218">
        <v>38200</v>
      </c>
      <c r="U75" s="218">
        <v>25547</v>
      </c>
      <c r="V75" s="1">
        <v>0.0083</v>
      </c>
      <c r="W75" s="1">
        <v>0.0072</v>
      </c>
      <c r="X75" s="1">
        <v>0.0098</v>
      </c>
      <c r="Y75" s="1">
        <v>0.0106</v>
      </c>
      <c r="Z75" s="1">
        <v>0.0069</v>
      </c>
      <c r="AB75" s="1">
        <v>0.0091</v>
      </c>
      <c r="AC75" s="1">
        <v>0.008</v>
      </c>
      <c r="AE75" s="1">
        <v>0.0106</v>
      </c>
      <c r="AF75" s="1">
        <v>0.0084</v>
      </c>
      <c r="AG75" s="1">
        <v>0.0022000000000000006</v>
      </c>
      <c r="AI75" s="1">
        <v>0.0091</v>
      </c>
      <c r="AJ75" s="218">
        <v>34957</v>
      </c>
    </row>
    <row r="76" spans="1:36" ht="12.75">
      <c r="A76" s="167">
        <v>67</v>
      </c>
      <c r="B76" s="168" t="s">
        <v>512</v>
      </c>
      <c r="C76" s="248">
        <v>67492558</v>
      </c>
      <c r="D76" s="248">
        <v>70616837</v>
      </c>
      <c r="E76" s="248">
        <v>73703588</v>
      </c>
      <c r="F76" s="248">
        <v>76782131</v>
      </c>
      <c r="G76" s="248">
        <v>80198996</v>
      </c>
      <c r="H76" s="248">
        <v>83161798</v>
      </c>
      <c r="I76" s="242" t="s">
        <v>910</v>
      </c>
      <c r="J76" s="242">
        <v>0</v>
      </c>
      <c r="L76" s="218">
        <v>1412859</v>
      </c>
      <c r="M76" s="218">
        <v>1321330</v>
      </c>
      <c r="N76" s="218">
        <v>1235953</v>
      </c>
      <c r="O76" s="218">
        <v>1195259</v>
      </c>
      <c r="P76" s="229">
        <v>957827</v>
      </c>
      <c r="Q76" s="218">
        <v>1412859</v>
      </c>
      <c r="R76" s="218">
        <v>1321330</v>
      </c>
      <c r="S76" s="218">
        <v>1235953</v>
      </c>
      <c r="T76" s="218">
        <v>1195259</v>
      </c>
      <c r="U76" s="218">
        <v>957827</v>
      </c>
      <c r="V76" s="1">
        <v>0.0209</v>
      </c>
      <c r="W76" s="1">
        <v>0.0187</v>
      </c>
      <c r="X76" s="1">
        <v>0.0168</v>
      </c>
      <c r="Y76" s="1">
        <v>0.0156</v>
      </c>
      <c r="Z76" s="1">
        <v>0.0119</v>
      </c>
      <c r="AB76" s="1">
        <v>0.0148</v>
      </c>
      <c r="AC76" s="1">
        <v>0.0148</v>
      </c>
      <c r="AE76" s="1">
        <v>0.0168</v>
      </c>
      <c r="AF76" s="1">
        <v>0.0138</v>
      </c>
      <c r="AG76" s="1">
        <v>0.002999999999999999</v>
      </c>
      <c r="AI76" s="1">
        <v>0.0148</v>
      </c>
      <c r="AJ76" s="218">
        <v>1230795</v>
      </c>
    </row>
    <row r="77" spans="1:36" ht="12.75">
      <c r="A77" s="167">
        <v>68</v>
      </c>
      <c r="B77" s="168" t="s">
        <v>513</v>
      </c>
      <c r="C77" s="248">
        <v>4140284</v>
      </c>
      <c r="D77" s="248">
        <v>4389163</v>
      </c>
      <c r="E77" s="248">
        <v>4521189</v>
      </c>
      <c r="F77" s="248">
        <v>4776510</v>
      </c>
      <c r="G77" s="248">
        <v>4984432</v>
      </c>
      <c r="H77" s="248">
        <v>0</v>
      </c>
      <c r="I77" s="242" t="s">
        <v>911</v>
      </c>
      <c r="J77" s="242">
        <v>0</v>
      </c>
      <c r="L77" s="218">
        <v>145372</v>
      </c>
      <c r="M77" s="218">
        <v>22297</v>
      </c>
      <c r="N77" s="218">
        <v>134040</v>
      </c>
      <c r="O77" s="218">
        <v>81838</v>
      </c>
      <c r="P77" s="229">
        <v>0</v>
      </c>
      <c r="Q77" s="218">
        <v>145372</v>
      </c>
      <c r="R77" s="218">
        <v>22297</v>
      </c>
      <c r="S77" s="218">
        <v>134040</v>
      </c>
      <c r="T77" s="218">
        <v>81838</v>
      </c>
      <c r="U77" s="218">
        <v>0</v>
      </c>
      <c r="V77" s="1">
        <v>0.0351</v>
      </c>
      <c r="W77" s="1">
        <v>0.0051</v>
      </c>
      <c r="X77" s="1">
        <v>0.0296</v>
      </c>
      <c r="Y77" s="1">
        <v>0.0171</v>
      </c>
      <c r="Z77" s="1">
        <v>0</v>
      </c>
      <c r="AB77" s="1">
        <v>0.0173</v>
      </c>
      <c r="AC77" s="1">
        <v>0.0173</v>
      </c>
      <c r="AE77" s="1">
        <v>0.0296</v>
      </c>
      <c r="AF77" s="1">
        <v>0.0111</v>
      </c>
      <c r="AG77" s="1">
        <v>0.018500000000000003</v>
      </c>
      <c r="AI77" s="1">
        <v>0.0173</v>
      </c>
      <c r="AJ77" s="218">
        <v>86231</v>
      </c>
    </row>
    <row r="78" spans="1:36" ht="12.75">
      <c r="A78" s="167">
        <v>69</v>
      </c>
      <c r="B78" s="168" t="s">
        <v>514</v>
      </c>
      <c r="C78" s="248">
        <v>1705754</v>
      </c>
      <c r="D78" s="248">
        <v>1763064</v>
      </c>
      <c r="E78" s="248">
        <v>1826663</v>
      </c>
      <c r="F78" s="248">
        <v>1889349</v>
      </c>
      <c r="G78" s="248">
        <v>1971381</v>
      </c>
      <c r="H78" s="248">
        <v>2034718</v>
      </c>
      <c r="I78" s="242">
        <v>0</v>
      </c>
      <c r="J78" s="242">
        <v>0</v>
      </c>
      <c r="L78" s="218">
        <v>14666</v>
      </c>
      <c r="M78" s="218">
        <v>19522</v>
      </c>
      <c r="N78" s="218">
        <v>17019</v>
      </c>
      <c r="O78" s="218">
        <v>33706</v>
      </c>
      <c r="P78" s="229">
        <v>14053</v>
      </c>
      <c r="Q78" s="218">
        <v>14666</v>
      </c>
      <c r="R78" s="218">
        <v>19522</v>
      </c>
      <c r="S78" s="218">
        <v>17019</v>
      </c>
      <c r="T78" s="218">
        <v>33706</v>
      </c>
      <c r="U78" s="218">
        <v>14053</v>
      </c>
      <c r="V78" s="1">
        <v>0.0086</v>
      </c>
      <c r="W78" s="1">
        <v>0.0111</v>
      </c>
      <c r="X78" s="1">
        <v>0.0093</v>
      </c>
      <c r="Y78" s="1">
        <v>0.0178</v>
      </c>
      <c r="Z78" s="1">
        <v>0.0071</v>
      </c>
      <c r="AB78" s="1">
        <v>0.0114</v>
      </c>
      <c r="AC78" s="1">
        <v>0.0092</v>
      </c>
      <c r="AE78" s="1">
        <v>0.0178</v>
      </c>
      <c r="AF78" s="1">
        <v>0.0082</v>
      </c>
      <c r="AG78" s="1">
        <v>0.0096</v>
      </c>
      <c r="AI78" s="1">
        <v>0.0114</v>
      </c>
      <c r="AJ78" s="218">
        <v>23196</v>
      </c>
    </row>
    <row r="79" spans="1:36" ht="12.75">
      <c r="A79" s="167">
        <v>70</v>
      </c>
      <c r="B79" s="168" t="s">
        <v>515</v>
      </c>
      <c r="C79" s="248">
        <v>11329558</v>
      </c>
      <c r="D79" s="248">
        <v>11666382</v>
      </c>
      <c r="E79" s="248">
        <v>12035249</v>
      </c>
      <c r="F79" s="248">
        <v>12481313</v>
      </c>
      <c r="G79" s="248">
        <v>12984294</v>
      </c>
      <c r="H79" s="248">
        <v>13395802</v>
      </c>
      <c r="I79" s="242">
        <v>0</v>
      </c>
      <c r="J79" s="242">
        <v>0</v>
      </c>
      <c r="L79" s="218">
        <v>53585</v>
      </c>
      <c r="M79" s="218">
        <v>77207</v>
      </c>
      <c r="N79" s="218">
        <v>145183</v>
      </c>
      <c r="O79" s="218">
        <v>190948</v>
      </c>
      <c r="P79" s="229">
        <v>86901</v>
      </c>
      <c r="Q79" s="218">
        <v>53585</v>
      </c>
      <c r="R79" s="218">
        <v>77207</v>
      </c>
      <c r="S79" s="218">
        <v>145183</v>
      </c>
      <c r="T79" s="218">
        <v>190948</v>
      </c>
      <c r="U79" s="218">
        <v>86901</v>
      </c>
      <c r="V79" s="1">
        <v>0.0047</v>
      </c>
      <c r="W79" s="1">
        <v>0.0066</v>
      </c>
      <c r="X79" s="1">
        <v>0.0121</v>
      </c>
      <c r="Y79" s="1">
        <v>0.0153</v>
      </c>
      <c r="Z79" s="1">
        <v>0.0067</v>
      </c>
      <c r="AB79" s="1">
        <v>0.0114</v>
      </c>
      <c r="AC79" s="1">
        <v>0.0085</v>
      </c>
      <c r="AE79" s="1">
        <v>0.0153</v>
      </c>
      <c r="AF79" s="1">
        <v>0.0094</v>
      </c>
      <c r="AG79" s="1">
        <v>0.005899999999999999</v>
      </c>
      <c r="AI79" s="1">
        <v>0.0114</v>
      </c>
      <c r="AJ79" s="218">
        <v>152712</v>
      </c>
    </row>
    <row r="80" spans="1:36" ht="12.75">
      <c r="A80" s="167">
        <v>71</v>
      </c>
      <c r="B80" s="168" t="s">
        <v>516</v>
      </c>
      <c r="C80" s="248">
        <v>70394408</v>
      </c>
      <c r="D80" s="248">
        <v>72783734</v>
      </c>
      <c r="E80" s="248">
        <v>75516164</v>
      </c>
      <c r="F80" s="248">
        <v>78198964</v>
      </c>
      <c r="G80" s="248">
        <v>80994021</v>
      </c>
      <c r="H80" s="248">
        <v>83988511</v>
      </c>
      <c r="I80" s="242" t="s">
        <v>896</v>
      </c>
      <c r="J80" s="242">
        <v>0</v>
      </c>
      <c r="L80" s="218">
        <v>629466</v>
      </c>
      <c r="M80" s="218">
        <v>912837</v>
      </c>
      <c r="N80" s="218">
        <v>794896</v>
      </c>
      <c r="O80" s="218">
        <v>840083</v>
      </c>
      <c r="P80" s="229">
        <v>969639</v>
      </c>
      <c r="Q80" s="218">
        <v>629466</v>
      </c>
      <c r="R80" s="218">
        <v>912837</v>
      </c>
      <c r="S80" s="218">
        <v>794896</v>
      </c>
      <c r="T80" s="218">
        <v>840083</v>
      </c>
      <c r="U80" s="218">
        <v>969639</v>
      </c>
      <c r="V80" s="1">
        <v>0.0089</v>
      </c>
      <c r="W80" s="1">
        <v>0.0125</v>
      </c>
      <c r="X80" s="1">
        <v>0.0105</v>
      </c>
      <c r="Y80" s="1">
        <v>0.0107</v>
      </c>
      <c r="Z80" s="1">
        <v>0.012</v>
      </c>
      <c r="AB80" s="1">
        <v>0.0111</v>
      </c>
      <c r="AC80" s="1">
        <v>0.0111</v>
      </c>
      <c r="AE80" s="1">
        <v>0.012</v>
      </c>
      <c r="AF80" s="1">
        <v>0.0106</v>
      </c>
      <c r="AG80" s="1">
        <v>0.0014000000000000002</v>
      </c>
      <c r="AI80" s="1">
        <v>0.0111</v>
      </c>
      <c r="AJ80" s="218">
        <v>932272</v>
      </c>
    </row>
    <row r="81" spans="1:36" ht="12.75">
      <c r="A81" s="167">
        <v>72</v>
      </c>
      <c r="B81" s="168" t="s">
        <v>517</v>
      </c>
      <c r="C81" s="248">
        <v>52962119</v>
      </c>
      <c r="D81" s="248">
        <v>55137061</v>
      </c>
      <c r="E81" s="248">
        <v>57341320</v>
      </c>
      <c r="F81" s="248">
        <v>59346956</v>
      </c>
      <c r="G81" s="248">
        <v>61631080</v>
      </c>
      <c r="H81" s="248">
        <v>63802525</v>
      </c>
      <c r="I81" s="242" t="s">
        <v>897</v>
      </c>
      <c r="J81" s="242">
        <v>0</v>
      </c>
      <c r="L81" s="218">
        <v>842857</v>
      </c>
      <c r="M81" s="218">
        <v>822352</v>
      </c>
      <c r="N81" s="218">
        <v>572103</v>
      </c>
      <c r="O81" s="218">
        <v>734215</v>
      </c>
      <c r="P81" s="229">
        <v>630977</v>
      </c>
      <c r="Q81" s="218">
        <v>842857</v>
      </c>
      <c r="R81" s="218">
        <v>822352</v>
      </c>
      <c r="S81" s="218">
        <v>572103</v>
      </c>
      <c r="T81" s="218">
        <v>734215</v>
      </c>
      <c r="U81" s="218">
        <v>630977</v>
      </c>
      <c r="V81" s="1">
        <v>0.0159</v>
      </c>
      <c r="W81" s="1">
        <v>0.0149</v>
      </c>
      <c r="X81" s="1">
        <v>0.01</v>
      </c>
      <c r="Y81" s="1">
        <v>0.0124</v>
      </c>
      <c r="Z81" s="1">
        <v>0.0102</v>
      </c>
      <c r="AB81" s="1">
        <v>0.0109</v>
      </c>
      <c r="AC81" s="1">
        <v>0.0109</v>
      </c>
      <c r="AE81" s="1">
        <v>0.0124</v>
      </c>
      <c r="AF81" s="1">
        <v>0.0101</v>
      </c>
      <c r="AG81" s="1">
        <v>0.0023</v>
      </c>
      <c r="AI81" s="1">
        <v>0.0109</v>
      </c>
      <c r="AJ81" s="218">
        <v>695448</v>
      </c>
    </row>
    <row r="82" spans="1:36" ht="12.75">
      <c r="A82" s="167">
        <v>73</v>
      </c>
      <c r="B82" s="168" t="s">
        <v>518</v>
      </c>
      <c r="C82" s="248">
        <v>82788288</v>
      </c>
      <c r="D82" s="248">
        <v>86097851</v>
      </c>
      <c r="E82" s="248">
        <v>89441008</v>
      </c>
      <c r="F82" s="248">
        <v>93000263</v>
      </c>
      <c r="G82" s="248">
        <v>96531276</v>
      </c>
      <c r="H82" s="248">
        <v>100171350</v>
      </c>
      <c r="I82" s="242">
        <v>0</v>
      </c>
      <c r="J82" s="242">
        <v>0</v>
      </c>
      <c r="L82" s="218">
        <v>1239856</v>
      </c>
      <c r="M82" s="218">
        <v>1190711</v>
      </c>
      <c r="N82" s="218">
        <v>1323230</v>
      </c>
      <c r="O82" s="218">
        <v>1206006</v>
      </c>
      <c r="P82" s="229">
        <v>1226792</v>
      </c>
      <c r="Q82" s="218">
        <v>1239856</v>
      </c>
      <c r="R82" s="218">
        <v>1190711</v>
      </c>
      <c r="S82" s="218">
        <v>1323230</v>
      </c>
      <c r="T82" s="218">
        <v>1206006</v>
      </c>
      <c r="U82" s="218">
        <v>1226792</v>
      </c>
      <c r="V82" s="1">
        <v>0.015</v>
      </c>
      <c r="W82" s="1">
        <v>0.0138</v>
      </c>
      <c r="X82" s="1">
        <v>0.0148</v>
      </c>
      <c r="Y82" s="1">
        <v>0.013</v>
      </c>
      <c r="Z82" s="1">
        <v>0.0127</v>
      </c>
      <c r="AB82" s="1">
        <v>0.0135</v>
      </c>
      <c r="AC82" s="1">
        <v>0.0132</v>
      </c>
      <c r="AE82" s="1">
        <v>0.0148</v>
      </c>
      <c r="AF82" s="1">
        <v>0.0129</v>
      </c>
      <c r="AG82" s="1">
        <v>0.0019000000000000006</v>
      </c>
      <c r="AI82" s="1">
        <v>0.0135</v>
      </c>
      <c r="AJ82" s="218">
        <v>1352313</v>
      </c>
    </row>
    <row r="83" spans="1:36" ht="12.75">
      <c r="A83" s="167">
        <v>74</v>
      </c>
      <c r="B83" s="168" t="s">
        <v>519</v>
      </c>
      <c r="C83" s="248">
        <v>8693118</v>
      </c>
      <c r="D83" s="248">
        <v>9049716</v>
      </c>
      <c r="E83" s="248">
        <v>9447838</v>
      </c>
      <c r="F83" s="248">
        <v>9876075</v>
      </c>
      <c r="G83" s="248">
        <v>10286217</v>
      </c>
      <c r="H83" s="248">
        <v>10716714</v>
      </c>
      <c r="I83" s="242" t="s">
        <v>903</v>
      </c>
      <c r="J83" s="242">
        <v>0</v>
      </c>
      <c r="L83" s="218">
        <v>139270</v>
      </c>
      <c r="M83" s="218">
        <v>171879</v>
      </c>
      <c r="N83" s="218">
        <v>192041</v>
      </c>
      <c r="O83" s="218">
        <v>137308</v>
      </c>
      <c r="P83" s="229">
        <v>173342</v>
      </c>
      <c r="Q83" s="218">
        <v>139270</v>
      </c>
      <c r="R83" s="218">
        <v>171879</v>
      </c>
      <c r="S83" s="218">
        <v>192041</v>
      </c>
      <c r="T83" s="218">
        <v>137308</v>
      </c>
      <c r="U83" s="218">
        <v>173342</v>
      </c>
      <c r="V83" s="1">
        <v>0.016</v>
      </c>
      <c r="W83" s="1">
        <v>0.019</v>
      </c>
      <c r="X83" s="1">
        <v>0.0203</v>
      </c>
      <c r="Y83" s="1">
        <v>0.0139</v>
      </c>
      <c r="Z83" s="1">
        <v>0.0169</v>
      </c>
      <c r="AB83" s="1">
        <v>0.017</v>
      </c>
      <c r="AC83" s="1">
        <v>0.0166</v>
      </c>
      <c r="AE83" s="1">
        <v>0.0203</v>
      </c>
      <c r="AF83" s="1">
        <v>0.0154</v>
      </c>
      <c r="AG83" s="1">
        <v>0.004899999999999998</v>
      </c>
      <c r="AI83" s="1">
        <v>0.017</v>
      </c>
      <c r="AJ83" s="218">
        <v>182184</v>
      </c>
    </row>
    <row r="84" spans="1:36" ht="12.75">
      <c r="A84" s="167">
        <v>75</v>
      </c>
      <c r="B84" s="168" t="s">
        <v>520</v>
      </c>
      <c r="C84" s="248">
        <v>33151923</v>
      </c>
      <c r="D84" s="248">
        <v>34387981</v>
      </c>
      <c r="E84" s="248">
        <v>35560281</v>
      </c>
      <c r="F84" s="248">
        <v>36714645</v>
      </c>
      <c r="G84" s="248">
        <v>38071818</v>
      </c>
      <c r="H84" s="248">
        <v>39357799</v>
      </c>
      <c r="I84" s="242" t="s">
        <v>912</v>
      </c>
      <c r="J84" s="242">
        <v>0</v>
      </c>
      <c r="L84" s="218">
        <v>407260</v>
      </c>
      <c r="M84" s="218">
        <v>312601</v>
      </c>
      <c r="N84" s="218">
        <v>265357</v>
      </c>
      <c r="O84" s="218">
        <v>300989</v>
      </c>
      <c r="P84" s="229">
        <v>334186</v>
      </c>
      <c r="Q84" s="218">
        <v>407260</v>
      </c>
      <c r="R84" s="218">
        <v>312601</v>
      </c>
      <c r="S84" s="218">
        <v>265357</v>
      </c>
      <c r="T84" s="218">
        <v>300989</v>
      </c>
      <c r="U84" s="218">
        <v>334186</v>
      </c>
      <c r="V84" s="1">
        <v>0.0123</v>
      </c>
      <c r="W84" s="1">
        <v>0.0091</v>
      </c>
      <c r="X84" s="1">
        <v>0.0075</v>
      </c>
      <c r="Y84" s="1">
        <v>0.0082</v>
      </c>
      <c r="Z84" s="1">
        <v>0.0088</v>
      </c>
      <c r="AB84" s="1">
        <v>0.0082</v>
      </c>
      <c r="AC84" s="1">
        <v>0.0082</v>
      </c>
      <c r="AE84" s="1">
        <v>0.0088</v>
      </c>
      <c r="AF84" s="1">
        <v>0.0079</v>
      </c>
      <c r="AG84" s="1">
        <v>0.0008999999999999998</v>
      </c>
      <c r="AI84" s="1">
        <v>0.0082</v>
      </c>
      <c r="AJ84" s="218">
        <v>322734</v>
      </c>
    </row>
    <row r="85" spans="1:36" ht="12.75">
      <c r="A85" s="167">
        <v>76</v>
      </c>
      <c r="B85" s="168" t="s">
        <v>521</v>
      </c>
      <c r="C85" s="248">
        <v>14874815</v>
      </c>
      <c r="D85" s="248">
        <v>15832896</v>
      </c>
      <c r="E85" s="248">
        <v>16682131</v>
      </c>
      <c r="F85" s="248">
        <v>17533123</v>
      </c>
      <c r="G85" s="248">
        <v>18525532</v>
      </c>
      <c r="H85" s="248">
        <v>19221820</v>
      </c>
      <c r="I85" s="242" t="s">
        <v>913</v>
      </c>
      <c r="J85" s="242">
        <v>0</v>
      </c>
      <c r="L85" s="218">
        <v>586211</v>
      </c>
      <c r="M85" s="218">
        <v>453413</v>
      </c>
      <c r="N85" s="218">
        <v>433758</v>
      </c>
      <c r="O85" s="218">
        <v>554081</v>
      </c>
      <c r="P85" s="229">
        <v>233150</v>
      </c>
      <c r="Q85" s="218">
        <v>586211</v>
      </c>
      <c r="R85" s="218">
        <v>453413</v>
      </c>
      <c r="S85" s="218">
        <v>433758</v>
      </c>
      <c r="T85" s="218">
        <v>554081</v>
      </c>
      <c r="U85" s="218">
        <v>233150</v>
      </c>
      <c r="V85" s="1">
        <v>0.0394</v>
      </c>
      <c r="W85" s="1">
        <v>0.0286</v>
      </c>
      <c r="X85" s="1">
        <v>0.026</v>
      </c>
      <c r="Y85" s="1">
        <v>0.0316</v>
      </c>
      <c r="Z85" s="1">
        <v>0.0126</v>
      </c>
      <c r="AB85" s="1">
        <v>0.0234</v>
      </c>
      <c r="AC85" s="1">
        <v>0.0224</v>
      </c>
      <c r="AE85" s="1">
        <v>0.0316</v>
      </c>
      <c r="AF85" s="1">
        <v>0.0193</v>
      </c>
      <c r="AG85" s="1">
        <v>0.012300000000000002</v>
      </c>
      <c r="AI85" s="1">
        <v>0.0234</v>
      </c>
      <c r="AJ85" s="218">
        <v>449791</v>
      </c>
    </row>
    <row r="86" spans="1:36" ht="12.75">
      <c r="A86" s="167">
        <v>77</v>
      </c>
      <c r="B86" s="168" t="s">
        <v>522</v>
      </c>
      <c r="C86" s="248">
        <v>12187036</v>
      </c>
      <c r="D86" s="248">
        <v>12600831</v>
      </c>
      <c r="E86" s="248">
        <v>13115418</v>
      </c>
      <c r="F86" s="248">
        <v>13690916</v>
      </c>
      <c r="G86" s="248">
        <v>14438789</v>
      </c>
      <c r="H86" s="248">
        <v>15128646</v>
      </c>
      <c r="I86" s="242" t="s">
        <v>900</v>
      </c>
      <c r="J86" s="242" t="s">
        <v>914</v>
      </c>
      <c r="L86" s="218">
        <v>109119</v>
      </c>
      <c r="M86" s="218">
        <v>199566</v>
      </c>
      <c r="N86" s="218">
        <v>247612</v>
      </c>
      <c r="O86" s="218">
        <v>400776</v>
      </c>
      <c r="P86" s="229">
        <v>328888</v>
      </c>
      <c r="Q86" s="218">
        <v>109119</v>
      </c>
      <c r="R86" s="218">
        <v>199566</v>
      </c>
      <c r="S86" s="218">
        <v>247612</v>
      </c>
      <c r="T86" s="218">
        <v>400776</v>
      </c>
      <c r="U86" s="218">
        <v>328888</v>
      </c>
      <c r="V86" s="1">
        <v>0.009</v>
      </c>
      <c r="W86" s="1">
        <v>0.0158</v>
      </c>
      <c r="X86" s="1">
        <v>0.0189</v>
      </c>
      <c r="Y86" s="1">
        <v>0.0293</v>
      </c>
      <c r="Z86" s="1">
        <v>0.0228</v>
      </c>
      <c r="AB86" s="1">
        <v>0.0237</v>
      </c>
      <c r="AC86" s="1">
        <v>0.0192</v>
      </c>
      <c r="AE86" s="1">
        <v>0.0293</v>
      </c>
      <c r="AF86" s="1">
        <v>0.0209</v>
      </c>
      <c r="AG86" s="1">
        <v>0.008400000000000001</v>
      </c>
      <c r="AI86" s="1">
        <v>0.0237</v>
      </c>
      <c r="AJ86" s="218">
        <v>358549</v>
      </c>
    </row>
    <row r="87" spans="1:36" ht="12.75">
      <c r="A87" s="167">
        <v>78</v>
      </c>
      <c r="B87" s="168" t="s">
        <v>523</v>
      </c>
      <c r="C87" s="248">
        <v>26509534</v>
      </c>
      <c r="D87" s="248">
        <v>27705855</v>
      </c>
      <c r="E87" s="248">
        <v>28915471</v>
      </c>
      <c r="F87" s="248">
        <v>30145661</v>
      </c>
      <c r="G87" s="248">
        <v>31283330</v>
      </c>
      <c r="H87" s="248">
        <v>32295058</v>
      </c>
      <c r="I87" s="242" t="s">
        <v>904</v>
      </c>
      <c r="J87" s="242">
        <v>0</v>
      </c>
      <c r="L87" s="218">
        <v>533583</v>
      </c>
      <c r="M87" s="218">
        <v>516969</v>
      </c>
      <c r="N87" s="218">
        <v>506809</v>
      </c>
      <c r="O87" s="218">
        <v>304675</v>
      </c>
      <c r="P87" s="229">
        <v>228320</v>
      </c>
      <c r="Q87" s="218">
        <v>533583</v>
      </c>
      <c r="R87" s="218">
        <v>516969</v>
      </c>
      <c r="S87" s="218">
        <v>506809</v>
      </c>
      <c r="T87" s="218">
        <v>304675</v>
      </c>
      <c r="U87" s="218">
        <v>228320</v>
      </c>
      <c r="V87" s="1">
        <v>0.0201</v>
      </c>
      <c r="W87" s="1">
        <v>0.0187</v>
      </c>
      <c r="X87" s="1">
        <v>0.0175</v>
      </c>
      <c r="Y87" s="1">
        <v>0.0101</v>
      </c>
      <c r="Z87" s="1">
        <v>0.0073</v>
      </c>
      <c r="AB87" s="1">
        <v>0.0116</v>
      </c>
      <c r="AC87" s="1">
        <v>0.0116</v>
      </c>
      <c r="AE87" s="1">
        <v>0.0175</v>
      </c>
      <c r="AF87" s="1">
        <v>0.0087</v>
      </c>
      <c r="AG87" s="1">
        <v>0.008800000000000002</v>
      </c>
      <c r="AI87" s="1">
        <v>0.0116</v>
      </c>
      <c r="AJ87" s="218">
        <v>374623</v>
      </c>
    </row>
    <row r="88" spans="1:36" ht="12.75">
      <c r="A88" s="167">
        <v>79</v>
      </c>
      <c r="B88" s="168" t="s">
        <v>524</v>
      </c>
      <c r="C88" s="248">
        <v>41916775</v>
      </c>
      <c r="D88" s="248">
        <v>43644368</v>
      </c>
      <c r="E88" s="248">
        <v>45512281</v>
      </c>
      <c r="F88" s="248">
        <v>47461299</v>
      </c>
      <c r="G88" s="248">
        <v>49198678</v>
      </c>
      <c r="H88" s="248">
        <v>50832350</v>
      </c>
      <c r="I88" s="242" t="s">
        <v>896</v>
      </c>
      <c r="J88" s="242">
        <v>0</v>
      </c>
      <c r="L88" s="218">
        <v>679674</v>
      </c>
      <c r="M88" s="218">
        <v>776804</v>
      </c>
      <c r="N88" s="218">
        <v>811211</v>
      </c>
      <c r="O88" s="218">
        <v>550847</v>
      </c>
      <c r="P88" s="229">
        <v>403705</v>
      </c>
      <c r="Q88" s="218">
        <v>679674</v>
      </c>
      <c r="R88" s="218">
        <v>776804</v>
      </c>
      <c r="S88" s="218">
        <v>811211</v>
      </c>
      <c r="T88" s="218">
        <v>550847</v>
      </c>
      <c r="U88" s="218">
        <v>403705</v>
      </c>
      <c r="V88" s="1">
        <v>0.0162</v>
      </c>
      <c r="W88" s="1">
        <v>0.0178</v>
      </c>
      <c r="X88" s="1">
        <v>0.0178</v>
      </c>
      <c r="Y88" s="1">
        <v>0.0116</v>
      </c>
      <c r="Z88" s="1">
        <v>0.0082</v>
      </c>
      <c r="AB88" s="1">
        <v>0.0125</v>
      </c>
      <c r="AC88" s="1">
        <v>0.0125</v>
      </c>
      <c r="AE88" s="1">
        <v>0.0178</v>
      </c>
      <c r="AF88" s="1">
        <v>0.0099</v>
      </c>
      <c r="AG88" s="1">
        <v>0.007899999999999999</v>
      </c>
      <c r="AI88" s="1">
        <v>0.0125</v>
      </c>
      <c r="AJ88" s="218">
        <v>635404</v>
      </c>
    </row>
    <row r="89" spans="1:36" ht="12.75">
      <c r="A89" s="167">
        <v>80</v>
      </c>
      <c r="B89" s="168" t="s">
        <v>525</v>
      </c>
      <c r="C89" s="248">
        <v>8628289</v>
      </c>
      <c r="D89" s="248">
        <v>9022311</v>
      </c>
      <c r="E89" s="248">
        <v>9351627</v>
      </c>
      <c r="F89" s="248">
        <v>9822846</v>
      </c>
      <c r="G89" s="248">
        <v>10189627</v>
      </c>
      <c r="H89" s="248">
        <v>10564344</v>
      </c>
      <c r="I89" s="242" t="s">
        <v>898</v>
      </c>
      <c r="J89" s="242">
        <v>0</v>
      </c>
      <c r="L89" s="218">
        <v>175336</v>
      </c>
      <c r="M89" s="218">
        <v>103758</v>
      </c>
      <c r="N89" s="218">
        <v>141313</v>
      </c>
      <c r="O89" s="218">
        <v>109065</v>
      </c>
      <c r="P89" s="229">
        <v>114471</v>
      </c>
      <c r="Q89" s="218">
        <v>175336</v>
      </c>
      <c r="R89" s="218">
        <v>103758</v>
      </c>
      <c r="S89" s="218">
        <v>141313</v>
      </c>
      <c r="T89" s="218">
        <v>109065</v>
      </c>
      <c r="U89" s="218">
        <v>114471</v>
      </c>
      <c r="V89" s="1">
        <v>0.0203</v>
      </c>
      <c r="W89" s="1">
        <v>0.0115</v>
      </c>
      <c r="X89" s="1">
        <v>0.0151</v>
      </c>
      <c r="Y89" s="1">
        <v>0.0111</v>
      </c>
      <c r="Z89" s="1">
        <v>0.0112</v>
      </c>
      <c r="AB89" s="1">
        <v>0.0125</v>
      </c>
      <c r="AC89" s="1">
        <v>0.0113</v>
      </c>
      <c r="AE89" s="1">
        <v>0.0151</v>
      </c>
      <c r="AF89" s="1">
        <v>0.0112</v>
      </c>
      <c r="AG89" s="1">
        <v>0.0039000000000000007</v>
      </c>
      <c r="AI89" s="1">
        <v>0.0125</v>
      </c>
      <c r="AJ89" s="218">
        <v>132054</v>
      </c>
    </row>
    <row r="90" spans="1:36" ht="12.75">
      <c r="A90" s="167">
        <v>81</v>
      </c>
      <c r="B90" s="168" t="s">
        <v>526</v>
      </c>
      <c r="C90" s="248">
        <v>6343733</v>
      </c>
      <c r="D90" s="248">
        <v>6586801</v>
      </c>
      <c r="E90" s="248">
        <v>6904150</v>
      </c>
      <c r="F90" s="248">
        <v>7247368</v>
      </c>
      <c r="G90" s="248">
        <v>7612165</v>
      </c>
      <c r="H90" s="248">
        <v>8118585</v>
      </c>
      <c r="I90" s="242" t="s">
        <v>915</v>
      </c>
      <c r="J90" s="242">
        <v>0</v>
      </c>
      <c r="L90" s="218">
        <v>84475</v>
      </c>
      <c r="M90" s="218">
        <v>152679</v>
      </c>
      <c r="N90" s="218">
        <v>170614</v>
      </c>
      <c r="O90" s="218">
        <v>139356</v>
      </c>
      <c r="P90" s="229">
        <v>316116</v>
      </c>
      <c r="Q90" s="218">
        <v>84475</v>
      </c>
      <c r="R90" s="218">
        <v>152679</v>
      </c>
      <c r="S90" s="218">
        <v>170614</v>
      </c>
      <c r="T90" s="218">
        <v>139356</v>
      </c>
      <c r="U90" s="218">
        <v>316116</v>
      </c>
      <c r="V90" s="1">
        <v>0.0133</v>
      </c>
      <c r="W90" s="1">
        <v>0.0232</v>
      </c>
      <c r="X90" s="1">
        <v>0.0247</v>
      </c>
      <c r="Y90" s="1">
        <v>0.0192</v>
      </c>
      <c r="Z90" s="1">
        <v>0.0415</v>
      </c>
      <c r="AB90" s="1">
        <v>0.0285</v>
      </c>
      <c r="AC90" s="1">
        <v>0.0224</v>
      </c>
      <c r="AE90" s="1">
        <v>0.0415</v>
      </c>
      <c r="AF90" s="1">
        <v>0.022</v>
      </c>
      <c r="AG90" s="1">
        <v>0.019500000000000003</v>
      </c>
      <c r="AI90" s="1">
        <v>0.0285</v>
      </c>
      <c r="AJ90" s="218">
        <v>231380</v>
      </c>
    </row>
    <row r="91" spans="1:36" ht="12.75">
      <c r="A91" s="167">
        <v>82</v>
      </c>
      <c r="B91" s="168" t="s">
        <v>527</v>
      </c>
      <c r="C91" s="248">
        <v>49001918</v>
      </c>
      <c r="D91" s="248">
        <v>51143782</v>
      </c>
      <c r="E91" s="248">
        <v>53293997</v>
      </c>
      <c r="F91" s="248">
        <v>55206582</v>
      </c>
      <c r="G91" s="248">
        <v>57123110</v>
      </c>
      <c r="H91" s="248">
        <v>59197321</v>
      </c>
      <c r="I91" s="242" t="s">
        <v>895</v>
      </c>
      <c r="J91" s="242">
        <v>0</v>
      </c>
      <c r="L91" s="218">
        <v>898607</v>
      </c>
      <c r="M91" s="218">
        <v>845923</v>
      </c>
      <c r="N91" s="218">
        <v>580235</v>
      </c>
      <c r="O91" s="218">
        <v>536363</v>
      </c>
      <c r="P91" s="229">
        <v>646133</v>
      </c>
      <c r="Q91" s="218">
        <v>898607</v>
      </c>
      <c r="R91" s="218">
        <v>845923</v>
      </c>
      <c r="S91" s="218">
        <v>580235</v>
      </c>
      <c r="T91" s="218">
        <v>536363</v>
      </c>
      <c r="U91" s="218">
        <v>646133</v>
      </c>
      <c r="V91" s="1">
        <v>0.0183</v>
      </c>
      <c r="W91" s="1">
        <v>0.0165</v>
      </c>
      <c r="X91" s="1">
        <v>0.0109</v>
      </c>
      <c r="Y91" s="1">
        <v>0.0097</v>
      </c>
      <c r="Z91" s="1">
        <v>0.0113</v>
      </c>
      <c r="AB91" s="1">
        <v>0.0106</v>
      </c>
      <c r="AC91" s="1">
        <v>0.0106</v>
      </c>
      <c r="AE91" s="1">
        <v>0.0113</v>
      </c>
      <c r="AF91" s="1">
        <v>0.0103</v>
      </c>
      <c r="AG91" s="1">
        <v>0.0009999999999999992</v>
      </c>
      <c r="AI91" s="1">
        <v>0.0106</v>
      </c>
      <c r="AJ91" s="218">
        <v>627492</v>
      </c>
    </row>
    <row r="92" spans="1:36" ht="12.75">
      <c r="A92" s="167">
        <v>83</v>
      </c>
      <c r="B92" s="168" t="s">
        <v>528</v>
      </c>
      <c r="C92" s="248">
        <v>24584612</v>
      </c>
      <c r="D92" s="248">
        <v>25490345</v>
      </c>
      <c r="E92" s="248">
        <v>26351353</v>
      </c>
      <c r="F92" s="248">
        <v>27320944</v>
      </c>
      <c r="G92" s="248">
        <v>28364047</v>
      </c>
      <c r="H92" s="248">
        <v>29350328</v>
      </c>
      <c r="I92" s="242" t="s">
        <v>906</v>
      </c>
      <c r="J92" s="242">
        <v>0</v>
      </c>
      <c r="L92" s="218">
        <v>291118</v>
      </c>
      <c r="M92" s="218">
        <v>223749</v>
      </c>
      <c r="N92" s="218">
        <v>310807</v>
      </c>
      <c r="O92" s="218">
        <v>360079</v>
      </c>
      <c r="P92" s="229">
        <v>277180</v>
      </c>
      <c r="Q92" s="218">
        <v>291118</v>
      </c>
      <c r="R92" s="218">
        <v>223749</v>
      </c>
      <c r="S92" s="218">
        <v>310807</v>
      </c>
      <c r="T92" s="218">
        <v>360079</v>
      </c>
      <c r="U92" s="218">
        <v>277180</v>
      </c>
      <c r="V92" s="1">
        <v>0.0118</v>
      </c>
      <c r="W92" s="1">
        <v>0.0088</v>
      </c>
      <c r="X92" s="1">
        <v>0.0118</v>
      </c>
      <c r="Y92" s="1">
        <v>0.0132</v>
      </c>
      <c r="Z92" s="1">
        <v>0.0098</v>
      </c>
      <c r="AB92" s="1">
        <v>0.0116</v>
      </c>
      <c r="AC92" s="1">
        <v>0.0101</v>
      </c>
      <c r="AE92" s="1">
        <v>0.0132</v>
      </c>
      <c r="AF92" s="1">
        <v>0.0108</v>
      </c>
      <c r="AG92" s="1">
        <v>0.0023999999999999994</v>
      </c>
      <c r="AI92" s="1">
        <v>0.0116</v>
      </c>
      <c r="AJ92" s="218">
        <v>340464</v>
      </c>
    </row>
    <row r="93" spans="1:36" ht="12.75">
      <c r="A93" s="167">
        <v>84</v>
      </c>
      <c r="B93" s="168" t="s">
        <v>529</v>
      </c>
      <c r="C93" s="248">
        <v>3152603</v>
      </c>
      <c r="D93" s="248">
        <v>3411993</v>
      </c>
      <c r="E93" s="248">
        <v>3561821</v>
      </c>
      <c r="F93" s="248">
        <v>3706310</v>
      </c>
      <c r="G93" s="248">
        <v>3870757</v>
      </c>
      <c r="H93" s="248">
        <v>4005110</v>
      </c>
      <c r="I93" s="242">
        <v>0</v>
      </c>
      <c r="J93" s="242">
        <v>0</v>
      </c>
      <c r="L93" s="218">
        <v>180575</v>
      </c>
      <c r="M93" s="218">
        <v>64528</v>
      </c>
      <c r="N93" s="218">
        <v>55443</v>
      </c>
      <c r="O93" s="218">
        <v>71789</v>
      </c>
      <c r="P93" s="229">
        <v>37584</v>
      </c>
      <c r="Q93" s="218">
        <v>180575</v>
      </c>
      <c r="R93" s="218">
        <v>64528</v>
      </c>
      <c r="S93" s="218">
        <v>55443</v>
      </c>
      <c r="T93" s="218">
        <v>71789</v>
      </c>
      <c r="U93" s="218">
        <v>37584</v>
      </c>
      <c r="V93" s="1">
        <v>0.0573</v>
      </c>
      <c r="W93" s="1">
        <v>0.0189</v>
      </c>
      <c r="X93" s="1">
        <v>0.0156</v>
      </c>
      <c r="Y93" s="1">
        <v>0.0194</v>
      </c>
      <c r="Z93" s="1">
        <v>0.0097</v>
      </c>
      <c r="AB93" s="1">
        <v>0.0149</v>
      </c>
      <c r="AC93" s="1">
        <v>0.0147</v>
      </c>
      <c r="AE93" s="1">
        <v>0.0194</v>
      </c>
      <c r="AF93" s="1">
        <v>0.0127</v>
      </c>
      <c r="AG93" s="1">
        <v>0.006700000000000001</v>
      </c>
      <c r="AI93" s="1">
        <v>0.0149</v>
      </c>
      <c r="AJ93" s="218">
        <v>59676</v>
      </c>
    </row>
    <row r="94" spans="1:36" ht="12.75">
      <c r="A94" s="167">
        <v>85</v>
      </c>
      <c r="B94" s="168" t="s">
        <v>530</v>
      </c>
      <c r="C94" s="248">
        <v>38368359</v>
      </c>
      <c r="D94" s="248">
        <v>39748268</v>
      </c>
      <c r="E94" s="248">
        <v>41170794</v>
      </c>
      <c r="F94" s="248">
        <v>42778627</v>
      </c>
      <c r="G94" s="248">
        <v>44321187</v>
      </c>
      <c r="H94" s="248">
        <v>46127811</v>
      </c>
      <c r="I94" s="242" t="s">
        <v>899</v>
      </c>
      <c r="J94" s="242">
        <v>0</v>
      </c>
      <c r="L94" s="218">
        <v>420700</v>
      </c>
      <c r="M94" s="218">
        <v>428819</v>
      </c>
      <c r="N94" s="218">
        <v>569443</v>
      </c>
      <c r="O94" s="218">
        <v>473094</v>
      </c>
      <c r="P94" s="229">
        <v>698594</v>
      </c>
      <c r="Q94" s="218">
        <v>420700</v>
      </c>
      <c r="R94" s="218">
        <v>428819</v>
      </c>
      <c r="S94" s="218">
        <v>569443</v>
      </c>
      <c r="T94" s="218">
        <v>473094</v>
      </c>
      <c r="U94" s="218">
        <v>698594</v>
      </c>
      <c r="V94" s="1">
        <v>0.011</v>
      </c>
      <c r="W94" s="1">
        <v>0.0108</v>
      </c>
      <c r="X94" s="1">
        <v>0.0138</v>
      </c>
      <c r="Y94" s="1">
        <v>0.0111</v>
      </c>
      <c r="Z94" s="1">
        <v>0.0158</v>
      </c>
      <c r="AB94" s="1">
        <v>0.0136</v>
      </c>
      <c r="AC94" s="1">
        <v>0.0119</v>
      </c>
      <c r="AE94" s="1">
        <v>0.0158</v>
      </c>
      <c r="AF94" s="1">
        <v>0.0125</v>
      </c>
      <c r="AG94" s="1">
        <v>0.003300000000000001</v>
      </c>
      <c r="AI94" s="1">
        <v>0.0136</v>
      </c>
      <c r="AJ94" s="218">
        <v>627338</v>
      </c>
    </row>
    <row r="95" spans="1:36" ht="12.75">
      <c r="A95" s="167">
        <v>86</v>
      </c>
      <c r="B95" s="168" t="s">
        <v>531</v>
      </c>
      <c r="C95" s="248">
        <v>15729783</v>
      </c>
      <c r="D95" s="248">
        <v>16258185</v>
      </c>
      <c r="E95" s="248">
        <v>16809439</v>
      </c>
      <c r="F95" s="248">
        <v>17374730</v>
      </c>
      <c r="G95" s="248">
        <v>18012842</v>
      </c>
      <c r="H95" s="248">
        <v>18650098</v>
      </c>
      <c r="I95" s="242">
        <v>0</v>
      </c>
      <c r="J95" s="242">
        <v>0</v>
      </c>
      <c r="L95" s="218">
        <v>135158</v>
      </c>
      <c r="M95" s="218">
        <v>144737</v>
      </c>
      <c r="N95" s="218">
        <v>145119</v>
      </c>
      <c r="O95" s="218">
        <v>119330</v>
      </c>
      <c r="P95" s="229">
        <v>187001</v>
      </c>
      <c r="Q95" s="218">
        <v>135158</v>
      </c>
      <c r="R95" s="218">
        <v>144737</v>
      </c>
      <c r="S95" s="218">
        <v>145119</v>
      </c>
      <c r="T95" s="218">
        <v>119330</v>
      </c>
      <c r="U95" s="218">
        <v>187001</v>
      </c>
      <c r="V95" s="1">
        <v>0.0086</v>
      </c>
      <c r="W95" s="1">
        <v>0.0089</v>
      </c>
      <c r="X95" s="1">
        <v>0.0086</v>
      </c>
      <c r="Y95" s="1">
        <v>0.0069</v>
      </c>
      <c r="Z95" s="1">
        <v>0.0104</v>
      </c>
      <c r="AB95" s="1">
        <v>0.0086</v>
      </c>
      <c r="AC95" s="1">
        <v>0.0081</v>
      </c>
      <c r="AE95" s="1">
        <v>0.0104</v>
      </c>
      <c r="AF95" s="1">
        <v>0.0078</v>
      </c>
      <c r="AG95" s="1">
        <v>0.0026</v>
      </c>
      <c r="AI95" s="1">
        <v>0.0086</v>
      </c>
      <c r="AJ95" s="218">
        <v>160391</v>
      </c>
    </row>
    <row r="96" spans="1:36" ht="12.75">
      <c r="A96" s="167">
        <v>87</v>
      </c>
      <c r="B96" s="168" t="s">
        <v>532</v>
      </c>
      <c r="C96" s="248">
        <v>20448887</v>
      </c>
      <c r="D96" s="248">
        <v>21287021</v>
      </c>
      <c r="E96" s="248">
        <v>22058451</v>
      </c>
      <c r="F96" s="248">
        <v>22869840</v>
      </c>
      <c r="G96" s="248">
        <v>23728183</v>
      </c>
      <c r="H96" s="248">
        <v>24608287</v>
      </c>
      <c r="I96" s="242" t="s">
        <v>897</v>
      </c>
      <c r="J96" s="242">
        <v>0</v>
      </c>
      <c r="L96" s="218">
        <v>326911</v>
      </c>
      <c r="M96" s="218">
        <v>239255</v>
      </c>
      <c r="N96" s="218">
        <v>259927</v>
      </c>
      <c r="O96" s="218">
        <v>275683</v>
      </c>
      <c r="P96" s="229">
        <v>286900</v>
      </c>
      <c r="Q96" s="218">
        <v>326911</v>
      </c>
      <c r="R96" s="218">
        <v>239255</v>
      </c>
      <c r="S96" s="218">
        <v>259927</v>
      </c>
      <c r="T96" s="218">
        <v>275683</v>
      </c>
      <c r="U96" s="218">
        <v>286900</v>
      </c>
      <c r="V96" s="1">
        <v>0.016</v>
      </c>
      <c r="W96" s="1">
        <v>0.0112</v>
      </c>
      <c r="X96" s="1">
        <v>0.0118</v>
      </c>
      <c r="Y96" s="1">
        <v>0.0121</v>
      </c>
      <c r="Z96" s="1">
        <v>0.0121</v>
      </c>
      <c r="AB96" s="1">
        <v>0.012</v>
      </c>
      <c r="AC96" s="1">
        <v>0.0117</v>
      </c>
      <c r="AE96" s="1">
        <v>0.0121</v>
      </c>
      <c r="AF96" s="1">
        <v>0.012</v>
      </c>
      <c r="AG96" s="1">
        <v>9.99999999999994E-05</v>
      </c>
      <c r="AI96" s="1">
        <v>0.012</v>
      </c>
      <c r="AJ96" s="218">
        <v>295299</v>
      </c>
    </row>
    <row r="97" spans="1:36" ht="12.75">
      <c r="A97" s="167">
        <v>88</v>
      </c>
      <c r="B97" s="168" t="s">
        <v>533</v>
      </c>
      <c r="C97" s="248">
        <v>44193109</v>
      </c>
      <c r="D97" s="248">
        <v>45990719</v>
      </c>
      <c r="E97" s="248">
        <v>48141698</v>
      </c>
      <c r="F97" s="248">
        <v>50210978</v>
      </c>
      <c r="G97" s="248">
        <v>52513328</v>
      </c>
      <c r="H97" s="248">
        <v>54533427</v>
      </c>
      <c r="I97" s="242">
        <v>0</v>
      </c>
      <c r="J97" s="242">
        <v>0</v>
      </c>
      <c r="L97" s="218">
        <v>691445</v>
      </c>
      <c r="M97" s="218">
        <v>1001211</v>
      </c>
      <c r="N97" s="218">
        <v>865141</v>
      </c>
      <c r="O97" s="218">
        <v>935548</v>
      </c>
      <c r="P97" s="229">
        <v>707265</v>
      </c>
      <c r="Q97" s="218">
        <v>691445</v>
      </c>
      <c r="R97" s="218">
        <v>1001211</v>
      </c>
      <c r="S97" s="218">
        <v>865141</v>
      </c>
      <c r="T97" s="218">
        <v>935548</v>
      </c>
      <c r="U97" s="218">
        <v>707265</v>
      </c>
      <c r="V97" s="1">
        <v>0.0156</v>
      </c>
      <c r="W97" s="1">
        <v>0.0218</v>
      </c>
      <c r="X97" s="1">
        <v>0.018</v>
      </c>
      <c r="Y97" s="1">
        <v>0.0186</v>
      </c>
      <c r="Z97" s="1">
        <v>0.0135</v>
      </c>
      <c r="AB97" s="1">
        <v>0.0167</v>
      </c>
      <c r="AC97" s="1">
        <v>0.0167</v>
      </c>
      <c r="AE97" s="1">
        <v>0.0186</v>
      </c>
      <c r="AF97" s="1">
        <v>0.0158</v>
      </c>
      <c r="AG97" s="1">
        <v>0.002799999999999997</v>
      </c>
      <c r="AI97" s="1">
        <v>0.0167</v>
      </c>
      <c r="AJ97" s="218">
        <v>910708</v>
      </c>
    </row>
    <row r="98" spans="1:36" ht="12.75">
      <c r="A98" s="167">
        <v>89</v>
      </c>
      <c r="B98" s="168" t="s">
        <v>534</v>
      </c>
      <c r="C98" s="248">
        <v>18621719</v>
      </c>
      <c r="D98" s="248">
        <v>19499814</v>
      </c>
      <c r="E98" s="248">
        <v>20425655</v>
      </c>
      <c r="F98" s="248">
        <v>21357045</v>
      </c>
      <c r="G98" s="248">
        <v>22502483</v>
      </c>
      <c r="H98" s="248">
        <v>23436576</v>
      </c>
      <c r="I98" s="242">
        <v>0</v>
      </c>
      <c r="J98" s="242">
        <v>0</v>
      </c>
      <c r="L98" s="218">
        <v>411415</v>
      </c>
      <c r="M98" s="218">
        <v>431088</v>
      </c>
      <c r="N98" s="218">
        <v>417825</v>
      </c>
      <c r="O98" s="218">
        <v>454051</v>
      </c>
      <c r="P98" s="229">
        <v>371530</v>
      </c>
      <c r="Q98" s="218">
        <v>411415</v>
      </c>
      <c r="R98" s="218">
        <v>431088</v>
      </c>
      <c r="S98" s="218">
        <v>417825</v>
      </c>
      <c r="T98" s="218">
        <v>454051</v>
      </c>
      <c r="U98" s="218">
        <v>371530</v>
      </c>
      <c r="V98" s="1">
        <v>0.0221</v>
      </c>
      <c r="W98" s="1">
        <v>0.0221</v>
      </c>
      <c r="X98" s="1">
        <v>0.0205</v>
      </c>
      <c r="Y98" s="1">
        <v>0.0213</v>
      </c>
      <c r="Z98" s="1">
        <v>0.0165</v>
      </c>
      <c r="AB98" s="1">
        <v>0.0194</v>
      </c>
      <c r="AC98" s="1">
        <v>0.0194</v>
      </c>
      <c r="AE98" s="1">
        <v>0.0213</v>
      </c>
      <c r="AF98" s="1">
        <v>0.0185</v>
      </c>
      <c r="AG98" s="1">
        <v>0.0028000000000000004</v>
      </c>
      <c r="AI98" s="1">
        <v>0.0194</v>
      </c>
      <c r="AJ98" s="218">
        <v>454670</v>
      </c>
    </row>
    <row r="99" spans="1:36" ht="12.75">
      <c r="A99" s="167">
        <v>90</v>
      </c>
      <c r="B99" s="168" t="s">
        <v>535</v>
      </c>
      <c r="C99" s="248">
        <v>3936179</v>
      </c>
      <c r="D99" s="248">
        <v>4075632</v>
      </c>
      <c r="E99" s="248">
        <v>4209885</v>
      </c>
      <c r="F99" s="248">
        <v>4349391</v>
      </c>
      <c r="G99" s="248">
        <v>4485945</v>
      </c>
      <c r="H99" s="248">
        <v>4677285</v>
      </c>
      <c r="I99" s="242">
        <v>0</v>
      </c>
      <c r="J99" s="242">
        <v>0</v>
      </c>
      <c r="L99" s="218">
        <v>41049</v>
      </c>
      <c r="M99" s="218">
        <v>32362</v>
      </c>
      <c r="N99" s="218">
        <v>34259</v>
      </c>
      <c r="O99" s="218">
        <v>27819</v>
      </c>
      <c r="P99" s="229">
        <v>79191</v>
      </c>
      <c r="Q99" s="218">
        <v>41049</v>
      </c>
      <c r="R99" s="218">
        <v>32362</v>
      </c>
      <c r="S99" s="218">
        <v>34259</v>
      </c>
      <c r="T99" s="218">
        <v>27819</v>
      </c>
      <c r="U99" s="218">
        <v>79191</v>
      </c>
      <c r="V99" s="1">
        <v>0.0104</v>
      </c>
      <c r="W99" s="1">
        <v>0.0079</v>
      </c>
      <c r="X99" s="1">
        <v>0.0081</v>
      </c>
      <c r="Y99" s="1">
        <v>0.0064</v>
      </c>
      <c r="Z99" s="1">
        <v>0.0177</v>
      </c>
      <c r="AB99" s="1">
        <v>0.0107</v>
      </c>
      <c r="AC99" s="1">
        <v>0.0075</v>
      </c>
      <c r="AE99" s="1">
        <v>0.0177</v>
      </c>
      <c r="AF99" s="1">
        <v>0.0073</v>
      </c>
      <c r="AG99" s="1">
        <v>0.0104</v>
      </c>
      <c r="AI99" s="1">
        <v>0.0107</v>
      </c>
      <c r="AJ99" s="218">
        <v>50047</v>
      </c>
    </row>
    <row r="100" spans="1:36" ht="12.75">
      <c r="A100" s="167">
        <v>91</v>
      </c>
      <c r="B100" s="168" t="s">
        <v>536</v>
      </c>
      <c r="C100" s="248">
        <v>9144568</v>
      </c>
      <c r="D100" s="248">
        <v>9444803</v>
      </c>
      <c r="E100" s="248">
        <v>9689539</v>
      </c>
      <c r="F100" s="248">
        <v>10620755</v>
      </c>
      <c r="G100" s="248">
        <v>10909997</v>
      </c>
      <c r="H100" s="248">
        <v>11328446</v>
      </c>
      <c r="I100" s="242">
        <v>0</v>
      </c>
      <c r="J100" s="242">
        <v>0</v>
      </c>
      <c r="L100" s="218">
        <v>71621</v>
      </c>
      <c r="M100" s="218">
        <v>8616</v>
      </c>
      <c r="N100" s="218">
        <v>688978</v>
      </c>
      <c r="O100" s="218">
        <v>23723</v>
      </c>
      <c r="P100" s="229">
        <v>145699</v>
      </c>
      <c r="Q100" s="218">
        <v>71621</v>
      </c>
      <c r="R100" s="218">
        <v>8616</v>
      </c>
      <c r="S100" s="218">
        <v>688978</v>
      </c>
      <c r="T100" s="218">
        <v>23723</v>
      </c>
      <c r="U100" s="218">
        <v>145699</v>
      </c>
      <c r="V100" s="1">
        <v>0.0078</v>
      </c>
      <c r="W100" s="1">
        <v>0.0009</v>
      </c>
      <c r="X100" s="1">
        <v>0.0711</v>
      </c>
      <c r="Y100" s="1">
        <v>0.0022</v>
      </c>
      <c r="Z100" s="1">
        <v>0.0134</v>
      </c>
      <c r="AB100" s="1">
        <v>0.0289</v>
      </c>
      <c r="AC100" s="1">
        <v>0.0055</v>
      </c>
      <c r="AE100" s="1">
        <v>0.0711</v>
      </c>
      <c r="AF100" s="1">
        <v>0.0078</v>
      </c>
      <c r="AG100" s="1">
        <v>0.0633</v>
      </c>
      <c r="AI100" s="1">
        <v>0.0055</v>
      </c>
      <c r="AJ100" s="218">
        <v>62306</v>
      </c>
    </row>
    <row r="101" spans="1:36" ht="12.75">
      <c r="A101" s="167">
        <v>92</v>
      </c>
      <c r="B101" s="168" t="s">
        <v>537</v>
      </c>
      <c r="C101" s="248">
        <v>8631578</v>
      </c>
      <c r="D101" s="248">
        <v>8943941</v>
      </c>
      <c r="E101" s="248">
        <v>9254379</v>
      </c>
      <c r="F101" s="248">
        <v>9579362</v>
      </c>
      <c r="G101" s="248">
        <v>10004780</v>
      </c>
      <c r="H101" s="248">
        <v>10383055</v>
      </c>
      <c r="I101" s="242">
        <v>0</v>
      </c>
      <c r="J101" s="242">
        <v>0</v>
      </c>
      <c r="L101" s="218">
        <v>91522</v>
      </c>
      <c r="M101" s="218">
        <v>86839</v>
      </c>
      <c r="N101" s="218">
        <v>93623</v>
      </c>
      <c r="O101" s="218">
        <v>119406</v>
      </c>
      <c r="P101" s="229">
        <v>128155</v>
      </c>
      <c r="Q101" s="218">
        <v>91522</v>
      </c>
      <c r="R101" s="218">
        <v>86839</v>
      </c>
      <c r="S101" s="218">
        <v>93623</v>
      </c>
      <c r="T101" s="218">
        <v>119406</v>
      </c>
      <c r="U101" s="218">
        <v>128155</v>
      </c>
      <c r="V101" s="1">
        <v>0.0106</v>
      </c>
      <c r="W101" s="1">
        <v>0.0097</v>
      </c>
      <c r="X101" s="1">
        <v>0.0101</v>
      </c>
      <c r="Y101" s="1">
        <v>0.0125</v>
      </c>
      <c r="Z101" s="1">
        <v>0.0128</v>
      </c>
      <c r="AB101" s="1">
        <v>0.0118</v>
      </c>
      <c r="AC101" s="1">
        <v>0.0108</v>
      </c>
      <c r="AE101" s="1">
        <v>0.0128</v>
      </c>
      <c r="AF101" s="1">
        <v>0.0113</v>
      </c>
      <c r="AG101" s="1">
        <v>0.0015000000000000013</v>
      </c>
      <c r="AI101" s="1">
        <v>0.0118</v>
      </c>
      <c r="AJ101" s="218">
        <v>122520</v>
      </c>
    </row>
    <row r="102" spans="1:36" ht="12.75">
      <c r="A102" s="167">
        <v>93</v>
      </c>
      <c r="B102" s="168" t="s">
        <v>538</v>
      </c>
      <c r="C102" s="248">
        <v>99542806</v>
      </c>
      <c r="D102" s="248">
        <v>104642418</v>
      </c>
      <c r="E102" s="248">
        <v>110457822</v>
      </c>
      <c r="F102" s="248">
        <v>136743488</v>
      </c>
      <c r="G102" s="248">
        <v>144152596</v>
      </c>
      <c r="H102" s="248">
        <v>150181831</v>
      </c>
      <c r="I102" s="242" t="s">
        <v>896</v>
      </c>
      <c r="J102" s="242" t="s">
        <v>916</v>
      </c>
      <c r="L102" s="218">
        <v>2611042</v>
      </c>
      <c r="M102" s="218">
        <v>3199344</v>
      </c>
      <c r="N102" s="218">
        <v>23524220</v>
      </c>
      <c r="O102" s="218">
        <v>3990521</v>
      </c>
      <c r="P102" s="229">
        <v>2425420</v>
      </c>
      <c r="Q102" s="218">
        <v>2611042</v>
      </c>
      <c r="R102" s="218">
        <v>3199344</v>
      </c>
      <c r="S102" s="218">
        <v>23524220</v>
      </c>
      <c r="T102" s="218">
        <v>3990521</v>
      </c>
      <c r="U102" s="218">
        <v>2425420</v>
      </c>
      <c r="V102" s="1">
        <v>0.0262</v>
      </c>
      <c r="W102" s="1">
        <v>0.0306</v>
      </c>
      <c r="X102" s="1">
        <v>0.213</v>
      </c>
      <c r="Y102" s="1">
        <v>0.0292</v>
      </c>
      <c r="Z102" s="1">
        <v>0.0168</v>
      </c>
      <c r="AB102" s="1">
        <v>0.0863</v>
      </c>
      <c r="AC102" s="1">
        <v>0.0255</v>
      </c>
      <c r="AE102" s="1">
        <v>0.213</v>
      </c>
      <c r="AF102" s="1">
        <v>0.023</v>
      </c>
      <c r="AG102" s="1">
        <v>0.19</v>
      </c>
      <c r="AI102" s="1">
        <v>0.0255</v>
      </c>
      <c r="AJ102" s="218">
        <v>3829637</v>
      </c>
    </row>
    <row r="103" spans="1:36" ht="12.75">
      <c r="A103" s="167">
        <v>94</v>
      </c>
      <c r="B103" s="168" t="s">
        <v>539</v>
      </c>
      <c r="C103" s="248">
        <v>24760441</v>
      </c>
      <c r="D103" s="248">
        <v>25653486</v>
      </c>
      <c r="E103" s="248">
        <v>26676342</v>
      </c>
      <c r="F103" s="248">
        <v>27566372</v>
      </c>
      <c r="G103" s="248">
        <v>28484856</v>
      </c>
      <c r="H103" s="248">
        <v>29530590</v>
      </c>
      <c r="I103" s="242">
        <v>0</v>
      </c>
      <c r="J103" s="242">
        <v>0</v>
      </c>
      <c r="L103" s="218">
        <v>274034</v>
      </c>
      <c r="M103" s="218">
        <v>381519</v>
      </c>
      <c r="N103" s="218">
        <v>223121</v>
      </c>
      <c r="O103" s="218">
        <v>229325</v>
      </c>
      <c r="P103" s="229">
        <v>333613</v>
      </c>
      <c r="Q103" s="218">
        <v>274034</v>
      </c>
      <c r="R103" s="218">
        <v>381519</v>
      </c>
      <c r="S103" s="218">
        <v>223121</v>
      </c>
      <c r="T103" s="218">
        <v>229325</v>
      </c>
      <c r="U103" s="218">
        <v>333613</v>
      </c>
      <c r="V103" s="1">
        <v>0.0111</v>
      </c>
      <c r="W103" s="1">
        <v>0.0149</v>
      </c>
      <c r="X103" s="1">
        <v>0.0084</v>
      </c>
      <c r="Y103" s="1">
        <v>0.0083</v>
      </c>
      <c r="Z103" s="1">
        <v>0.0117</v>
      </c>
      <c r="AB103" s="1">
        <v>0.0095</v>
      </c>
      <c r="AC103" s="1">
        <v>0.0095</v>
      </c>
      <c r="AE103" s="1">
        <v>0.0117</v>
      </c>
      <c r="AF103" s="1">
        <v>0.0084</v>
      </c>
      <c r="AG103" s="1">
        <v>0.003300000000000001</v>
      </c>
      <c r="AI103" s="1">
        <v>0.0095</v>
      </c>
      <c r="AJ103" s="218">
        <v>280541</v>
      </c>
    </row>
    <row r="104" spans="1:36" ht="12.75">
      <c r="A104" s="167">
        <v>95</v>
      </c>
      <c r="B104" s="168" t="s">
        <v>540</v>
      </c>
      <c r="C104" s="248">
        <v>89857302</v>
      </c>
      <c r="D104" s="248">
        <v>93644049</v>
      </c>
      <c r="E104" s="248">
        <v>97454740</v>
      </c>
      <c r="F104" s="248">
        <v>102122896</v>
      </c>
      <c r="G104" s="248">
        <v>106816456</v>
      </c>
      <c r="H104" s="248">
        <v>111666654</v>
      </c>
      <c r="I104" s="242" t="s">
        <v>917</v>
      </c>
      <c r="J104" s="242">
        <v>0</v>
      </c>
      <c r="L104" s="218">
        <v>1540314</v>
      </c>
      <c r="M104" s="218">
        <v>1469590</v>
      </c>
      <c r="N104" s="218">
        <v>2231787</v>
      </c>
      <c r="O104" s="218">
        <v>2140488</v>
      </c>
      <c r="P104" s="229">
        <v>2179787</v>
      </c>
      <c r="Q104" s="218">
        <v>1540314</v>
      </c>
      <c r="R104" s="218">
        <v>1469590</v>
      </c>
      <c r="S104" s="218">
        <v>2231787</v>
      </c>
      <c r="T104" s="218">
        <v>2140488</v>
      </c>
      <c r="U104" s="218">
        <v>2179787</v>
      </c>
      <c r="V104" s="1">
        <v>0.0171</v>
      </c>
      <c r="W104" s="1">
        <v>0.0157</v>
      </c>
      <c r="X104" s="1">
        <v>0.0229</v>
      </c>
      <c r="Y104" s="1">
        <v>0.021</v>
      </c>
      <c r="Z104" s="1">
        <v>0.0204</v>
      </c>
      <c r="AB104" s="1">
        <v>0.0214</v>
      </c>
      <c r="AC104" s="1">
        <v>0.019</v>
      </c>
      <c r="AE104" s="1">
        <v>0.0229</v>
      </c>
      <c r="AF104" s="1">
        <v>0.0207</v>
      </c>
      <c r="AG104" s="1">
        <v>0.0022000000000000006</v>
      </c>
      <c r="AI104" s="1">
        <v>0.0214</v>
      </c>
      <c r="AJ104" s="218">
        <v>2389666</v>
      </c>
    </row>
    <row r="105" spans="1:36" ht="12.75">
      <c r="A105" s="167">
        <v>96</v>
      </c>
      <c r="B105" s="168" t="s">
        <v>541</v>
      </c>
      <c r="C105" s="248">
        <v>82946698</v>
      </c>
      <c r="D105" s="248">
        <v>85952903</v>
      </c>
      <c r="E105" s="248">
        <v>89054950</v>
      </c>
      <c r="F105" s="248">
        <v>92065051</v>
      </c>
      <c r="G105" s="248">
        <v>95501665</v>
      </c>
      <c r="H105" s="248">
        <v>98925632</v>
      </c>
      <c r="I105" s="242" t="s">
        <v>915</v>
      </c>
      <c r="J105" s="242">
        <v>0</v>
      </c>
      <c r="L105" s="218">
        <v>932538</v>
      </c>
      <c r="M105" s="218">
        <v>953225</v>
      </c>
      <c r="N105" s="218">
        <v>783727</v>
      </c>
      <c r="O105" s="218">
        <v>1093012</v>
      </c>
      <c r="P105" s="229">
        <v>1029012</v>
      </c>
      <c r="Q105" s="218">
        <v>932538</v>
      </c>
      <c r="R105" s="218">
        <v>953225</v>
      </c>
      <c r="S105" s="218">
        <v>783727</v>
      </c>
      <c r="T105" s="218">
        <v>1093012</v>
      </c>
      <c r="U105" s="218">
        <v>1029012</v>
      </c>
      <c r="V105" s="1">
        <v>0.0112</v>
      </c>
      <c r="W105" s="1">
        <v>0.0111</v>
      </c>
      <c r="X105" s="1">
        <v>0.0088</v>
      </c>
      <c r="Y105" s="1">
        <v>0.0119</v>
      </c>
      <c r="Z105" s="1">
        <v>0.0108</v>
      </c>
      <c r="AB105" s="1">
        <v>0.0105</v>
      </c>
      <c r="AC105" s="1">
        <v>0.0102</v>
      </c>
      <c r="AE105" s="1">
        <v>0.0119</v>
      </c>
      <c r="AF105" s="1">
        <v>0.0098</v>
      </c>
      <c r="AG105" s="1">
        <v>0.002100000000000001</v>
      </c>
      <c r="AI105" s="1">
        <v>0.0105</v>
      </c>
      <c r="AJ105" s="218">
        <v>1038719</v>
      </c>
    </row>
    <row r="106" spans="1:36" ht="12.75">
      <c r="A106" s="167">
        <v>97</v>
      </c>
      <c r="B106" s="168" t="s">
        <v>542</v>
      </c>
      <c r="C106" s="248">
        <v>47650217</v>
      </c>
      <c r="D106" s="248">
        <v>49602326</v>
      </c>
      <c r="E106" s="248">
        <v>51485090</v>
      </c>
      <c r="F106" s="248">
        <v>53682908</v>
      </c>
      <c r="G106" s="248">
        <v>55682046</v>
      </c>
      <c r="H106" s="248">
        <v>58053016</v>
      </c>
      <c r="I106" s="242" t="s">
        <v>896</v>
      </c>
      <c r="J106" s="242">
        <v>0</v>
      </c>
      <c r="L106" s="218">
        <v>760854</v>
      </c>
      <c r="M106" s="218">
        <v>642706</v>
      </c>
      <c r="N106" s="218">
        <v>857948</v>
      </c>
      <c r="O106" s="218">
        <v>657065</v>
      </c>
      <c r="P106" s="229">
        <v>978919</v>
      </c>
      <c r="Q106" s="218">
        <v>760854</v>
      </c>
      <c r="R106" s="218">
        <v>642706</v>
      </c>
      <c r="S106" s="218">
        <v>857948</v>
      </c>
      <c r="T106" s="218">
        <v>657065</v>
      </c>
      <c r="U106" s="218">
        <v>978919</v>
      </c>
      <c r="V106" s="1">
        <v>0.016</v>
      </c>
      <c r="W106" s="1">
        <v>0.013</v>
      </c>
      <c r="X106" s="1">
        <v>0.0167</v>
      </c>
      <c r="Y106" s="1">
        <v>0.0122</v>
      </c>
      <c r="Z106" s="1">
        <v>0.0176</v>
      </c>
      <c r="AB106" s="1">
        <v>0.0155</v>
      </c>
      <c r="AC106" s="1">
        <v>0.014</v>
      </c>
      <c r="AE106" s="1">
        <v>0.0176</v>
      </c>
      <c r="AF106" s="1">
        <v>0.0145</v>
      </c>
      <c r="AG106" s="1">
        <v>0.0031000000000000003</v>
      </c>
      <c r="AI106" s="1">
        <v>0.0155</v>
      </c>
      <c r="AJ106" s="218">
        <v>899822</v>
      </c>
    </row>
    <row r="107" spans="1:36" ht="12.75">
      <c r="A107" s="167">
        <v>98</v>
      </c>
      <c r="B107" s="168" t="s">
        <v>543</v>
      </c>
      <c r="C107" s="248">
        <v>2040295</v>
      </c>
      <c r="D107" s="248">
        <v>2097556</v>
      </c>
      <c r="E107" s="248">
        <v>2158598</v>
      </c>
      <c r="F107" s="248">
        <v>2399378</v>
      </c>
      <c r="G107" s="248">
        <v>2485980</v>
      </c>
      <c r="H107" s="248">
        <v>2570985</v>
      </c>
      <c r="I107" s="242">
        <v>0</v>
      </c>
      <c r="J107" s="242">
        <v>0</v>
      </c>
      <c r="L107" s="218">
        <v>6253</v>
      </c>
      <c r="M107" s="218">
        <v>8603</v>
      </c>
      <c r="N107" s="218">
        <v>186815</v>
      </c>
      <c r="O107" s="218">
        <v>19893</v>
      </c>
      <c r="P107" s="229">
        <v>22855</v>
      </c>
      <c r="Q107" s="218">
        <v>6253</v>
      </c>
      <c r="R107" s="218">
        <v>8603</v>
      </c>
      <c r="S107" s="218">
        <v>186815</v>
      </c>
      <c r="T107" s="218">
        <v>19893</v>
      </c>
      <c r="U107" s="218">
        <v>22855</v>
      </c>
      <c r="V107" s="1">
        <v>0.0031</v>
      </c>
      <c r="W107" s="1">
        <v>0.0041</v>
      </c>
      <c r="X107" s="1">
        <v>0.0865</v>
      </c>
      <c r="Y107" s="1">
        <v>0.0083</v>
      </c>
      <c r="Z107" s="1">
        <v>0.0092</v>
      </c>
      <c r="AB107" s="1">
        <v>0.0347</v>
      </c>
      <c r="AC107" s="1">
        <v>0.0072</v>
      </c>
      <c r="AE107" s="1">
        <v>0.0865</v>
      </c>
      <c r="AF107" s="1">
        <v>0.0088</v>
      </c>
      <c r="AG107" s="1">
        <v>0.07769999999999999</v>
      </c>
      <c r="AI107" s="1">
        <v>0.0072</v>
      </c>
      <c r="AJ107" s="218">
        <v>18511</v>
      </c>
    </row>
    <row r="108" spans="1:36" ht="12.75">
      <c r="A108" s="167">
        <v>99</v>
      </c>
      <c r="B108" s="168" t="s">
        <v>544</v>
      </c>
      <c r="C108" s="248">
        <v>40615130</v>
      </c>
      <c r="D108" s="248">
        <v>42582722</v>
      </c>
      <c r="E108" s="248">
        <v>45237199</v>
      </c>
      <c r="F108" s="248">
        <v>47576229</v>
      </c>
      <c r="G108" s="248">
        <v>49768722</v>
      </c>
      <c r="H108" s="248">
        <v>51761247</v>
      </c>
      <c r="I108" s="242" t="s">
        <v>896</v>
      </c>
      <c r="J108" s="242">
        <v>0</v>
      </c>
      <c r="L108" s="218">
        <v>952214</v>
      </c>
      <c r="M108" s="218">
        <v>1589909</v>
      </c>
      <c r="N108" s="218">
        <v>1208100</v>
      </c>
      <c r="O108" s="218">
        <v>1003087</v>
      </c>
      <c r="P108" s="229">
        <v>748307</v>
      </c>
      <c r="Q108" s="218">
        <v>952214</v>
      </c>
      <c r="R108" s="218">
        <v>1589909</v>
      </c>
      <c r="S108" s="218">
        <v>1208100</v>
      </c>
      <c r="T108" s="218">
        <v>1003087</v>
      </c>
      <c r="U108" s="218">
        <v>748307</v>
      </c>
      <c r="V108" s="1">
        <v>0.0234</v>
      </c>
      <c r="W108" s="1">
        <v>0.0373</v>
      </c>
      <c r="X108" s="1">
        <v>0.0267</v>
      </c>
      <c r="Y108" s="1">
        <v>0.0211</v>
      </c>
      <c r="Z108" s="1">
        <v>0.015</v>
      </c>
      <c r="AB108" s="1">
        <v>0.0209</v>
      </c>
      <c r="AC108" s="1">
        <v>0.0209</v>
      </c>
      <c r="AE108" s="1">
        <v>0.0267</v>
      </c>
      <c r="AF108" s="1">
        <v>0.0181</v>
      </c>
      <c r="AG108" s="1">
        <v>0.0086</v>
      </c>
      <c r="AI108" s="1">
        <v>0.0209</v>
      </c>
      <c r="AJ108" s="218">
        <v>1081810</v>
      </c>
    </row>
    <row r="109" spans="1:36" ht="12.75">
      <c r="A109" s="167">
        <v>100</v>
      </c>
      <c r="B109" s="168" t="s">
        <v>545</v>
      </c>
      <c r="C109" s="248">
        <v>175527068</v>
      </c>
      <c r="D109" s="248">
        <v>183070364</v>
      </c>
      <c r="E109" s="248">
        <v>190849721</v>
      </c>
      <c r="F109" s="248">
        <v>198845456</v>
      </c>
      <c r="G109" s="248">
        <v>207321973</v>
      </c>
      <c r="H109" s="248">
        <v>0</v>
      </c>
      <c r="I109" s="242" t="s">
        <v>896</v>
      </c>
      <c r="J109" s="242">
        <v>0</v>
      </c>
      <c r="L109" s="218">
        <v>3155119</v>
      </c>
      <c r="M109" s="218">
        <v>3202598</v>
      </c>
      <c r="N109" s="218">
        <v>3224492</v>
      </c>
      <c r="O109" s="218">
        <v>3227115</v>
      </c>
      <c r="P109" s="229">
        <v>3346826</v>
      </c>
      <c r="Q109" s="218">
        <v>3155119</v>
      </c>
      <c r="R109" s="218">
        <v>3202598</v>
      </c>
      <c r="S109" s="218">
        <v>3224492</v>
      </c>
      <c r="T109" s="218">
        <v>3227115</v>
      </c>
      <c r="U109" s="218">
        <v>3346826</v>
      </c>
      <c r="V109" s="1">
        <v>0.018</v>
      </c>
      <c r="W109" s="1">
        <v>0.0175</v>
      </c>
      <c r="X109" s="1">
        <v>0.0169</v>
      </c>
      <c r="Y109" s="1">
        <v>0.0162</v>
      </c>
      <c r="Z109" s="1">
        <v>0.0161</v>
      </c>
      <c r="AB109" s="1">
        <v>0.0164</v>
      </c>
      <c r="AC109" s="1">
        <v>0.0164</v>
      </c>
      <c r="AE109" s="1">
        <v>0.0169</v>
      </c>
      <c r="AF109" s="1">
        <v>0.0162</v>
      </c>
      <c r="AG109" s="1">
        <v>0.0006999999999999992</v>
      </c>
      <c r="AI109" s="1">
        <v>0.0164</v>
      </c>
      <c r="AJ109" s="218">
        <v>3400080</v>
      </c>
    </row>
    <row r="110" spans="1:36" ht="12.75">
      <c r="A110" s="167">
        <v>101</v>
      </c>
      <c r="B110" s="168" t="s">
        <v>546</v>
      </c>
      <c r="C110" s="248">
        <v>61012570</v>
      </c>
      <c r="D110" s="248">
        <v>63723420</v>
      </c>
      <c r="E110" s="248">
        <v>66796108</v>
      </c>
      <c r="F110" s="248">
        <v>69981489</v>
      </c>
      <c r="G110" s="248">
        <v>73681850</v>
      </c>
      <c r="H110" s="248">
        <v>77192288</v>
      </c>
      <c r="I110" s="242" t="s">
        <v>909</v>
      </c>
      <c r="J110" s="242">
        <v>0</v>
      </c>
      <c r="L110" s="218">
        <v>1185535</v>
      </c>
      <c r="M110" s="218">
        <v>1479602</v>
      </c>
      <c r="N110" s="218">
        <v>1515478</v>
      </c>
      <c r="O110" s="218">
        <v>1864418</v>
      </c>
      <c r="P110" s="229">
        <v>1668392</v>
      </c>
      <c r="Q110" s="218">
        <v>1185535</v>
      </c>
      <c r="R110" s="218">
        <v>1479602</v>
      </c>
      <c r="S110" s="218">
        <v>1515478</v>
      </c>
      <c r="T110" s="218">
        <v>1864418</v>
      </c>
      <c r="U110" s="218">
        <v>1668392</v>
      </c>
      <c r="V110" s="1">
        <v>0.0194</v>
      </c>
      <c r="W110" s="1">
        <v>0.0232</v>
      </c>
      <c r="X110" s="1">
        <v>0.0227</v>
      </c>
      <c r="Y110" s="1">
        <v>0.0266</v>
      </c>
      <c r="Z110" s="1">
        <v>0.0226</v>
      </c>
      <c r="AB110" s="1">
        <v>0.024</v>
      </c>
      <c r="AC110" s="1">
        <v>0.0228</v>
      </c>
      <c r="AE110" s="1">
        <v>0.0266</v>
      </c>
      <c r="AF110" s="1">
        <v>0.0227</v>
      </c>
      <c r="AG110" s="1">
        <v>0.0038999999999999972</v>
      </c>
      <c r="AI110" s="1">
        <v>0.024</v>
      </c>
      <c r="AJ110" s="218">
        <v>1852615</v>
      </c>
    </row>
    <row r="111" spans="1:36" ht="12.75">
      <c r="A111" s="167">
        <v>102</v>
      </c>
      <c r="B111" s="168" t="s">
        <v>547</v>
      </c>
      <c r="C111" s="248">
        <v>17656495</v>
      </c>
      <c r="D111" s="248">
        <v>18459630</v>
      </c>
      <c r="E111" s="248">
        <v>19501997</v>
      </c>
      <c r="F111" s="248">
        <v>20288107</v>
      </c>
      <c r="G111" s="248">
        <v>21671372</v>
      </c>
      <c r="H111" s="248">
        <v>22447943</v>
      </c>
      <c r="I111" s="242">
        <v>0</v>
      </c>
      <c r="J111" s="242">
        <v>0</v>
      </c>
      <c r="L111" s="218">
        <v>361725</v>
      </c>
      <c r="M111" s="218">
        <v>580874</v>
      </c>
      <c r="N111" s="218">
        <v>298562</v>
      </c>
      <c r="O111" s="218">
        <v>876060</v>
      </c>
      <c r="P111" s="229">
        <v>235221</v>
      </c>
      <c r="Q111" s="218">
        <v>361725</v>
      </c>
      <c r="R111" s="218">
        <v>580874</v>
      </c>
      <c r="S111" s="218">
        <v>298562</v>
      </c>
      <c r="T111" s="218">
        <v>876060</v>
      </c>
      <c r="U111" s="218">
        <v>235221</v>
      </c>
      <c r="V111" s="1">
        <v>0.0205</v>
      </c>
      <c r="W111" s="1">
        <v>0.0315</v>
      </c>
      <c r="X111" s="1">
        <v>0.0153</v>
      </c>
      <c r="Y111" s="1">
        <v>0.0432</v>
      </c>
      <c r="Z111" s="1">
        <v>0.0109</v>
      </c>
      <c r="AB111" s="1">
        <v>0.0231</v>
      </c>
      <c r="AC111" s="1">
        <v>0.0192</v>
      </c>
      <c r="AE111" s="1">
        <v>0.0432</v>
      </c>
      <c r="AF111" s="1">
        <v>0.0131</v>
      </c>
      <c r="AG111" s="1">
        <v>0.030100000000000002</v>
      </c>
      <c r="AI111" s="1">
        <v>0.0192</v>
      </c>
      <c r="AJ111" s="218">
        <v>431001</v>
      </c>
    </row>
    <row r="112" spans="1:36" ht="12.75">
      <c r="A112" s="167">
        <v>103</v>
      </c>
      <c r="B112" s="168" t="s">
        <v>548</v>
      </c>
      <c r="C112" s="248">
        <v>23528443</v>
      </c>
      <c r="D112" s="248">
        <v>24781672</v>
      </c>
      <c r="E112" s="248">
        <v>25888215</v>
      </c>
      <c r="F112" s="248">
        <v>27018062</v>
      </c>
      <c r="G112" s="248">
        <v>28240124</v>
      </c>
      <c r="H112" s="248">
        <v>29313983</v>
      </c>
      <c r="I112" s="242" t="s">
        <v>918</v>
      </c>
      <c r="J112" s="242">
        <v>0</v>
      </c>
      <c r="L112" s="218">
        <v>659728</v>
      </c>
      <c r="M112" s="218">
        <v>468194</v>
      </c>
      <c r="N112" s="218">
        <v>482642</v>
      </c>
      <c r="O112" s="218">
        <v>461042</v>
      </c>
      <c r="P112" s="229">
        <v>367856</v>
      </c>
      <c r="Q112" s="218">
        <v>659728</v>
      </c>
      <c r="R112" s="218">
        <v>468194</v>
      </c>
      <c r="S112" s="218">
        <v>482642</v>
      </c>
      <c r="T112" s="218">
        <v>461042</v>
      </c>
      <c r="U112" s="218">
        <v>367856</v>
      </c>
      <c r="V112" s="1">
        <v>0.028</v>
      </c>
      <c r="W112" s="1">
        <v>0.0189</v>
      </c>
      <c r="X112" s="1">
        <v>0.0186</v>
      </c>
      <c r="Y112" s="1">
        <v>0.0171</v>
      </c>
      <c r="Z112" s="1">
        <v>0.013</v>
      </c>
      <c r="AB112" s="1">
        <v>0.0162</v>
      </c>
      <c r="AC112" s="1">
        <v>0.0162</v>
      </c>
      <c r="AE112" s="1">
        <v>0.0186</v>
      </c>
      <c r="AF112" s="1">
        <v>0.0151</v>
      </c>
      <c r="AG112" s="1">
        <v>0.003499999999999998</v>
      </c>
      <c r="AI112" s="1">
        <v>0.0162</v>
      </c>
      <c r="AJ112" s="218">
        <v>474887</v>
      </c>
    </row>
    <row r="113" spans="1:36" ht="12.75">
      <c r="A113" s="167">
        <v>104</v>
      </c>
      <c r="B113" s="168" t="s">
        <v>549</v>
      </c>
      <c r="C113" s="248">
        <v>2566119</v>
      </c>
      <c r="D113" s="248">
        <v>2654425</v>
      </c>
      <c r="E113" s="248">
        <v>2750062</v>
      </c>
      <c r="F113" s="248">
        <v>2848266</v>
      </c>
      <c r="G113" s="248">
        <v>3090382</v>
      </c>
      <c r="H113" s="248">
        <v>3178981</v>
      </c>
      <c r="I113" s="242">
        <v>0</v>
      </c>
      <c r="J113" s="242">
        <v>0</v>
      </c>
      <c r="L113" s="218">
        <v>24153</v>
      </c>
      <c r="M113" s="218">
        <v>29276</v>
      </c>
      <c r="N113" s="218">
        <v>29452</v>
      </c>
      <c r="O113" s="218">
        <v>24879</v>
      </c>
      <c r="P113" s="229">
        <v>11339</v>
      </c>
      <c r="Q113" s="218">
        <v>24153</v>
      </c>
      <c r="R113" s="218">
        <v>29276</v>
      </c>
      <c r="S113" s="218">
        <v>29452</v>
      </c>
      <c r="T113" s="218">
        <v>24879</v>
      </c>
      <c r="U113" s="218">
        <v>11339</v>
      </c>
      <c r="V113" s="1">
        <v>0.0094</v>
      </c>
      <c r="W113" s="1">
        <v>0.011</v>
      </c>
      <c r="X113" s="1">
        <v>0.0107</v>
      </c>
      <c r="Y113" s="1">
        <v>0.0087</v>
      </c>
      <c r="Z113" s="1">
        <v>0.0037</v>
      </c>
      <c r="AB113" s="1">
        <v>0.0077</v>
      </c>
      <c r="AC113" s="1">
        <v>0.0077</v>
      </c>
      <c r="AE113" s="1">
        <v>0.0107</v>
      </c>
      <c r="AF113" s="1">
        <v>0.0062</v>
      </c>
      <c r="AG113" s="1">
        <v>0.0045</v>
      </c>
      <c r="AI113" s="1">
        <v>0.0077</v>
      </c>
      <c r="AJ113" s="218">
        <v>24478</v>
      </c>
    </row>
    <row r="114" spans="1:36" ht="12.75">
      <c r="A114" s="167">
        <v>105</v>
      </c>
      <c r="B114" s="168" t="s">
        <v>550</v>
      </c>
      <c r="C114" s="248">
        <v>15120657</v>
      </c>
      <c r="D114" s="248">
        <v>15743947</v>
      </c>
      <c r="E114" s="248">
        <v>16457382</v>
      </c>
      <c r="F114" s="248">
        <v>17026034</v>
      </c>
      <c r="G114" s="248">
        <v>17701538</v>
      </c>
      <c r="H114" s="248">
        <v>18336146</v>
      </c>
      <c r="I114" s="242">
        <v>0</v>
      </c>
      <c r="J114" s="242">
        <v>0</v>
      </c>
      <c r="K114" s="175"/>
      <c r="L114" s="218">
        <v>245244</v>
      </c>
      <c r="M114" s="218">
        <v>319837</v>
      </c>
      <c r="N114" s="218">
        <v>157217</v>
      </c>
      <c r="O114" s="218">
        <v>212049</v>
      </c>
      <c r="P114" s="229">
        <v>192070</v>
      </c>
      <c r="Q114" s="218">
        <v>245244</v>
      </c>
      <c r="R114" s="218">
        <v>319837</v>
      </c>
      <c r="S114" s="218">
        <v>157217</v>
      </c>
      <c r="T114" s="218">
        <v>212049</v>
      </c>
      <c r="U114" s="218">
        <v>192070</v>
      </c>
      <c r="V114" s="1">
        <v>0.0162</v>
      </c>
      <c r="W114" s="1">
        <v>0.0203</v>
      </c>
      <c r="X114" s="1">
        <v>0.0096</v>
      </c>
      <c r="Y114" s="1">
        <v>0.0125</v>
      </c>
      <c r="Z114" s="1">
        <v>0.0109</v>
      </c>
      <c r="AB114" s="1">
        <v>0.011</v>
      </c>
      <c r="AC114" s="1">
        <v>0.011</v>
      </c>
      <c r="AE114" s="1">
        <v>0.0125</v>
      </c>
      <c r="AF114" s="1">
        <v>0.0103</v>
      </c>
      <c r="AG114" s="1">
        <v>0.0022000000000000006</v>
      </c>
      <c r="AI114" s="1">
        <v>0.011</v>
      </c>
      <c r="AJ114" s="218">
        <v>201698</v>
      </c>
    </row>
    <row r="115" spans="1:36" ht="12.75">
      <c r="A115" s="167">
        <v>106</v>
      </c>
      <c r="B115" s="168" t="s">
        <v>551</v>
      </c>
      <c r="C115" s="248">
        <v>2328351</v>
      </c>
      <c r="D115" s="248">
        <v>2458541</v>
      </c>
      <c r="E115" s="248">
        <v>2552827</v>
      </c>
      <c r="F115" s="248">
        <v>2665584</v>
      </c>
      <c r="G115" s="248">
        <v>2747081</v>
      </c>
      <c r="H115" s="248">
        <v>0</v>
      </c>
      <c r="I115" s="242">
        <v>0</v>
      </c>
      <c r="J115" s="242">
        <v>0</v>
      </c>
      <c r="L115" s="218">
        <v>71810</v>
      </c>
      <c r="M115" s="218">
        <v>32823</v>
      </c>
      <c r="N115" s="218">
        <v>48936</v>
      </c>
      <c r="O115" s="218">
        <v>9879</v>
      </c>
      <c r="P115" s="229">
        <v>36544</v>
      </c>
      <c r="Q115" s="218">
        <v>71810</v>
      </c>
      <c r="R115" s="218">
        <v>32823</v>
      </c>
      <c r="S115" s="218">
        <v>48936</v>
      </c>
      <c r="T115" s="218">
        <v>9879</v>
      </c>
      <c r="U115" s="218">
        <v>36544</v>
      </c>
      <c r="V115" s="1">
        <v>0.0308</v>
      </c>
      <c r="W115" s="1">
        <v>0.0134</v>
      </c>
      <c r="X115" s="1">
        <v>0.0192</v>
      </c>
      <c r="Y115" s="1">
        <v>0.0037</v>
      </c>
      <c r="Z115" s="1">
        <v>0.0133</v>
      </c>
      <c r="AB115" s="1">
        <v>0.0121</v>
      </c>
      <c r="AC115" s="1">
        <v>0.0101</v>
      </c>
      <c r="AE115" s="1">
        <v>0.0192</v>
      </c>
      <c r="AF115" s="1">
        <v>0.0085</v>
      </c>
      <c r="AG115" s="1">
        <v>0.010699999999999998</v>
      </c>
      <c r="AI115" s="1">
        <v>0.0121</v>
      </c>
      <c r="AJ115" s="218">
        <v>33240</v>
      </c>
    </row>
    <row r="116" spans="1:36" ht="12.75">
      <c r="A116" s="167">
        <v>107</v>
      </c>
      <c r="B116" s="168" t="s">
        <v>552</v>
      </c>
      <c r="C116" s="248">
        <v>70726400</v>
      </c>
      <c r="D116" s="248">
        <v>73445650</v>
      </c>
      <c r="E116" s="248">
        <v>76265313</v>
      </c>
      <c r="F116" s="248">
        <v>79051706</v>
      </c>
      <c r="G116" s="248">
        <v>82035573</v>
      </c>
      <c r="H116" s="248">
        <v>85170596</v>
      </c>
      <c r="I116" s="242">
        <v>0</v>
      </c>
      <c r="J116" s="242">
        <v>0</v>
      </c>
      <c r="L116" s="218">
        <v>951090</v>
      </c>
      <c r="M116" s="218">
        <v>983522</v>
      </c>
      <c r="N116" s="218">
        <v>879760</v>
      </c>
      <c r="O116" s="218">
        <v>1006905</v>
      </c>
      <c r="P116" s="229">
        <v>1087295</v>
      </c>
      <c r="Q116" s="218">
        <v>951090</v>
      </c>
      <c r="R116" s="218">
        <v>983522</v>
      </c>
      <c r="S116" s="218">
        <v>879760</v>
      </c>
      <c r="T116" s="218">
        <v>1006905</v>
      </c>
      <c r="U116" s="218">
        <v>1087295</v>
      </c>
      <c r="V116" s="1">
        <v>0.0134</v>
      </c>
      <c r="W116" s="1">
        <v>0.0134</v>
      </c>
      <c r="X116" s="1">
        <v>0.0115</v>
      </c>
      <c r="Y116" s="1">
        <v>0.0127</v>
      </c>
      <c r="Z116" s="1">
        <v>0.0133</v>
      </c>
      <c r="AB116" s="1">
        <v>0.0125</v>
      </c>
      <c r="AC116" s="1">
        <v>0.0125</v>
      </c>
      <c r="AE116" s="1">
        <v>0.0133</v>
      </c>
      <c r="AF116" s="1">
        <v>0.0121</v>
      </c>
      <c r="AG116" s="1">
        <v>0.0011999999999999997</v>
      </c>
      <c r="AI116" s="1">
        <v>0.0125</v>
      </c>
      <c r="AJ116" s="218">
        <v>1064632</v>
      </c>
    </row>
    <row r="117" spans="1:36" ht="12.75">
      <c r="A117" s="167">
        <v>108</v>
      </c>
      <c r="B117" s="168" t="s">
        <v>553</v>
      </c>
      <c r="C117" s="248">
        <v>2104870</v>
      </c>
      <c r="D117" s="248">
        <v>2183303</v>
      </c>
      <c r="E117" s="248">
        <v>2282872</v>
      </c>
      <c r="F117" s="248">
        <v>2361373</v>
      </c>
      <c r="G117" s="248">
        <v>2443882</v>
      </c>
      <c r="H117" s="248">
        <v>2529456</v>
      </c>
      <c r="I117" s="242">
        <v>0</v>
      </c>
      <c r="J117" s="242">
        <v>0</v>
      </c>
      <c r="L117" s="218">
        <v>25811</v>
      </c>
      <c r="M117" s="218">
        <v>44986</v>
      </c>
      <c r="N117" s="218">
        <v>21429</v>
      </c>
      <c r="O117" s="218">
        <v>23475</v>
      </c>
      <c r="P117" s="229">
        <v>24477</v>
      </c>
      <c r="Q117" s="218">
        <v>25811</v>
      </c>
      <c r="R117" s="218">
        <v>44986</v>
      </c>
      <c r="S117" s="218">
        <v>21429</v>
      </c>
      <c r="T117" s="218">
        <v>23475</v>
      </c>
      <c r="U117" s="218">
        <v>24477</v>
      </c>
      <c r="V117" s="1">
        <v>0.0123</v>
      </c>
      <c r="W117" s="1">
        <v>0.0206</v>
      </c>
      <c r="X117" s="1">
        <v>0.0094</v>
      </c>
      <c r="Y117" s="1">
        <v>0.0099</v>
      </c>
      <c r="Z117" s="1">
        <v>0.01</v>
      </c>
      <c r="AB117" s="1">
        <v>0.0098</v>
      </c>
      <c r="AC117" s="1">
        <v>0.0098</v>
      </c>
      <c r="AE117" s="1">
        <v>0.01</v>
      </c>
      <c r="AF117" s="1">
        <v>0.0097</v>
      </c>
      <c r="AG117" s="1">
        <v>0.0002999999999999999</v>
      </c>
      <c r="AI117" s="1">
        <v>0.0098</v>
      </c>
      <c r="AJ117" s="218">
        <v>24789</v>
      </c>
    </row>
    <row r="118" spans="1:36" ht="12.75">
      <c r="A118" s="167">
        <v>109</v>
      </c>
      <c r="B118" s="168" t="s">
        <v>554</v>
      </c>
      <c r="C118" s="248">
        <v>469093</v>
      </c>
      <c r="D118" s="248">
        <v>480821</v>
      </c>
      <c r="E118" s="248">
        <v>495762</v>
      </c>
      <c r="F118" s="248">
        <v>511645</v>
      </c>
      <c r="G118" s="248">
        <v>529669</v>
      </c>
      <c r="H118" s="248">
        <v>0</v>
      </c>
      <c r="I118" s="242">
        <v>0</v>
      </c>
      <c r="J118" s="242">
        <v>0</v>
      </c>
      <c r="L118" s="218">
        <v>0</v>
      </c>
      <c r="M118" s="218">
        <v>2921</v>
      </c>
      <c r="N118" s="218">
        <v>3489</v>
      </c>
      <c r="O118" s="218">
        <v>9</v>
      </c>
      <c r="P118" s="229">
        <v>0</v>
      </c>
      <c r="Q118" s="218">
        <v>0</v>
      </c>
      <c r="R118" s="218">
        <v>2921</v>
      </c>
      <c r="S118" s="218">
        <v>3489</v>
      </c>
      <c r="T118" s="218">
        <v>9</v>
      </c>
      <c r="U118" s="218">
        <v>0</v>
      </c>
      <c r="V118" s="1">
        <v>0</v>
      </c>
      <c r="W118" s="1">
        <v>0.0061</v>
      </c>
      <c r="X118" s="1">
        <v>0.007</v>
      </c>
      <c r="Y118" s="1">
        <v>0</v>
      </c>
      <c r="Z118" s="1">
        <v>0</v>
      </c>
      <c r="AB118" s="1">
        <v>0.0044</v>
      </c>
      <c r="AC118" s="1">
        <v>0.002</v>
      </c>
      <c r="AE118" s="1">
        <v>0.007</v>
      </c>
      <c r="AF118" s="1">
        <v>0.0031</v>
      </c>
      <c r="AG118" s="1">
        <v>0.0039000000000000003</v>
      </c>
      <c r="AI118" s="1">
        <v>0.0044</v>
      </c>
      <c r="AJ118" s="218">
        <v>2331</v>
      </c>
    </row>
    <row r="119" spans="1:36" ht="12.75">
      <c r="A119" s="167">
        <v>110</v>
      </c>
      <c r="B119" s="168" t="s">
        <v>555</v>
      </c>
      <c r="C119" s="248">
        <v>31004015</v>
      </c>
      <c r="D119" s="248">
        <v>32325594</v>
      </c>
      <c r="E119" s="248">
        <v>33852142</v>
      </c>
      <c r="F119" s="248">
        <v>35307865</v>
      </c>
      <c r="G119" s="248">
        <v>37139045</v>
      </c>
      <c r="H119" s="248">
        <v>38985258</v>
      </c>
      <c r="I119" s="242" t="s">
        <v>910</v>
      </c>
      <c r="J119" s="242">
        <v>0</v>
      </c>
      <c r="L119" s="218">
        <v>546479</v>
      </c>
      <c r="M119" s="218">
        <v>718408</v>
      </c>
      <c r="N119" s="218">
        <v>609420</v>
      </c>
      <c r="O119" s="218">
        <v>893293</v>
      </c>
      <c r="P119" s="229">
        <v>913245</v>
      </c>
      <c r="Q119" s="218">
        <v>546479</v>
      </c>
      <c r="R119" s="218">
        <v>718408</v>
      </c>
      <c r="S119" s="218">
        <v>609420</v>
      </c>
      <c r="T119" s="218">
        <v>893293</v>
      </c>
      <c r="U119" s="218">
        <v>913245</v>
      </c>
      <c r="V119" s="1">
        <v>0.0176</v>
      </c>
      <c r="W119" s="1">
        <v>0.0222</v>
      </c>
      <c r="X119" s="1">
        <v>0.018</v>
      </c>
      <c r="Y119" s="1">
        <v>0.0253</v>
      </c>
      <c r="Z119" s="1">
        <v>0.0246</v>
      </c>
      <c r="AB119" s="1">
        <v>0.0226</v>
      </c>
      <c r="AC119" s="1">
        <v>0.0216</v>
      </c>
      <c r="AE119" s="1">
        <v>0.0253</v>
      </c>
      <c r="AF119" s="1">
        <v>0.0213</v>
      </c>
      <c r="AG119" s="1">
        <v>0.004</v>
      </c>
      <c r="AI119" s="1">
        <v>0.0226</v>
      </c>
      <c r="AJ119" s="218">
        <v>881067</v>
      </c>
    </row>
    <row r="120" spans="1:36" ht="12.75">
      <c r="A120" s="167">
        <v>111</v>
      </c>
      <c r="B120" s="168" t="s">
        <v>556</v>
      </c>
      <c r="C120" s="248">
        <v>9689236</v>
      </c>
      <c r="D120" s="248">
        <v>10075291</v>
      </c>
      <c r="E120" s="248">
        <v>10481037</v>
      </c>
      <c r="F120" s="248">
        <v>10946478</v>
      </c>
      <c r="G120" s="248">
        <v>11322551</v>
      </c>
      <c r="H120" s="248">
        <v>11738258</v>
      </c>
      <c r="I120" s="242">
        <v>0</v>
      </c>
      <c r="J120" s="242">
        <v>0</v>
      </c>
      <c r="L120" s="218">
        <v>143824</v>
      </c>
      <c r="M120" s="218">
        <v>153863</v>
      </c>
      <c r="N120" s="218">
        <v>203415</v>
      </c>
      <c r="O120" s="218">
        <v>103989</v>
      </c>
      <c r="P120" s="229">
        <v>132643</v>
      </c>
      <c r="Q120" s="218">
        <v>143824</v>
      </c>
      <c r="R120" s="218">
        <v>153863</v>
      </c>
      <c r="S120" s="218">
        <v>203415</v>
      </c>
      <c r="T120" s="218">
        <v>103989</v>
      </c>
      <c r="U120" s="218">
        <v>132643</v>
      </c>
      <c r="V120" s="1">
        <v>0.0148</v>
      </c>
      <c r="W120" s="1">
        <v>0.0153</v>
      </c>
      <c r="X120" s="1">
        <v>0.0194</v>
      </c>
      <c r="Y120" s="1">
        <v>0.0095</v>
      </c>
      <c r="Z120" s="1">
        <v>0.0117</v>
      </c>
      <c r="AB120" s="1">
        <v>0.0135</v>
      </c>
      <c r="AC120" s="1">
        <v>0.0122</v>
      </c>
      <c r="AE120" s="1">
        <v>0.0194</v>
      </c>
      <c r="AF120" s="1">
        <v>0.0106</v>
      </c>
      <c r="AG120" s="1">
        <v>0.0088</v>
      </c>
      <c r="AI120" s="1">
        <v>0.0135</v>
      </c>
      <c r="AJ120" s="218">
        <v>158466</v>
      </c>
    </row>
    <row r="121" spans="1:36" ht="12.75">
      <c r="A121" s="167">
        <v>112</v>
      </c>
      <c r="B121" s="168" t="s">
        <v>557</v>
      </c>
      <c r="C121" s="248">
        <v>2958230</v>
      </c>
      <c r="D121" s="248">
        <v>3074796</v>
      </c>
      <c r="E121" s="248">
        <v>3167565</v>
      </c>
      <c r="F121" s="248">
        <v>3261763</v>
      </c>
      <c r="G121" s="248">
        <v>3402034</v>
      </c>
      <c r="H121" s="248">
        <v>3576327</v>
      </c>
      <c r="I121" s="242">
        <v>0</v>
      </c>
      <c r="J121" s="242">
        <v>0</v>
      </c>
      <c r="L121" s="218">
        <v>42610</v>
      </c>
      <c r="M121" s="218">
        <v>15899</v>
      </c>
      <c r="N121" s="218">
        <v>15009</v>
      </c>
      <c r="O121" s="218">
        <v>58727</v>
      </c>
      <c r="P121" s="229">
        <v>89242</v>
      </c>
      <c r="Q121" s="218">
        <v>42610</v>
      </c>
      <c r="R121" s="218">
        <v>15899</v>
      </c>
      <c r="S121" s="218">
        <v>15009</v>
      </c>
      <c r="T121" s="218">
        <v>58727</v>
      </c>
      <c r="U121" s="218">
        <v>89242</v>
      </c>
      <c r="V121" s="1">
        <v>0.0144</v>
      </c>
      <c r="W121" s="1">
        <v>0.0052</v>
      </c>
      <c r="X121" s="1">
        <v>0.0047</v>
      </c>
      <c r="Y121" s="1">
        <v>0.018</v>
      </c>
      <c r="Z121" s="1">
        <v>0.0262</v>
      </c>
      <c r="AB121" s="1">
        <v>0.0163</v>
      </c>
      <c r="AC121" s="1">
        <v>0.0093</v>
      </c>
      <c r="AE121" s="1">
        <v>0.0262</v>
      </c>
      <c r="AF121" s="1">
        <v>0.0114</v>
      </c>
      <c r="AG121" s="1">
        <v>0.0148</v>
      </c>
      <c r="AI121" s="1">
        <v>0.0163</v>
      </c>
      <c r="AJ121" s="218">
        <v>58294</v>
      </c>
    </row>
    <row r="122" spans="1:36" ht="12.75">
      <c r="A122" s="167">
        <v>113</v>
      </c>
      <c r="B122" s="168" t="s">
        <v>558</v>
      </c>
      <c r="C122" s="248">
        <v>19847630</v>
      </c>
      <c r="D122" s="248">
        <v>20877814</v>
      </c>
      <c r="E122" s="248">
        <v>21717815</v>
      </c>
      <c r="F122" s="248">
        <v>22803152</v>
      </c>
      <c r="G122" s="248">
        <v>23576289</v>
      </c>
      <c r="H122" s="248">
        <v>24555636</v>
      </c>
      <c r="I122" s="242">
        <v>0</v>
      </c>
      <c r="J122" s="242">
        <v>0</v>
      </c>
      <c r="L122" s="218">
        <v>533993</v>
      </c>
      <c r="M122" s="218">
        <v>318056</v>
      </c>
      <c r="N122" s="218">
        <v>542392</v>
      </c>
      <c r="O122" s="218">
        <v>194274</v>
      </c>
      <c r="P122" s="229">
        <v>389940</v>
      </c>
      <c r="Q122" s="218">
        <v>533993</v>
      </c>
      <c r="R122" s="218">
        <v>318056</v>
      </c>
      <c r="S122" s="218">
        <v>542392</v>
      </c>
      <c r="T122" s="218">
        <v>194274</v>
      </c>
      <c r="U122" s="218">
        <v>389940</v>
      </c>
      <c r="V122" s="1">
        <v>0.0269</v>
      </c>
      <c r="W122" s="1">
        <v>0.0152</v>
      </c>
      <c r="X122" s="1">
        <v>0.025</v>
      </c>
      <c r="Y122" s="1">
        <v>0.0085</v>
      </c>
      <c r="Z122" s="1">
        <v>0.0165</v>
      </c>
      <c r="AB122" s="1">
        <v>0.0167</v>
      </c>
      <c r="AC122" s="1">
        <v>0.0134</v>
      </c>
      <c r="AE122" s="1">
        <v>0.025</v>
      </c>
      <c r="AF122" s="1">
        <v>0.0125</v>
      </c>
      <c r="AG122" s="1">
        <v>0.0125</v>
      </c>
      <c r="AI122" s="1">
        <v>0.0167</v>
      </c>
      <c r="AJ122" s="218">
        <v>410079</v>
      </c>
    </row>
    <row r="123" spans="1:36" ht="12.75">
      <c r="A123" s="167">
        <v>114</v>
      </c>
      <c r="B123" s="168" t="s">
        <v>559</v>
      </c>
      <c r="C123" s="248">
        <v>30219063</v>
      </c>
      <c r="D123" s="248">
        <v>31550523</v>
      </c>
      <c r="E123" s="248">
        <v>33175019</v>
      </c>
      <c r="F123" s="248">
        <v>34278055</v>
      </c>
      <c r="G123" s="248">
        <v>35435096</v>
      </c>
      <c r="H123" s="248">
        <v>36586281</v>
      </c>
      <c r="I123" s="242" t="s">
        <v>906</v>
      </c>
      <c r="J123" s="242">
        <v>0</v>
      </c>
      <c r="L123" s="218">
        <v>575983</v>
      </c>
      <c r="M123" s="218">
        <v>835733</v>
      </c>
      <c r="N123" s="218">
        <v>273661</v>
      </c>
      <c r="O123" s="218">
        <v>292164</v>
      </c>
      <c r="P123" s="229">
        <v>265308</v>
      </c>
      <c r="Q123" s="218">
        <v>575983</v>
      </c>
      <c r="R123" s="218">
        <v>835733</v>
      </c>
      <c r="S123" s="218">
        <v>273661</v>
      </c>
      <c r="T123" s="218">
        <v>292164</v>
      </c>
      <c r="U123" s="218">
        <v>265308</v>
      </c>
      <c r="V123" s="1">
        <v>0.0191</v>
      </c>
      <c r="W123" s="1">
        <v>0.0265</v>
      </c>
      <c r="X123" s="1">
        <v>0.0082</v>
      </c>
      <c r="Y123" s="1">
        <v>0.0085</v>
      </c>
      <c r="Z123" s="1">
        <v>0.0075</v>
      </c>
      <c r="AB123" s="1">
        <v>0.0081</v>
      </c>
      <c r="AC123" s="1">
        <v>0.0081</v>
      </c>
      <c r="AE123" s="1">
        <v>0.0085</v>
      </c>
      <c r="AF123" s="1">
        <v>0.0079</v>
      </c>
      <c r="AG123" s="1">
        <v>0.0005999999999999998</v>
      </c>
      <c r="AI123" s="1">
        <v>0.0081</v>
      </c>
      <c r="AJ123" s="218">
        <v>296349</v>
      </c>
    </row>
    <row r="124" spans="1:36" ht="12.75">
      <c r="A124" s="167">
        <v>115</v>
      </c>
      <c r="B124" s="168" t="s">
        <v>560</v>
      </c>
      <c r="C124" s="248">
        <v>24138372</v>
      </c>
      <c r="D124" s="248">
        <v>25187945</v>
      </c>
      <c r="E124" s="248">
        <v>26322587</v>
      </c>
      <c r="F124" s="248">
        <v>27536957</v>
      </c>
      <c r="G124" s="248">
        <v>28818840</v>
      </c>
      <c r="H124" s="248">
        <v>29793953</v>
      </c>
      <c r="I124" s="242" t="s">
        <v>898</v>
      </c>
      <c r="J124" s="242">
        <v>0</v>
      </c>
      <c r="L124" s="218">
        <v>446114</v>
      </c>
      <c r="M124" s="218">
        <v>504944</v>
      </c>
      <c r="N124" s="218">
        <v>556305</v>
      </c>
      <c r="O124" s="218">
        <v>515620</v>
      </c>
      <c r="P124" s="229">
        <v>254642</v>
      </c>
      <c r="Q124" s="218">
        <v>446114</v>
      </c>
      <c r="R124" s="218">
        <v>504944</v>
      </c>
      <c r="S124" s="218">
        <v>556305</v>
      </c>
      <c r="T124" s="218">
        <v>515620</v>
      </c>
      <c r="U124" s="218">
        <v>254642</v>
      </c>
      <c r="V124" s="1">
        <v>0.0185</v>
      </c>
      <c r="W124" s="1">
        <v>0.02</v>
      </c>
      <c r="X124" s="1">
        <v>0.0211</v>
      </c>
      <c r="Y124" s="1">
        <v>0.0187</v>
      </c>
      <c r="Z124" s="1">
        <v>0.0088</v>
      </c>
      <c r="AB124" s="1">
        <v>0.0162</v>
      </c>
      <c r="AC124" s="1">
        <v>0.0158</v>
      </c>
      <c r="AE124" s="1">
        <v>0.0211</v>
      </c>
      <c r="AF124" s="1">
        <v>0.0138</v>
      </c>
      <c r="AG124" s="1">
        <v>0.007300000000000001</v>
      </c>
      <c r="AI124" s="1">
        <v>0.0162</v>
      </c>
      <c r="AJ124" s="218">
        <v>482662</v>
      </c>
    </row>
    <row r="125" spans="1:36" ht="12.75">
      <c r="A125" s="167">
        <v>116</v>
      </c>
      <c r="B125" s="168" t="s">
        <v>561</v>
      </c>
      <c r="C125" s="248">
        <v>10510707</v>
      </c>
      <c r="D125" s="248">
        <v>10920875</v>
      </c>
      <c r="E125" s="248">
        <v>11353165</v>
      </c>
      <c r="F125" s="248">
        <v>11777343</v>
      </c>
      <c r="G125" s="248">
        <v>12310345</v>
      </c>
      <c r="H125" s="248">
        <v>12777724</v>
      </c>
      <c r="I125" s="242" t="s">
        <v>896</v>
      </c>
      <c r="J125" s="242">
        <v>0</v>
      </c>
      <c r="L125" s="218">
        <v>147401</v>
      </c>
      <c r="M125" s="218">
        <v>159268</v>
      </c>
      <c r="N125" s="218">
        <v>140349</v>
      </c>
      <c r="O125" s="218">
        <v>185065</v>
      </c>
      <c r="P125" s="229">
        <v>159621</v>
      </c>
      <c r="Q125" s="218">
        <v>147401</v>
      </c>
      <c r="R125" s="218">
        <v>159268</v>
      </c>
      <c r="S125" s="218">
        <v>140349</v>
      </c>
      <c r="T125" s="218">
        <v>185065</v>
      </c>
      <c r="U125" s="218">
        <v>159621</v>
      </c>
      <c r="V125" s="1">
        <v>0.014</v>
      </c>
      <c r="W125" s="1">
        <v>0.0146</v>
      </c>
      <c r="X125" s="1">
        <v>0.0124</v>
      </c>
      <c r="Y125" s="1">
        <v>0.0157</v>
      </c>
      <c r="Z125" s="1">
        <v>0.013</v>
      </c>
      <c r="AB125" s="1">
        <v>0.0137</v>
      </c>
      <c r="AC125" s="1">
        <v>0.0133</v>
      </c>
      <c r="AE125" s="1">
        <v>0.0157</v>
      </c>
      <c r="AF125" s="1">
        <v>0.0127</v>
      </c>
      <c r="AG125" s="1">
        <v>0.002999999999999999</v>
      </c>
      <c r="AI125" s="1">
        <v>0.0137</v>
      </c>
      <c r="AJ125" s="218">
        <v>175055</v>
      </c>
    </row>
    <row r="126" spans="1:36" ht="12.75">
      <c r="A126" s="167">
        <v>117</v>
      </c>
      <c r="B126" s="168" t="s">
        <v>562</v>
      </c>
      <c r="C126" s="248">
        <v>9718621</v>
      </c>
      <c r="D126" s="248">
        <v>10157691</v>
      </c>
      <c r="E126" s="248">
        <v>10576297</v>
      </c>
      <c r="F126" s="248">
        <v>11032660</v>
      </c>
      <c r="G126" s="248">
        <v>11621843</v>
      </c>
      <c r="H126" s="248">
        <v>12077192</v>
      </c>
      <c r="I126" s="242" t="s">
        <v>900</v>
      </c>
      <c r="J126" s="242">
        <v>0</v>
      </c>
      <c r="L126" s="218">
        <v>194694</v>
      </c>
      <c r="M126" s="218">
        <v>164664</v>
      </c>
      <c r="N126" s="218">
        <v>191930</v>
      </c>
      <c r="O126" s="218">
        <v>294768</v>
      </c>
      <c r="P126" s="229">
        <v>164803</v>
      </c>
      <c r="Q126" s="218">
        <v>194694</v>
      </c>
      <c r="R126" s="218">
        <v>164664</v>
      </c>
      <c r="S126" s="218">
        <v>191930</v>
      </c>
      <c r="T126" s="218">
        <v>294768</v>
      </c>
      <c r="U126" s="218">
        <v>164803</v>
      </c>
      <c r="V126" s="1">
        <v>0.02</v>
      </c>
      <c r="W126" s="1">
        <v>0.0162</v>
      </c>
      <c r="X126" s="1">
        <v>0.0181</v>
      </c>
      <c r="Y126" s="1">
        <v>0.0267</v>
      </c>
      <c r="Z126" s="1">
        <v>0.0142</v>
      </c>
      <c r="AB126" s="1">
        <v>0.0197</v>
      </c>
      <c r="AC126" s="1">
        <v>0.0162</v>
      </c>
      <c r="AE126" s="1">
        <v>0.0267</v>
      </c>
      <c r="AF126" s="1">
        <v>0.0162</v>
      </c>
      <c r="AG126" s="1">
        <v>0.010500000000000002</v>
      </c>
      <c r="AI126" s="1">
        <v>0.0197</v>
      </c>
      <c r="AJ126" s="218">
        <v>237921</v>
      </c>
    </row>
    <row r="127" spans="1:36" ht="12.75">
      <c r="A127" s="167">
        <v>118</v>
      </c>
      <c r="B127" s="168" t="s">
        <v>563</v>
      </c>
      <c r="C127" s="248">
        <v>13561395</v>
      </c>
      <c r="D127" s="248">
        <v>14187352</v>
      </c>
      <c r="E127" s="248">
        <v>14711044</v>
      </c>
      <c r="F127" s="248">
        <v>15242239</v>
      </c>
      <c r="G127" s="248">
        <v>15782095</v>
      </c>
      <c r="H127" s="248">
        <v>16422301</v>
      </c>
      <c r="I127" s="242">
        <v>0</v>
      </c>
      <c r="J127" s="242">
        <v>0</v>
      </c>
      <c r="L127" s="218">
        <v>286922</v>
      </c>
      <c r="M127" s="218">
        <v>169008</v>
      </c>
      <c r="N127" s="218">
        <v>163419</v>
      </c>
      <c r="O127" s="218">
        <v>135559</v>
      </c>
      <c r="P127" s="229">
        <v>245654</v>
      </c>
      <c r="Q127" s="218">
        <v>286922</v>
      </c>
      <c r="R127" s="218">
        <v>169008</v>
      </c>
      <c r="S127" s="218">
        <v>163419</v>
      </c>
      <c r="T127" s="218">
        <v>135559</v>
      </c>
      <c r="U127" s="218">
        <v>245654</v>
      </c>
      <c r="V127" s="1">
        <v>0.0212</v>
      </c>
      <c r="W127" s="1">
        <v>0.0119</v>
      </c>
      <c r="X127" s="1">
        <v>0.0111</v>
      </c>
      <c r="Y127" s="1">
        <v>0.0089</v>
      </c>
      <c r="Z127" s="1">
        <v>0.0156</v>
      </c>
      <c r="AB127" s="1">
        <v>0.0119</v>
      </c>
      <c r="AC127" s="1">
        <v>0.0106</v>
      </c>
      <c r="AE127" s="1">
        <v>0.0156</v>
      </c>
      <c r="AF127" s="1">
        <v>0.01</v>
      </c>
      <c r="AG127" s="1">
        <v>0.005599999999999999</v>
      </c>
      <c r="AI127" s="1">
        <v>0.0119</v>
      </c>
      <c r="AJ127" s="218">
        <v>195425</v>
      </c>
    </row>
    <row r="128" spans="1:36" ht="12.75">
      <c r="A128" s="167">
        <v>119</v>
      </c>
      <c r="B128" s="168" t="s">
        <v>564</v>
      </c>
      <c r="C128" s="248">
        <v>18679090</v>
      </c>
      <c r="D128" s="248">
        <v>19472979</v>
      </c>
      <c r="E128" s="248">
        <v>20282884</v>
      </c>
      <c r="F128" s="248">
        <v>20935674</v>
      </c>
      <c r="G128" s="248">
        <v>21822860</v>
      </c>
      <c r="H128" s="248">
        <v>22725685</v>
      </c>
      <c r="I128" s="242" t="s">
        <v>903</v>
      </c>
      <c r="J128" s="242">
        <v>0</v>
      </c>
      <c r="L128" s="218">
        <v>326912</v>
      </c>
      <c r="M128" s="218">
        <v>323081</v>
      </c>
      <c r="N128" s="218">
        <v>145718</v>
      </c>
      <c r="O128" s="218">
        <v>186580</v>
      </c>
      <c r="P128" s="229">
        <v>357253</v>
      </c>
      <c r="Q128" s="218">
        <v>326912</v>
      </c>
      <c r="R128" s="218">
        <v>323081</v>
      </c>
      <c r="S128" s="218">
        <v>145718</v>
      </c>
      <c r="T128" s="218">
        <v>186580</v>
      </c>
      <c r="U128" s="218">
        <v>357253</v>
      </c>
      <c r="V128" s="1">
        <v>0.0175</v>
      </c>
      <c r="W128" s="1">
        <v>0.0166</v>
      </c>
      <c r="X128" s="1">
        <v>0.0072</v>
      </c>
      <c r="Y128" s="1">
        <v>0.0089</v>
      </c>
      <c r="Z128" s="1">
        <v>0.0164</v>
      </c>
      <c r="AB128" s="1">
        <v>0.0108</v>
      </c>
      <c r="AC128" s="1">
        <v>0.0108</v>
      </c>
      <c r="AE128" s="1">
        <v>0.0164</v>
      </c>
      <c r="AF128" s="1">
        <v>0.0081</v>
      </c>
      <c r="AG128" s="1">
        <v>0.008300000000000002</v>
      </c>
      <c r="AI128" s="1">
        <v>0.0108</v>
      </c>
      <c r="AJ128" s="218">
        <v>245437</v>
      </c>
    </row>
    <row r="129" spans="1:36" ht="12.75">
      <c r="A129" s="167">
        <v>120</v>
      </c>
      <c r="B129" s="168" t="s">
        <v>565</v>
      </c>
      <c r="C129" s="248">
        <v>10418493</v>
      </c>
      <c r="D129" s="248">
        <v>10923139</v>
      </c>
      <c r="E129" s="248">
        <v>11649278</v>
      </c>
      <c r="F129" s="248">
        <v>12082323</v>
      </c>
      <c r="G129" s="248">
        <v>12454681</v>
      </c>
      <c r="H129" s="248">
        <v>12999662</v>
      </c>
      <c r="I129" s="242">
        <v>0</v>
      </c>
      <c r="J129" s="242">
        <v>0</v>
      </c>
      <c r="L129" s="218">
        <v>244184</v>
      </c>
      <c r="M129" s="218">
        <v>453061</v>
      </c>
      <c r="N129" s="218">
        <v>141813</v>
      </c>
      <c r="O129" s="218">
        <v>70300</v>
      </c>
      <c r="P129" s="229">
        <v>233614</v>
      </c>
      <c r="Q129" s="218">
        <v>244184</v>
      </c>
      <c r="R129" s="218">
        <v>453061</v>
      </c>
      <c r="S129" s="218">
        <v>141813</v>
      </c>
      <c r="T129" s="218">
        <v>70300</v>
      </c>
      <c r="U129" s="218">
        <v>233614</v>
      </c>
      <c r="V129" s="1">
        <v>0.0234</v>
      </c>
      <c r="W129" s="1">
        <v>0.0415</v>
      </c>
      <c r="X129" s="1">
        <v>0.0122</v>
      </c>
      <c r="Y129" s="1">
        <v>0.0058</v>
      </c>
      <c r="Z129" s="1">
        <v>0.0188</v>
      </c>
      <c r="AB129" s="1">
        <v>0.0123</v>
      </c>
      <c r="AC129" s="1">
        <v>0.0123</v>
      </c>
      <c r="AE129" s="1">
        <v>0.0188</v>
      </c>
      <c r="AF129" s="1">
        <v>0.009</v>
      </c>
      <c r="AG129" s="1">
        <v>0.009800000000000001</v>
      </c>
      <c r="AI129" s="1">
        <v>0.0123</v>
      </c>
      <c r="AJ129" s="218">
        <v>159896</v>
      </c>
    </row>
    <row r="130" spans="1:36" ht="12.75">
      <c r="A130" s="167">
        <v>121</v>
      </c>
      <c r="B130" s="168" t="s">
        <v>566</v>
      </c>
      <c r="C130" s="248">
        <v>2117800</v>
      </c>
      <c r="D130" s="248">
        <v>2180512</v>
      </c>
      <c r="E130" s="248">
        <v>2281410</v>
      </c>
      <c r="F130" s="248">
        <v>2348777</v>
      </c>
      <c r="G130" s="248">
        <v>2410484</v>
      </c>
      <c r="H130" s="248">
        <v>2476708</v>
      </c>
      <c r="I130" s="242">
        <v>0</v>
      </c>
      <c r="J130" s="242">
        <v>0</v>
      </c>
      <c r="L130" s="218">
        <v>9767</v>
      </c>
      <c r="M130" s="218">
        <v>46385</v>
      </c>
      <c r="N130" s="218">
        <v>10332</v>
      </c>
      <c r="O130" s="218">
        <v>2988</v>
      </c>
      <c r="P130" s="229">
        <v>5962</v>
      </c>
      <c r="Q130" s="218">
        <v>9767</v>
      </c>
      <c r="R130" s="218">
        <v>46385</v>
      </c>
      <c r="S130" s="218">
        <v>10332</v>
      </c>
      <c r="T130" s="218">
        <v>2988</v>
      </c>
      <c r="U130" s="218">
        <v>5962</v>
      </c>
      <c r="V130" s="1">
        <v>0.0046</v>
      </c>
      <c r="W130" s="1">
        <v>0.0213</v>
      </c>
      <c r="X130" s="1">
        <v>0.0045</v>
      </c>
      <c r="Y130" s="1">
        <v>0.0013</v>
      </c>
      <c r="Z130" s="1">
        <v>0.0025</v>
      </c>
      <c r="AB130" s="1">
        <v>0.0028</v>
      </c>
      <c r="AC130" s="1">
        <v>0.0028</v>
      </c>
      <c r="AE130" s="1">
        <v>0.0045</v>
      </c>
      <c r="AF130" s="1">
        <v>0.0019</v>
      </c>
      <c r="AG130" s="1">
        <v>0.0026</v>
      </c>
      <c r="AI130" s="1">
        <v>0.0028</v>
      </c>
      <c r="AJ130" s="218">
        <v>6935</v>
      </c>
    </row>
    <row r="131" spans="1:36" ht="12.75">
      <c r="A131" s="167">
        <v>122</v>
      </c>
      <c r="B131" s="168" t="s">
        <v>567</v>
      </c>
      <c r="C131" s="248">
        <v>35108968</v>
      </c>
      <c r="D131" s="248">
        <v>36242613</v>
      </c>
      <c r="E131" s="248">
        <v>37634174</v>
      </c>
      <c r="F131" s="248">
        <v>39259975</v>
      </c>
      <c r="G131" s="248">
        <v>40816701</v>
      </c>
      <c r="H131" s="248">
        <v>42356129</v>
      </c>
      <c r="I131" s="242">
        <v>0</v>
      </c>
      <c r="J131" s="242">
        <v>0</v>
      </c>
      <c r="L131" s="218">
        <v>255920</v>
      </c>
      <c r="M131" s="218">
        <v>485495</v>
      </c>
      <c r="N131" s="218">
        <v>684946</v>
      </c>
      <c r="O131" s="218">
        <v>524831</v>
      </c>
      <c r="P131" s="229">
        <v>513401</v>
      </c>
      <c r="Q131" s="218">
        <v>255920</v>
      </c>
      <c r="R131" s="218">
        <v>485495</v>
      </c>
      <c r="S131" s="218">
        <v>684946</v>
      </c>
      <c r="T131" s="218">
        <v>524831</v>
      </c>
      <c r="U131" s="218">
        <v>513401</v>
      </c>
      <c r="V131" s="1">
        <v>0.0073</v>
      </c>
      <c r="W131" s="1">
        <v>0.0134</v>
      </c>
      <c r="X131" s="1">
        <v>0.0182</v>
      </c>
      <c r="Y131" s="1">
        <v>0.0134</v>
      </c>
      <c r="Z131" s="1">
        <v>0.0126</v>
      </c>
      <c r="AB131" s="1">
        <v>0.0147</v>
      </c>
      <c r="AC131" s="1">
        <v>0.0131</v>
      </c>
      <c r="AE131" s="1">
        <v>0.0182</v>
      </c>
      <c r="AF131" s="1">
        <v>0.013</v>
      </c>
      <c r="AG131" s="1">
        <v>0.0052000000000000015</v>
      </c>
      <c r="AI131" s="1">
        <v>0.0147</v>
      </c>
      <c r="AJ131" s="218">
        <v>622635</v>
      </c>
    </row>
    <row r="132" spans="1:36" ht="12.75">
      <c r="A132" s="167">
        <v>123</v>
      </c>
      <c r="B132" s="168" t="s">
        <v>568</v>
      </c>
      <c r="C132" s="248">
        <v>16687712</v>
      </c>
      <c r="D132" s="248">
        <v>17577942</v>
      </c>
      <c r="E132" s="248">
        <v>18408023</v>
      </c>
      <c r="F132" s="248">
        <v>19298027</v>
      </c>
      <c r="G132" s="248">
        <v>20127828</v>
      </c>
      <c r="H132" s="248">
        <v>20898222</v>
      </c>
      <c r="I132" s="242" t="s">
        <v>912</v>
      </c>
      <c r="J132" s="242">
        <v>0</v>
      </c>
      <c r="L132" s="218">
        <v>473037</v>
      </c>
      <c r="M132" s="218">
        <v>390633</v>
      </c>
      <c r="N132" s="218">
        <v>429803</v>
      </c>
      <c r="O132" s="218">
        <v>326009</v>
      </c>
      <c r="P132" s="229">
        <v>267198</v>
      </c>
      <c r="Q132" s="218">
        <v>473037</v>
      </c>
      <c r="R132" s="218">
        <v>390633</v>
      </c>
      <c r="S132" s="218">
        <v>429803</v>
      </c>
      <c r="T132" s="218">
        <v>326009</v>
      </c>
      <c r="U132" s="218">
        <v>267198</v>
      </c>
      <c r="V132" s="1">
        <v>0.0283</v>
      </c>
      <c r="W132" s="1">
        <v>0.0222</v>
      </c>
      <c r="X132" s="1">
        <v>0.0233</v>
      </c>
      <c r="Y132" s="1">
        <v>0.0169</v>
      </c>
      <c r="Z132" s="1">
        <v>0.0133</v>
      </c>
      <c r="AB132" s="1">
        <v>0.0178</v>
      </c>
      <c r="AC132" s="1">
        <v>0.0175</v>
      </c>
      <c r="AE132" s="1">
        <v>0.0233</v>
      </c>
      <c r="AF132" s="1">
        <v>0.0151</v>
      </c>
      <c r="AG132" s="1">
        <v>0.0082</v>
      </c>
      <c r="AI132" s="1">
        <v>0.0178</v>
      </c>
      <c r="AJ132" s="218">
        <v>371988</v>
      </c>
    </row>
    <row r="133" spans="1:36" ht="12.75">
      <c r="A133" s="167">
        <v>124</v>
      </c>
      <c r="B133" s="168" t="s">
        <v>569</v>
      </c>
      <c r="C133" s="248">
        <v>3569620</v>
      </c>
      <c r="D133" s="248">
        <v>3677514</v>
      </c>
      <c r="E133" s="248">
        <v>3811640</v>
      </c>
      <c r="F133" s="248">
        <v>3945989</v>
      </c>
      <c r="G133" s="248">
        <v>4101377</v>
      </c>
      <c r="H133" s="248">
        <v>4229285</v>
      </c>
      <c r="I133" s="242">
        <v>0</v>
      </c>
      <c r="J133" s="242">
        <v>0</v>
      </c>
      <c r="L133" s="218">
        <v>18653</v>
      </c>
      <c r="M133" s="218">
        <v>40289</v>
      </c>
      <c r="N133" s="218">
        <v>39058</v>
      </c>
      <c r="O133" s="218">
        <v>56738</v>
      </c>
      <c r="P133" s="229">
        <v>25374</v>
      </c>
      <c r="Q133" s="218">
        <v>18653</v>
      </c>
      <c r="R133" s="218">
        <v>40289</v>
      </c>
      <c r="S133" s="218">
        <v>39058</v>
      </c>
      <c r="T133" s="218">
        <v>56738</v>
      </c>
      <c r="U133" s="218">
        <v>25374</v>
      </c>
      <c r="V133" s="1">
        <v>0.0052</v>
      </c>
      <c r="W133" s="1">
        <v>0.011</v>
      </c>
      <c r="X133" s="1">
        <v>0.0102</v>
      </c>
      <c r="Y133" s="1">
        <v>0.0144</v>
      </c>
      <c r="Z133" s="1">
        <v>0.0062</v>
      </c>
      <c r="AB133" s="1">
        <v>0.0103</v>
      </c>
      <c r="AC133" s="1">
        <v>0.0091</v>
      </c>
      <c r="AE133" s="1">
        <v>0.0144</v>
      </c>
      <c r="AF133" s="1">
        <v>0.0082</v>
      </c>
      <c r="AG133" s="1">
        <v>0.006199999999999999</v>
      </c>
      <c r="AI133" s="1">
        <v>0.0103</v>
      </c>
      <c r="AJ133" s="218">
        <v>43562</v>
      </c>
    </row>
    <row r="134" spans="1:36" ht="12.75">
      <c r="A134" s="167">
        <v>125</v>
      </c>
      <c r="B134" s="168" t="s">
        <v>570</v>
      </c>
      <c r="C134" s="248">
        <v>14547998</v>
      </c>
      <c r="D134" s="248">
        <v>15045476</v>
      </c>
      <c r="E134" s="248">
        <v>15580418</v>
      </c>
      <c r="F134" s="248">
        <v>16151484</v>
      </c>
      <c r="G134" s="248">
        <v>16770485</v>
      </c>
      <c r="H134" s="248">
        <v>17349092</v>
      </c>
      <c r="I134" s="242" t="s">
        <v>904</v>
      </c>
      <c r="J134" s="242">
        <v>0</v>
      </c>
      <c r="L134" s="218">
        <v>133779</v>
      </c>
      <c r="M134" s="218">
        <v>158805</v>
      </c>
      <c r="N134" s="218">
        <v>181556</v>
      </c>
      <c r="O134" s="218">
        <v>111804</v>
      </c>
      <c r="P134" s="229">
        <v>159345</v>
      </c>
      <c r="Q134" s="218">
        <v>133779</v>
      </c>
      <c r="R134" s="218">
        <v>158805</v>
      </c>
      <c r="S134" s="218">
        <v>181556</v>
      </c>
      <c r="T134" s="218">
        <v>111804</v>
      </c>
      <c r="U134" s="218">
        <v>159345</v>
      </c>
      <c r="V134" s="1">
        <v>0.0092</v>
      </c>
      <c r="W134" s="1">
        <v>0.0106</v>
      </c>
      <c r="X134" s="1">
        <v>0.0117</v>
      </c>
      <c r="Y134" s="1">
        <v>0.0069</v>
      </c>
      <c r="Z134" s="1">
        <v>0.0095</v>
      </c>
      <c r="AB134" s="1">
        <v>0.0094</v>
      </c>
      <c r="AC134" s="1">
        <v>0.009</v>
      </c>
      <c r="AE134" s="1">
        <v>0.0117</v>
      </c>
      <c r="AF134" s="1">
        <v>0.0082</v>
      </c>
      <c r="AG134" s="1">
        <v>0.0034999999999999996</v>
      </c>
      <c r="AI134" s="1">
        <v>0.0094</v>
      </c>
      <c r="AJ134" s="218">
        <v>163081</v>
      </c>
    </row>
    <row r="135" spans="1:36" ht="12.75">
      <c r="A135" s="167">
        <v>126</v>
      </c>
      <c r="B135" s="168" t="s">
        <v>571</v>
      </c>
      <c r="C135" s="248">
        <v>36237130</v>
      </c>
      <c r="D135" s="248">
        <v>37477829</v>
      </c>
      <c r="E135" s="248">
        <v>38782332</v>
      </c>
      <c r="F135" s="248">
        <v>40145509</v>
      </c>
      <c r="G135" s="248">
        <v>41590649</v>
      </c>
      <c r="H135" s="248">
        <v>43127358</v>
      </c>
      <c r="I135" s="242" t="s">
        <v>912</v>
      </c>
      <c r="J135" s="242">
        <v>0</v>
      </c>
      <c r="L135" s="218">
        <v>334771</v>
      </c>
      <c r="M135" s="218">
        <v>366280</v>
      </c>
      <c r="N135" s="218">
        <v>393619</v>
      </c>
      <c r="O135" s="218">
        <v>341536</v>
      </c>
      <c r="P135" s="229">
        <v>496942</v>
      </c>
      <c r="Q135" s="218">
        <v>334771</v>
      </c>
      <c r="R135" s="218">
        <v>366280</v>
      </c>
      <c r="S135" s="218">
        <v>393619</v>
      </c>
      <c r="T135" s="218">
        <v>341536</v>
      </c>
      <c r="U135" s="218">
        <v>496942</v>
      </c>
      <c r="V135" s="1">
        <v>0.0092</v>
      </c>
      <c r="W135" s="1">
        <v>0.0098</v>
      </c>
      <c r="X135" s="1">
        <v>0.0101</v>
      </c>
      <c r="Y135" s="1">
        <v>0.0085</v>
      </c>
      <c r="Z135" s="1">
        <v>0.0119</v>
      </c>
      <c r="AB135" s="1">
        <v>0.0102</v>
      </c>
      <c r="AC135" s="1">
        <v>0.0095</v>
      </c>
      <c r="AE135" s="1">
        <v>0.0119</v>
      </c>
      <c r="AF135" s="1">
        <v>0.0093</v>
      </c>
      <c r="AG135" s="1">
        <v>0.0026000000000000016</v>
      </c>
      <c r="AI135" s="1">
        <v>0.0102</v>
      </c>
      <c r="AJ135" s="218">
        <v>439899</v>
      </c>
    </row>
    <row r="136" spans="1:36" ht="12.75">
      <c r="A136" s="167">
        <v>127</v>
      </c>
      <c r="B136" s="168" t="s">
        <v>572</v>
      </c>
      <c r="C136" s="248">
        <v>6530228</v>
      </c>
      <c r="D136" s="248">
        <v>6777232</v>
      </c>
      <c r="E136" s="248">
        <v>7034699</v>
      </c>
      <c r="F136" s="248">
        <v>7276362</v>
      </c>
      <c r="G136" s="248">
        <v>7624826</v>
      </c>
      <c r="H136" s="248">
        <v>7878114</v>
      </c>
      <c r="I136" s="242" t="s">
        <v>896</v>
      </c>
      <c r="J136" s="242">
        <v>0</v>
      </c>
      <c r="L136" s="218">
        <v>83749</v>
      </c>
      <c r="M136" s="218">
        <v>88036</v>
      </c>
      <c r="N136" s="218">
        <v>65796</v>
      </c>
      <c r="O136" s="218">
        <v>165515</v>
      </c>
      <c r="P136" s="229">
        <v>62667</v>
      </c>
      <c r="Q136" s="218">
        <v>83749</v>
      </c>
      <c r="R136" s="218">
        <v>88036</v>
      </c>
      <c r="S136" s="218">
        <v>65796</v>
      </c>
      <c r="T136" s="218">
        <v>165515</v>
      </c>
      <c r="U136" s="218">
        <v>62667</v>
      </c>
      <c r="V136" s="1">
        <v>0.0128</v>
      </c>
      <c r="W136" s="1">
        <v>0.013</v>
      </c>
      <c r="X136" s="1">
        <v>0.0094</v>
      </c>
      <c r="Y136" s="1">
        <v>0.0227</v>
      </c>
      <c r="Z136" s="1">
        <v>0.0082</v>
      </c>
      <c r="AB136" s="1">
        <v>0.0134</v>
      </c>
      <c r="AC136" s="1">
        <v>0.0102</v>
      </c>
      <c r="AE136" s="1">
        <v>0.0227</v>
      </c>
      <c r="AF136" s="1">
        <v>0.0088</v>
      </c>
      <c r="AG136" s="1">
        <v>0.013900000000000001</v>
      </c>
      <c r="AI136" s="1">
        <v>0.0134</v>
      </c>
      <c r="AJ136" s="218">
        <v>105567</v>
      </c>
    </row>
    <row r="137" spans="1:36" ht="12.75">
      <c r="A137" s="167">
        <v>128</v>
      </c>
      <c r="B137" s="168" t="s">
        <v>573</v>
      </c>
      <c r="C137" s="248">
        <v>94194099</v>
      </c>
      <c r="D137" s="248">
        <v>97948608</v>
      </c>
      <c r="E137" s="248">
        <v>101846990</v>
      </c>
      <c r="F137" s="248">
        <v>105856629</v>
      </c>
      <c r="G137" s="248">
        <v>110211975</v>
      </c>
      <c r="H137" s="248">
        <v>114936210</v>
      </c>
      <c r="I137" s="242" t="s">
        <v>898</v>
      </c>
      <c r="J137" s="242">
        <v>0</v>
      </c>
      <c r="L137" s="218">
        <v>1399657</v>
      </c>
      <c r="M137" s="218">
        <v>1449667</v>
      </c>
      <c r="N137" s="218">
        <v>1463464</v>
      </c>
      <c r="O137" s="218">
        <v>1708930</v>
      </c>
      <c r="P137" s="229">
        <v>1968936</v>
      </c>
      <c r="Q137" s="218">
        <v>1399657</v>
      </c>
      <c r="R137" s="218">
        <v>1449667</v>
      </c>
      <c r="S137" s="218">
        <v>1463464</v>
      </c>
      <c r="T137" s="218">
        <v>1708930</v>
      </c>
      <c r="U137" s="218">
        <v>1968936</v>
      </c>
      <c r="V137" s="1">
        <v>0.0149</v>
      </c>
      <c r="W137" s="1">
        <v>0.0148</v>
      </c>
      <c r="X137" s="1">
        <v>0.0144</v>
      </c>
      <c r="Y137" s="1">
        <v>0.0161</v>
      </c>
      <c r="Z137" s="1">
        <v>0.0179</v>
      </c>
      <c r="AB137" s="1">
        <v>0.0161</v>
      </c>
      <c r="AC137" s="1">
        <v>0.0151</v>
      </c>
      <c r="AE137" s="1">
        <v>0.0179</v>
      </c>
      <c r="AF137" s="1">
        <v>0.0153</v>
      </c>
      <c r="AG137" s="1">
        <v>0.0026</v>
      </c>
      <c r="AI137" s="1">
        <v>0.0161</v>
      </c>
      <c r="AJ137" s="218">
        <v>1850473</v>
      </c>
    </row>
    <row r="138" spans="1:36" ht="12.75">
      <c r="A138" s="167">
        <v>129</v>
      </c>
      <c r="B138" s="168" t="s">
        <v>574</v>
      </c>
      <c r="C138" s="248">
        <v>820658</v>
      </c>
      <c r="D138" s="248">
        <v>851138</v>
      </c>
      <c r="E138" s="248">
        <v>883598</v>
      </c>
      <c r="F138" s="248">
        <v>916486</v>
      </c>
      <c r="G138" s="248">
        <v>949471</v>
      </c>
      <c r="H138" s="248">
        <v>981328</v>
      </c>
      <c r="I138" s="242" t="s">
        <v>896</v>
      </c>
      <c r="J138" s="242">
        <v>0</v>
      </c>
      <c r="L138" s="218">
        <v>9964</v>
      </c>
      <c r="M138" s="218">
        <v>11182</v>
      </c>
      <c r="N138" s="218">
        <v>10798</v>
      </c>
      <c r="O138" s="218">
        <v>10073</v>
      </c>
      <c r="P138" s="229">
        <v>8120</v>
      </c>
      <c r="Q138" s="218">
        <v>9964</v>
      </c>
      <c r="R138" s="218">
        <v>11182</v>
      </c>
      <c r="S138" s="218">
        <v>10798</v>
      </c>
      <c r="T138" s="218">
        <v>10073</v>
      </c>
      <c r="U138" s="218">
        <v>8120</v>
      </c>
      <c r="V138" s="1">
        <v>0.0121</v>
      </c>
      <c r="W138" s="1">
        <v>0.0131</v>
      </c>
      <c r="X138" s="1">
        <v>0.0122</v>
      </c>
      <c r="Y138" s="1">
        <v>0.011</v>
      </c>
      <c r="Z138" s="1">
        <v>0.0086</v>
      </c>
      <c r="AB138" s="1">
        <v>0.0106</v>
      </c>
      <c r="AC138" s="1">
        <v>0.0106</v>
      </c>
      <c r="AE138" s="1">
        <v>0.0122</v>
      </c>
      <c r="AF138" s="1">
        <v>0.0098</v>
      </c>
      <c r="AG138" s="1">
        <v>0.002400000000000001</v>
      </c>
      <c r="AI138" s="1">
        <v>0.0106</v>
      </c>
      <c r="AJ138" s="218">
        <v>10402</v>
      </c>
    </row>
    <row r="139" spans="1:36" ht="12.75">
      <c r="A139" s="167">
        <v>130</v>
      </c>
      <c r="B139" s="168" t="s">
        <v>575</v>
      </c>
      <c r="C139" s="248">
        <v>2007125</v>
      </c>
      <c r="D139" s="248">
        <v>2084464</v>
      </c>
      <c r="E139" s="248">
        <v>2062326</v>
      </c>
      <c r="F139" s="248">
        <v>2058608</v>
      </c>
      <c r="G139" s="248">
        <v>2072548</v>
      </c>
      <c r="H139" s="248">
        <v>0</v>
      </c>
      <c r="I139" s="242" t="s">
        <v>903</v>
      </c>
      <c r="J139" s="242">
        <v>0</v>
      </c>
      <c r="L139" s="218">
        <v>28228</v>
      </c>
      <c r="M139" s="218">
        <v>10700</v>
      </c>
      <c r="N139" s="218">
        <v>3365</v>
      </c>
      <c r="O139" s="218">
        <v>22570</v>
      </c>
      <c r="P139" s="229">
        <v>0</v>
      </c>
      <c r="Q139" s="218">
        <v>28228</v>
      </c>
      <c r="R139" s="218">
        <v>10700</v>
      </c>
      <c r="S139" s="218">
        <v>3365</v>
      </c>
      <c r="T139" s="218">
        <v>22570</v>
      </c>
      <c r="U139" s="218">
        <v>0</v>
      </c>
      <c r="V139" s="1">
        <v>0.0141</v>
      </c>
      <c r="W139" s="1">
        <v>0.0051</v>
      </c>
      <c r="X139" s="1">
        <v>0.0016</v>
      </c>
      <c r="Y139" s="1">
        <v>0.011</v>
      </c>
      <c r="Z139" s="1">
        <v>0</v>
      </c>
      <c r="AB139" s="1">
        <v>0.0059</v>
      </c>
      <c r="AC139" s="1">
        <v>0.0059</v>
      </c>
      <c r="AE139" s="1">
        <v>0.011</v>
      </c>
      <c r="AF139" s="1">
        <v>0.0034</v>
      </c>
      <c r="AG139" s="1">
        <v>0.007599999999999999</v>
      </c>
      <c r="AI139" s="1">
        <v>0.0059</v>
      </c>
      <c r="AJ139" s="218">
        <v>12228</v>
      </c>
    </row>
    <row r="140" spans="1:36" ht="12.75">
      <c r="A140" s="167">
        <v>131</v>
      </c>
      <c r="B140" s="168" t="s">
        <v>576</v>
      </c>
      <c r="C140" s="248">
        <v>68715119</v>
      </c>
      <c r="D140" s="248">
        <v>71019296</v>
      </c>
      <c r="E140" s="248">
        <v>73331307</v>
      </c>
      <c r="F140" s="248">
        <v>76169172</v>
      </c>
      <c r="G140" s="248">
        <v>79505411</v>
      </c>
      <c r="H140" s="248">
        <v>83169902</v>
      </c>
      <c r="I140" s="242">
        <v>0</v>
      </c>
      <c r="J140" s="242">
        <v>0</v>
      </c>
      <c r="L140" s="218">
        <v>586299</v>
      </c>
      <c r="M140" s="218">
        <v>536529</v>
      </c>
      <c r="N140" s="218">
        <v>1004583</v>
      </c>
      <c r="O140" s="218">
        <v>1350576</v>
      </c>
      <c r="P140" s="229">
        <v>1676856</v>
      </c>
      <c r="Q140" s="218">
        <v>586299</v>
      </c>
      <c r="R140" s="218">
        <v>536529</v>
      </c>
      <c r="S140" s="218">
        <v>1004583</v>
      </c>
      <c r="T140" s="218">
        <v>1350576</v>
      </c>
      <c r="U140" s="218">
        <v>1676856</v>
      </c>
      <c r="V140" s="1">
        <v>0.0085</v>
      </c>
      <c r="W140" s="1">
        <v>0.0076</v>
      </c>
      <c r="X140" s="1">
        <v>0.0137</v>
      </c>
      <c r="Y140" s="1">
        <v>0.0177</v>
      </c>
      <c r="Z140" s="1">
        <v>0.0211</v>
      </c>
      <c r="AB140" s="1">
        <v>0.0175</v>
      </c>
      <c r="AC140" s="1">
        <v>0.013</v>
      </c>
      <c r="AE140" s="1">
        <v>0.0211</v>
      </c>
      <c r="AF140" s="1">
        <v>0.0157</v>
      </c>
      <c r="AG140" s="1">
        <v>0.005400000000000002</v>
      </c>
      <c r="AI140" s="1">
        <v>0.0175</v>
      </c>
      <c r="AJ140" s="218">
        <v>1455473</v>
      </c>
    </row>
    <row r="141" spans="1:36" ht="12.75">
      <c r="A141" s="167">
        <v>132</v>
      </c>
      <c r="B141" s="168" t="s">
        <v>577</v>
      </c>
      <c r="C141" s="248">
        <v>4277270</v>
      </c>
      <c r="D141" s="248">
        <v>4411000</v>
      </c>
      <c r="E141" s="248">
        <v>4600942</v>
      </c>
      <c r="F141" s="248">
        <v>4765580</v>
      </c>
      <c r="G141" s="248">
        <v>4983986</v>
      </c>
      <c r="H141" s="248">
        <v>5185781</v>
      </c>
      <c r="I141" s="242">
        <v>0</v>
      </c>
      <c r="J141" s="242">
        <v>0</v>
      </c>
      <c r="L141" s="218">
        <v>26798</v>
      </c>
      <c r="M141" s="218">
        <v>79667</v>
      </c>
      <c r="N141" s="218">
        <v>49614</v>
      </c>
      <c r="O141" s="218">
        <v>99266</v>
      </c>
      <c r="P141" s="229">
        <v>77195</v>
      </c>
      <c r="Q141" s="218">
        <v>26798</v>
      </c>
      <c r="R141" s="218">
        <v>79667</v>
      </c>
      <c r="S141" s="218">
        <v>49614</v>
      </c>
      <c r="T141" s="218">
        <v>99266</v>
      </c>
      <c r="U141" s="218">
        <v>77195</v>
      </c>
      <c r="V141" s="1">
        <v>0.0063</v>
      </c>
      <c r="W141" s="1">
        <v>0.0181</v>
      </c>
      <c r="X141" s="1">
        <v>0.0108</v>
      </c>
      <c r="Y141" s="1">
        <v>0.0208</v>
      </c>
      <c r="Z141" s="1">
        <v>0.0155</v>
      </c>
      <c r="AB141" s="1">
        <v>0.0157</v>
      </c>
      <c r="AC141" s="1">
        <v>0.0148</v>
      </c>
      <c r="AE141" s="1">
        <v>0.0208</v>
      </c>
      <c r="AF141" s="1">
        <v>0.0132</v>
      </c>
      <c r="AG141" s="1">
        <v>0.007599999999999999</v>
      </c>
      <c r="AI141" s="1">
        <v>0.0157</v>
      </c>
      <c r="AJ141" s="218">
        <v>81417</v>
      </c>
    </row>
    <row r="142" spans="1:36" ht="12.75">
      <c r="A142" s="167">
        <v>133</v>
      </c>
      <c r="B142" s="168" t="s">
        <v>578</v>
      </c>
      <c r="C142" s="248">
        <v>19195012</v>
      </c>
      <c r="D142" s="248">
        <v>19991275</v>
      </c>
      <c r="E142" s="248">
        <v>20856620</v>
      </c>
      <c r="F142" s="248">
        <v>21697680</v>
      </c>
      <c r="G142" s="248">
        <v>22603556</v>
      </c>
      <c r="H142" s="248">
        <v>23973498</v>
      </c>
      <c r="I142" s="242" t="s">
        <v>896</v>
      </c>
      <c r="J142" s="242">
        <v>0</v>
      </c>
      <c r="L142" s="218">
        <v>316387</v>
      </c>
      <c r="M142" s="218">
        <v>360698</v>
      </c>
      <c r="N142" s="218">
        <v>319645</v>
      </c>
      <c r="O142" s="218">
        <v>291909</v>
      </c>
      <c r="P142" s="229">
        <v>804853</v>
      </c>
      <c r="Q142" s="218">
        <v>316387</v>
      </c>
      <c r="R142" s="218">
        <v>360698</v>
      </c>
      <c r="S142" s="218">
        <v>319645</v>
      </c>
      <c r="T142" s="218">
        <v>291909</v>
      </c>
      <c r="U142" s="218">
        <v>804853</v>
      </c>
      <c r="V142" s="1">
        <v>0.0165</v>
      </c>
      <c r="W142" s="1">
        <v>0.018</v>
      </c>
      <c r="X142" s="1">
        <v>0.0153</v>
      </c>
      <c r="Y142" s="1">
        <v>0.0135</v>
      </c>
      <c r="Z142" s="1">
        <v>0.0356</v>
      </c>
      <c r="AB142" s="1">
        <v>0.0215</v>
      </c>
      <c r="AC142" s="1">
        <v>0.0156</v>
      </c>
      <c r="AE142" s="1">
        <v>0.0356</v>
      </c>
      <c r="AF142" s="1">
        <v>0.0144</v>
      </c>
      <c r="AG142" s="1">
        <v>0.0212</v>
      </c>
      <c r="AI142" s="1">
        <v>0.0156</v>
      </c>
      <c r="AJ142" s="218">
        <v>373987</v>
      </c>
    </row>
    <row r="143" spans="1:36" ht="12.75">
      <c r="A143" s="167">
        <v>134</v>
      </c>
      <c r="B143" s="168" t="s">
        <v>579</v>
      </c>
      <c r="C143" s="248">
        <v>33258322</v>
      </c>
      <c r="D143" s="248">
        <v>34780209</v>
      </c>
      <c r="E143" s="248">
        <v>36468157</v>
      </c>
      <c r="F143" s="248">
        <v>38179514</v>
      </c>
      <c r="G143" s="248">
        <v>39897093</v>
      </c>
      <c r="H143" s="248">
        <v>41342633</v>
      </c>
      <c r="I143" s="242" t="s">
        <v>896</v>
      </c>
      <c r="J143" s="242">
        <v>0</v>
      </c>
      <c r="L143" s="218">
        <v>690429</v>
      </c>
      <c r="M143" s="218">
        <v>818443</v>
      </c>
      <c r="N143" s="218">
        <v>799653</v>
      </c>
      <c r="O143" s="218">
        <v>763091</v>
      </c>
      <c r="P143" s="229">
        <v>448113</v>
      </c>
      <c r="Q143" s="218">
        <v>690429</v>
      </c>
      <c r="R143" s="218">
        <v>818443</v>
      </c>
      <c r="S143" s="218">
        <v>799653</v>
      </c>
      <c r="T143" s="218">
        <v>763091</v>
      </c>
      <c r="U143" s="218">
        <v>448113</v>
      </c>
      <c r="V143" s="1">
        <v>0.0208</v>
      </c>
      <c r="W143" s="1">
        <v>0.0235</v>
      </c>
      <c r="X143" s="1">
        <v>0.0219</v>
      </c>
      <c r="Y143" s="1">
        <v>0.02</v>
      </c>
      <c r="Z143" s="1">
        <v>0.0112</v>
      </c>
      <c r="AB143" s="1">
        <v>0.0177</v>
      </c>
      <c r="AC143" s="1">
        <v>0.0177</v>
      </c>
      <c r="AE143" s="1">
        <v>0.0219</v>
      </c>
      <c r="AF143" s="1">
        <v>0.0156</v>
      </c>
      <c r="AG143" s="1">
        <v>0.0063</v>
      </c>
      <c r="AI143" s="1">
        <v>0.0177</v>
      </c>
      <c r="AJ143" s="218">
        <v>731765</v>
      </c>
    </row>
    <row r="144" spans="1:36" ht="12.75">
      <c r="A144" s="167">
        <v>135</v>
      </c>
      <c r="B144" s="168" t="s">
        <v>580</v>
      </c>
      <c r="C144" s="248">
        <v>4487481</v>
      </c>
      <c r="D144" s="248">
        <v>4645995</v>
      </c>
      <c r="E144" s="248">
        <v>4807807</v>
      </c>
      <c r="F144" s="248">
        <v>4976663</v>
      </c>
      <c r="G144" s="248">
        <v>5175148</v>
      </c>
      <c r="H144" s="248">
        <v>5361464</v>
      </c>
      <c r="I144" s="242" t="s">
        <v>918</v>
      </c>
      <c r="J144" s="242">
        <v>0</v>
      </c>
      <c r="L144" s="218">
        <v>46327</v>
      </c>
      <c r="M144" s="218">
        <v>43570</v>
      </c>
      <c r="N144" s="218">
        <v>47037</v>
      </c>
      <c r="O144" s="218">
        <v>59104</v>
      </c>
      <c r="P144" s="229">
        <v>56938</v>
      </c>
      <c r="Q144" s="218">
        <v>46327</v>
      </c>
      <c r="R144" s="218">
        <v>43570</v>
      </c>
      <c r="S144" s="218">
        <v>47037</v>
      </c>
      <c r="T144" s="218">
        <v>59104</v>
      </c>
      <c r="U144" s="218">
        <v>56938</v>
      </c>
      <c r="V144" s="1">
        <v>0.0103</v>
      </c>
      <c r="W144" s="1">
        <v>0.0094</v>
      </c>
      <c r="X144" s="1">
        <v>0.0098</v>
      </c>
      <c r="Y144" s="1">
        <v>0.0119</v>
      </c>
      <c r="Z144" s="1">
        <v>0.011</v>
      </c>
      <c r="AB144" s="1">
        <v>0.0109</v>
      </c>
      <c r="AC144" s="1">
        <v>0.0101</v>
      </c>
      <c r="AE144" s="1">
        <v>0.0119</v>
      </c>
      <c r="AF144" s="1">
        <v>0.0104</v>
      </c>
      <c r="AG144" s="1">
        <v>0.0015000000000000013</v>
      </c>
      <c r="AI144" s="1">
        <v>0.0109</v>
      </c>
      <c r="AJ144" s="218">
        <v>58440</v>
      </c>
    </row>
    <row r="145" spans="1:36" ht="12.75">
      <c r="A145" s="167">
        <v>136</v>
      </c>
      <c r="B145" s="168" t="s">
        <v>581</v>
      </c>
      <c r="C145" s="248">
        <v>36037552</v>
      </c>
      <c r="D145" s="248">
        <v>37695559</v>
      </c>
      <c r="E145" s="248">
        <v>39593837</v>
      </c>
      <c r="F145" s="248">
        <v>41546606</v>
      </c>
      <c r="G145" s="248">
        <v>43385429</v>
      </c>
      <c r="H145" s="248">
        <v>45306536</v>
      </c>
      <c r="I145" s="242" t="s">
        <v>900</v>
      </c>
      <c r="J145" s="242">
        <v>0</v>
      </c>
      <c r="L145" s="218">
        <v>757068</v>
      </c>
      <c r="M145" s="218">
        <v>932198</v>
      </c>
      <c r="N145" s="218">
        <v>962923</v>
      </c>
      <c r="O145" s="218">
        <v>769038</v>
      </c>
      <c r="P145" s="229">
        <v>837770</v>
      </c>
      <c r="Q145" s="218">
        <v>757068</v>
      </c>
      <c r="R145" s="218">
        <v>932198</v>
      </c>
      <c r="S145" s="218">
        <v>962923</v>
      </c>
      <c r="T145" s="218">
        <v>769038</v>
      </c>
      <c r="U145" s="218">
        <v>837770</v>
      </c>
      <c r="V145" s="1">
        <v>0.021</v>
      </c>
      <c r="W145" s="1">
        <v>0.0247</v>
      </c>
      <c r="X145" s="1">
        <v>0.0243</v>
      </c>
      <c r="Y145" s="1">
        <v>0.0185</v>
      </c>
      <c r="Z145" s="1">
        <v>0.0193</v>
      </c>
      <c r="AB145" s="1">
        <v>0.0207</v>
      </c>
      <c r="AC145" s="1">
        <v>0.0207</v>
      </c>
      <c r="AE145" s="1">
        <v>0.0243</v>
      </c>
      <c r="AF145" s="1">
        <v>0.0189</v>
      </c>
      <c r="AG145" s="1">
        <v>0.0053999999999999986</v>
      </c>
      <c r="AI145" s="1">
        <v>0.0207</v>
      </c>
      <c r="AJ145" s="218">
        <v>937845</v>
      </c>
    </row>
    <row r="146" spans="1:36" ht="12.75">
      <c r="A146" s="167">
        <v>137</v>
      </c>
      <c r="B146" s="168" t="s">
        <v>582</v>
      </c>
      <c r="C146" s="248">
        <v>51422961</v>
      </c>
      <c r="D146" s="248">
        <v>52231403</v>
      </c>
      <c r="E146" s="248">
        <v>52427035</v>
      </c>
      <c r="F146" s="248">
        <v>53918766</v>
      </c>
      <c r="G146" s="248">
        <v>56039874</v>
      </c>
      <c r="H146" s="248">
        <v>57528165</v>
      </c>
      <c r="I146" s="242">
        <v>0</v>
      </c>
      <c r="J146" s="242">
        <v>0</v>
      </c>
      <c r="L146" s="218">
        <v>320793</v>
      </c>
      <c r="M146" s="218">
        <v>518516</v>
      </c>
      <c r="N146" s="218">
        <v>407348</v>
      </c>
      <c r="O146" s="218">
        <v>1219156</v>
      </c>
      <c r="P146" s="229">
        <v>1113402</v>
      </c>
      <c r="Q146" s="218">
        <v>320793</v>
      </c>
      <c r="R146" s="218">
        <v>518516</v>
      </c>
      <c r="S146" s="218">
        <v>407348</v>
      </c>
      <c r="T146" s="218">
        <v>1219156</v>
      </c>
      <c r="U146" s="218">
        <v>1113402</v>
      </c>
      <c r="V146" s="1">
        <v>0.0062</v>
      </c>
      <c r="W146" s="1">
        <v>0.0099</v>
      </c>
      <c r="X146" s="1">
        <v>0.0078</v>
      </c>
      <c r="Y146" s="1">
        <v>0.0226</v>
      </c>
      <c r="Z146" s="1">
        <v>0.0199</v>
      </c>
      <c r="AB146" s="1">
        <v>0.0168</v>
      </c>
      <c r="AC146" s="1">
        <v>0.0125</v>
      </c>
      <c r="AE146" s="1">
        <v>0.0226</v>
      </c>
      <c r="AF146" s="1">
        <v>0.0139</v>
      </c>
      <c r="AG146" s="1">
        <v>0.0087</v>
      </c>
      <c r="AI146" s="1">
        <v>0.0168</v>
      </c>
      <c r="AJ146" s="218">
        <v>941470</v>
      </c>
    </row>
    <row r="147" spans="1:36" ht="12.75">
      <c r="A147" s="167">
        <v>138</v>
      </c>
      <c r="B147" s="168" t="s">
        <v>583</v>
      </c>
      <c r="C147" s="248">
        <v>12802790</v>
      </c>
      <c r="D147" s="248">
        <v>13345855</v>
      </c>
      <c r="E147" s="248">
        <v>13802052</v>
      </c>
      <c r="F147" s="248">
        <v>14339924</v>
      </c>
      <c r="G147" s="248">
        <v>14931867</v>
      </c>
      <c r="H147" s="248">
        <v>15494752</v>
      </c>
      <c r="I147" s="242" t="s">
        <v>896</v>
      </c>
      <c r="J147" s="242">
        <v>0</v>
      </c>
      <c r="L147" s="218">
        <v>222995</v>
      </c>
      <c r="M147" s="218">
        <v>118581</v>
      </c>
      <c r="N147" s="218">
        <v>192821</v>
      </c>
      <c r="O147" s="218">
        <v>233445</v>
      </c>
      <c r="P147" s="229">
        <v>189588</v>
      </c>
      <c r="Q147" s="218">
        <v>222995</v>
      </c>
      <c r="R147" s="218">
        <v>118581</v>
      </c>
      <c r="S147" s="218">
        <v>192821</v>
      </c>
      <c r="T147" s="218">
        <v>233445</v>
      </c>
      <c r="U147" s="218">
        <v>189588</v>
      </c>
      <c r="V147" s="1">
        <v>0.0174</v>
      </c>
      <c r="W147" s="1">
        <v>0.0089</v>
      </c>
      <c r="X147" s="1">
        <v>0.014</v>
      </c>
      <c r="Y147" s="1">
        <v>0.0163</v>
      </c>
      <c r="Z147" s="1">
        <v>0.0127</v>
      </c>
      <c r="AB147" s="1">
        <v>0.0143</v>
      </c>
      <c r="AC147" s="1">
        <v>0.0119</v>
      </c>
      <c r="AE147" s="1">
        <v>0.0163</v>
      </c>
      <c r="AF147" s="1">
        <v>0.0134</v>
      </c>
      <c r="AG147" s="1">
        <v>0.002899999999999998</v>
      </c>
      <c r="AI147" s="1">
        <v>0.0143</v>
      </c>
      <c r="AJ147" s="218">
        <v>221575</v>
      </c>
    </row>
    <row r="148" spans="1:36" ht="12.75">
      <c r="A148" s="167">
        <v>139</v>
      </c>
      <c r="B148" s="168" t="s">
        <v>584</v>
      </c>
      <c r="C148" s="248">
        <v>48397350</v>
      </c>
      <c r="D148" s="248">
        <v>51742794</v>
      </c>
      <c r="E148" s="248">
        <v>54326021</v>
      </c>
      <c r="F148" s="248">
        <v>57907756</v>
      </c>
      <c r="G148" s="248">
        <v>61859491</v>
      </c>
      <c r="H148" s="248">
        <v>64341888</v>
      </c>
      <c r="I148" s="242" t="s">
        <v>902</v>
      </c>
      <c r="J148" s="242">
        <v>0</v>
      </c>
      <c r="L148" s="218">
        <v>2135510</v>
      </c>
      <c r="M148" s="218">
        <v>2789465</v>
      </c>
      <c r="N148" s="218">
        <v>2219652</v>
      </c>
      <c r="O148" s="218">
        <v>2316574</v>
      </c>
      <c r="P148" s="229">
        <v>2135061</v>
      </c>
      <c r="Q148" s="218">
        <v>2135510</v>
      </c>
      <c r="R148" s="218">
        <v>2789465</v>
      </c>
      <c r="S148" s="218">
        <v>2219652</v>
      </c>
      <c r="T148" s="218">
        <v>2316574</v>
      </c>
      <c r="U148" s="218">
        <v>2135061</v>
      </c>
      <c r="V148" s="1">
        <v>0.0441</v>
      </c>
      <c r="W148" s="1">
        <v>0.0539</v>
      </c>
      <c r="X148" s="1">
        <v>0.0409</v>
      </c>
      <c r="Y148" s="1">
        <v>0.04</v>
      </c>
      <c r="Z148" s="1">
        <v>0.0345</v>
      </c>
      <c r="AB148" s="1">
        <v>0.0385</v>
      </c>
      <c r="AC148" s="1">
        <v>0.0385</v>
      </c>
      <c r="AE148" s="1">
        <v>0.0409</v>
      </c>
      <c r="AF148" s="1">
        <v>0.0373</v>
      </c>
      <c r="AG148" s="1">
        <v>0.003599999999999999</v>
      </c>
      <c r="AI148" s="1">
        <v>0.0385</v>
      </c>
      <c r="AJ148" s="218">
        <v>2477163</v>
      </c>
    </row>
    <row r="149" spans="1:36" ht="12.75">
      <c r="A149" s="167">
        <v>140</v>
      </c>
      <c r="B149" s="168" t="s">
        <v>585</v>
      </c>
      <c r="C149" s="248">
        <v>6267018</v>
      </c>
      <c r="D149" s="248">
        <v>6518127</v>
      </c>
      <c r="E149" s="248">
        <v>6774154</v>
      </c>
      <c r="F149" s="248">
        <v>7032910</v>
      </c>
      <c r="G149" s="248">
        <v>7273006</v>
      </c>
      <c r="H149" s="248">
        <v>7473369</v>
      </c>
      <c r="I149" s="242" t="s">
        <v>910</v>
      </c>
      <c r="J149" s="242">
        <v>0</v>
      </c>
      <c r="L149" s="218">
        <v>94434</v>
      </c>
      <c r="M149" s="218">
        <v>93074</v>
      </c>
      <c r="N149" s="218">
        <v>89402</v>
      </c>
      <c r="O149" s="218">
        <v>64273</v>
      </c>
      <c r="P149" s="229">
        <v>18538</v>
      </c>
      <c r="Q149" s="218">
        <v>94434</v>
      </c>
      <c r="R149" s="218">
        <v>93074</v>
      </c>
      <c r="S149" s="218">
        <v>89402</v>
      </c>
      <c r="T149" s="218">
        <v>64273</v>
      </c>
      <c r="U149" s="218">
        <v>18538</v>
      </c>
      <c r="V149" s="1">
        <v>0.0151</v>
      </c>
      <c r="W149" s="1">
        <v>0.0143</v>
      </c>
      <c r="X149" s="1">
        <v>0.0132</v>
      </c>
      <c r="Y149" s="1">
        <v>0.0091</v>
      </c>
      <c r="Z149" s="1">
        <v>0.0025</v>
      </c>
      <c r="AB149" s="1">
        <v>0.0083</v>
      </c>
      <c r="AC149" s="1">
        <v>0.0083</v>
      </c>
      <c r="AE149" s="1">
        <v>0.0132</v>
      </c>
      <c r="AF149" s="1">
        <v>0.0058</v>
      </c>
      <c r="AG149" s="1">
        <v>0.0074</v>
      </c>
      <c r="AI149" s="1">
        <v>0.0083</v>
      </c>
      <c r="AJ149" s="218">
        <v>62029</v>
      </c>
    </row>
    <row r="150" spans="1:36" ht="12.75">
      <c r="A150" s="167">
        <v>141</v>
      </c>
      <c r="B150" s="168" t="s">
        <v>586</v>
      </c>
      <c r="C150" s="248">
        <v>43753564</v>
      </c>
      <c r="D150" s="248">
        <v>45896901</v>
      </c>
      <c r="E150" s="248">
        <v>47803174</v>
      </c>
      <c r="F150" s="248">
        <v>49897596</v>
      </c>
      <c r="G150" s="248">
        <v>51902188</v>
      </c>
      <c r="H150" s="248">
        <v>54221196</v>
      </c>
      <c r="I150" s="242" t="s">
        <v>919</v>
      </c>
      <c r="J150" s="242">
        <v>0</v>
      </c>
      <c r="L150" s="218">
        <v>1049498</v>
      </c>
      <c r="M150" s="218">
        <v>758850</v>
      </c>
      <c r="N150" s="218">
        <v>899343</v>
      </c>
      <c r="O150" s="218">
        <v>757152</v>
      </c>
      <c r="P150" s="229">
        <v>1021453</v>
      </c>
      <c r="Q150" s="218">
        <v>1049498</v>
      </c>
      <c r="R150" s="218">
        <v>758850</v>
      </c>
      <c r="S150" s="218">
        <v>899343</v>
      </c>
      <c r="T150" s="218">
        <v>757152</v>
      </c>
      <c r="U150" s="218">
        <v>1021453</v>
      </c>
      <c r="V150" s="1">
        <v>0.024</v>
      </c>
      <c r="W150" s="1">
        <v>0.0165</v>
      </c>
      <c r="X150" s="1">
        <v>0.0188</v>
      </c>
      <c r="Y150" s="1">
        <v>0.0152</v>
      </c>
      <c r="Z150" s="1">
        <v>0.0197</v>
      </c>
      <c r="AB150" s="1">
        <v>0.0179</v>
      </c>
      <c r="AC150" s="1">
        <v>0.0168</v>
      </c>
      <c r="AE150" s="1">
        <v>0.0197</v>
      </c>
      <c r="AF150" s="1">
        <v>0.017</v>
      </c>
      <c r="AG150" s="1">
        <v>0.0026999999999999975</v>
      </c>
      <c r="AI150" s="1">
        <v>0.0179</v>
      </c>
      <c r="AJ150" s="218">
        <v>970559</v>
      </c>
    </row>
    <row r="151" spans="1:36" ht="12.75">
      <c r="A151" s="167">
        <v>142</v>
      </c>
      <c r="B151" s="168" t="s">
        <v>587</v>
      </c>
      <c r="C151" s="248">
        <v>26286223</v>
      </c>
      <c r="D151" s="248">
        <v>27146406</v>
      </c>
      <c r="E151" s="248">
        <v>28040403</v>
      </c>
      <c r="F151" s="248">
        <v>28951146</v>
      </c>
      <c r="G151" s="248">
        <v>29976106</v>
      </c>
      <c r="H151" s="248">
        <v>31093592</v>
      </c>
      <c r="I151" s="242" t="s">
        <v>900</v>
      </c>
      <c r="J151" s="242">
        <v>0</v>
      </c>
      <c r="L151" s="218">
        <v>203027</v>
      </c>
      <c r="M151" s="218">
        <v>215337</v>
      </c>
      <c r="N151" s="218">
        <v>209733</v>
      </c>
      <c r="O151" s="218">
        <v>301181</v>
      </c>
      <c r="P151" s="229">
        <v>368083</v>
      </c>
      <c r="Q151" s="218">
        <v>203027</v>
      </c>
      <c r="R151" s="218">
        <v>215337</v>
      </c>
      <c r="S151" s="218">
        <v>209733</v>
      </c>
      <c r="T151" s="218">
        <v>301181</v>
      </c>
      <c r="U151" s="218">
        <v>368083</v>
      </c>
      <c r="V151" s="1">
        <v>0.0077</v>
      </c>
      <c r="W151" s="1">
        <v>0.0079</v>
      </c>
      <c r="X151" s="1">
        <v>0.0075</v>
      </c>
      <c r="Y151" s="1">
        <v>0.0104</v>
      </c>
      <c r="Z151" s="1">
        <v>0.0123</v>
      </c>
      <c r="AB151" s="1">
        <v>0.0101</v>
      </c>
      <c r="AC151" s="1">
        <v>0.0086</v>
      </c>
      <c r="AE151" s="1">
        <v>0.0123</v>
      </c>
      <c r="AF151" s="1">
        <v>0.009</v>
      </c>
      <c r="AG151" s="1">
        <v>0.003300000000000001</v>
      </c>
      <c r="AI151" s="1">
        <v>0.0101</v>
      </c>
      <c r="AJ151" s="218">
        <v>314045</v>
      </c>
    </row>
    <row r="152" spans="1:36" ht="12.75">
      <c r="A152" s="167">
        <v>143</v>
      </c>
      <c r="B152" s="168" t="s">
        <v>588</v>
      </c>
      <c r="C152" s="248">
        <v>3113221</v>
      </c>
      <c r="D152" s="248">
        <v>3228495</v>
      </c>
      <c r="E152" s="248">
        <v>3324121</v>
      </c>
      <c r="F152" s="248">
        <v>3421189</v>
      </c>
      <c r="G152" s="248">
        <v>3563074</v>
      </c>
      <c r="H152" s="248">
        <v>3696758</v>
      </c>
      <c r="I152" s="242" t="s">
        <v>899</v>
      </c>
      <c r="J152" s="242">
        <v>0</v>
      </c>
      <c r="L152" s="218">
        <v>37443</v>
      </c>
      <c r="M152" s="218">
        <v>14914</v>
      </c>
      <c r="N152" s="218">
        <v>13965</v>
      </c>
      <c r="O152" s="218">
        <v>52968</v>
      </c>
      <c r="P152" s="229">
        <v>44607</v>
      </c>
      <c r="Q152" s="218">
        <v>37443</v>
      </c>
      <c r="R152" s="218">
        <v>14914</v>
      </c>
      <c r="S152" s="218">
        <v>13965</v>
      </c>
      <c r="T152" s="218">
        <v>52968</v>
      </c>
      <c r="U152" s="218">
        <v>44607</v>
      </c>
      <c r="V152" s="1">
        <v>0.012</v>
      </c>
      <c r="W152" s="1">
        <v>0.0046</v>
      </c>
      <c r="X152" s="1">
        <v>0.0042</v>
      </c>
      <c r="Y152" s="1">
        <v>0.0155</v>
      </c>
      <c r="Z152" s="1">
        <v>0.0125</v>
      </c>
      <c r="AB152" s="1">
        <v>0.0107</v>
      </c>
      <c r="AC152" s="1">
        <v>0.0071</v>
      </c>
      <c r="AE152" s="1">
        <v>0.0155</v>
      </c>
      <c r="AF152" s="1">
        <v>0.0084</v>
      </c>
      <c r="AG152" s="1">
        <v>0.0071</v>
      </c>
      <c r="AI152" s="1">
        <v>0.0107</v>
      </c>
      <c r="AJ152" s="218">
        <v>39555</v>
      </c>
    </row>
    <row r="153" spans="1:36" ht="12.75">
      <c r="A153" s="167">
        <v>144</v>
      </c>
      <c r="B153" s="168" t="s">
        <v>589</v>
      </c>
      <c r="C153" s="248">
        <v>30833571</v>
      </c>
      <c r="D153" s="248">
        <v>32151255</v>
      </c>
      <c r="E153" s="248">
        <v>33256900</v>
      </c>
      <c r="F153" s="248">
        <v>34444947</v>
      </c>
      <c r="G153" s="248">
        <v>35708376</v>
      </c>
      <c r="H153" s="248">
        <v>36892984</v>
      </c>
      <c r="I153" s="242" t="s">
        <v>896</v>
      </c>
      <c r="J153" s="242">
        <v>0</v>
      </c>
      <c r="L153" s="218">
        <v>546845</v>
      </c>
      <c r="M153" s="218">
        <v>301864</v>
      </c>
      <c r="N153" s="218">
        <v>356624</v>
      </c>
      <c r="O153" s="218">
        <v>277679</v>
      </c>
      <c r="P153" s="229">
        <v>295367</v>
      </c>
      <c r="Q153" s="218">
        <v>546845</v>
      </c>
      <c r="R153" s="218">
        <v>301864</v>
      </c>
      <c r="S153" s="218">
        <v>356624</v>
      </c>
      <c r="T153" s="218">
        <v>277679</v>
      </c>
      <c r="U153" s="218">
        <v>295367</v>
      </c>
      <c r="V153" s="1">
        <v>0.0177</v>
      </c>
      <c r="W153" s="1">
        <v>0.0094</v>
      </c>
      <c r="X153" s="1">
        <v>0.0107</v>
      </c>
      <c r="Y153" s="1">
        <v>0.0081</v>
      </c>
      <c r="Z153" s="1">
        <v>0.0083</v>
      </c>
      <c r="AB153" s="1">
        <v>0.009</v>
      </c>
      <c r="AC153" s="1">
        <v>0.0086</v>
      </c>
      <c r="AE153" s="1">
        <v>0.0107</v>
      </c>
      <c r="AF153" s="1">
        <v>0.0082</v>
      </c>
      <c r="AG153" s="1">
        <v>0.0024999999999999988</v>
      </c>
      <c r="AI153" s="1">
        <v>0.009</v>
      </c>
      <c r="AJ153" s="218">
        <v>332037</v>
      </c>
    </row>
    <row r="154" spans="1:36" ht="12.75">
      <c r="A154" s="167">
        <v>145</v>
      </c>
      <c r="B154" s="168" t="s">
        <v>590</v>
      </c>
      <c r="C154" s="248">
        <v>26662726</v>
      </c>
      <c r="D154" s="248">
        <v>27960783</v>
      </c>
      <c r="E154" s="248">
        <v>29786464</v>
      </c>
      <c r="F154" s="248">
        <v>30901535</v>
      </c>
      <c r="G154" s="248">
        <v>32172470</v>
      </c>
      <c r="H154" s="248">
        <v>33599629</v>
      </c>
      <c r="I154" s="242">
        <v>0</v>
      </c>
      <c r="J154" s="242">
        <v>0</v>
      </c>
      <c r="L154" s="218">
        <v>631489</v>
      </c>
      <c r="M154" s="218">
        <v>1126662</v>
      </c>
      <c r="N154" s="218">
        <v>370410</v>
      </c>
      <c r="O154" s="218">
        <v>439025</v>
      </c>
      <c r="P154" s="229">
        <v>622847</v>
      </c>
      <c r="Q154" s="218">
        <v>631489</v>
      </c>
      <c r="R154" s="218">
        <v>1126662</v>
      </c>
      <c r="S154" s="218">
        <v>370410</v>
      </c>
      <c r="T154" s="218">
        <v>439025</v>
      </c>
      <c r="U154" s="218">
        <v>622847</v>
      </c>
      <c r="V154" s="1">
        <v>0.0237</v>
      </c>
      <c r="W154" s="1">
        <v>0.0403</v>
      </c>
      <c r="X154" s="1">
        <v>0.0124</v>
      </c>
      <c r="Y154" s="1">
        <v>0.0142</v>
      </c>
      <c r="Z154" s="1">
        <v>0.0194</v>
      </c>
      <c r="AB154" s="1">
        <v>0.0153</v>
      </c>
      <c r="AC154" s="1">
        <v>0.0153</v>
      </c>
      <c r="AE154" s="1">
        <v>0.0194</v>
      </c>
      <c r="AF154" s="1">
        <v>0.0133</v>
      </c>
      <c r="AG154" s="1">
        <v>0.006100000000000001</v>
      </c>
      <c r="AI154" s="1">
        <v>0.0153</v>
      </c>
      <c r="AJ154" s="218">
        <v>514074</v>
      </c>
    </row>
    <row r="155" spans="1:36" ht="12.75">
      <c r="A155" s="167">
        <v>146</v>
      </c>
      <c r="B155" s="168" t="s">
        <v>591</v>
      </c>
      <c r="C155" s="248">
        <v>16617996</v>
      </c>
      <c r="D155" s="248">
        <v>17258380</v>
      </c>
      <c r="E155" s="248">
        <v>18005858</v>
      </c>
      <c r="F155" s="248">
        <v>18782364</v>
      </c>
      <c r="G155" s="248">
        <v>19753510</v>
      </c>
      <c r="H155" s="248">
        <v>20697274</v>
      </c>
      <c r="I155" s="242" t="s">
        <v>899</v>
      </c>
      <c r="J155" s="242">
        <v>0</v>
      </c>
      <c r="L155" s="218">
        <v>224934</v>
      </c>
      <c r="M155" s="218">
        <v>316018</v>
      </c>
      <c r="N155" s="218">
        <v>326359</v>
      </c>
      <c r="O155" s="218">
        <v>404745</v>
      </c>
      <c r="P155" s="229">
        <v>449926</v>
      </c>
      <c r="Q155" s="218">
        <v>224934</v>
      </c>
      <c r="R155" s="218">
        <v>316018</v>
      </c>
      <c r="S155" s="218">
        <v>326359</v>
      </c>
      <c r="T155" s="218">
        <v>404745</v>
      </c>
      <c r="U155" s="218">
        <v>449926</v>
      </c>
      <c r="V155" s="1">
        <v>0.0135</v>
      </c>
      <c r="W155" s="1">
        <v>0.0183</v>
      </c>
      <c r="X155" s="1">
        <v>0.0181</v>
      </c>
      <c r="Y155" s="1">
        <v>0.0215</v>
      </c>
      <c r="Z155" s="1">
        <v>0.0228</v>
      </c>
      <c r="AB155" s="1">
        <v>0.0208</v>
      </c>
      <c r="AC155" s="1">
        <v>0.0193</v>
      </c>
      <c r="AE155" s="1">
        <v>0.0228</v>
      </c>
      <c r="AF155" s="1">
        <v>0.0198</v>
      </c>
      <c r="AG155" s="1">
        <v>0.002999999999999999</v>
      </c>
      <c r="AI155" s="1">
        <v>0.0208</v>
      </c>
      <c r="AJ155" s="218">
        <v>430503</v>
      </c>
    </row>
    <row r="156" spans="1:36" ht="12.75">
      <c r="A156" s="167">
        <v>147</v>
      </c>
      <c r="B156" s="168" t="s">
        <v>592</v>
      </c>
      <c r="C156" s="248">
        <v>12395242</v>
      </c>
      <c r="D156" s="248">
        <v>13026175</v>
      </c>
      <c r="E156" s="248">
        <v>13523195</v>
      </c>
      <c r="F156" s="248">
        <v>14109456</v>
      </c>
      <c r="G156" s="248">
        <v>15154661</v>
      </c>
      <c r="H156" s="248">
        <v>15793364</v>
      </c>
      <c r="I156" s="242" t="s">
        <v>902</v>
      </c>
      <c r="J156" s="242">
        <v>0</v>
      </c>
      <c r="L156" s="218">
        <v>321052</v>
      </c>
      <c r="M156" s="218">
        <v>171366</v>
      </c>
      <c r="N156" s="218">
        <v>248181</v>
      </c>
      <c r="O156" s="218">
        <v>601978</v>
      </c>
      <c r="P156" s="229">
        <v>259837</v>
      </c>
      <c r="Q156" s="218">
        <v>321052</v>
      </c>
      <c r="R156" s="218">
        <v>171366</v>
      </c>
      <c r="S156" s="218">
        <v>248181</v>
      </c>
      <c r="T156" s="218">
        <v>601978</v>
      </c>
      <c r="U156" s="218">
        <v>259837</v>
      </c>
      <c r="V156" s="1">
        <v>0.0259</v>
      </c>
      <c r="W156" s="1">
        <v>0.0132</v>
      </c>
      <c r="X156" s="1">
        <v>0.0184</v>
      </c>
      <c r="Y156" s="1">
        <v>0.0427</v>
      </c>
      <c r="Z156" s="1">
        <v>0.0171</v>
      </c>
      <c r="AB156" s="1">
        <v>0.0261</v>
      </c>
      <c r="AC156" s="1">
        <v>0.0162</v>
      </c>
      <c r="AE156" s="1">
        <v>0.0427</v>
      </c>
      <c r="AF156" s="1">
        <v>0.0178</v>
      </c>
      <c r="AG156" s="1">
        <v>0.024900000000000002</v>
      </c>
      <c r="AI156" s="1">
        <v>0.0162</v>
      </c>
      <c r="AJ156" s="218">
        <v>255852</v>
      </c>
    </row>
    <row r="157" spans="1:36" ht="12.75">
      <c r="A157" s="167">
        <v>148</v>
      </c>
      <c r="B157" s="168" t="s">
        <v>593</v>
      </c>
      <c r="C157" s="248">
        <v>7823529</v>
      </c>
      <c r="D157" s="248">
        <v>8079420</v>
      </c>
      <c r="E157" s="248">
        <v>8343686</v>
      </c>
      <c r="F157" s="248">
        <v>8618973</v>
      </c>
      <c r="G157" s="248">
        <v>9002151</v>
      </c>
      <c r="H157" s="248">
        <v>9381201</v>
      </c>
      <c r="I157" s="242">
        <v>0</v>
      </c>
      <c r="J157" s="242">
        <v>0</v>
      </c>
      <c r="L157" s="218">
        <v>60303</v>
      </c>
      <c r="M157" s="218">
        <v>62280</v>
      </c>
      <c r="N157" s="218">
        <v>66695</v>
      </c>
      <c r="O157" s="218">
        <v>167704</v>
      </c>
      <c r="P157" s="229">
        <v>153996</v>
      </c>
      <c r="Q157" s="218">
        <v>60303</v>
      </c>
      <c r="R157" s="218">
        <v>62280</v>
      </c>
      <c r="S157" s="218">
        <v>66695</v>
      </c>
      <c r="T157" s="218">
        <v>167704</v>
      </c>
      <c r="U157" s="218">
        <v>153996</v>
      </c>
      <c r="V157" s="1">
        <v>0.0077</v>
      </c>
      <c r="W157" s="1">
        <v>0.0077</v>
      </c>
      <c r="X157" s="1">
        <v>0.008</v>
      </c>
      <c r="Y157" s="1">
        <v>0.0195</v>
      </c>
      <c r="Z157" s="1">
        <v>0.0171</v>
      </c>
      <c r="AB157" s="1">
        <v>0.0149</v>
      </c>
      <c r="AC157" s="1">
        <v>0.0109</v>
      </c>
      <c r="AE157" s="1">
        <v>0.0195</v>
      </c>
      <c r="AF157" s="1">
        <v>0.0126</v>
      </c>
      <c r="AG157" s="1">
        <v>0.0069</v>
      </c>
      <c r="AI157" s="1">
        <v>0.0149</v>
      </c>
      <c r="AJ157" s="218">
        <v>139780</v>
      </c>
    </row>
    <row r="158" spans="1:36" ht="12.75">
      <c r="A158" s="167">
        <v>149</v>
      </c>
      <c r="B158" s="168" t="s">
        <v>594</v>
      </c>
      <c r="C158" s="248">
        <v>63711774</v>
      </c>
      <c r="D158" s="248">
        <v>67210871</v>
      </c>
      <c r="E158" s="248">
        <v>70661377</v>
      </c>
      <c r="F158" s="248">
        <v>74107308</v>
      </c>
      <c r="G158" s="248">
        <v>80249851</v>
      </c>
      <c r="H158" s="248">
        <v>85338536</v>
      </c>
      <c r="I158" s="242">
        <v>0</v>
      </c>
      <c r="J158" s="242">
        <v>0</v>
      </c>
      <c r="L158" s="218">
        <v>1883729</v>
      </c>
      <c r="M158" s="218">
        <v>1749216</v>
      </c>
      <c r="N158" s="218">
        <v>1674238</v>
      </c>
      <c r="O158" s="218">
        <v>4270706</v>
      </c>
      <c r="P158" s="229">
        <v>3074477</v>
      </c>
      <c r="Q158" s="218">
        <v>1883729</v>
      </c>
      <c r="R158" s="218">
        <v>1749216</v>
      </c>
      <c r="S158" s="218">
        <v>1674238</v>
      </c>
      <c r="T158" s="218">
        <v>4270706</v>
      </c>
      <c r="U158" s="218">
        <v>3074477</v>
      </c>
      <c r="V158" s="1">
        <v>0.0296</v>
      </c>
      <c r="W158" s="1">
        <v>0.026</v>
      </c>
      <c r="X158" s="1">
        <v>0.0237</v>
      </c>
      <c r="Y158" s="1">
        <v>0.0576</v>
      </c>
      <c r="Z158" s="1">
        <v>0.0383</v>
      </c>
      <c r="AB158" s="1">
        <v>0.0399</v>
      </c>
      <c r="AC158" s="1">
        <v>0.0293</v>
      </c>
      <c r="AE158" s="1">
        <v>0.0576</v>
      </c>
      <c r="AF158" s="1">
        <v>0.031</v>
      </c>
      <c r="AG158" s="1">
        <v>0.0266</v>
      </c>
      <c r="AI158" s="1">
        <v>0.0293</v>
      </c>
      <c r="AJ158" s="218">
        <v>2500419</v>
      </c>
    </row>
    <row r="159" spans="1:36" ht="12.75">
      <c r="A159" s="167">
        <v>150</v>
      </c>
      <c r="B159" s="168" t="s">
        <v>595</v>
      </c>
      <c r="C159" s="248">
        <v>13915178</v>
      </c>
      <c r="D159" s="248">
        <v>14417880</v>
      </c>
      <c r="E159" s="248">
        <v>14987659</v>
      </c>
      <c r="F159" s="248">
        <v>15602526</v>
      </c>
      <c r="G159" s="248">
        <v>16287996</v>
      </c>
      <c r="H159" s="248">
        <v>16848588</v>
      </c>
      <c r="I159" s="242" t="s">
        <v>896</v>
      </c>
      <c r="J159" s="242">
        <v>0</v>
      </c>
      <c r="L159" s="218">
        <v>154823</v>
      </c>
      <c r="M159" s="218">
        <v>209332</v>
      </c>
      <c r="N159" s="218">
        <v>240175</v>
      </c>
      <c r="O159" s="218">
        <v>285805</v>
      </c>
      <c r="P159" s="229">
        <v>153392</v>
      </c>
      <c r="Q159" s="218">
        <v>154823</v>
      </c>
      <c r="R159" s="218">
        <v>209332</v>
      </c>
      <c r="S159" s="218">
        <v>240175</v>
      </c>
      <c r="T159" s="218">
        <v>285805</v>
      </c>
      <c r="U159" s="218">
        <v>153392</v>
      </c>
      <c r="V159" s="1">
        <v>0.0111</v>
      </c>
      <c r="W159" s="1">
        <v>0.0145</v>
      </c>
      <c r="X159" s="1">
        <v>0.016</v>
      </c>
      <c r="Y159" s="1">
        <v>0.0183</v>
      </c>
      <c r="Z159" s="1">
        <v>0.0094</v>
      </c>
      <c r="AB159" s="1">
        <v>0.0146</v>
      </c>
      <c r="AC159" s="1">
        <v>0.0133</v>
      </c>
      <c r="AE159" s="1">
        <v>0.0183</v>
      </c>
      <c r="AF159" s="1">
        <v>0.0127</v>
      </c>
      <c r="AG159" s="1">
        <v>0.005600000000000001</v>
      </c>
      <c r="AI159" s="1">
        <v>0.0146</v>
      </c>
      <c r="AJ159" s="218">
        <v>245989</v>
      </c>
    </row>
    <row r="160" spans="1:36" ht="12.75">
      <c r="A160" s="167">
        <v>151</v>
      </c>
      <c r="B160" s="168" t="s">
        <v>596</v>
      </c>
      <c r="C160" s="248">
        <v>12980784</v>
      </c>
      <c r="D160" s="248">
        <v>13469075</v>
      </c>
      <c r="E160" s="248">
        <v>14001857</v>
      </c>
      <c r="F160" s="248">
        <v>14615965</v>
      </c>
      <c r="G160" s="248">
        <v>15292785</v>
      </c>
      <c r="H160" s="248">
        <v>15878879</v>
      </c>
      <c r="I160" s="242">
        <v>0</v>
      </c>
      <c r="J160" s="242">
        <v>0</v>
      </c>
      <c r="L160" s="218">
        <v>163771</v>
      </c>
      <c r="M160" s="218">
        <v>196055</v>
      </c>
      <c r="N160" s="218">
        <v>264062</v>
      </c>
      <c r="O160" s="218">
        <v>311421</v>
      </c>
      <c r="P160" s="229">
        <v>203774</v>
      </c>
      <c r="Q160" s="218">
        <v>163771</v>
      </c>
      <c r="R160" s="218">
        <v>196055</v>
      </c>
      <c r="S160" s="218">
        <v>264062</v>
      </c>
      <c r="T160" s="218">
        <v>311421</v>
      </c>
      <c r="U160" s="218">
        <v>203774</v>
      </c>
      <c r="V160" s="1">
        <v>0.0126</v>
      </c>
      <c r="W160" s="1">
        <v>0.0146</v>
      </c>
      <c r="X160" s="1">
        <v>0.0189</v>
      </c>
      <c r="Y160" s="1">
        <v>0.0213</v>
      </c>
      <c r="Z160" s="1">
        <v>0.0133</v>
      </c>
      <c r="AB160" s="1">
        <v>0.0178</v>
      </c>
      <c r="AC160" s="1">
        <v>0.0156</v>
      </c>
      <c r="AE160" s="1">
        <v>0.0213</v>
      </c>
      <c r="AF160" s="1">
        <v>0.0161</v>
      </c>
      <c r="AG160" s="1">
        <v>0.0052</v>
      </c>
      <c r="AI160" s="1">
        <v>0.0178</v>
      </c>
      <c r="AJ160" s="218">
        <v>282644</v>
      </c>
    </row>
    <row r="161" spans="1:36" ht="12.75">
      <c r="A161" s="167">
        <v>152</v>
      </c>
      <c r="B161" s="168" t="s">
        <v>597</v>
      </c>
      <c r="C161" s="248">
        <v>15532903</v>
      </c>
      <c r="D161" s="248">
        <v>16072857</v>
      </c>
      <c r="E161" s="248">
        <v>16892223</v>
      </c>
      <c r="F161" s="248">
        <v>17783155</v>
      </c>
      <c r="G161" s="248">
        <v>18419626</v>
      </c>
      <c r="H161" s="248">
        <v>19395615</v>
      </c>
      <c r="I161" s="242" t="s">
        <v>920</v>
      </c>
      <c r="J161" s="242">
        <v>0</v>
      </c>
      <c r="L161" s="218">
        <v>151631</v>
      </c>
      <c r="M161" s="218">
        <v>417545</v>
      </c>
      <c r="N161" s="218">
        <v>456842</v>
      </c>
      <c r="O161" s="218">
        <v>191892</v>
      </c>
      <c r="P161" s="229">
        <v>515498</v>
      </c>
      <c r="Q161" s="218">
        <v>151631</v>
      </c>
      <c r="R161" s="218">
        <v>417545</v>
      </c>
      <c r="S161" s="218">
        <v>456842</v>
      </c>
      <c r="T161" s="218">
        <v>191892</v>
      </c>
      <c r="U161" s="218">
        <v>515498</v>
      </c>
      <c r="V161" s="1">
        <v>0.0098</v>
      </c>
      <c r="W161" s="1">
        <v>0.026</v>
      </c>
      <c r="X161" s="1">
        <v>0.027</v>
      </c>
      <c r="Y161" s="1">
        <v>0.0108</v>
      </c>
      <c r="Z161" s="1">
        <v>0.028</v>
      </c>
      <c r="AB161" s="1">
        <v>0.0219</v>
      </c>
      <c r="AC161" s="1">
        <v>0.0213</v>
      </c>
      <c r="AE161" s="1">
        <v>0.028</v>
      </c>
      <c r="AF161" s="1">
        <v>0.0189</v>
      </c>
      <c r="AG161" s="1">
        <v>0.0091</v>
      </c>
      <c r="AI161" s="1">
        <v>0.0219</v>
      </c>
      <c r="AJ161" s="218">
        <v>424764</v>
      </c>
    </row>
    <row r="162" spans="1:36" ht="12.75">
      <c r="A162" s="167">
        <v>153</v>
      </c>
      <c r="B162" s="168" t="s">
        <v>598</v>
      </c>
      <c r="C162" s="248">
        <v>68087327</v>
      </c>
      <c r="D162" s="248">
        <v>71007742</v>
      </c>
      <c r="E162" s="248">
        <v>74049153</v>
      </c>
      <c r="F162" s="248">
        <v>77287086</v>
      </c>
      <c r="G162" s="248">
        <v>80298856</v>
      </c>
      <c r="H162" s="248">
        <v>83446290</v>
      </c>
      <c r="I162" s="242" t="s">
        <v>903</v>
      </c>
      <c r="J162" s="242">
        <v>0</v>
      </c>
      <c r="L162" s="218">
        <v>1218232</v>
      </c>
      <c r="M162" s="218">
        <v>1266217</v>
      </c>
      <c r="N162" s="218">
        <v>1375155</v>
      </c>
      <c r="O162" s="218">
        <v>1079593</v>
      </c>
      <c r="P162" s="229">
        <v>1139963</v>
      </c>
      <c r="Q162" s="218">
        <v>1218232</v>
      </c>
      <c r="R162" s="218">
        <v>1266217</v>
      </c>
      <c r="S162" s="218">
        <v>1375155</v>
      </c>
      <c r="T162" s="218">
        <v>1079593</v>
      </c>
      <c r="U162" s="218">
        <v>1139963</v>
      </c>
      <c r="V162" s="1">
        <v>0.0179</v>
      </c>
      <c r="W162" s="1">
        <v>0.0178</v>
      </c>
      <c r="X162" s="1">
        <v>0.0186</v>
      </c>
      <c r="Y162" s="1">
        <v>0.014</v>
      </c>
      <c r="Z162" s="1">
        <v>0.0142</v>
      </c>
      <c r="AB162" s="1">
        <v>0.0156</v>
      </c>
      <c r="AC162" s="1">
        <v>0.0153</v>
      </c>
      <c r="AE162" s="1">
        <v>0.0186</v>
      </c>
      <c r="AF162" s="1">
        <v>0.0141</v>
      </c>
      <c r="AG162" s="1">
        <v>0.004499999999999999</v>
      </c>
      <c r="AI162" s="1">
        <v>0.0156</v>
      </c>
      <c r="AJ162" s="218">
        <v>1301762</v>
      </c>
    </row>
    <row r="163" spans="1:36" ht="12.75">
      <c r="A163" s="167">
        <v>154</v>
      </c>
      <c r="B163" s="168" t="s">
        <v>599</v>
      </c>
      <c r="C163" s="248">
        <v>4522541</v>
      </c>
      <c r="D163" s="248">
        <v>4697238</v>
      </c>
      <c r="E163" s="248">
        <v>4876132</v>
      </c>
      <c r="F163" s="248">
        <v>5083837</v>
      </c>
      <c r="G163" s="248">
        <v>5304021</v>
      </c>
      <c r="H163" s="248">
        <v>5615942</v>
      </c>
      <c r="I163" s="242" t="s">
        <v>896</v>
      </c>
      <c r="J163" s="242">
        <v>0</v>
      </c>
      <c r="L163" s="218">
        <v>61634</v>
      </c>
      <c r="M163" s="218">
        <v>61463</v>
      </c>
      <c r="N163" s="218">
        <v>85802</v>
      </c>
      <c r="O163" s="218">
        <v>85741</v>
      </c>
      <c r="P163" s="229">
        <v>179320</v>
      </c>
      <c r="Q163" s="218">
        <v>61634</v>
      </c>
      <c r="R163" s="218">
        <v>61463</v>
      </c>
      <c r="S163" s="218">
        <v>85802</v>
      </c>
      <c r="T163" s="218">
        <v>85741</v>
      </c>
      <c r="U163" s="218">
        <v>179320</v>
      </c>
      <c r="V163" s="1">
        <v>0.0136</v>
      </c>
      <c r="W163" s="1">
        <v>0.0131</v>
      </c>
      <c r="X163" s="1">
        <v>0.0176</v>
      </c>
      <c r="Y163" s="1">
        <v>0.0169</v>
      </c>
      <c r="Z163" s="1">
        <v>0.0338</v>
      </c>
      <c r="AB163" s="1">
        <v>0.0228</v>
      </c>
      <c r="AC163" s="1">
        <v>0.0159</v>
      </c>
      <c r="AE163" s="1">
        <v>0.0338</v>
      </c>
      <c r="AF163" s="1">
        <v>0.0173</v>
      </c>
      <c r="AG163" s="1">
        <v>0.016499999999999997</v>
      </c>
      <c r="AI163" s="1">
        <v>0.0228</v>
      </c>
      <c r="AJ163" s="218">
        <v>128043</v>
      </c>
    </row>
    <row r="164" spans="1:36" ht="12.75">
      <c r="A164" s="167">
        <v>155</v>
      </c>
      <c r="B164" s="168" t="s">
        <v>600</v>
      </c>
      <c r="C164" s="248">
        <v>135104579</v>
      </c>
      <c r="D164" s="248">
        <v>141804255</v>
      </c>
      <c r="E164" s="248">
        <v>148706496</v>
      </c>
      <c r="F164" s="248">
        <v>155730639</v>
      </c>
      <c r="G164" s="248">
        <v>163761820</v>
      </c>
      <c r="H164" s="248">
        <v>172709419</v>
      </c>
      <c r="I164" s="242" t="s">
        <v>896</v>
      </c>
      <c r="J164" s="242">
        <v>0</v>
      </c>
      <c r="L164" s="218">
        <v>3309344</v>
      </c>
      <c r="M164" s="218">
        <v>3357135</v>
      </c>
      <c r="N164" s="218">
        <v>3270004</v>
      </c>
      <c r="O164" s="218">
        <v>3608503</v>
      </c>
      <c r="P164" s="229">
        <v>4853553</v>
      </c>
      <c r="Q164" s="218">
        <v>3309344</v>
      </c>
      <c r="R164" s="218">
        <v>3357135</v>
      </c>
      <c r="S164" s="218">
        <v>3270004</v>
      </c>
      <c r="T164" s="218">
        <v>3608503</v>
      </c>
      <c r="U164" s="218">
        <v>4853553</v>
      </c>
      <c r="V164" s="1">
        <v>0.0245</v>
      </c>
      <c r="W164" s="1">
        <v>0.0237</v>
      </c>
      <c r="X164" s="1">
        <v>0.022</v>
      </c>
      <c r="Y164" s="1">
        <v>0.0232</v>
      </c>
      <c r="Z164" s="1">
        <v>0.0296</v>
      </c>
      <c r="AB164" s="1">
        <v>0.0249</v>
      </c>
      <c r="AC164" s="1">
        <v>0.023</v>
      </c>
      <c r="AE164" s="1">
        <v>0.0296</v>
      </c>
      <c r="AF164" s="1">
        <v>0.0226</v>
      </c>
      <c r="AG164" s="1">
        <v>0.007000000000000003</v>
      </c>
      <c r="AI164" s="1">
        <v>0.0249</v>
      </c>
      <c r="AJ164" s="218">
        <v>4300465</v>
      </c>
    </row>
    <row r="165" spans="1:36" ht="12.75">
      <c r="A165" s="167">
        <v>156</v>
      </c>
      <c r="B165" s="168" t="s">
        <v>601</v>
      </c>
      <c r="C165" s="248">
        <v>1721853</v>
      </c>
      <c r="D165" s="248">
        <v>1771804</v>
      </c>
      <c r="E165" s="248">
        <v>1820724</v>
      </c>
      <c r="F165" s="248">
        <v>1878027</v>
      </c>
      <c r="G165" s="248">
        <v>1932264</v>
      </c>
      <c r="H165" s="248">
        <v>2006275</v>
      </c>
      <c r="I165" s="242" t="s">
        <v>896</v>
      </c>
      <c r="J165" s="242">
        <v>0</v>
      </c>
      <c r="L165" s="218">
        <v>6905</v>
      </c>
      <c r="M165" s="218">
        <v>4625</v>
      </c>
      <c r="N165" s="218">
        <v>11785</v>
      </c>
      <c r="O165" s="218">
        <v>7286</v>
      </c>
      <c r="P165" s="229">
        <v>25704</v>
      </c>
      <c r="Q165" s="218">
        <v>6905</v>
      </c>
      <c r="R165" s="218">
        <v>4625</v>
      </c>
      <c r="S165" s="218">
        <v>11785</v>
      </c>
      <c r="T165" s="218">
        <v>7286</v>
      </c>
      <c r="U165" s="218">
        <v>25704</v>
      </c>
      <c r="V165" s="1">
        <v>0.004</v>
      </c>
      <c r="W165" s="1">
        <v>0.0026</v>
      </c>
      <c r="X165" s="1">
        <v>0.0065</v>
      </c>
      <c r="Y165" s="1">
        <v>0.0039</v>
      </c>
      <c r="Z165" s="1">
        <v>0.0133</v>
      </c>
      <c r="AB165" s="1">
        <v>0.0079</v>
      </c>
      <c r="AC165" s="1">
        <v>0.0043</v>
      </c>
      <c r="AE165" s="1">
        <v>0.0133</v>
      </c>
      <c r="AF165" s="1">
        <v>0.0052</v>
      </c>
      <c r="AG165" s="1">
        <v>0.0081</v>
      </c>
      <c r="AI165" s="1">
        <v>0.0079</v>
      </c>
      <c r="AJ165" s="218">
        <v>15850</v>
      </c>
    </row>
    <row r="166" spans="1:36" ht="12.75">
      <c r="A166" s="167">
        <v>157</v>
      </c>
      <c r="B166" s="168" t="s">
        <v>602</v>
      </c>
      <c r="C166" s="248">
        <v>22912242</v>
      </c>
      <c r="D166" s="248">
        <v>23823983</v>
      </c>
      <c r="E166" s="248">
        <v>24580535</v>
      </c>
      <c r="F166" s="248">
        <v>25224589</v>
      </c>
      <c r="G166" s="248">
        <v>26017758</v>
      </c>
      <c r="H166" s="248">
        <v>26998701</v>
      </c>
      <c r="I166" s="242" t="s">
        <v>909</v>
      </c>
      <c r="J166" s="242">
        <v>0</v>
      </c>
      <c r="L166" s="218">
        <v>338935</v>
      </c>
      <c r="M166" s="218">
        <v>160953</v>
      </c>
      <c r="N166" s="218">
        <v>29541</v>
      </c>
      <c r="O166" s="218">
        <v>82710</v>
      </c>
      <c r="P166" s="229">
        <v>330499</v>
      </c>
      <c r="Q166" s="218">
        <v>338935</v>
      </c>
      <c r="R166" s="218">
        <v>160953</v>
      </c>
      <c r="S166" s="218">
        <v>29541</v>
      </c>
      <c r="T166" s="218">
        <v>82710</v>
      </c>
      <c r="U166" s="218">
        <v>330499</v>
      </c>
      <c r="V166" s="1">
        <v>0.0148</v>
      </c>
      <c r="W166" s="1">
        <v>0.0068</v>
      </c>
      <c r="X166" s="1">
        <v>0.0012</v>
      </c>
      <c r="Y166" s="1">
        <v>0.0033</v>
      </c>
      <c r="Z166" s="1">
        <v>0.0127</v>
      </c>
      <c r="AB166" s="1">
        <v>0.0057</v>
      </c>
      <c r="AC166" s="1">
        <v>0.0038</v>
      </c>
      <c r="AE166" s="1">
        <v>0.0127</v>
      </c>
      <c r="AF166" s="1">
        <v>0.0023</v>
      </c>
      <c r="AG166" s="1">
        <v>0.0104</v>
      </c>
      <c r="AI166" s="1">
        <v>0.0057</v>
      </c>
      <c r="AJ166" s="218">
        <v>153893</v>
      </c>
    </row>
    <row r="167" spans="1:36" ht="12.75">
      <c r="A167" s="167">
        <v>158</v>
      </c>
      <c r="B167" s="168" t="s">
        <v>603</v>
      </c>
      <c r="C167" s="248">
        <v>28472409</v>
      </c>
      <c r="D167" s="248">
        <v>31286005</v>
      </c>
      <c r="E167" s="248">
        <v>33270386</v>
      </c>
      <c r="F167" s="248">
        <v>35938075</v>
      </c>
      <c r="G167" s="248">
        <v>38026744</v>
      </c>
      <c r="H167" s="248">
        <v>39856384</v>
      </c>
      <c r="I167" s="242">
        <v>0</v>
      </c>
      <c r="J167" s="242">
        <v>0</v>
      </c>
      <c r="L167" s="218">
        <v>1987105</v>
      </c>
      <c r="M167" s="218">
        <v>1202231</v>
      </c>
      <c r="N167" s="218">
        <v>1835455</v>
      </c>
      <c r="O167" s="218">
        <v>1136928</v>
      </c>
      <c r="P167" s="229">
        <v>878971</v>
      </c>
      <c r="Q167" s="218">
        <v>1987105</v>
      </c>
      <c r="R167" s="218">
        <v>1202231</v>
      </c>
      <c r="S167" s="218">
        <v>1835455</v>
      </c>
      <c r="T167" s="218">
        <v>1136928</v>
      </c>
      <c r="U167" s="218">
        <v>878971</v>
      </c>
      <c r="V167" s="1">
        <v>0.0698</v>
      </c>
      <c r="W167" s="1">
        <v>0.0384</v>
      </c>
      <c r="X167" s="1">
        <v>0.0552</v>
      </c>
      <c r="Y167" s="1">
        <v>0.0316</v>
      </c>
      <c r="Z167" s="1">
        <v>0.0231</v>
      </c>
      <c r="AB167" s="1">
        <v>0.0366</v>
      </c>
      <c r="AC167" s="1">
        <v>0.031</v>
      </c>
      <c r="AE167" s="1">
        <v>0.0552</v>
      </c>
      <c r="AF167" s="1">
        <v>0.0274</v>
      </c>
      <c r="AG167" s="1">
        <v>0.0278</v>
      </c>
      <c r="AI167" s="1">
        <v>0.031</v>
      </c>
      <c r="AJ167" s="218">
        <v>1235548</v>
      </c>
    </row>
    <row r="168" spans="1:36" ht="12.75">
      <c r="A168" s="167">
        <v>159</v>
      </c>
      <c r="B168" s="168" t="s">
        <v>604</v>
      </c>
      <c r="C168" s="248">
        <v>38954003</v>
      </c>
      <c r="D168" s="248">
        <v>40107569</v>
      </c>
      <c r="E168" s="248">
        <v>41340174</v>
      </c>
      <c r="F168" s="248">
        <v>42640565</v>
      </c>
      <c r="G168" s="248">
        <v>44208619</v>
      </c>
      <c r="H168" s="248">
        <v>45572996</v>
      </c>
      <c r="I168" s="242" t="s">
        <v>896</v>
      </c>
      <c r="J168" s="242">
        <v>0</v>
      </c>
      <c r="L168" s="218">
        <v>179716</v>
      </c>
      <c r="M168" s="218">
        <v>229916</v>
      </c>
      <c r="N168" s="218">
        <v>266887</v>
      </c>
      <c r="O168" s="218">
        <v>360075</v>
      </c>
      <c r="P168" s="229">
        <v>259161</v>
      </c>
      <c r="Q168" s="218">
        <v>179716</v>
      </c>
      <c r="R168" s="218">
        <v>229916</v>
      </c>
      <c r="S168" s="218">
        <v>266887</v>
      </c>
      <c r="T168" s="218">
        <v>360075</v>
      </c>
      <c r="U168" s="218">
        <v>259161</v>
      </c>
      <c r="V168" s="1">
        <v>0.0046</v>
      </c>
      <c r="W168" s="1">
        <v>0.0057</v>
      </c>
      <c r="X168" s="1">
        <v>0.0065</v>
      </c>
      <c r="Y168" s="1">
        <v>0.0084</v>
      </c>
      <c r="Z168" s="1">
        <v>0.0059</v>
      </c>
      <c r="AB168" s="1">
        <v>0.0069</v>
      </c>
      <c r="AC168" s="1">
        <v>0.006</v>
      </c>
      <c r="AE168" s="1">
        <v>0.0084</v>
      </c>
      <c r="AF168" s="1">
        <v>0.0062</v>
      </c>
      <c r="AG168" s="1">
        <v>0.0021999999999999997</v>
      </c>
      <c r="AI168" s="1">
        <v>0.0069</v>
      </c>
      <c r="AJ168" s="218">
        <v>314454</v>
      </c>
    </row>
    <row r="169" spans="1:36" ht="12.75">
      <c r="A169" s="167">
        <v>160</v>
      </c>
      <c r="B169" s="168" t="s">
        <v>605</v>
      </c>
      <c r="C169" s="248">
        <v>134307160</v>
      </c>
      <c r="D169" s="248">
        <v>140808634</v>
      </c>
      <c r="E169" s="248">
        <v>146747545</v>
      </c>
      <c r="F169" s="248">
        <v>152560490</v>
      </c>
      <c r="G169" s="248">
        <v>158905239</v>
      </c>
      <c r="H169" s="248">
        <v>165213230</v>
      </c>
      <c r="I169" s="242" t="s">
        <v>896</v>
      </c>
      <c r="J169" s="242">
        <v>0</v>
      </c>
      <c r="L169" s="218">
        <v>3143795</v>
      </c>
      <c r="M169" s="218">
        <v>2418695</v>
      </c>
      <c r="N169" s="218">
        <v>2144212</v>
      </c>
      <c r="O169" s="218">
        <v>2530737</v>
      </c>
      <c r="P169" s="229">
        <v>2335360</v>
      </c>
      <c r="Q169" s="218">
        <v>3143795</v>
      </c>
      <c r="R169" s="218">
        <v>2418695</v>
      </c>
      <c r="S169" s="218">
        <v>2144212</v>
      </c>
      <c r="T169" s="218">
        <v>2530737</v>
      </c>
      <c r="U169" s="218">
        <v>2335360</v>
      </c>
      <c r="V169" s="1">
        <v>0.0234</v>
      </c>
      <c r="W169" s="1">
        <v>0.0172</v>
      </c>
      <c r="X169" s="1">
        <v>0.0146</v>
      </c>
      <c r="Y169" s="1">
        <v>0.0166</v>
      </c>
      <c r="Z169" s="1">
        <v>0.0147</v>
      </c>
      <c r="AB169" s="1">
        <v>0.0153</v>
      </c>
      <c r="AC169" s="1">
        <v>0.0153</v>
      </c>
      <c r="AE169" s="1">
        <v>0.0166</v>
      </c>
      <c r="AF169" s="1">
        <v>0.0147</v>
      </c>
      <c r="AG169" s="1">
        <v>0.0019000000000000006</v>
      </c>
      <c r="AI169" s="1">
        <v>0.0153</v>
      </c>
      <c r="AJ169" s="218">
        <v>2527762</v>
      </c>
    </row>
    <row r="170" spans="1:36" ht="12.75">
      <c r="A170" s="167">
        <v>161</v>
      </c>
      <c r="B170" s="168" t="s">
        <v>606</v>
      </c>
      <c r="C170" s="248">
        <v>36551239</v>
      </c>
      <c r="D170" s="248">
        <v>37886042</v>
      </c>
      <c r="E170" s="248">
        <v>39450650</v>
      </c>
      <c r="F170" s="248">
        <v>41088672</v>
      </c>
      <c r="G170" s="248">
        <v>42772547</v>
      </c>
      <c r="H170" s="248">
        <v>44380722</v>
      </c>
      <c r="I170" s="242">
        <v>0</v>
      </c>
      <c r="J170" s="242">
        <v>0</v>
      </c>
      <c r="L170" s="218">
        <v>421022</v>
      </c>
      <c r="M170" s="218">
        <v>617457</v>
      </c>
      <c r="N170" s="218">
        <v>651756</v>
      </c>
      <c r="O170" s="218">
        <v>656658</v>
      </c>
      <c r="P170" s="229">
        <v>538861</v>
      </c>
      <c r="Q170" s="218">
        <v>421022</v>
      </c>
      <c r="R170" s="218">
        <v>617457</v>
      </c>
      <c r="S170" s="218">
        <v>651756</v>
      </c>
      <c r="T170" s="218">
        <v>656658</v>
      </c>
      <c r="U170" s="218">
        <v>538861</v>
      </c>
      <c r="V170" s="1">
        <v>0.0115</v>
      </c>
      <c r="W170" s="1">
        <v>0.0163</v>
      </c>
      <c r="X170" s="1">
        <v>0.0165</v>
      </c>
      <c r="Y170" s="1">
        <v>0.016</v>
      </c>
      <c r="Z170" s="1">
        <v>0.0126</v>
      </c>
      <c r="AB170" s="1">
        <v>0.015</v>
      </c>
      <c r="AC170" s="1">
        <v>0.015</v>
      </c>
      <c r="AE170" s="1">
        <v>0.0165</v>
      </c>
      <c r="AF170" s="1">
        <v>0.0143</v>
      </c>
      <c r="AG170" s="1">
        <v>0.0022000000000000006</v>
      </c>
      <c r="AI170" s="1">
        <v>0.015</v>
      </c>
      <c r="AJ170" s="218">
        <v>665711</v>
      </c>
    </row>
    <row r="171" spans="1:36" ht="12.75">
      <c r="A171" s="167">
        <v>162</v>
      </c>
      <c r="B171" s="168" t="s">
        <v>607</v>
      </c>
      <c r="C171" s="248">
        <v>19850014</v>
      </c>
      <c r="D171" s="248">
        <v>20835908</v>
      </c>
      <c r="E171" s="248">
        <v>21838302</v>
      </c>
      <c r="F171" s="248">
        <v>22856796</v>
      </c>
      <c r="G171" s="248">
        <v>23826462</v>
      </c>
      <c r="H171" s="248">
        <v>24730856</v>
      </c>
      <c r="I171" s="242">
        <v>0</v>
      </c>
      <c r="J171" s="242">
        <v>0</v>
      </c>
      <c r="L171" s="218">
        <v>487955</v>
      </c>
      <c r="M171" s="218">
        <v>481496</v>
      </c>
      <c r="N171" s="218">
        <v>472536</v>
      </c>
      <c r="O171" s="218">
        <v>366231</v>
      </c>
      <c r="P171" s="229">
        <v>308732</v>
      </c>
      <c r="Q171" s="218">
        <v>487955</v>
      </c>
      <c r="R171" s="218">
        <v>481496</v>
      </c>
      <c r="S171" s="218">
        <v>472536</v>
      </c>
      <c r="T171" s="218">
        <v>366231</v>
      </c>
      <c r="U171" s="218">
        <v>308732</v>
      </c>
      <c r="V171" s="1">
        <v>0.0246</v>
      </c>
      <c r="W171" s="1">
        <v>0.0231</v>
      </c>
      <c r="X171" s="1">
        <v>0.0216</v>
      </c>
      <c r="Y171" s="1">
        <v>0.016</v>
      </c>
      <c r="Z171" s="1">
        <v>0.013</v>
      </c>
      <c r="AB171" s="1">
        <v>0.0169</v>
      </c>
      <c r="AC171" s="1">
        <v>0.0169</v>
      </c>
      <c r="AE171" s="1">
        <v>0.0216</v>
      </c>
      <c r="AF171" s="1">
        <v>0.0145</v>
      </c>
      <c r="AG171" s="1">
        <v>0.0071</v>
      </c>
      <c r="AI171" s="1">
        <v>0.0169</v>
      </c>
      <c r="AJ171" s="218">
        <v>417951</v>
      </c>
    </row>
    <row r="172" spans="1:36" ht="12.75">
      <c r="A172" s="167">
        <v>163</v>
      </c>
      <c r="B172" s="168" t="s">
        <v>608</v>
      </c>
      <c r="C172" s="248">
        <v>117194784</v>
      </c>
      <c r="D172" s="248">
        <v>121530630</v>
      </c>
      <c r="E172" s="248">
        <v>126245456</v>
      </c>
      <c r="F172" s="248">
        <v>131247559</v>
      </c>
      <c r="G172" s="248">
        <v>136429137</v>
      </c>
      <c r="H172" s="248">
        <v>141804316</v>
      </c>
      <c r="I172" s="242" t="s">
        <v>900</v>
      </c>
      <c r="J172" s="242">
        <v>0</v>
      </c>
      <c r="L172" s="218">
        <v>1405625</v>
      </c>
      <c r="M172" s="218">
        <v>1674342</v>
      </c>
      <c r="N172" s="218">
        <v>1845967</v>
      </c>
      <c r="O172" s="218">
        <v>1884440</v>
      </c>
      <c r="P172" s="229">
        <v>1964451</v>
      </c>
      <c r="Q172" s="218">
        <v>1405625</v>
      </c>
      <c r="R172" s="218">
        <v>1674342</v>
      </c>
      <c r="S172" s="218">
        <v>1845967</v>
      </c>
      <c r="T172" s="218">
        <v>1884440</v>
      </c>
      <c r="U172" s="218">
        <v>1964451</v>
      </c>
      <c r="V172" s="1">
        <v>0.012</v>
      </c>
      <c r="W172" s="1">
        <v>0.0138</v>
      </c>
      <c r="X172" s="1">
        <v>0.0146</v>
      </c>
      <c r="Y172" s="1">
        <v>0.0144</v>
      </c>
      <c r="Z172" s="1">
        <v>0.0144</v>
      </c>
      <c r="AB172" s="1">
        <v>0.0145</v>
      </c>
      <c r="AC172" s="1">
        <v>0.0142</v>
      </c>
      <c r="AE172" s="1">
        <v>0.0146</v>
      </c>
      <c r="AF172" s="1">
        <v>0.0144</v>
      </c>
      <c r="AG172" s="1">
        <v>0.00020000000000000052</v>
      </c>
      <c r="AI172" s="1">
        <v>0.0145</v>
      </c>
      <c r="AJ172" s="218">
        <v>2056163</v>
      </c>
    </row>
    <row r="173" spans="1:36" ht="12.75">
      <c r="A173" s="167">
        <v>164</v>
      </c>
      <c r="B173" s="168" t="s">
        <v>609</v>
      </c>
      <c r="C173" s="248">
        <v>32882789</v>
      </c>
      <c r="D173" s="248">
        <v>34303700</v>
      </c>
      <c r="E173" s="248">
        <v>35597066</v>
      </c>
      <c r="F173" s="248">
        <v>36870564</v>
      </c>
      <c r="G173" s="248">
        <v>38547863</v>
      </c>
      <c r="H173" s="248">
        <v>39914967</v>
      </c>
      <c r="I173" s="242" t="s">
        <v>896</v>
      </c>
      <c r="J173" s="242">
        <v>0</v>
      </c>
      <c r="L173" s="218">
        <v>598841</v>
      </c>
      <c r="M173" s="218">
        <v>435773</v>
      </c>
      <c r="N173" s="218">
        <v>377843</v>
      </c>
      <c r="O173" s="218">
        <v>612396</v>
      </c>
      <c r="P173" s="229">
        <v>403407</v>
      </c>
      <c r="Q173" s="218">
        <v>598841</v>
      </c>
      <c r="R173" s="218">
        <v>435773</v>
      </c>
      <c r="S173" s="218">
        <v>377843</v>
      </c>
      <c r="T173" s="218">
        <v>612396</v>
      </c>
      <c r="U173" s="218">
        <v>403407</v>
      </c>
      <c r="V173" s="1">
        <v>0.0182</v>
      </c>
      <c r="W173" s="1">
        <v>0.0127</v>
      </c>
      <c r="X173" s="1">
        <v>0.0106</v>
      </c>
      <c r="Y173" s="1">
        <v>0.0166</v>
      </c>
      <c r="Z173" s="1">
        <v>0.0105</v>
      </c>
      <c r="AB173" s="1">
        <v>0.0126</v>
      </c>
      <c r="AC173" s="1">
        <v>0.0113</v>
      </c>
      <c r="AE173" s="1">
        <v>0.0166</v>
      </c>
      <c r="AF173" s="1">
        <v>0.0106</v>
      </c>
      <c r="AG173" s="1">
        <v>0.006</v>
      </c>
      <c r="AI173" s="1">
        <v>0.0126</v>
      </c>
      <c r="AJ173" s="218">
        <v>502929</v>
      </c>
    </row>
    <row r="174" spans="1:36" ht="12.75">
      <c r="A174" s="167">
        <v>165</v>
      </c>
      <c r="B174" s="168" t="s">
        <v>610</v>
      </c>
      <c r="C174" s="248">
        <v>79071792</v>
      </c>
      <c r="D174" s="248">
        <v>83008386</v>
      </c>
      <c r="E174" s="248">
        <v>86826081</v>
      </c>
      <c r="F174" s="248">
        <v>90263355</v>
      </c>
      <c r="G174" s="248">
        <v>94569307</v>
      </c>
      <c r="H174" s="248">
        <v>98301115</v>
      </c>
      <c r="I174" s="242" t="s">
        <v>919</v>
      </c>
      <c r="J174" s="242">
        <v>0</v>
      </c>
      <c r="L174" s="218">
        <v>1959799</v>
      </c>
      <c r="M174" s="218">
        <v>1742485</v>
      </c>
      <c r="N174" s="218">
        <v>1266622</v>
      </c>
      <c r="O174" s="218">
        <v>2049368</v>
      </c>
      <c r="P174" s="229">
        <v>1367575</v>
      </c>
      <c r="Q174" s="218">
        <v>1959799</v>
      </c>
      <c r="R174" s="218">
        <v>1742485</v>
      </c>
      <c r="S174" s="218">
        <v>1266622</v>
      </c>
      <c r="T174" s="218">
        <v>2049368</v>
      </c>
      <c r="U174" s="218">
        <v>1367575</v>
      </c>
      <c r="V174" s="1">
        <v>0.0248</v>
      </c>
      <c r="W174" s="1">
        <v>0.021</v>
      </c>
      <c r="X174" s="1">
        <v>0.0146</v>
      </c>
      <c r="Y174" s="1">
        <v>0.0227</v>
      </c>
      <c r="Z174" s="1">
        <v>0.0145</v>
      </c>
      <c r="AB174" s="1">
        <v>0.0173</v>
      </c>
      <c r="AC174" s="1">
        <v>0.0167</v>
      </c>
      <c r="AE174" s="1">
        <v>0.0227</v>
      </c>
      <c r="AF174" s="1">
        <v>0.0146</v>
      </c>
      <c r="AG174" s="1">
        <v>0.008100000000000001</v>
      </c>
      <c r="AI174" s="1">
        <v>0.0173</v>
      </c>
      <c r="AJ174" s="218">
        <v>1700609</v>
      </c>
    </row>
    <row r="175" spans="1:36" ht="12.75">
      <c r="A175" s="167">
        <v>166</v>
      </c>
      <c r="B175" s="168" t="s">
        <v>611</v>
      </c>
      <c r="C175" s="248">
        <v>19252684</v>
      </c>
      <c r="D175" s="248">
        <v>20088508</v>
      </c>
      <c r="E175" s="248">
        <v>20867145</v>
      </c>
      <c r="F175" s="248">
        <v>21664958</v>
      </c>
      <c r="G175" s="248">
        <v>22445806</v>
      </c>
      <c r="H175" s="248">
        <v>23186971</v>
      </c>
      <c r="I175" s="242" t="s">
        <v>914</v>
      </c>
      <c r="J175" s="242">
        <v>0</v>
      </c>
      <c r="L175" s="218">
        <v>354507</v>
      </c>
      <c r="M175" s="218">
        <v>276127</v>
      </c>
      <c r="N175" s="218">
        <v>276134</v>
      </c>
      <c r="O175" s="218">
        <v>166271</v>
      </c>
      <c r="P175" s="229">
        <v>180020</v>
      </c>
      <c r="Q175" s="218">
        <v>354507</v>
      </c>
      <c r="R175" s="218">
        <v>276127</v>
      </c>
      <c r="S175" s="218">
        <v>276134</v>
      </c>
      <c r="T175" s="218">
        <v>166271</v>
      </c>
      <c r="U175" s="218">
        <v>180020</v>
      </c>
      <c r="V175" s="1">
        <v>0.0184</v>
      </c>
      <c r="W175" s="1">
        <v>0.0137</v>
      </c>
      <c r="X175" s="1">
        <v>0.0132</v>
      </c>
      <c r="Y175" s="1">
        <v>0.0077</v>
      </c>
      <c r="Z175" s="1">
        <v>0.008</v>
      </c>
      <c r="AB175" s="1">
        <v>0.0096</v>
      </c>
      <c r="AC175" s="1">
        <v>0.0096</v>
      </c>
      <c r="AE175" s="1">
        <v>0.0132</v>
      </c>
      <c r="AF175" s="1">
        <v>0.0079</v>
      </c>
      <c r="AG175" s="1">
        <v>0.005299999999999999</v>
      </c>
      <c r="AI175" s="1">
        <v>0.0096</v>
      </c>
      <c r="AJ175" s="218">
        <v>222595</v>
      </c>
    </row>
    <row r="176" spans="1:36" ht="12.75">
      <c r="A176" s="167">
        <v>167</v>
      </c>
      <c r="B176" s="168" t="s">
        <v>612</v>
      </c>
      <c r="C176" s="248">
        <v>52997225</v>
      </c>
      <c r="D176" s="248">
        <v>55476985</v>
      </c>
      <c r="E176" s="248">
        <v>57822467</v>
      </c>
      <c r="F176" s="248">
        <v>60338710</v>
      </c>
      <c r="G176" s="248">
        <v>62608934</v>
      </c>
      <c r="H176" s="248">
        <v>65249540</v>
      </c>
      <c r="I176" s="242" t="s">
        <v>904</v>
      </c>
      <c r="J176" s="242">
        <v>0</v>
      </c>
      <c r="L176" s="218">
        <v>1154830</v>
      </c>
      <c r="M176" s="218">
        <v>958557</v>
      </c>
      <c r="N176" s="218">
        <v>1070681</v>
      </c>
      <c r="O176" s="218">
        <v>701381</v>
      </c>
      <c r="P176" s="229">
        <v>1075383</v>
      </c>
      <c r="Q176" s="218">
        <v>1154830</v>
      </c>
      <c r="R176" s="218">
        <v>958557</v>
      </c>
      <c r="S176" s="218">
        <v>1070681</v>
      </c>
      <c r="T176" s="218">
        <v>701381</v>
      </c>
      <c r="U176" s="218">
        <v>1075383</v>
      </c>
      <c r="V176" s="1">
        <v>0.0218</v>
      </c>
      <c r="W176" s="1">
        <v>0.0173</v>
      </c>
      <c r="X176" s="1">
        <v>0.0185</v>
      </c>
      <c r="Y176" s="1">
        <v>0.0116</v>
      </c>
      <c r="Z176" s="1">
        <v>0.0172</v>
      </c>
      <c r="AB176" s="1">
        <v>0.0158</v>
      </c>
      <c r="AC176" s="1">
        <v>0.0154</v>
      </c>
      <c r="AE176" s="1">
        <v>0.0185</v>
      </c>
      <c r="AF176" s="1">
        <v>0.0144</v>
      </c>
      <c r="AG176" s="1">
        <v>0.0040999999999999995</v>
      </c>
      <c r="AI176" s="1">
        <v>0.0158</v>
      </c>
      <c r="AJ176" s="218">
        <v>1030943</v>
      </c>
    </row>
    <row r="177" spans="1:36" ht="12.75">
      <c r="A177" s="167">
        <v>168</v>
      </c>
      <c r="B177" s="168" t="s">
        <v>613</v>
      </c>
      <c r="C177" s="248">
        <v>49584103</v>
      </c>
      <c r="D177" s="248">
        <v>51331445</v>
      </c>
      <c r="E177" s="248">
        <v>52983355</v>
      </c>
      <c r="F177" s="248">
        <v>54625370</v>
      </c>
      <c r="G177" s="248">
        <v>56463605</v>
      </c>
      <c r="H177" s="248">
        <v>58178337</v>
      </c>
      <c r="I177" s="242" t="s">
        <v>906</v>
      </c>
      <c r="J177" s="242">
        <v>0</v>
      </c>
      <c r="L177" s="218">
        <v>507739</v>
      </c>
      <c r="M177" s="218">
        <v>368624</v>
      </c>
      <c r="N177" s="218">
        <v>317431</v>
      </c>
      <c r="O177" s="218">
        <v>303231</v>
      </c>
      <c r="P177" s="229">
        <v>303142</v>
      </c>
      <c r="Q177" s="218">
        <v>507739</v>
      </c>
      <c r="R177" s="218">
        <v>368624</v>
      </c>
      <c r="S177" s="218">
        <v>317431</v>
      </c>
      <c r="T177" s="218">
        <v>303231</v>
      </c>
      <c r="U177" s="218">
        <v>303142</v>
      </c>
      <c r="V177" s="1">
        <v>0.0102</v>
      </c>
      <c r="W177" s="1">
        <v>0.0072</v>
      </c>
      <c r="X177" s="1">
        <v>0.006</v>
      </c>
      <c r="Y177" s="1">
        <v>0.0056</v>
      </c>
      <c r="Z177" s="1">
        <v>0.0054</v>
      </c>
      <c r="AB177" s="1">
        <v>0.0057</v>
      </c>
      <c r="AC177" s="1">
        <v>0.0057</v>
      </c>
      <c r="AE177" s="1">
        <v>0.006</v>
      </c>
      <c r="AF177" s="1">
        <v>0.0055</v>
      </c>
      <c r="AG177" s="1">
        <v>0.0005000000000000004</v>
      </c>
      <c r="AI177" s="1">
        <v>0.0057</v>
      </c>
      <c r="AJ177" s="218">
        <v>331617</v>
      </c>
    </row>
    <row r="178" spans="1:36" ht="12.75">
      <c r="A178" s="167">
        <v>169</v>
      </c>
      <c r="B178" s="168" t="s">
        <v>614</v>
      </c>
      <c r="C178" s="248">
        <v>14884628</v>
      </c>
      <c r="D178" s="248">
        <v>15433588</v>
      </c>
      <c r="E178" s="248">
        <v>16033569</v>
      </c>
      <c r="F178" s="248">
        <v>16606927</v>
      </c>
      <c r="G178" s="248">
        <v>17243420</v>
      </c>
      <c r="H178" s="248">
        <v>17878160</v>
      </c>
      <c r="I178" s="242" t="s">
        <v>895</v>
      </c>
      <c r="J178" s="242">
        <v>0</v>
      </c>
      <c r="L178" s="218">
        <v>176844</v>
      </c>
      <c r="M178" s="218">
        <v>214142</v>
      </c>
      <c r="N178" s="218">
        <v>172518</v>
      </c>
      <c r="O178" s="218">
        <v>178838</v>
      </c>
      <c r="P178" s="229">
        <v>203655</v>
      </c>
      <c r="Q178" s="218">
        <v>176844</v>
      </c>
      <c r="R178" s="218">
        <v>214142</v>
      </c>
      <c r="S178" s="218">
        <v>172518</v>
      </c>
      <c r="T178" s="218">
        <v>178838</v>
      </c>
      <c r="U178" s="218">
        <v>203655</v>
      </c>
      <c r="V178" s="1">
        <v>0.0119</v>
      </c>
      <c r="W178" s="1">
        <v>0.0139</v>
      </c>
      <c r="X178" s="1">
        <v>0.0108</v>
      </c>
      <c r="Y178" s="1">
        <v>0.0108</v>
      </c>
      <c r="Z178" s="1">
        <v>0.0118</v>
      </c>
      <c r="AB178" s="1">
        <v>0.0111</v>
      </c>
      <c r="AC178" s="1">
        <v>0.0111</v>
      </c>
      <c r="AE178" s="1">
        <v>0.0118</v>
      </c>
      <c r="AF178" s="1">
        <v>0.0108</v>
      </c>
      <c r="AG178" s="1">
        <v>0.0009999999999999992</v>
      </c>
      <c r="AI178" s="1">
        <v>0.0111</v>
      </c>
      <c r="AJ178" s="218">
        <v>198448</v>
      </c>
    </row>
    <row r="179" spans="1:36" ht="12.75">
      <c r="A179" s="167">
        <v>170</v>
      </c>
      <c r="B179" s="168" t="s">
        <v>615</v>
      </c>
      <c r="C179" s="248">
        <v>119963736</v>
      </c>
      <c r="D179" s="248">
        <v>124710450</v>
      </c>
      <c r="E179" s="248">
        <v>131259954</v>
      </c>
      <c r="F179" s="248">
        <v>138028167</v>
      </c>
      <c r="G179" s="248">
        <v>144113359</v>
      </c>
      <c r="H179" s="248">
        <v>150058642</v>
      </c>
      <c r="I179" s="242">
        <v>0</v>
      </c>
      <c r="J179" s="242">
        <v>0</v>
      </c>
      <c r="L179" s="218">
        <v>2801390</v>
      </c>
      <c r="M179" s="218">
        <v>3431743</v>
      </c>
      <c r="N179" s="218">
        <v>3486714</v>
      </c>
      <c r="O179" s="218">
        <v>2634488</v>
      </c>
      <c r="P179" s="229">
        <v>2342449</v>
      </c>
      <c r="Q179" s="218">
        <v>2801390</v>
      </c>
      <c r="R179" s="218">
        <v>3431743</v>
      </c>
      <c r="S179" s="218">
        <v>3486714</v>
      </c>
      <c r="T179" s="218">
        <v>2634488</v>
      </c>
      <c r="U179" s="218">
        <v>2342449</v>
      </c>
      <c r="V179" s="1">
        <v>0.0234</v>
      </c>
      <c r="W179" s="1">
        <v>0.0275</v>
      </c>
      <c r="X179" s="1">
        <v>0.0266</v>
      </c>
      <c r="Y179" s="1">
        <v>0.0191</v>
      </c>
      <c r="Z179" s="1">
        <v>0.0163</v>
      </c>
      <c r="AB179" s="1">
        <v>0.0207</v>
      </c>
      <c r="AC179" s="1">
        <v>0.0207</v>
      </c>
      <c r="AE179" s="1">
        <v>0.0266</v>
      </c>
      <c r="AF179" s="1">
        <v>0.0177</v>
      </c>
      <c r="AG179" s="1">
        <v>0.008899999999999998</v>
      </c>
      <c r="AI179" s="1">
        <v>0.0207</v>
      </c>
      <c r="AJ179" s="218">
        <v>3106214</v>
      </c>
    </row>
    <row r="180" spans="1:36" ht="12.75">
      <c r="A180" s="167">
        <v>171</v>
      </c>
      <c r="B180" s="168" t="s">
        <v>616</v>
      </c>
      <c r="C180" s="248">
        <v>53993189</v>
      </c>
      <c r="D180" s="248">
        <v>56092990</v>
      </c>
      <c r="E180" s="248">
        <v>58185898</v>
      </c>
      <c r="F180" s="248">
        <v>60343478</v>
      </c>
      <c r="G180" s="248">
        <v>62499566</v>
      </c>
      <c r="H180" s="248">
        <v>64907774</v>
      </c>
      <c r="I180" s="242" t="s">
        <v>900</v>
      </c>
      <c r="J180" s="242">
        <v>0</v>
      </c>
      <c r="L180" s="218">
        <v>742106</v>
      </c>
      <c r="M180" s="218">
        <v>690583</v>
      </c>
      <c r="N180" s="218">
        <v>702428</v>
      </c>
      <c r="O180" s="218">
        <v>583497</v>
      </c>
      <c r="P180" s="229">
        <v>845488</v>
      </c>
      <c r="Q180" s="218">
        <v>742106</v>
      </c>
      <c r="R180" s="218">
        <v>690583</v>
      </c>
      <c r="S180" s="218">
        <v>702428</v>
      </c>
      <c r="T180" s="218">
        <v>583497</v>
      </c>
      <c r="U180" s="218">
        <v>845488</v>
      </c>
      <c r="V180" s="1">
        <v>0.0137</v>
      </c>
      <c r="W180" s="1">
        <v>0.0123</v>
      </c>
      <c r="X180" s="1">
        <v>0.0121</v>
      </c>
      <c r="Y180" s="1">
        <v>0.0097</v>
      </c>
      <c r="Z180" s="1">
        <v>0.0135</v>
      </c>
      <c r="AB180" s="1">
        <v>0.0118</v>
      </c>
      <c r="AC180" s="1">
        <v>0.0114</v>
      </c>
      <c r="AE180" s="1">
        <v>0.0135</v>
      </c>
      <c r="AF180" s="1">
        <v>0.0109</v>
      </c>
      <c r="AG180" s="1">
        <v>0.0026</v>
      </c>
      <c r="AI180" s="1">
        <v>0.0118</v>
      </c>
      <c r="AJ180" s="218">
        <v>765912</v>
      </c>
    </row>
    <row r="181" spans="1:36" ht="12.75">
      <c r="A181" s="167">
        <v>172</v>
      </c>
      <c r="B181" s="168" t="s">
        <v>617</v>
      </c>
      <c r="C181" s="248">
        <v>42467181</v>
      </c>
      <c r="D181" s="248">
        <v>44267702</v>
      </c>
      <c r="E181" s="248">
        <v>46068055</v>
      </c>
      <c r="F181" s="248">
        <v>48001741</v>
      </c>
      <c r="G181" s="248">
        <v>49968699</v>
      </c>
      <c r="H181" s="248">
        <v>51762724</v>
      </c>
      <c r="I181" s="242">
        <v>0</v>
      </c>
      <c r="J181" s="242">
        <v>0</v>
      </c>
      <c r="L181" s="218">
        <v>738841</v>
      </c>
      <c r="M181" s="218">
        <v>693660</v>
      </c>
      <c r="N181" s="218">
        <v>781985</v>
      </c>
      <c r="O181" s="218">
        <v>766914</v>
      </c>
      <c r="P181" s="229">
        <v>544808</v>
      </c>
      <c r="Q181" s="218">
        <v>738841</v>
      </c>
      <c r="R181" s="218">
        <v>693660</v>
      </c>
      <c r="S181" s="218">
        <v>781985</v>
      </c>
      <c r="T181" s="218">
        <v>766914</v>
      </c>
      <c r="U181" s="218">
        <v>544808</v>
      </c>
      <c r="V181" s="1">
        <v>0.0174</v>
      </c>
      <c r="W181" s="1">
        <v>0.0157</v>
      </c>
      <c r="X181" s="1">
        <v>0.017</v>
      </c>
      <c r="Y181" s="1">
        <v>0.016</v>
      </c>
      <c r="Z181" s="1">
        <v>0.0109</v>
      </c>
      <c r="AB181" s="1">
        <v>0.0146</v>
      </c>
      <c r="AC181" s="1">
        <v>0.0142</v>
      </c>
      <c r="AE181" s="1">
        <v>0.017</v>
      </c>
      <c r="AF181" s="1">
        <v>0.0135</v>
      </c>
      <c r="AG181" s="1">
        <v>0.0035000000000000014</v>
      </c>
      <c r="AI181" s="1">
        <v>0.0146</v>
      </c>
      <c r="AJ181" s="218">
        <v>755736</v>
      </c>
    </row>
    <row r="182" spans="1:36" ht="12.75">
      <c r="A182" s="167">
        <v>173</v>
      </c>
      <c r="B182" s="168" t="s">
        <v>618</v>
      </c>
      <c r="C182" s="248">
        <v>17837308</v>
      </c>
      <c r="D182" s="248">
        <v>18531026</v>
      </c>
      <c r="E182" s="248">
        <v>19244879</v>
      </c>
      <c r="F182" s="248">
        <v>20041869</v>
      </c>
      <c r="G182" s="248">
        <v>20891131</v>
      </c>
      <c r="H182" s="248">
        <v>21587067</v>
      </c>
      <c r="I182" s="242">
        <v>0</v>
      </c>
      <c r="J182" s="242">
        <v>0</v>
      </c>
      <c r="L182" s="218">
        <v>212439</v>
      </c>
      <c r="M182" s="218">
        <v>250577</v>
      </c>
      <c r="N182" s="218">
        <v>314798</v>
      </c>
      <c r="O182" s="218">
        <v>299113</v>
      </c>
      <c r="P182" s="229">
        <v>173658</v>
      </c>
      <c r="Q182" s="218">
        <v>212439</v>
      </c>
      <c r="R182" s="218">
        <v>250577</v>
      </c>
      <c r="S182" s="218">
        <v>314798</v>
      </c>
      <c r="T182" s="218">
        <v>299113</v>
      </c>
      <c r="U182" s="218">
        <v>173658</v>
      </c>
      <c r="V182" s="1">
        <v>0.0119</v>
      </c>
      <c r="W182" s="1">
        <v>0.0135</v>
      </c>
      <c r="X182" s="1">
        <v>0.0164</v>
      </c>
      <c r="Y182" s="1">
        <v>0.0149</v>
      </c>
      <c r="Z182" s="1">
        <v>0.0083</v>
      </c>
      <c r="AB182" s="1">
        <v>0.0132</v>
      </c>
      <c r="AC182" s="1">
        <v>0.0122</v>
      </c>
      <c r="AE182" s="1">
        <v>0.0164</v>
      </c>
      <c r="AF182" s="1">
        <v>0.0116</v>
      </c>
      <c r="AG182" s="1">
        <v>0.004800000000000002</v>
      </c>
      <c r="AI182" s="1">
        <v>0.0132</v>
      </c>
      <c r="AJ182" s="218">
        <v>284949</v>
      </c>
    </row>
    <row r="183" spans="1:36" ht="12.75">
      <c r="A183" s="167">
        <v>174</v>
      </c>
      <c r="B183" s="168" t="s">
        <v>619</v>
      </c>
      <c r="C183" s="248">
        <v>24712599</v>
      </c>
      <c r="D183" s="248">
        <v>25611047</v>
      </c>
      <c r="E183" s="248">
        <v>26682292</v>
      </c>
      <c r="F183" s="248">
        <v>27639329</v>
      </c>
      <c r="G183" s="248">
        <v>29022075</v>
      </c>
      <c r="H183" s="248">
        <v>30638029</v>
      </c>
      <c r="I183" s="242" t="s">
        <v>896</v>
      </c>
      <c r="J183" s="242">
        <v>0</v>
      </c>
      <c r="L183" s="218">
        <v>280633</v>
      </c>
      <c r="M183" s="218">
        <v>430968</v>
      </c>
      <c r="N183" s="218">
        <v>270176</v>
      </c>
      <c r="O183" s="218">
        <v>656502</v>
      </c>
      <c r="P183" s="229">
        <v>883555</v>
      </c>
      <c r="Q183" s="218">
        <v>280633</v>
      </c>
      <c r="R183" s="218">
        <v>430968</v>
      </c>
      <c r="S183" s="218">
        <v>270176</v>
      </c>
      <c r="T183" s="218">
        <v>656502</v>
      </c>
      <c r="U183" s="218">
        <v>883555</v>
      </c>
      <c r="V183" s="1">
        <v>0.0114</v>
      </c>
      <c r="W183" s="1">
        <v>0.0168</v>
      </c>
      <c r="X183" s="1">
        <v>0.0101</v>
      </c>
      <c r="Y183" s="1">
        <v>0.0238</v>
      </c>
      <c r="Z183" s="1">
        <v>0.0304</v>
      </c>
      <c r="AB183" s="1">
        <v>0.0214</v>
      </c>
      <c r="AC183" s="1">
        <v>0.0169</v>
      </c>
      <c r="AE183" s="1">
        <v>0.0304</v>
      </c>
      <c r="AF183" s="1">
        <v>0.017</v>
      </c>
      <c r="AG183" s="1">
        <v>0.013399999999999999</v>
      </c>
      <c r="AI183" s="1">
        <v>0.0214</v>
      </c>
      <c r="AJ183" s="218">
        <v>655654</v>
      </c>
    </row>
    <row r="184" spans="1:36" ht="12.75">
      <c r="A184" s="167">
        <v>175</v>
      </c>
      <c r="B184" s="168" t="s">
        <v>620</v>
      </c>
      <c r="C184" s="248">
        <v>29884604</v>
      </c>
      <c r="D184" s="248">
        <v>31065346</v>
      </c>
      <c r="E184" s="248">
        <v>32226908</v>
      </c>
      <c r="F184" s="248">
        <v>33405874</v>
      </c>
      <c r="G184" s="248">
        <v>34981726</v>
      </c>
      <c r="H184" s="248">
        <v>36333738</v>
      </c>
      <c r="I184" s="242" t="s">
        <v>903</v>
      </c>
      <c r="J184" s="242">
        <v>0</v>
      </c>
      <c r="L184" s="218">
        <v>433627</v>
      </c>
      <c r="M184" s="218">
        <v>384928</v>
      </c>
      <c r="N184" s="218">
        <v>373294</v>
      </c>
      <c r="O184" s="218">
        <v>552801</v>
      </c>
      <c r="P184" s="229">
        <v>477469</v>
      </c>
      <c r="Q184" s="218">
        <v>433627</v>
      </c>
      <c r="R184" s="218">
        <v>384928</v>
      </c>
      <c r="S184" s="218">
        <v>373294</v>
      </c>
      <c r="T184" s="218">
        <v>552801</v>
      </c>
      <c r="U184" s="218">
        <v>477469</v>
      </c>
      <c r="V184" s="1">
        <v>0.0145</v>
      </c>
      <c r="W184" s="1">
        <v>0.0124</v>
      </c>
      <c r="X184" s="1">
        <v>0.0116</v>
      </c>
      <c r="Y184" s="1">
        <v>0.0165</v>
      </c>
      <c r="Z184" s="1">
        <v>0.0136</v>
      </c>
      <c r="AB184" s="1">
        <v>0.0139</v>
      </c>
      <c r="AC184" s="1">
        <v>0.0125</v>
      </c>
      <c r="AE184" s="1">
        <v>0.0165</v>
      </c>
      <c r="AF184" s="1">
        <v>0.0126</v>
      </c>
      <c r="AG184" s="1">
        <v>0.0039000000000000007</v>
      </c>
      <c r="AI184" s="1">
        <v>0.0139</v>
      </c>
      <c r="AJ184" s="218">
        <v>505039</v>
      </c>
    </row>
    <row r="185" spans="1:36" ht="12.75">
      <c r="A185" s="167">
        <v>176</v>
      </c>
      <c r="B185" s="168" t="s">
        <v>621</v>
      </c>
      <c r="C185" s="248">
        <v>100854325</v>
      </c>
      <c r="D185" s="248">
        <v>105140200</v>
      </c>
      <c r="E185" s="248">
        <v>109528185</v>
      </c>
      <c r="F185" s="248">
        <v>113940518</v>
      </c>
      <c r="G185" s="248">
        <v>118138663</v>
      </c>
      <c r="H185" s="248">
        <v>122959539</v>
      </c>
      <c r="I185" s="242">
        <v>0</v>
      </c>
      <c r="J185" s="242">
        <v>0</v>
      </c>
      <c r="L185" s="218">
        <v>1759225</v>
      </c>
      <c r="M185" s="218">
        <v>1759480</v>
      </c>
      <c r="N185" s="218">
        <v>1674128</v>
      </c>
      <c r="O185" s="218">
        <v>1352288</v>
      </c>
      <c r="P185" s="229">
        <v>1774563</v>
      </c>
      <c r="Q185" s="218">
        <v>1759225</v>
      </c>
      <c r="R185" s="218">
        <v>1759480</v>
      </c>
      <c r="S185" s="218">
        <v>1674128</v>
      </c>
      <c r="T185" s="218">
        <v>1352288</v>
      </c>
      <c r="U185" s="218">
        <v>1774563</v>
      </c>
      <c r="V185" s="1">
        <v>0.0174</v>
      </c>
      <c r="W185" s="1">
        <v>0.0167</v>
      </c>
      <c r="X185" s="1">
        <v>0.0153</v>
      </c>
      <c r="Y185" s="1">
        <v>0.0119</v>
      </c>
      <c r="Z185" s="1">
        <v>0.015</v>
      </c>
      <c r="AB185" s="1">
        <v>0.0141</v>
      </c>
      <c r="AC185" s="1">
        <v>0.0141</v>
      </c>
      <c r="AE185" s="1">
        <v>0.0153</v>
      </c>
      <c r="AF185" s="1">
        <v>0.0135</v>
      </c>
      <c r="AG185" s="1">
        <v>0.0017999999999999995</v>
      </c>
      <c r="AI185" s="1">
        <v>0.0141</v>
      </c>
      <c r="AJ185" s="218">
        <v>1733729</v>
      </c>
    </row>
    <row r="186" spans="1:36" ht="12.75">
      <c r="A186" s="167">
        <v>177</v>
      </c>
      <c r="B186" s="168" t="s">
        <v>622</v>
      </c>
      <c r="C186" s="248">
        <v>28914951</v>
      </c>
      <c r="D186" s="248">
        <v>30122519</v>
      </c>
      <c r="E186" s="248">
        <v>31557264</v>
      </c>
      <c r="F186" s="248">
        <v>37189189</v>
      </c>
      <c r="G186" s="248">
        <v>38700759</v>
      </c>
      <c r="H186" s="248">
        <v>40389110</v>
      </c>
      <c r="I186" s="242">
        <v>0</v>
      </c>
      <c r="J186" s="242">
        <v>0</v>
      </c>
      <c r="L186" s="218">
        <v>484694</v>
      </c>
      <c r="M186" s="218">
        <v>681683</v>
      </c>
      <c r="N186" s="218">
        <v>4842993</v>
      </c>
      <c r="O186" s="218">
        <v>517009</v>
      </c>
      <c r="P186" s="229">
        <v>720832</v>
      </c>
      <c r="Q186" s="218">
        <v>484694</v>
      </c>
      <c r="R186" s="218">
        <v>681683</v>
      </c>
      <c r="S186" s="218">
        <v>4842993</v>
      </c>
      <c r="T186" s="218">
        <v>517009</v>
      </c>
      <c r="U186" s="218">
        <v>720832</v>
      </c>
      <c r="V186" s="1">
        <v>0.0168</v>
      </c>
      <c r="W186" s="1">
        <v>0.0226</v>
      </c>
      <c r="X186" s="1">
        <v>0.1535</v>
      </c>
      <c r="Y186" s="1">
        <v>0.0139</v>
      </c>
      <c r="Z186" s="1">
        <v>0.0186</v>
      </c>
      <c r="AB186" s="1">
        <v>0.062</v>
      </c>
      <c r="AC186" s="1">
        <v>0.0184</v>
      </c>
      <c r="AE186" s="1">
        <v>0.1535</v>
      </c>
      <c r="AF186" s="1">
        <v>0.0163</v>
      </c>
      <c r="AG186" s="1">
        <v>0.1372</v>
      </c>
      <c r="AI186" s="1">
        <v>0.0184</v>
      </c>
      <c r="AJ186" s="218">
        <v>743160</v>
      </c>
    </row>
    <row r="187" spans="1:36" ht="12.75">
      <c r="A187" s="167">
        <v>178</v>
      </c>
      <c r="B187" s="168" t="s">
        <v>623</v>
      </c>
      <c r="C187" s="248">
        <v>51414034</v>
      </c>
      <c r="D187" s="248">
        <v>53426783</v>
      </c>
      <c r="E187" s="248">
        <v>55368833</v>
      </c>
      <c r="F187" s="248">
        <v>57521943</v>
      </c>
      <c r="G187" s="248">
        <v>59558724</v>
      </c>
      <c r="H187" s="248">
        <v>61671617</v>
      </c>
      <c r="I187" s="242" t="s">
        <v>915</v>
      </c>
      <c r="J187" s="242">
        <v>0</v>
      </c>
      <c r="L187" s="218">
        <v>727398</v>
      </c>
      <c r="M187" s="218">
        <v>606380</v>
      </c>
      <c r="N187" s="218">
        <v>768889</v>
      </c>
      <c r="O187" s="218">
        <v>598732</v>
      </c>
      <c r="P187" s="229">
        <v>623925</v>
      </c>
      <c r="Q187" s="218">
        <v>727398</v>
      </c>
      <c r="R187" s="218">
        <v>606380</v>
      </c>
      <c r="S187" s="218">
        <v>768889</v>
      </c>
      <c r="T187" s="218">
        <v>598732</v>
      </c>
      <c r="U187" s="218">
        <v>623925</v>
      </c>
      <c r="V187" s="1">
        <v>0.0141</v>
      </c>
      <c r="W187" s="1">
        <v>0.0113</v>
      </c>
      <c r="X187" s="1">
        <v>0.0139</v>
      </c>
      <c r="Y187" s="1">
        <v>0.0104</v>
      </c>
      <c r="Z187" s="1">
        <v>0.0105</v>
      </c>
      <c r="AB187" s="1">
        <v>0.0116</v>
      </c>
      <c r="AC187" s="1">
        <v>0.0107</v>
      </c>
      <c r="AE187" s="1">
        <v>0.0139</v>
      </c>
      <c r="AF187" s="1">
        <v>0.0105</v>
      </c>
      <c r="AG187" s="1">
        <v>0.0033999999999999985</v>
      </c>
      <c r="AI187" s="1">
        <v>0.0116</v>
      </c>
      <c r="AJ187" s="218">
        <v>715391</v>
      </c>
    </row>
    <row r="188" spans="1:36" ht="12.75">
      <c r="A188" s="167">
        <v>179</v>
      </c>
      <c r="B188" s="168" t="s">
        <v>624</v>
      </c>
      <c r="C188" s="248">
        <v>10751363</v>
      </c>
      <c r="D188" s="248">
        <v>11202563</v>
      </c>
      <c r="E188" s="248">
        <v>11863359</v>
      </c>
      <c r="F188" s="248">
        <v>12521680</v>
      </c>
      <c r="G188" s="248">
        <v>13160427</v>
      </c>
      <c r="H188" s="248">
        <v>13800917</v>
      </c>
      <c r="I188" s="242" t="s">
        <v>916</v>
      </c>
      <c r="J188" s="242">
        <v>0</v>
      </c>
      <c r="L188" s="218">
        <v>182416</v>
      </c>
      <c r="M188" s="218">
        <v>380732</v>
      </c>
      <c r="N188" s="218">
        <v>361737</v>
      </c>
      <c r="O188" s="218">
        <v>258707</v>
      </c>
      <c r="P188" s="229">
        <v>311480</v>
      </c>
      <c r="Q188" s="218">
        <v>182416</v>
      </c>
      <c r="R188" s="218">
        <v>380732</v>
      </c>
      <c r="S188" s="218">
        <v>361737</v>
      </c>
      <c r="T188" s="218">
        <v>258707</v>
      </c>
      <c r="U188" s="218">
        <v>311480</v>
      </c>
      <c r="V188" s="1">
        <v>0.017</v>
      </c>
      <c r="W188" s="1">
        <v>0.034</v>
      </c>
      <c r="X188" s="1">
        <v>0.0305</v>
      </c>
      <c r="Y188" s="1">
        <v>0.0207</v>
      </c>
      <c r="Z188" s="1">
        <v>0.0237</v>
      </c>
      <c r="AB188" s="1">
        <v>0.025</v>
      </c>
      <c r="AC188" s="1">
        <v>0.025</v>
      </c>
      <c r="AE188" s="1">
        <v>0.0305</v>
      </c>
      <c r="AF188" s="1">
        <v>0.0222</v>
      </c>
      <c r="AG188" s="1">
        <v>0.008299999999999998</v>
      </c>
      <c r="AI188" s="1">
        <v>0.025</v>
      </c>
      <c r="AJ188" s="218">
        <v>345023</v>
      </c>
    </row>
    <row r="189" spans="1:36" ht="12.75">
      <c r="A189" s="167">
        <v>180</v>
      </c>
      <c r="B189" s="168" t="s">
        <v>625</v>
      </c>
      <c r="C189" s="248">
        <v>9471943</v>
      </c>
      <c r="D189" s="248">
        <v>9908940</v>
      </c>
      <c r="E189" s="248">
        <v>10376972</v>
      </c>
      <c r="F189" s="248">
        <v>10864443</v>
      </c>
      <c r="G189" s="248">
        <v>11277858</v>
      </c>
      <c r="H189" s="248">
        <v>11790930</v>
      </c>
      <c r="I189" s="242">
        <v>0</v>
      </c>
      <c r="J189" s="242">
        <v>0</v>
      </c>
      <c r="L189" s="218">
        <v>200198</v>
      </c>
      <c r="M189" s="218">
        <v>220308</v>
      </c>
      <c r="N189" s="218">
        <v>228047</v>
      </c>
      <c r="O189" s="218">
        <v>92983</v>
      </c>
      <c r="P189" s="229">
        <v>224000</v>
      </c>
      <c r="Q189" s="218">
        <v>200198</v>
      </c>
      <c r="R189" s="218">
        <v>220308</v>
      </c>
      <c r="S189" s="218">
        <v>228047</v>
      </c>
      <c r="T189" s="218">
        <v>92983</v>
      </c>
      <c r="U189" s="218">
        <v>224000</v>
      </c>
      <c r="V189" s="1">
        <v>0.0211</v>
      </c>
      <c r="W189" s="1">
        <v>0.0222</v>
      </c>
      <c r="X189" s="1">
        <v>0.022</v>
      </c>
      <c r="Y189" s="1">
        <v>0.0086</v>
      </c>
      <c r="Z189" s="1">
        <v>0.0199</v>
      </c>
      <c r="AB189" s="1">
        <v>0.0168</v>
      </c>
      <c r="AC189" s="1">
        <v>0.0168</v>
      </c>
      <c r="AE189" s="1">
        <v>0.022</v>
      </c>
      <c r="AF189" s="1">
        <v>0.0143</v>
      </c>
      <c r="AG189" s="1">
        <v>0.0076999999999999985</v>
      </c>
      <c r="AI189" s="1">
        <v>0.0168</v>
      </c>
      <c r="AJ189" s="218">
        <v>198088</v>
      </c>
    </row>
    <row r="190" spans="1:36" ht="12.75">
      <c r="A190" s="167">
        <v>181</v>
      </c>
      <c r="B190" s="168" t="s">
        <v>626</v>
      </c>
      <c r="C190" s="248">
        <v>80592982</v>
      </c>
      <c r="D190" s="248">
        <v>83578045</v>
      </c>
      <c r="E190" s="248">
        <v>86698275</v>
      </c>
      <c r="F190" s="248">
        <v>90014577</v>
      </c>
      <c r="G190" s="248">
        <v>93348857</v>
      </c>
      <c r="H190" s="248">
        <v>97238148</v>
      </c>
      <c r="I190" s="242" t="s">
        <v>896</v>
      </c>
      <c r="J190" s="242">
        <v>0</v>
      </c>
      <c r="L190" s="218">
        <v>970238</v>
      </c>
      <c r="M190" s="218">
        <v>1030779</v>
      </c>
      <c r="N190" s="218">
        <v>1148845</v>
      </c>
      <c r="O190" s="218">
        <v>1083916</v>
      </c>
      <c r="P190" s="229">
        <v>1555570</v>
      </c>
      <c r="Q190" s="218">
        <v>970238</v>
      </c>
      <c r="R190" s="218">
        <v>1030779</v>
      </c>
      <c r="S190" s="218">
        <v>1148845</v>
      </c>
      <c r="T190" s="218">
        <v>1083916</v>
      </c>
      <c r="U190" s="218">
        <v>1555570</v>
      </c>
      <c r="V190" s="1">
        <v>0.012</v>
      </c>
      <c r="W190" s="1">
        <v>0.0123</v>
      </c>
      <c r="X190" s="1">
        <v>0.0133</v>
      </c>
      <c r="Y190" s="1">
        <v>0.012</v>
      </c>
      <c r="Z190" s="1">
        <v>0.0167</v>
      </c>
      <c r="AB190" s="1">
        <v>0.014</v>
      </c>
      <c r="AC190" s="1">
        <v>0.0125</v>
      </c>
      <c r="AE190" s="1">
        <v>0.0167</v>
      </c>
      <c r="AF190" s="1">
        <v>0.0127</v>
      </c>
      <c r="AG190" s="1">
        <v>0.004</v>
      </c>
      <c r="AI190" s="1">
        <v>0.014</v>
      </c>
      <c r="AJ190" s="218">
        <v>1361334</v>
      </c>
    </row>
    <row r="191" spans="1:36" ht="12.75">
      <c r="A191" s="167">
        <v>182</v>
      </c>
      <c r="B191" s="168" t="s">
        <v>627</v>
      </c>
      <c r="C191" s="248">
        <v>37002975</v>
      </c>
      <c r="D191" s="248">
        <v>38749307</v>
      </c>
      <c r="E191" s="248">
        <v>40482738</v>
      </c>
      <c r="F191" s="248">
        <v>42271292</v>
      </c>
      <c r="G191" s="248">
        <v>44431811</v>
      </c>
      <c r="H191" s="248">
        <v>46577372</v>
      </c>
      <c r="I191" s="242">
        <v>0</v>
      </c>
      <c r="J191" s="242">
        <v>0</v>
      </c>
      <c r="L191" s="218">
        <v>821258</v>
      </c>
      <c r="M191" s="218">
        <v>764272</v>
      </c>
      <c r="N191" s="218">
        <v>767330</v>
      </c>
      <c r="O191" s="218">
        <v>1103737</v>
      </c>
      <c r="P191" s="229">
        <v>1034766</v>
      </c>
      <c r="Q191" s="218">
        <v>821258</v>
      </c>
      <c r="R191" s="218">
        <v>764272</v>
      </c>
      <c r="S191" s="218">
        <v>767330</v>
      </c>
      <c r="T191" s="218">
        <v>1103737</v>
      </c>
      <c r="U191" s="218">
        <v>1034766</v>
      </c>
      <c r="V191" s="1">
        <v>0.0222</v>
      </c>
      <c r="W191" s="1">
        <v>0.0197</v>
      </c>
      <c r="X191" s="1">
        <v>0.019</v>
      </c>
      <c r="Y191" s="1">
        <v>0.0261</v>
      </c>
      <c r="Z191" s="1">
        <v>0.0233</v>
      </c>
      <c r="AB191" s="1">
        <v>0.0228</v>
      </c>
      <c r="AC191" s="1">
        <v>0.0207</v>
      </c>
      <c r="AE191" s="1">
        <v>0.0261</v>
      </c>
      <c r="AF191" s="1">
        <v>0.0212</v>
      </c>
      <c r="AG191" s="1">
        <v>0.004900000000000002</v>
      </c>
      <c r="AI191" s="1">
        <v>0.0228</v>
      </c>
      <c r="AJ191" s="218">
        <v>1061964</v>
      </c>
    </row>
    <row r="192" spans="1:36" ht="12.75">
      <c r="A192" s="167">
        <v>183</v>
      </c>
      <c r="B192" s="168" t="s">
        <v>628</v>
      </c>
      <c r="C192" s="248">
        <v>1300881</v>
      </c>
      <c r="D192" s="248">
        <v>1341436</v>
      </c>
      <c r="E192" s="248">
        <v>1378983</v>
      </c>
      <c r="F192" s="248">
        <v>1423245</v>
      </c>
      <c r="G192" s="248">
        <v>1463886</v>
      </c>
      <c r="H192" s="248">
        <v>1504465</v>
      </c>
      <c r="I192" s="242" t="s">
        <v>896</v>
      </c>
      <c r="J192" s="242">
        <v>0</v>
      </c>
      <c r="L192" s="218">
        <v>8033</v>
      </c>
      <c r="M192" s="218">
        <v>4011</v>
      </c>
      <c r="N192" s="218">
        <v>9787</v>
      </c>
      <c r="O192" s="218">
        <v>5060</v>
      </c>
      <c r="P192" s="229">
        <v>3982</v>
      </c>
      <c r="Q192" s="218">
        <v>8033</v>
      </c>
      <c r="R192" s="218">
        <v>4011</v>
      </c>
      <c r="S192" s="218">
        <v>9787</v>
      </c>
      <c r="T192" s="218">
        <v>5060</v>
      </c>
      <c r="U192" s="218">
        <v>3982</v>
      </c>
      <c r="V192" s="1">
        <v>0.0062</v>
      </c>
      <c r="W192" s="1">
        <v>0.003</v>
      </c>
      <c r="X192" s="1">
        <v>0.0071</v>
      </c>
      <c r="Y192" s="1">
        <v>0.0036</v>
      </c>
      <c r="Z192" s="1">
        <v>0.0027</v>
      </c>
      <c r="AB192" s="1">
        <v>0.0045</v>
      </c>
      <c r="AC192" s="1">
        <v>0.0031</v>
      </c>
      <c r="AE192" s="1">
        <v>0.0071</v>
      </c>
      <c r="AF192" s="1">
        <v>0.0032</v>
      </c>
      <c r="AG192" s="1">
        <v>0.0039000000000000003</v>
      </c>
      <c r="AI192" s="1">
        <v>0.0045</v>
      </c>
      <c r="AJ192" s="218">
        <v>6770</v>
      </c>
    </row>
    <row r="193" spans="1:36" ht="12.75">
      <c r="A193" s="167">
        <v>184</v>
      </c>
      <c r="B193" s="168" t="s">
        <v>629</v>
      </c>
      <c r="C193" s="248">
        <v>22759701</v>
      </c>
      <c r="D193" s="248">
        <v>23800954</v>
      </c>
      <c r="E193" s="248">
        <v>25068581</v>
      </c>
      <c r="F193" s="248">
        <v>26268182</v>
      </c>
      <c r="G193" s="248">
        <v>27732830</v>
      </c>
      <c r="H193" s="248">
        <v>28888344</v>
      </c>
      <c r="I193" s="242" t="s">
        <v>896</v>
      </c>
      <c r="J193" s="242">
        <v>0</v>
      </c>
      <c r="L193" s="218">
        <v>472261</v>
      </c>
      <c r="M193" s="218">
        <v>672603</v>
      </c>
      <c r="N193" s="218">
        <v>572886</v>
      </c>
      <c r="O193" s="218">
        <v>764477</v>
      </c>
      <c r="P193" s="229">
        <v>462194</v>
      </c>
      <c r="Q193" s="218">
        <v>472261</v>
      </c>
      <c r="R193" s="218">
        <v>672603</v>
      </c>
      <c r="S193" s="218">
        <v>572886</v>
      </c>
      <c r="T193" s="218">
        <v>764477</v>
      </c>
      <c r="U193" s="218">
        <v>462194</v>
      </c>
      <c r="V193" s="1">
        <v>0.0207</v>
      </c>
      <c r="W193" s="1">
        <v>0.0283</v>
      </c>
      <c r="X193" s="1">
        <v>0.0229</v>
      </c>
      <c r="Y193" s="1">
        <v>0.0291</v>
      </c>
      <c r="Z193" s="1">
        <v>0.0167</v>
      </c>
      <c r="AB193" s="1">
        <v>0.0229</v>
      </c>
      <c r="AC193" s="1">
        <v>0.0226</v>
      </c>
      <c r="AE193" s="1">
        <v>0.0291</v>
      </c>
      <c r="AF193" s="1">
        <v>0.0198</v>
      </c>
      <c r="AG193" s="1">
        <v>0.0093</v>
      </c>
      <c r="AI193" s="1">
        <v>0.0229</v>
      </c>
      <c r="AJ193" s="218">
        <v>661543</v>
      </c>
    </row>
    <row r="194" spans="1:36" ht="12.75">
      <c r="A194" s="167">
        <v>185</v>
      </c>
      <c r="B194" s="168" t="s">
        <v>630</v>
      </c>
      <c r="C194" s="248">
        <v>62894398</v>
      </c>
      <c r="D194" s="248">
        <v>65383458</v>
      </c>
      <c r="E194" s="248">
        <v>67893461</v>
      </c>
      <c r="F194" s="248">
        <v>70897896</v>
      </c>
      <c r="G194" s="248">
        <v>73699324</v>
      </c>
      <c r="H194" s="248">
        <v>76555191</v>
      </c>
      <c r="I194" s="242" t="s">
        <v>897</v>
      </c>
      <c r="J194" s="242">
        <v>0</v>
      </c>
      <c r="L194" s="218">
        <v>904316</v>
      </c>
      <c r="M194" s="218">
        <v>875417</v>
      </c>
      <c r="N194" s="218">
        <v>1307098</v>
      </c>
      <c r="O194" s="218">
        <v>1029887</v>
      </c>
      <c r="P194" s="229">
        <v>1016188</v>
      </c>
      <c r="Q194" s="218">
        <v>904316</v>
      </c>
      <c r="R194" s="218">
        <v>875417</v>
      </c>
      <c r="S194" s="218">
        <v>1307098</v>
      </c>
      <c r="T194" s="218">
        <v>1029887</v>
      </c>
      <c r="U194" s="218">
        <v>1016188</v>
      </c>
      <c r="V194" s="1">
        <v>0.0144</v>
      </c>
      <c r="W194" s="1">
        <v>0.0134</v>
      </c>
      <c r="X194" s="1">
        <v>0.0193</v>
      </c>
      <c r="Y194" s="1">
        <v>0.0145</v>
      </c>
      <c r="Z194" s="1">
        <v>0.0138</v>
      </c>
      <c r="AB194" s="1">
        <v>0.0159</v>
      </c>
      <c r="AC194" s="1">
        <v>0.0139</v>
      </c>
      <c r="AE194" s="1">
        <v>0.0193</v>
      </c>
      <c r="AF194" s="1">
        <v>0.0142</v>
      </c>
      <c r="AG194" s="1">
        <v>0.0051</v>
      </c>
      <c r="AI194" s="1">
        <v>0.0159</v>
      </c>
      <c r="AJ194" s="218">
        <v>1217228</v>
      </c>
    </row>
    <row r="195" spans="1:36" ht="12.75">
      <c r="A195" s="167">
        <v>186</v>
      </c>
      <c r="B195" s="168" t="s">
        <v>631</v>
      </c>
      <c r="C195" s="248">
        <v>21667181</v>
      </c>
      <c r="D195" s="248">
        <v>22934431</v>
      </c>
      <c r="E195" s="248">
        <v>24012723</v>
      </c>
      <c r="F195" s="248">
        <v>25332451</v>
      </c>
      <c r="G195" s="248">
        <v>26788885</v>
      </c>
      <c r="H195" s="248">
        <v>28143416</v>
      </c>
      <c r="I195" s="242">
        <v>0</v>
      </c>
      <c r="J195" s="242">
        <v>0</v>
      </c>
      <c r="L195" s="218">
        <v>725570</v>
      </c>
      <c r="M195" s="218">
        <v>504931</v>
      </c>
      <c r="N195" s="218">
        <v>719410</v>
      </c>
      <c r="O195" s="218">
        <v>823123</v>
      </c>
      <c r="P195" s="229">
        <v>684809</v>
      </c>
      <c r="Q195" s="218">
        <v>725570</v>
      </c>
      <c r="R195" s="218">
        <v>504931</v>
      </c>
      <c r="S195" s="218">
        <v>719410</v>
      </c>
      <c r="T195" s="218">
        <v>823123</v>
      </c>
      <c r="U195" s="218">
        <v>684809</v>
      </c>
      <c r="V195" s="1">
        <v>0.0335</v>
      </c>
      <c r="W195" s="1">
        <v>0.022</v>
      </c>
      <c r="X195" s="1">
        <v>0.03</v>
      </c>
      <c r="Y195" s="1">
        <v>0.0325</v>
      </c>
      <c r="Z195" s="1">
        <v>0.0256</v>
      </c>
      <c r="AB195" s="1">
        <v>0.0294</v>
      </c>
      <c r="AC195" s="1">
        <v>0.0259</v>
      </c>
      <c r="AE195" s="1">
        <v>0.0325</v>
      </c>
      <c r="AF195" s="1">
        <v>0.0278</v>
      </c>
      <c r="AG195" s="1">
        <v>0.004700000000000003</v>
      </c>
      <c r="AI195" s="1">
        <v>0.0294</v>
      </c>
      <c r="AJ195" s="218">
        <v>827416</v>
      </c>
    </row>
    <row r="196" spans="1:36" ht="12.75">
      <c r="A196" s="167">
        <v>187</v>
      </c>
      <c r="B196" s="168" t="s">
        <v>632</v>
      </c>
      <c r="C196" s="248">
        <v>15128450</v>
      </c>
      <c r="D196" s="248">
        <v>15974020</v>
      </c>
      <c r="E196" s="248">
        <v>16838769</v>
      </c>
      <c r="F196" s="248">
        <v>17911968</v>
      </c>
      <c r="G196" s="248">
        <v>19114409</v>
      </c>
      <c r="H196" s="248">
        <v>20843251</v>
      </c>
      <c r="I196" s="242" t="s">
        <v>898</v>
      </c>
      <c r="J196" s="242">
        <v>0</v>
      </c>
      <c r="L196" s="218">
        <v>467359</v>
      </c>
      <c r="M196" s="218">
        <v>465398</v>
      </c>
      <c r="N196" s="218">
        <v>652230</v>
      </c>
      <c r="O196" s="218">
        <v>681697</v>
      </c>
      <c r="P196" s="229">
        <v>1250982</v>
      </c>
      <c r="Q196" s="218">
        <v>467359</v>
      </c>
      <c r="R196" s="218">
        <v>465398</v>
      </c>
      <c r="S196" s="218">
        <v>652230</v>
      </c>
      <c r="T196" s="218">
        <v>681697</v>
      </c>
      <c r="U196" s="218">
        <v>1250982</v>
      </c>
      <c r="V196" s="1">
        <v>0.0309</v>
      </c>
      <c r="W196" s="1">
        <v>0.0291</v>
      </c>
      <c r="X196" s="1">
        <v>0.0387</v>
      </c>
      <c r="Y196" s="1">
        <v>0.0381</v>
      </c>
      <c r="Z196" s="1">
        <v>0.0654</v>
      </c>
      <c r="AB196" s="1">
        <v>0.0474</v>
      </c>
      <c r="AC196" s="1">
        <v>0.0353</v>
      </c>
      <c r="AE196" s="1">
        <v>0.0654</v>
      </c>
      <c r="AF196" s="1">
        <v>0.0384</v>
      </c>
      <c r="AG196" s="1">
        <v>0.027000000000000003</v>
      </c>
      <c r="AI196" s="1">
        <v>0.0353</v>
      </c>
      <c r="AJ196" s="218">
        <v>735767</v>
      </c>
    </row>
    <row r="197" spans="1:36" ht="12.75">
      <c r="A197" s="167">
        <v>188</v>
      </c>
      <c r="B197" s="168" t="s">
        <v>633</v>
      </c>
      <c r="C197" s="248">
        <v>4347770</v>
      </c>
      <c r="D197" s="248">
        <v>4521859</v>
      </c>
      <c r="E197" s="248">
        <v>4659119</v>
      </c>
      <c r="F197" s="248">
        <v>4850197</v>
      </c>
      <c r="G197" s="248">
        <v>5015056</v>
      </c>
      <c r="H197" s="248">
        <v>5174824</v>
      </c>
      <c r="I197" s="242" t="s">
        <v>896</v>
      </c>
      <c r="J197" s="242">
        <v>0</v>
      </c>
      <c r="L197" s="218">
        <v>65395</v>
      </c>
      <c r="M197" s="218">
        <v>24214</v>
      </c>
      <c r="N197" s="218">
        <v>66786</v>
      </c>
      <c r="O197" s="218">
        <v>43604</v>
      </c>
      <c r="P197" s="229">
        <v>34392</v>
      </c>
      <c r="Q197" s="218">
        <v>65395</v>
      </c>
      <c r="R197" s="218">
        <v>24214</v>
      </c>
      <c r="S197" s="218">
        <v>66786</v>
      </c>
      <c r="T197" s="218">
        <v>43604</v>
      </c>
      <c r="U197" s="218">
        <v>34392</v>
      </c>
      <c r="V197" s="1">
        <v>0.015</v>
      </c>
      <c r="W197" s="1">
        <v>0.0054</v>
      </c>
      <c r="X197" s="1">
        <v>0.0143</v>
      </c>
      <c r="Y197" s="1">
        <v>0.009</v>
      </c>
      <c r="Z197" s="1">
        <v>0.0069</v>
      </c>
      <c r="AB197" s="1">
        <v>0.0101</v>
      </c>
      <c r="AC197" s="1">
        <v>0.0071</v>
      </c>
      <c r="AE197" s="1">
        <v>0.0143</v>
      </c>
      <c r="AF197" s="1">
        <v>0.008</v>
      </c>
      <c r="AG197" s="1">
        <v>0.0063</v>
      </c>
      <c r="AI197" s="1">
        <v>0.0101</v>
      </c>
      <c r="AJ197" s="218">
        <v>52266</v>
      </c>
    </row>
    <row r="198" spans="1:36" ht="12.75">
      <c r="A198" s="167">
        <v>189</v>
      </c>
      <c r="B198" s="168" t="s">
        <v>634</v>
      </c>
      <c r="C198" s="248">
        <v>56655480</v>
      </c>
      <c r="D198" s="248">
        <v>58756713</v>
      </c>
      <c r="E198" s="248">
        <v>61038527</v>
      </c>
      <c r="F198" s="248">
        <v>63462511</v>
      </c>
      <c r="G198" s="248">
        <v>69465611</v>
      </c>
      <c r="H198" s="248">
        <v>72165145</v>
      </c>
      <c r="I198" s="242" t="s">
        <v>895</v>
      </c>
      <c r="J198" s="242">
        <v>0</v>
      </c>
      <c r="L198" s="218">
        <v>684846</v>
      </c>
      <c r="M198" s="218">
        <v>812896</v>
      </c>
      <c r="N198" s="218">
        <v>898021</v>
      </c>
      <c r="O198" s="218">
        <v>797727</v>
      </c>
      <c r="P198" s="229">
        <v>962893</v>
      </c>
      <c r="Q198" s="218">
        <v>684846</v>
      </c>
      <c r="R198" s="218">
        <v>812896</v>
      </c>
      <c r="S198" s="218">
        <v>898021</v>
      </c>
      <c r="T198" s="218">
        <v>797727</v>
      </c>
      <c r="U198" s="218">
        <v>962893</v>
      </c>
      <c r="V198" s="1">
        <v>0.0121</v>
      </c>
      <c r="W198" s="1">
        <v>0.0138</v>
      </c>
      <c r="X198" s="1">
        <v>0.0147</v>
      </c>
      <c r="Y198" s="1">
        <v>0.0126</v>
      </c>
      <c r="Z198" s="1">
        <v>0.0139</v>
      </c>
      <c r="AB198" s="1">
        <v>0.0137</v>
      </c>
      <c r="AC198" s="1">
        <v>0.0134</v>
      </c>
      <c r="AE198" s="1">
        <v>0.0147</v>
      </c>
      <c r="AF198" s="1">
        <v>0.0133</v>
      </c>
      <c r="AG198" s="1">
        <v>0.0014000000000000002</v>
      </c>
      <c r="AI198" s="1">
        <v>0.0137</v>
      </c>
      <c r="AJ198" s="218">
        <v>988662</v>
      </c>
    </row>
    <row r="199" spans="1:36" ht="12.75">
      <c r="A199" s="167">
        <v>190</v>
      </c>
      <c r="B199" s="168" t="s">
        <v>635</v>
      </c>
      <c r="C199" s="248">
        <v>598056</v>
      </c>
      <c r="D199" s="248">
        <v>613522</v>
      </c>
      <c r="E199" s="248">
        <v>622379</v>
      </c>
      <c r="F199" s="248">
        <v>639015</v>
      </c>
      <c r="G199" s="248">
        <v>655693</v>
      </c>
      <c r="H199" s="248">
        <v>0</v>
      </c>
      <c r="I199" s="242">
        <v>0</v>
      </c>
      <c r="J199" s="242">
        <v>0</v>
      </c>
      <c r="L199" s="218">
        <v>515</v>
      </c>
      <c r="M199" s="218">
        <v>1855</v>
      </c>
      <c r="N199" s="218">
        <v>1077</v>
      </c>
      <c r="O199" s="218">
        <v>703</v>
      </c>
      <c r="P199" s="229">
        <v>0</v>
      </c>
      <c r="Q199" s="218">
        <v>515</v>
      </c>
      <c r="R199" s="218">
        <v>1855</v>
      </c>
      <c r="S199" s="218">
        <v>1077</v>
      </c>
      <c r="T199" s="218">
        <v>703</v>
      </c>
      <c r="U199" s="218">
        <v>0</v>
      </c>
      <c r="V199" s="1">
        <v>0.0009</v>
      </c>
      <c r="W199" s="1">
        <v>0.003</v>
      </c>
      <c r="X199" s="1">
        <v>0.0017</v>
      </c>
      <c r="Y199" s="1">
        <v>0.0011</v>
      </c>
      <c r="Z199" s="1">
        <v>0</v>
      </c>
      <c r="AB199" s="1">
        <v>0.0019</v>
      </c>
      <c r="AC199" s="1">
        <v>0.0012</v>
      </c>
      <c r="AE199" s="1">
        <v>0.003</v>
      </c>
      <c r="AF199" s="1">
        <v>0.0014</v>
      </c>
      <c r="AG199" s="1">
        <v>0.0016</v>
      </c>
      <c r="AI199" s="1">
        <v>0.0019</v>
      </c>
      <c r="AJ199" s="218">
        <v>1246</v>
      </c>
    </row>
    <row r="200" spans="1:36" ht="12.75">
      <c r="A200" s="167">
        <v>191</v>
      </c>
      <c r="B200" s="168" t="s">
        <v>636</v>
      </c>
      <c r="C200" s="248">
        <v>12083872</v>
      </c>
      <c r="D200" s="248">
        <v>12508994</v>
      </c>
      <c r="E200" s="248">
        <v>13027613</v>
      </c>
      <c r="F200" s="248">
        <v>13492214</v>
      </c>
      <c r="G200" s="248">
        <v>14087178</v>
      </c>
      <c r="H200" s="248">
        <v>14640029</v>
      </c>
      <c r="I200" s="242" t="s">
        <v>896</v>
      </c>
      <c r="J200" s="242">
        <v>0</v>
      </c>
      <c r="L200" s="218">
        <v>123026</v>
      </c>
      <c r="M200" s="218">
        <v>205894</v>
      </c>
      <c r="N200" s="218">
        <v>132856</v>
      </c>
      <c r="O200" s="218">
        <v>253833</v>
      </c>
      <c r="P200" s="229">
        <v>189009</v>
      </c>
      <c r="Q200" s="218">
        <v>123026</v>
      </c>
      <c r="R200" s="218">
        <v>205894</v>
      </c>
      <c r="S200" s="218">
        <v>132856</v>
      </c>
      <c r="T200" s="218">
        <v>253833</v>
      </c>
      <c r="U200" s="218">
        <v>189009</v>
      </c>
      <c r="V200" s="1">
        <v>0.0102</v>
      </c>
      <c r="W200" s="1">
        <v>0.0165</v>
      </c>
      <c r="X200" s="1">
        <v>0.0102</v>
      </c>
      <c r="Y200" s="1">
        <v>0.0188</v>
      </c>
      <c r="Z200" s="1">
        <v>0.0134</v>
      </c>
      <c r="AB200" s="1">
        <v>0.0141</v>
      </c>
      <c r="AC200" s="1">
        <v>0.0134</v>
      </c>
      <c r="AE200" s="1">
        <v>0.0188</v>
      </c>
      <c r="AF200" s="1">
        <v>0.0118</v>
      </c>
      <c r="AG200" s="1">
        <v>0.007000000000000001</v>
      </c>
      <c r="AI200" s="1">
        <v>0.0141</v>
      </c>
      <c r="AJ200" s="218">
        <v>206424</v>
      </c>
    </row>
    <row r="201" spans="1:36" ht="12.75">
      <c r="A201" s="167">
        <v>192</v>
      </c>
      <c r="B201" s="168" t="s">
        <v>637</v>
      </c>
      <c r="C201" s="248">
        <v>14514877</v>
      </c>
      <c r="D201" s="248">
        <v>15143147</v>
      </c>
      <c r="E201" s="248">
        <v>16133116</v>
      </c>
      <c r="F201" s="248">
        <v>17056517</v>
      </c>
      <c r="G201" s="248">
        <v>18041033</v>
      </c>
      <c r="H201" s="248">
        <v>18896201</v>
      </c>
      <c r="I201" s="242" t="s">
        <v>921</v>
      </c>
      <c r="J201" s="242">
        <v>0</v>
      </c>
      <c r="L201" s="218">
        <v>265398</v>
      </c>
      <c r="M201" s="218">
        <v>611390</v>
      </c>
      <c r="N201" s="218">
        <v>520073</v>
      </c>
      <c r="O201" s="218">
        <v>564663</v>
      </c>
      <c r="P201" s="229">
        <v>404142</v>
      </c>
      <c r="Q201" s="218">
        <v>265398</v>
      </c>
      <c r="R201" s="218">
        <v>611390</v>
      </c>
      <c r="S201" s="218">
        <v>520073</v>
      </c>
      <c r="T201" s="218">
        <v>564663</v>
      </c>
      <c r="U201" s="218">
        <v>404142</v>
      </c>
      <c r="V201" s="1">
        <v>0.0183</v>
      </c>
      <c r="W201" s="1">
        <v>0.0404</v>
      </c>
      <c r="X201" s="1">
        <v>0.0322</v>
      </c>
      <c r="Y201" s="1">
        <v>0.0331</v>
      </c>
      <c r="Z201" s="1">
        <v>0.0224</v>
      </c>
      <c r="AB201" s="1">
        <v>0.0292</v>
      </c>
      <c r="AC201" s="1">
        <v>0.0292</v>
      </c>
      <c r="AE201" s="1">
        <v>0.0331</v>
      </c>
      <c r="AF201" s="1">
        <v>0.0273</v>
      </c>
      <c r="AG201" s="1">
        <v>0.005799999999999996</v>
      </c>
      <c r="AI201" s="1">
        <v>0.0292</v>
      </c>
      <c r="AJ201" s="218">
        <v>551769</v>
      </c>
    </row>
    <row r="202" spans="1:36" ht="12.75">
      <c r="A202" s="167">
        <v>193</v>
      </c>
      <c r="B202" s="168" t="s">
        <v>638</v>
      </c>
      <c r="C202" s="248">
        <v>2784941</v>
      </c>
      <c r="D202" s="248">
        <v>2873936</v>
      </c>
      <c r="E202" s="248">
        <v>2978977</v>
      </c>
      <c r="F202" s="248">
        <v>3080282</v>
      </c>
      <c r="G202" s="248">
        <v>3219680</v>
      </c>
      <c r="H202" s="248">
        <v>3340247</v>
      </c>
      <c r="I202" s="242">
        <v>0</v>
      </c>
      <c r="J202" s="242">
        <v>0</v>
      </c>
      <c r="L202" s="218">
        <v>19371</v>
      </c>
      <c r="M202" s="218">
        <v>33193</v>
      </c>
      <c r="N202" s="218">
        <v>26830</v>
      </c>
      <c r="O202" s="218">
        <v>39417</v>
      </c>
      <c r="P202" s="229">
        <v>40075</v>
      </c>
      <c r="Q202" s="218">
        <v>19371</v>
      </c>
      <c r="R202" s="218">
        <v>33193</v>
      </c>
      <c r="S202" s="218">
        <v>26830</v>
      </c>
      <c r="T202" s="218">
        <v>39417</v>
      </c>
      <c r="U202" s="218">
        <v>40075</v>
      </c>
      <c r="V202" s="1">
        <v>0.007</v>
      </c>
      <c r="W202" s="1">
        <v>0.0115</v>
      </c>
      <c r="X202" s="1">
        <v>0.009</v>
      </c>
      <c r="Y202" s="1">
        <v>0.0128</v>
      </c>
      <c r="Z202" s="1">
        <v>0.0124</v>
      </c>
      <c r="AB202" s="1">
        <v>0.0114</v>
      </c>
      <c r="AC202" s="1">
        <v>0.011</v>
      </c>
      <c r="AE202" s="1">
        <v>0.0128</v>
      </c>
      <c r="AF202" s="1">
        <v>0.0107</v>
      </c>
      <c r="AG202" s="1">
        <v>0.002100000000000001</v>
      </c>
      <c r="AI202" s="1">
        <v>0.0114</v>
      </c>
      <c r="AJ202" s="218">
        <v>38079</v>
      </c>
    </row>
    <row r="203" spans="1:36" ht="12.75">
      <c r="A203" s="167">
        <v>194</v>
      </c>
      <c r="B203" s="168" t="s">
        <v>639</v>
      </c>
      <c r="C203" s="248">
        <v>1564838</v>
      </c>
      <c r="D203" s="248">
        <v>1613435</v>
      </c>
      <c r="E203" s="248">
        <v>1659121</v>
      </c>
      <c r="F203" s="248">
        <v>1708335</v>
      </c>
      <c r="G203" s="248">
        <v>1775205</v>
      </c>
      <c r="H203" s="248">
        <v>1922003</v>
      </c>
      <c r="I203" s="242" t="s">
        <v>896</v>
      </c>
      <c r="J203" s="242">
        <v>0</v>
      </c>
      <c r="L203" s="218">
        <v>9476</v>
      </c>
      <c r="M203" s="218">
        <v>5350</v>
      </c>
      <c r="N203" s="218">
        <v>7736</v>
      </c>
      <c r="O203" s="218">
        <v>24162</v>
      </c>
      <c r="P203" s="229">
        <v>102418</v>
      </c>
      <c r="Q203" s="218">
        <v>9476</v>
      </c>
      <c r="R203" s="218">
        <v>5350</v>
      </c>
      <c r="S203" s="218">
        <v>7736</v>
      </c>
      <c r="T203" s="218">
        <v>24162</v>
      </c>
      <c r="U203" s="218">
        <v>102418</v>
      </c>
      <c r="V203" s="1">
        <v>0.0061</v>
      </c>
      <c r="W203" s="1">
        <v>0.0033</v>
      </c>
      <c r="X203" s="1">
        <v>0.0047</v>
      </c>
      <c r="Y203" s="1">
        <v>0.0141</v>
      </c>
      <c r="Z203" s="1">
        <v>0.0577</v>
      </c>
      <c r="AB203" s="1">
        <v>0.0255</v>
      </c>
      <c r="AC203" s="1">
        <v>0.0074</v>
      </c>
      <c r="AE203" s="1">
        <v>0.0577</v>
      </c>
      <c r="AF203" s="1">
        <v>0.0094</v>
      </c>
      <c r="AG203" s="1">
        <v>0.0483</v>
      </c>
      <c r="AI203" s="1">
        <v>0.0074</v>
      </c>
      <c r="AJ203" s="218">
        <v>14223</v>
      </c>
    </row>
    <row r="204" spans="1:36" ht="12.75">
      <c r="A204" s="167">
        <v>195</v>
      </c>
      <c r="B204" s="168" t="s">
        <v>640</v>
      </c>
      <c r="C204" s="248">
        <v>415445</v>
      </c>
      <c r="D204" s="248">
        <v>430563</v>
      </c>
      <c r="E204" s="248">
        <v>445386</v>
      </c>
      <c r="F204" s="248">
        <v>461618</v>
      </c>
      <c r="G204" s="248">
        <v>483151</v>
      </c>
      <c r="H204" s="248">
        <v>506648</v>
      </c>
      <c r="I204" s="242" t="s">
        <v>896</v>
      </c>
      <c r="J204" s="242">
        <v>0</v>
      </c>
      <c r="L204" s="218">
        <v>4732</v>
      </c>
      <c r="M204" s="218">
        <v>4059</v>
      </c>
      <c r="N204" s="218">
        <v>5097</v>
      </c>
      <c r="O204" s="218">
        <v>6460</v>
      </c>
      <c r="P204" s="229">
        <v>11418</v>
      </c>
      <c r="Q204" s="218">
        <v>4732</v>
      </c>
      <c r="R204" s="218">
        <v>4059</v>
      </c>
      <c r="S204" s="218">
        <v>5097</v>
      </c>
      <c r="T204" s="218">
        <v>6460</v>
      </c>
      <c r="U204" s="218">
        <v>11418</v>
      </c>
      <c r="V204" s="1">
        <v>0.0114</v>
      </c>
      <c r="W204" s="1">
        <v>0.0094</v>
      </c>
      <c r="X204" s="1">
        <v>0.0114</v>
      </c>
      <c r="Y204" s="1">
        <v>0.014</v>
      </c>
      <c r="Z204" s="1">
        <v>0.0236</v>
      </c>
      <c r="AB204" s="1">
        <v>0.0163</v>
      </c>
      <c r="AC204" s="1">
        <v>0.0116</v>
      </c>
      <c r="AE204" s="1">
        <v>0.0236</v>
      </c>
      <c r="AF204" s="1">
        <v>0.0127</v>
      </c>
      <c r="AG204" s="1">
        <v>0.0109</v>
      </c>
      <c r="AI204" s="1">
        <v>0.0163</v>
      </c>
      <c r="AJ204" s="218">
        <v>8258</v>
      </c>
    </row>
    <row r="205" spans="1:36" ht="12.75">
      <c r="A205" s="167">
        <v>196</v>
      </c>
      <c r="B205" s="168" t="s">
        <v>641</v>
      </c>
      <c r="C205" s="248">
        <v>7321680</v>
      </c>
      <c r="D205" s="248">
        <v>7549216</v>
      </c>
      <c r="E205" s="248">
        <v>7783161</v>
      </c>
      <c r="F205" s="248">
        <v>8038795</v>
      </c>
      <c r="G205" s="248">
        <v>8309288</v>
      </c>
      <c r="H205" s="248">
        <v>8574807</v>
      </c>
      <c r="I205" s="242" t="s">
        <v>896</v>
      </c>
      <c r="J205" s="242" t="s">
        <v>914</v>
      </c>
      <c r="L205" s="218">
        <v>44494</v>
      </c>
      <c r="M205" s="218">
        <v>45214</v>
      </c>
      <c r="N205" s="218">
        <v>61055</v>
      </c>
      <c r="O205" s="218">
        <v>56691</v>
      </c>
      <c r="P205" s="229">
        <v>57787</v>
      </c>
      <c r="Q205" s="218">
        <v>44494</v>
      </c>
      <c r="R205" s="218">
        <v>45214</v>
      </c>
      <c r="S205" s="218">
        <v>61055</v>
      </c>
      <c r="T205" s="218">
        <v>56691</v>
      </c>
      <c r="U205" s="218">
        <v>57787</v>
      </c>
      <c r="V205" s="1">
        <v>0.0061</v>
      </c>
      <c r="W205" s="1">
        <v>0.006</v>
      </c>
      <c r="X205" s="1">
        <v>0.0078</v>
      </c>
      <c r="Y205" s="1">
        <v>0.0071</v>
      </c>
      <c r="Z205" s="1">
        <v>0.007</v>
      </c>
      <c r="AB205" s="1">
        <v>0.0073</v>
      </c>
      <c r="AC205" s="1">
        <v>0.0067</v>
      </c>
      <c r="AE205" s="1">
        <v>0.0078</v>
      </c>
      <c r="AF205" s="1">
        <v>0.0071</v>
      </c>
      <c r="AG205" s="1">
        <v>0.0006999999999999992</v>
      </c>
      <c r="AI205" s="1">
        <v>0.0073</v>
      </c>
      <c r="AJ205" s="218">
        <v>62596</v>
      </c>
    </row>
    <row r="206" spans="1:36" ht="12.75">
      <c r="A206" s="167">
        <v>197</v>
      </c>
      <c r="B206" s="168" t="s">
        <v>642</v>
      </c>
      <c r="C206" s="248">
        <v>59219382</v>
      </c>
      <c r="D206" s="248">
        <v>61970547</v>
      </c>
      <c r="E206" s="248">
        <v>64771578</v>
      </c>
      <c r="F206" s="248">
        <v>67673866</v>
      </c>
      <c r="G206" s="248">
        <v>70600541</v>
      </c>
      <c r="H206" s="248">
        <v>73826763</v>
      </c>
      <c r="I206" s="242">
        <v>0</v>
      </c>
      <c r="J206" s="242">
        <v>0</v>
      </c>
      <c r="L206" s="218">
        <v>1270680</v>
      </c>
      <c r="M206" s="218">
        <v>1251767</v>
      </c>
      <c r="N206" s="218">
        <v>1282998</v>
      </c>
      <c r="O206" s="218">
        <v>1057635</v>
      </c>
      <c r="P206" s="229">
        <v>1459909</v>
      </c>
      <c r="Q206" s="218">
        <v>1270680</v>
      </c>
      <c r="R206" s="218">
        <v>1251767</v>
      </c>
      <c r="S206" s="218">
        <v>1282998</v>
      </c>
      <c r="T206" s="218">
        <v>1057635</v>
      </c>
      <c r="U206" s="218">
        <v>1459909</v>
      </c>
      <c r="V206" s="1">
        <v>0.0215</v>
      </c>
      <c r="W206" s="1">
        <v>0.0202</v>
      </c>
      <c r="X206" s="1">
        <v>0.0198</v>
      </c>
      <c r="Y206" s="1">
        <v>0.0156</v>
      </c>
      <c r="Z206" s="1">
        <v>0.0207</v>
      </c>
      <c r="AB206" s="1">
        <v>0.0187</v>
      </c>
      <c r="AC206" s="1">
        <v>0.0185</v>
      </c>
      <c r="AE206" s="1">
        <v>0.0207</v>
      </c>
      <c r="AF206" s="1">
        <v>0.0177</v>
      </c>
      <c r="AG206" s="1">
        <v>0.002999999999999999</v>
      </c>
      <c r="AI206" s="1">
        <v>0.0187</v>
      </c>
      <c r="AJ206" s="218">
        <v>1380560</v>
      </c>
    </row>
    <row r="207" spans="1:36" ht="12.75">
      <c r="A207" s="167">
        <v>198</v>
      </c>
      <c r="B207" s="168" t="s">
        <v>643</v>
      </c>
      <c r="C207" s="248">
        <v>90478492</v>
      </c>
      <c r="D207" s="248">
        <v>94247300</v>
      </c>
      <c r="E207" s="248">
        <v>97775327</v>
      </c>
      <c r="F207" s="248">
        <v>101764896</v>
      </c>
      <c r="G207" s="248">
        <v>106331032</v>
      </c>
      <c r="H207" s="248">
        <v>111249927</v>
      </c>
      <c r="I207" s="242">
        <v>0</v>
      </c>
      <c r="J207" s="242">
        <v>0</v>
      </c>
      <c r="L207" s="218">
        <v>1506846</v>
      </c>
      <c r="M207" s="218">
        <v>1171844</v>
      </c>
      <c r="N207" s="218">
        <v>1545185</v>
      </c>
      <c r="O207" s="218">
        <v>1884006</v>
      </c>
      <c r="P207" s="229">
        <v>2260619</v>
      </c>
      <c r="Q207" s="218">
        <v>1506846</v>
      </c>
      <c r="R207" s="218">
        <v>1171844</v>
      </c>
      <c r="S207" s="218">
        <v>1545185</v>
      </c>
      <c r="T207" s="218">
        <v>1884006</v>
      </c>
      <c r="U207" s="218">
        <v>2260619</v>
      </c>
      <c r="V207" s="1">
        <v>0.0167</v>
      </c>
      <c r="W207" s="1">
        <v>0.0124</v>
      </c>
      <c r="X207" s="1">
        <v>0.0158</v>
      </c>
      <c r="Y207" s="1">
        <v>0.0185</v>
      </c>
      <c r="Z207" s="1">
        <v>0.0213</v>
      </c>
      <c r="AB207" s="1">
        <v>0.0185</v>
      </c>
      <c r="AC207" s="1">
        <v>0.0156</v>
      </c>
      <c r="AE207" s="1">
        <v>0.0213</v>
      </c>
      <c r="AF207" s="1">
        <v>0.0172</v>
      </c>
      <c r="AG207" s="1">
        <v>0.0040999999999999995</v>
      </c>
      <c r="AI207" s="1">
        <v>0.0185</v>
      </c>
      <c r="AJ207" s="218">
        <v>2058124</v>
      </c>
    </row>
    <row r="208" spans="1:36" ht="12.75">
      <c r="A208" s="167">
        <v>199</v>
      </c>
      <c r="B208" s="168" t="s">
        <v>644</v>
      </c>
      <c r="C208" s="248">
        <v>103353659</v>
      </c>
      <c r="D208" s="248">
        <v>108859598</v>
      </c>
      <c r="E208" s="248">
        <v>116424769</v>
      </c>
      <c r="F208" s="248">
        <v>123730790</v>
      </c>
      <c r="G208" s="248">
        <v>131792059</v>
      </c>
      <c r="H208" s="248">
        <v>139638667</v>
      </c>
      <c r="I208" s="242" t="s">
        <v>895</v>
      </c>
      <c r="J208" s="242">
        <v>0</v>
      </c>
      <c r="L208" s="218">
        <v>2919417</v>
      </c>
      <c r="M208" s="218">
        <v>4841774</v>
      </c>
      <c r="N208" s="218">
        <v>4394835</v>
      </c>
      <c r="O208" s="218">
        <v>4697667</v>
      </c>
      <c r="P208" s="229">
        <v>4551806</v>
      </c>
      <c r="Q208" s="218">
        <v>2919417</v>
      </c>
      <c r="R208" s="218">
        <v>4841774</v>
      </c>
      <c r="S208" s="218">
        <v>4394835</v>
      </c>
      <c r="T208" s="218">
        <v>4697667</v>
      </c>
      <c r="U208" s="218">
        <v>4551806</v>
      </c>
      <c r="V208" s="1">
        <v>0.0282</v>
      </c>
      <c r="W208" s="1">
        <v>0.0445</v>
      </c>
      <c r="X208" s="1">
        <v>0.0377</v>
      </c>
      <c r="Y208" s="1">
        <v>0.038</v>
      </c>
      <c r="Z208" s="1">
        <v>0.0345</v>
      </c>
      <c r="AB208" s="1">
        <v>0.0367</v>
      </c>
      <c r="AC208" s="1">
        <v>0.0367</v>
      </c>
      <c r="AE208" s="1">
        <v>0.038</v>
      </c>
      <c r="AF208" s="1">
        <v>0.0361</v>
      </c>
      <c r="AG208" s="1">
        <v>0.001899999999999999</v>
      </c>
      <c r="AI208" s="1">
        <v>0.0367</v>
      </c>
      <c r="AJ208" s="218">
        <v>5124739</v>
      </c>
    </row>
    <row r="209" spans="1:36" ht="12.75">
      <c r="A209" s="167">
        <v>200</v>
      </c>
      <c r="B209" s="168" t="s">
        <v>645</v>
      </c>
      <c r="C209" s="248">
        <v>413539</v>
      </c>
      <c r="D209" s="248">
        <v>427503</v>
      </c>
      <c r="E209" s="248">
        <v>441983</v>
      </c>
      <c r="F209" s="248">
        <v>456886</v>
      </c>
      <c r="G209" s="248">
        <v>472657</v>
      </c>
      <c r="H209" s="248">
        <v>495207</v>
      </c>
      <c r="I209" s="242">
        <v>0</v>
      </c>
      <c r="J209" s="242">
        <v>0</v>
      </c>
      <c r="L209" s="218">
        <v>3625</v>
      </c>
      <c r="M209" s="218">
        <v>3792</v>
      </c>
      <c r="N209" s="218">
        <v>3854</v>
      </c>
      <c r="O209" s="218">
        <v>3405</v>
      </c>
      <c r="P209" s="229">
        <v>10733</v>
      </c>
      <c r="Q209" s="218">
        <v>3625</v>
      </c>
      <c r="R209" s="218">
        <v>3792</v>
      </c>
      <c r="S209" s="218">
        <v>3854</v>
      </c>
      <c r="T209" s="218">
        <v>3405</v>
      </c>
      <c r="U209" s="218">
        <v>10733</v>
      </c>
      <c r="V209" s="1">
        <v>0.0088</v>
      </c>
      <c r="W209" s="1">
        <v>0.0089</v>
      </c>
      <c r="X209" s="1">
        <v>0.0087</v>
      </c>
      <c r="Y209" s="1">
        <v>0.0075</v>
      </c>
      <c r="Z209" s="1">
        <v>0.0227</v>
      </c>
      <c r="AB209" s="1">
        <v>0.013</v>
      </c>
      <c r="AC209" s="1">
        <v>0.0084</v>
      </c>
      <c r="AE209" s="1">
        <v>0.0227</v>
      </c>
      <c r="AF209" s="1">
        <v>0.0081</v>
      </c>
      <c r="AG209" s="1">
        <v>0.014600000000000002</v>
      </c>
      <c r="AI209" s="1">
        <v>0.013</v>
      </c>
      <c r="AJ209" s="218">
        <v>6438</v>
      </c>
    </row>
    <row r="210" spans="1:36" ht="12.75">
      <c r="A210" s="167">
        <v>201</v>
      </c>
      <c r="B210" s="168" t="s">
        <v>646</v>
      </c>
      <c r="C210" s="248">
        <v>114137930</v>
      </c>
      <c r="D210" s="248">
        <v>118972217</v>
      </c>
      <c r="E210" s="248">
        <v>123961220</v>
      </c>
      <c r="F210" s="248">
        <v>129211894</v>
      </c>
      <c r="G210" s="248">
        <v>134165825</v>
      </c>
      <c r="H210" s="248">
        <v>139232805</v>
      </c>
      <c r="I210" s="242">
        <v>0</v>
      </c>
      <c r="J210" s="242">
        <v>0</v>
      </c>
      <c r="L210" s="218">
        <v>1980839</v>
      </c>
      <c r="M210" s="218">
        <v>2014698</v>
      </c>
      <c r="N210" s="218">
        <v>2151643</v>
      </c>
      <c r="O210" s="218">
        <v>1723634</v>
      </c>
      <c r="P210" s="229">
        <v>1712834</v>
      </c>
      <c r="Q210" s="218">
        <v>1980839</v>
      </c>
      <c r="R210" s="218">
        <v>2014698</v>
      </c>
      <c r="S210" s="218">
        <v>2151643</v>
      </c>
      <c r="T210" s="218">
        <v>1723634</v>
      </c>
      <c r="U210" s="218">
        <v>1712834</v>
      </c>
      <c r="V210" s="1">
        <v>0.0174</v>
      </c>
      <c r="W210" s="1">
        <v>0.0169</v>
      </c>
      <c r="X210" s="1">
        <v>0.0174</v>
      </c>
      <c r="Y210" s="1">
        <v>0.0133</v>
      </c>
      <c r="Z210" s="1">
        <v>0.0128</v>
      </c>
      <c r="AB210" s="1">
        <v>0.0145</v>
      </c>
      <c r="AC210" s="1">
        <v>0.0143</v>
      </c>
      <c r="AE210" s="1">
        <v>0.0174</v>
      </c>
      <c r="AF210" s="1">
        <v>0.0131</v>
      </c>
      <c r="AG210" s="1">
        <v>0.004299999999999998</v>
      </c>
      <c r="AI210" s="1">
        <v>0.0145</v>
      </c>
      <c r="AJ210" s="218">
        <v>2018876</v>
      </c>
    </row>
    <row r="211" spans="1:36" ht="12.75">
      <c r="A211" s="167">
        <v>202</v>
      </c>
      <c r="B211" s="168" t="s">
        <v>647</v>
      </c>
      <c r="C211" s="248">
        <v>1770809</v>
      </c>
      <c r="D211" s="248">
        <v>1831515</v>
      </c>
      <c r="E211" s="248">
        <v>1916946</v>
      </c>
      <c r="F211" s="248">
        <v>1986818</v>
      </c>
      <c r="G211" s="248">
        <v>2068476</v>
      </c>
      <c r="H211" s="248">
        <v>2151701</v>
      </c>
      <c r="I211" s="242">
        <v>0</v>
      </c>
      <c r="J211" s="242">
        <v>0</v>
      </c>
      <c r="L211" s="218">
        <v>16436</v>
      </c>
      <c r="M211" s="218">
        <v>39643</v>
      </c>
      <c r="N211" s="218">
        <v>21948</v>
      </c>
      <c r="O211" s="218">
        <v>31988</v>
      </c>
      <c r="P211" s="229">
        <v>31513</v>
      </c>
      <c r="Q211" s="218">
        <v>16436</v>
      </c>
      <c r="R211" s="218">
        <v>39643</v>
      </c>
      <c r="S211" s="218">
        <v>21948</v>
      </c>
      <c r="T211" s="218">
        <v>31988</v>
      </c>
      <c r="U211" s="218">
        <v>31513</v>
      </c>
      <c r="V211" s="1">
        <v>0.0093</v>
      </c>
      <c r="W211" s="1">
        <v>0.0216</v>
      </c>
      <c r="X211" s="1">
        <v>0.0114</v>
      </c>
      <c r="Y211" s="1">
        <v>0.0161</v>
      </c>
      <c r="Z211" s="1">
        <v>0.0152</v>
      </c>
      <c r="AB211" s="1">
        <v>0.0142</v>
      </c>
      <c r="AC211" s="1">
        <v>0.0142</v>
      </c>
      <c r="AE211" s="1">
        <v>0.0161</v>
      </c>
      <c r="AF211" s="1">
        <v>0.0133</v>
      </c>
      <c r="AG211" s="1">
        <v>0.0028000000000000004</v>
      </c>
      <c r="AI211" s="1">
        <v>0.0142</v>
      </c>
      <c r="AJ211" s="218">
        <v>30554</v>
      </c>
    </row>
    <row r="212" spans="1:36" ht="12.75">
      <c r="A212" s="167">
        <v>203</v>
      </c>
      <c r="B212" s="168" t="s">
        <v>648</v>
      </c>
      <c r="C212" s="248">
        <v>4058798</v>
      </c>
      <c r="D212" s="248">
        <v>4191787</v>
      </c>
      <c r="E212" s="248">
        <v>4337766</v>
      </c>
      <c r="F212" s="248">
        <v>4501548</v>
      </c>
      <c r="G212" s="248">
        <v>4688210</v>
      </c>
      <c r="H212" s="248">
        <v>4846148</v>
      </c>
      <c r="I212" s="242">
        <v>0</v>
      </c>
      <c r="J212" s="242">
        <v>0</v>
      </c>
      <c r="L212" s="218">
        <v>31519</v>
      </c>
      <c r="M212" s="218">
        <v>41184</v>
      </c>
      <c r="N212" s="218">
        <v>55338</v>
      </c>
      <c r="O212" s="218">
        <v>62344</v>
      </c>
      <c r="P212" s="229">
        <v>40733</v>
      </c>
      <c r="Q212" s="218">
        <v>31519</v>
      </c>
      <c r="R212" s="218">
        <v>41184</v>
      </c>
      <c r="S212" s="218">
        <v>55338</v>
      </c>
      <c r="T212" s="218">
        <v>62344</v>
      </c>
      <c r="U212" s="218">
        <v>40733</v>
      </c>
      <c r="V212" s="1">
        <v>0.0078</v>
      </c>
      <c r="W212" s="1">
        <v>0.0098</v>
      </c>
      <c r="X212" s="1">
        <v>0.0128</v>
      </c>
      <c r="Y212" s="1">
        <v>0.0138</v>
      </c>
      <c r="Z212" s="1">
        <v>0.0087</v>
      </c>
      <c r="AB212" s="1">
        <v>0.0118</v>
      </c>
      <c r="AC212" s="1">
        <v>0.0104</v>
      </c>
      <c r="AE212" s="1">
        <v>0.0138</v>
      </c>
      <c r="AF212" s="1">
        <v>0.0108</v>
      </c>
      <c r="AG212" s="1">
        <v>0.002999999999999999</v>
      </c>
      <c r="AI212" s="1">
        <v>0.0118</v>
      </c>
      <c r="AJ212" s="218">
        <v>57185</v>
      </c>
    </row>
    <row r="213" spans="1:36" ht="12.75">
      <c r="A213" s="167">
        <v>204</v>
      </c>
      <c r="B213" s="168" t="s">
        <v>649</v>
      </c>
      <c r="C213" s="248">
        <v>1425795</v>
      </c>
      <c r="D213" s="248">
        <v>1482644</v>
      </c>
      <c r="E213" s="248">
        <v>1532627</v>
      </c>
      <c r="F213" s="248">
        <v>1598850</v>
      </c>
      <c r="G213" s="248">
        <v>1661945</v>
      </c>
      <c r="H213" s="248">
        <v>1728804</v>
      </c>
      <c r="I213" s="242">
        <v>0</v>
      </c>
      <c r="J213" s="242">
        <v>0</v>
      </c>
      <c r="L213" s="218">
        <v>21204</v>
      </c>
      <c r="M213" s="218">
        <v>12916</v>
      </c>
      <c r="N213" s="218">
        <v>27907</v>
      </c>
      <c r="O213" s="218">
        <v>13218</v>
      </c>
      <c r="P213" s="229">
        <v>25311</v>
      </c>
      <c r="Q213" s="218">
        <v>21204</v>
      </c>
      <c r="R213" s="218">
        <v>12916</v>
      </c>
      <c r="S213" s="218">
        <v>27907</v>
      </c>
      <c r="T213" s="218">
        <v>13218</v>
      </c>
      <c r="U213" s="218">
        <v>25311</v>
      </c>
      <c r="V213" s="1">
        <v>0.0149</v>
      </c>
      <c r="W213" s="1">
        <v>0.0087</v>
      </c>
      <c r="X213" s="1">
        <v>0.0182</v>
      </c>
      <c r="Y213" s="1">
        <v>0.0083</v>
      </c>
      <c r="Z213" s="1">
        <v>0.0152</v>
      </c>
      <c r="AB213" s="1">
        <v>0.0139</v>
      </c>
      <c r="AC213" s="1">
        <v>0.0107</v>
      </c>
      <c r="AE213" s="1">
        <v>0.0182</v>
      </c>
      <c r="AF213" s="1">
        <v>0.0118</v>
      </c>
      <c r="AG213" s="1">
        <v>0.006400000000000001</v>
      </c>
      <c r="AI213" s="1">
        <v>0.0139</v>
      </c>
      <c r="AJ213" s="218">
        <v>24030</v>
      </c>
    </row>
    <row r="214" spans="1:36" ht="12.75">
      <c r="A214" s="167">
        <v>205</v>
      </c>
      <c r="B214" s="168" t="s">
        <v>650</v>
      </c>
      <c r="C214" s="248">
        <v>12961414</v>
      </c>
      <c r="D214" s="248">
        <v>13522323</v>
      </c>
      <c r="E214" s="248">
        <v>14061923</v>
      </c>
      <c r="F214" s="248">
        <v>14589424</v>
      </c>
      <c r="G214" s="248">
        <v>15170736</v>
      </c>
      <c r="H214" s="248">
        <v>15749793</v>
      </c>
      <c r="I214" s="242" t="s">
        <v>900</v>
      </c>
      <c r="J214" s="242">
        <v>0</v>
      </c>
      <c r="L214" s="218">
        <v>194795</v>
      </c>
      <c r="M214" s="218">
        <v>201542</v>
      </c>
      <c r="N214" s="218">
        <v>175953</v>
      </c>
      <c r="O214" s="218">
        <v>181270</v>
      </c>
      <c r="P214" s="229">
        <v>194940</v>
      </c>
      <c r="Q214" s="218">
        <v>194795</v>
      </c>
      <c r="R214" s="218">
        <v>201542</v>
      </c>
      <c r="S214" s="218">
        <v>175953</v>
      </c>
      <c r="T214" s="218">
        <v>181270</v>
      </c>
      <c r="U214" s="218">
        <v>194940</v>
      </c>
      <c r="V214" s="1">
        <v>0.015</v>
      </c>
      <c r="W214" s="1">
        <v>0.0149</v>
      </c>
      <c r="X214" s="1">
        <v>0.0125</v>
      </c>
      <c r="Y214" s="1">
        <v>0.0124</v>
      </c>
      <c r="Z214" s="1">
        <v>0.0128</v>
      </c>
      <c r="AB214" s="1">
        <v>0.0126</v>
      </c>
      <c r="AC214" s="1">
        <v>0.0126</v>
      </c>
      <c r="AE214" s="1">
        <v>0.0128</v>
      </c>
      <c r="AF214" s="1">
        <v>0.0125</v>
      </c>
      <c r="AG214" s="1">
        <v>0.0002999999999999999</v>
      </c>
      <c r="AI214" s="1">
        <v>0.0126</v>
      </c>
      <c r="AJ214" s="218">
        <v>198447</v>
      </c>
    </row>
    <row r="215" spans="1:36" ht="12.75">
      <c r="A215" s="167">
        <v>206</v>
      </c>
      <c r="B215" s="168" t="s">
        <v>651</v>
      </c>
      <c r="C215" s="248">
        <v>47847641</v>
      </c>
      <c r="D215" s="248">
        <v>49834938</v>
      </c>
      <c r="E215" s="248">
        <v>52014405</v>
      </c>
      <c r="F215" s="248">
        <v>54300695</v>
      </c>
      <c r="G215" s="248">
        <v>56390995</v>
      </c>
      <c r="H215" s="248">
        <v>58726600</v>
      </c>
      <c r="I215" s="242" t="s">
        <v>896</v>
      </c>
      <c r="J215" s="242">
        <v>0</v>
      </c>
      <c r="L215" s="218">
        <v>791106</v>
      </c>
      <c r="M215" s="218">
        <v>933594</v>
      </c>
      <c r="N215" s="218">
        <v>985930</v>
      </c>
      <c r="O215" s="218">
        <v>732783</v>
      </c>
      <c r="P215" s="229">
        <v>925830</v>
      </c>
      <c r="Q215" s="218">
        <v>791106</v>
      </c>
      <c r="R215" s="218">
        <v>933594</v>
      </c>
      <c r="S215" s="218">
        <v>985930</v>
      </c>
      <c r="T215" s="218">
        <v>732783</v>
      </c>
      <c r="U215" s="218">
        <v>925830</v>
      </c>
      <c r="V215" s="1">
        <v>0.0165</v>
      </c>
      <c r="W215" s="1">
        <v>0.0187</v>
      </c>
      <c r="X215" s="1">
        <v>0.019</v>
      </c>
      <c r="Y215" s="1">
        <v>0.0135</v>
      </c>
      <c r="Z215" s="1">
        <v>0.0164</v>
      </c>
      <c r="AB215" s="1">
        <v>0.0163</v>
      </c>
      <c r="AC215" s="1">
        <v>0.0162</v>
      </c>
      <c r="AE215" s="1">
        <v>0.019</v>
      </c>
      <c r="AF215" s="1">
        <v>0.015</v>
      </c>
      <c r="AG215" s="1">
        <v>0.004</v>
      </c>
      <c r="AI215" s="1">
        <v>0.0163</v>
      </c>
      <c r="AJ215" s="218">
        <v>957244</v>
      </c>
    </row>
    <row r="216" spans="1:36" ht="12.75">
      <c r="A216" s="167">
        <v>207</v>
      </c>
      <c r="B216" s="168" t="s">
        <v>652</v>
      </c>
      <c r="C216" s="248">
        <v>279763291</v>
      </c>
      <c r="D216" s="248">
        <v>291557071</v>
      </c>
      <c r="E216" s="248">
        <v>304419021</v>
      </c>
      <c r="F216" s="248">
        <v>317791878</v>
      </c>
      <c r="G216" s="248">
        <v>331996517</v>
      </c>
      <c r="H216" s="248">
        <v>346862522</v>
      </c>
      <c r="I216" s="242">
        <v>0</v>
      </c>
      <c r="J216" s="242">
        <v>0</v>
      </c>
      <c r="L216" s="218">
        <v>4799698</v>
      </c>
      <c r="M216" s="218">
        <v>5573023</v>
      </c>
      <c r="N216" s="218">
        <v>5762382</v>
      </c>
      <c r="O216" s="218">
        <v>5605861</v>
      </c>
      <c r="P216" s="229">
        <v>6462543</v>
      </c>
      <c r="Q216" s="218">
        <v>4799698</v>
      </c>
      <c r="R216" s="218">
        <v>5573023</v>
      </c>
      <c r="S216" s="218">
        <v>5762382</v>
      </c>
      <c r="T216" s="218">
        <v>5605861</v>
      </c>
      <c r="U216" s="218">
        <v>6462543</v>
      </c>
      <c r="V216" s="1">
        <v>0.0172</v>
      </c>
      <c r="W216" s="1">
        <v>0.0191</v>
      </c>
      <c r="X216" s="1">
        <v>0.0189</v>
      </c>
      <c r="Y216" s="1">
        <v>0.0176</v>
      </c>
      <c r="Z216" s="1">
        <v>0.0195</v>
      </c>
      <c r="AB216" s="1">
        <v>0.0187</v>
      </c>
      <c r="AC216" s="1">
        <v>0.0185</v>
      </c>
      <c r="AE216" s="1">
        <v>0.0195</v>
      </c>
      <c r="AF216" s="1">
        <v>0.0183</v>
      </c>
      <c r="AG216" s="1">
        <v>0.0011999999999999997</v>
      </c>
      <c r="AI216" s="1">
        <v>0.0187</v>
      </c>
      <c r="AJ216" s="218">
        <v>6486329</v>
      </c>
    </row>
    <row r="217" spans="1:36" ht="12.75">
      <c r="A217" s="167">
        <v>208</v>
      </c>
      <c r="B217" s="168" t="s">
        <v>653</v>
      </c>
      <c r="C217" s="248">
        <v>23546056</v>
      </c>
      <c r="D217" s="248">
        <v>24707393</v>
      </c>
      <c r="E217" s="248">
        <v>25835807</v>
      </c>
      <c r="F217" s="248">
        <v>27154211</v>
      </c>
      <c r="G217" s="248">
        <v>28488383</v>
      </c>
      <c r="H217" s="248">
        <v>29929463</v>
      </c>
      <c r="I217" s="242" t="s">
        <v>919</v>
      </c>
      <c r="J217" s="242">
        <v>0</v>
      </c>
      <c r="L217" s="218">
        <v>572686</v>
      </c>
      <c r="M217" s="218">
        <v>510729</v>
      </c>
      <c r="N217" s="218">
        <v>672509</v>
      </c>
      <c r="O217" s="218">
        <v>569520</v>
      </c>
      <c r="P217" s="229">
        <v>728758</v>
      </c>
      <c r="Q217" s="218">
        <v>572686</v>
      </c>
      <c r="R217" s="218">
        <v>510729</v>
      </c>
      <c r="S217" s="218">
        <v>672509</v>
      </c>
      <c r="T217" s="218">
        <v>569520</v>
      </c>
      <c r="U217" s="218">
        <v>728758</v>
      </c>
      <c r="V217" s="1">
        <v>0.0243</v>
      </c>
      <c r="W217" s="1">
        <v>0.0207</v>
      </c>
      <c r="X217" s="1">
        <v>0.026</v>
      </c>
      <c r="Y217" s="1">
        <v>0.021</v>
      </c>
      <c r="Z217" s="1">
        <v>0.0256</v>
      </c>
      <c r="AB217" s="1">
        <v>0.0242</v>
      </c>
      <c r="AC217" s="1">
        <v>0.0224</v>
      </c>
      <c r="AE217" s="1">
        <v>0.026</v>
      </c>
      <c r="AF217" s="1">
        <v>0.0233</v>
      </c>
      <c r="AG217" s="1">
        <v>0.0026999999999999975</v>
      </c>
      <c r="AI217" s="1">
        <v>0.0242</v>
      </c>
      <c r="AJ217" s="218">
        <v>724293</v>
      </c>
    </row>
    <row r="218" spans="1:36" ht="12.75">
      <c r="A218" s="167">
        <v>209</v>
      </c>
      <c r="B218" s="168" t="s">
        <v>654</v>
      </c>
      <c r="C218" s="248">
        <v>15745723</v>
      </c>
      <c r="D218" s="248">
        <v>16317472</v>
      </c>
      <c r="E218" s="248">
        <v>16996148</v>
      </c>
      <c r="F218" s="248">
        <v>17777170</v>
      </c>
      <c r="G218" s="248">
        <v>18814731</v>
      </c>
      <c r="H218" s="248">
        <v>19460894</v>
      </c>
      <c r="I218" s="242" t="s">
        <v>919</v>
      </c>
      <c r="J218" s="242">
        <v>0</v>
      </c>
      <c r="L218" s="218">
        <v>178106</v>
      </c>
      <c r="M218" s="218">
        <v>270739</v>
      </c>
      <c r="N218" s="218">
        <v>356118</v>
      </c>
      <c r="O218" s="218">
        <v>593132</v>
      </c>
      <c r="P218" s="229">
        <v>175795</v>
      </c>
      <c r="Q218" s="218">
        <v>178106</v>
      </c>
      <c r="R218" s="218">
        <v>270739</v>
      </c>
      <c r="S218" s="218">
        <v>356118</v>
      </c>
      <c r="T218" s="218">
        <v>593132</v>
      </c>
      <c r="U218" s="218">
        <v>175795</v>
      </c>
      <c r="V218" s="1">
        <v>0.0113</v>
      </c>
      <c r="W218" s="1">
        <v>0.0166</v>
      </c>
      <c r="X218" s="1">
        <v>0.021</v>
      </c>
      <c r="Y218" s="1">
        <v>0.0334</v>
      </c>
      <c r="Z218" s="1">
        <v>0.0093</v>
      </c>
      <c r="AB218" s="1">
        <v>0.0212</v>
      </c>
      <c r="AC218" s="1">
        <v>0.0156</v>
      </c>
      <c r="AE218" s="1">
        <v>0.0334</v>
      </c>
      <c r="AF218" s="1">
        <v>0.0152</v>
      </c>
      <c r="AG218" s="1">
        <v>0.0182</v>
      </c>
      <c r="AI218" s="1">
        <v>0.0212</v>
      </c>
      <c r="AJ218" s="218">
        <v>407047</v>
      </c>
    </row>
    <row r="219" spans="1:36" ht="12.75">
      <c r="A219" s="167">
        <v>210</v>
      </c>
      <c r="B219" s="168" t="s">
        <v>655</v>
      </c>
      <c r="C219" s="248">
        <v>59123365</v>
      </c>
      <c r="D219" s="248">
        <v>61172222</v>
      </c>
      <c r="E219" s="248">
        <v>63568793</v>
      </c>
      <c r="F219" s="248">
        <v>66285640</v>
      </c>
      <c r="G219" s="248">
        <v>69482978</v>
      </c>
      <c r="H219" s="248">
        <v>72189260</v>
      </c>
      <c r="I219" s="242" t="s">
        <v>896</v>
      </c>
      <c r="J219" s="242">
        <v>0</v>
      </c>
      <c r="L219" s="218">
        <v>570773</v>
      </c>
      <c r="M219" s="218">
        <v>867266</v>
      </c>
      <c r="N219" s="218">
        <v>1127627</v>
      </c>
      <c r="O219" s="218">
        <v>1340650</v>
      </c>
      <c r="P219" s="229">
        <v>969208</v>
      </c>
      <c r="Q219" s="218">
        <v>570773</v>
      </c>
      <c r="R219" s="218">
        <v>867266</v>
      </c>
      <c r="S219" s="218">
        <v>1127627</v>
      </c>
      <c r="T219" s="218">
        <v>1340650</v>
      </c>
      <c r="U219" s="218">
        <v>969208</v>
      </c>
      <c r="V219" s="1">
        <v>0.0097</v>
      </c>
      <c r="W219" s="1">
        <v>0.0142</v>
      </c>
      <c r="X219" s="1">
        <v>0.0177</v>
      </c>
      <c r="Y219" s="1">
        <v>0.0202</v>
      </c>
      <c r="Z219" s="1">
        <v>0.0139</v>
      </c>
      <c r="AB219" s="1">
        <v>0.0173</v>
      </c>
      <c r="AC219" s="1">
        <v>0.0153</v>
      </c>
      <c r="AE219" s="1">
        <v>0.0202</v>
      </c>
      <c r="AF219" s="1">
        <v>0.0158</v>
      </c>
      <c r="AG219" s="1">
        <v>0.004399999999999998</v>
      </c>
      <c r="AI219" s="1">
        <v>0.0173</v>
      </c>
      <c r="AJ219" s="218">
        <v>1248874</v>
      </c>
    </row>
    <row r="220" spans="1:36" ht="12.75">
      <c r="A220" s="167">
        <v>211</v>
      </c>
      <c r="B220" s="168" t="s">
        <v>656</v>
      </c>
      <c r="C220" s="248">
        <v>46801317</v>
      </c>
      <c r="D220" s="248">
        <v>48404137</v>
      </c>
      <c r="E220" s="248">
        <v>50026771</v>
      </c>
      <c r="F220" s="248">
        <v>51795294</v>
      </c>
      <c r="G220" s="248">
        <v>53714829</v>
      </c>
      <c r="H220" s="248">
        <v>55678948</v>
      </c>
      <c r="I220" s="242" t="s">
        <v>898</v>
      </c>
      <c r="J220" s="242">
        <v>0</v>
      </c>
      <c r="L220" s="218">
        <v>432787</v>
      </c>
      <c r="M220" s="218">
        <v>412531</v>
      </c>
      <c r="N220" s="218">
        <v>514911</v>
      </c>
      <c r="O220" s="218">
        <v>624653</v>
      </c>
      <c r="P220" s="229">
        <v>621249</v>
      </c>
      <c r="Q220" s="218">
        <v>432787</v>
      </c>
      <c r="R220" s="218">
        <v>412531</v>
      </c>
      <c r="S220" s="218">
        <v>514911</v>
      </c>
      <c r="T220" s="218">
        <v>624653</v>
      </c>
      <c r="U220" s="218">
        <v>621249</v>
      </c>
      <c r="V220" s="1">
        <v>0.0092</v>
      </c>
      <c r="W220" s="1">
        <v>0.0085</v>
      </c>
      <c r="X220" s="1">
        <v>0.0103</v>
      </c>
      <c r="Y220" s="1">
        <v>0.0121</v>
      </c>
      <c r="Z220" s="1">
        <v>0.0116</v>
      </c>
      <c r="AB220" s="1">
        <v>0.0113</v>
      </c>
      <c r="AC220" s="1">
        <v>0.0101</v>
      </c>
      <c r="AE220" s="1">
        <v>0.0121</v>
      </c>
      <c r="AF220" s="1">
        <v>0.011</v>
      </c>
      <c r="AG220" s="1">
        <v>0.0011000000000000003</v>
      </c>
      <c r="AI220" s="1">
        <v>0.0113</v>
      </c>
      <c r="AJ220" s="218">
        <v>629172</v>
      </c>
    </row>
    <row r="221" spans="1:36" ht="12.75">
      <c r="A221" s="167">
        <v>212</v>
      </c>
      <c r="B221" s="168" t="s">
        <v>657</v>
      </c>
      <c r="C221" s="248">
        <v>5224934</v>
      </c>
      <c r="D221" s="248">
        <v>5433144</v>
      </c>
      <c r="E221" s="248">
        <v>5665509</v>
      </c>
      <c r="F221" s="248">
        <v>5879516</v>
      </c>
      <c r="G221" s="248">
        <v>6092243</v>
      </c>
      <c r="H221" s="248">
        <v>6333313</v>
      </c>
      <c r="I221" s="242" t="s">
        <v>896</v>
      </c>
      <c r="J221" s="242" t="s">
        <v>903</v>
      </c>
      <c r="L221" s="218">
        <v>77587</v>
      </c>
      <c r="M221" s="218">
        <v>96536</v>
      </c>
      <c r="N221" s="218">
        <v>72369</v>
      </c>
      <c r="O221" s="218">
        <v>65739</v>
      </c>
      <c r="P221" s="229">
        <v>88764</v>
      </c>
      <c r="Q221" s="218">
        <v>77587</v>
      </c>
      <c r="R221" s="218">
        <v>96536</v>
      </c>
      <c r="S221" s="218">
        <v>72369</v>
      </c>
      <c r="T221" s="218">
        <v>65739</v>
      </c>
      <c r="U221" s="218">
        <v>88764</v>
      </c>
      <c r="V221" s="1">
        <v>0.0148</v>
      </c>
      <c r="W221" s="1">
        <v>0.0178</v>
      </c>
      <c r="X221" s="1">
        <v>0.0128</v>
      </c>
      <c r="Y221" s="1">
        <v>0.0112</v>
      </c>
      <c r="Z221" s="1">
        <v>0.0146</v>
      </c>
      <c r="AB221" s="1">
        <v>0.0129</v>
      </c>
      <c r="AC221" s="1">
        <v>0.0129</v>
      </c>
      <c r="AE221" s="1">
        <v>0.0146</v>
      </c>
      <c r="AF221" s="1">
        <v>0.012</v>
      </c>
      <c r="AG221" s="1">
        <v>0.0026</v>
      </c>
      <c r="AI221" s="1">
        <v>0.0129</v>
      </c>
      <c r="AJ221" s="218">
        <v>81700</v>
      </c>
    </row>
    <row r="222" spans="1:36" ht="12.75">
      <c r="A222" s="167">
        <v>213</v>
      </c>
      <c r="B222" s="168" t="s">
        <v>658</v>
      </c>
      <c r="C222" s="248">
        <v>37952950</v>
      </c>
      <c r="D222" s="248">
        <v>39395666</v>
      </c>
      <c r="E222" s="248">
        <v>40973829</v>
      </c>
      <c r="F222" s="248">
        <v>42751903</v>
      </c>
      <c r="G222" s="248">
        <v>44940843</v>
      </c>
      <c r="H222" s="248">
        <v>47006741</v>
      </c>
      <c r="I222" s="242" t="s">
        <v>896</v>
      </c>
      <c r="J222" s="242">
        <v>0</v>
      </c>
      <c r="L222" s="218">
        <v>493892</v>
      </c>
      <c r="M222" s="218">
        <v>593271</v>
      </c>
      <c r="N222" s="218">
        <v>753728</v>
      </c>
      <c r="O222" s="218">
        <v>1077244</v>
      </c>
      <c r="P222" s="229">
        <v>942377</v>
      </c>
      <c r="Q222" s="218">
        <v>493892</v>
      </c>
      <c r="R222" s="218">
        <v>593271</v>
      </c>
      <c r="S222" s="218">
        <v>753728</v>
      </c>
      <c r="T222" s="218">
        <v>1077244</v>
      </c>
      <c r="U222" s="218">
        <v>942377</v>
      </c>
      <c r="V222" s="1">
        <v>0.013</v>
      </c>
      <c r="W222" s="1">
        <v>0.0151</v>
      </c>
      <c r="X222" s="1">
        <v>0.0184</v>
      </c>
      <c r="Y222" s="1">
        <v>0.0252</v>
      </c>
      <c r="Z222" s="1">
        <v>0.021</v>
      </c>
      <c r="AB222" s="1">
        <v>0.0215</v>
      </c>
      <c r="AC222" s="1">
        <v>0.0182</v>
      </c>
      <c r="AE222" s="1">
        <v>0.0252</v>
      </c>
      <c r="AF222" s="1">
        <v>0.0197</v>
      </c>
      <c r="AG222" s="1">
        <v>0.005500000000000001</v>
      </c>
      <c r="AI222" s="1">
        <v>0.0215</v>
      </c>
      <c r="AJ222" s="218">
        <v>1010645</v>
      </c>
    </row>
    <row r="223" spans="1:36" ht="12.75">
      <c r="A223" s="167">
        <v>214</v>
      </c>
      <c r="B223" s="168" t="s">
        <v>659</v>
      </c>
      <c r="C223" s="248">
        <v>47501659</v>
      </c>
      <c r="D223" s="248">
        <v>49422277</v>
      </c>
      <c r="E223" s="248">
        <v>51621463</v>
      </c>
      <c r="F223" s="248">
        <v>53843628</v>
      </c>
      <c r="G223" s="248">
        <v>56384436</v>
      </c>
      <c r="H223" s="248">
        <v>58833631</v>
      </c>
      <c r="I223" s="242" t="s">
        <v>902</v>
      </c>
      <c r="J223" s="242">
        <v>0</v>
      </c>
      <c r="L223" s="218">
        <v>733076</v>
      </c>
      <c r="M223" s="218">
        <v>963629</v>
      </c>
      <c r="N223" s="218">
        <v>931482</v>
      </c>
      <c r="O223" s="218">
        <v>1063084</v>
      </c>
      <c r="P223" s="229">
        <v>1039583</v>
      </c>
      <c r="Q223" s="218">
        <v>733076</v>
      </c>
      <c r="R223" s="218">
        <v>963629</v>
      </c>
      <c r="S223" s="218">
        <v>931482</v>
      </c>
      <c r="T223" s="218">
        <v>1063084</v>
      </c>
      <c r="U223" s="218">
        <v>1039583</v>
      </c>
      <c r="V223" s="1">
        <v>0.0154</v>
      </c>
      <c r="W223" s="1">
        <v>0.0195</v>
      </c>
      <c r="X223" s="1">
        <v>0.018</v>
      </c>
      <c r="Y223" s="1">
        <v>0.0197</v>
      </c>
      <c r="Z223" s="1">
        <v>0.0184</v>
      </c>
      <c r="AB223" s="1">
        <v>0.0187</v>
      </c>
      <c r="AC223" s="1">
        <v>0.0186</v>
      </c>
      <c r="AE223" s="1">
        <v>0.0197</v>
      </c>
      <c r="AF223" s="1">
        <v>0.0182</v>
      </c>
      <c r="AG223" s="1">
        <v>0.0014999999999999979</v>
      </c>
      <c r="AI223" s="1">
        <v>0.0187</v>
      </c>
      <c r="AJ223" s="218">
        <v>1100189</v>
      </c>
    </row>
    <row r="224" spans="1:36" ht="12.75">
      <c r="A224" s="167">
        <v>215</v>
      </c>
      <c r="B224" s="168" t="s">
        <v>660</v>
      </c>
      <c r="C224" s="248">
        <v>44053909</v>
      </c>
      <c r="D224" s="248">
        <v>45849412</v>
      </c>
      <c r="E224" s="248">
        <v>47578856</v>
      </c>
      <c r="F224" s="248">
        <v>49406952</v>
      </c>
      <c r="G224" s="248">
        <v>51420846</v>
      </c>
      <c r="H224" s="248">
        <v>53834334</v>
      </c>
      <c r="I224" s="242" t="s">
        <v>896</v>
      </c>
      <c r="J224" s="242">
        <v>0</v>
      </c>
      <c r="L224" s="218">
        <v>694155</v>
      </c>
      <c r="M224" s="218">
        <v>583208</v>
      </c>
      <c r="N224" s="218">
        <v>638625</v>
      </c>
      <c r="O224" s="218">
        <v>768364</v>
      </c>
      <c r="P224" s="229">
        <v>1127966</v>
      </c>
      <c r="Q224" s="218">
        <v>694155</v>
      </c>
      <c r="R224" s="218">
        <v>583208</v>
      </c>
      <c r="S224" s="218">
        <v>638625</v>
      </c>
      <c r="T224" s="218">
        <v>768364</v>
      </c>
      <c r="U224" s="218">
        <v>1127966</v>
      </c>
      <c r="V224" s="1">
        <v>0.0158</v>
      </c>
      <c r="W224" s="1">
        <v>0.0127</v>
      </c>
      <c r="X224" s="1">
        <v>0.0134</v>
      </c>
      <c r="Y224" s="1">
        <v>0.0156</v>
      </c>
      <c r="Z224" s="1">
        <v>0.0219</v>
      </c>
      <c r="AB224" s="1">
        <v>0.017</v>
      </c>
      <c r="AC224" s="1">
        <v>0.0139</v>
      </c>
      <c r="AE224" s="1">
        <v>0.0219</v>
      </c>
      <c r="AF224" s="1">
        <v>0.0145</v>
      </c>
      <c r="AG224" s="1">
        <v>0.007399999999999999</v>
      </c>
      <c r="AI224" s="1">
        <v>0.017</v>
      </c>
      <c r="AJ224" s="218">
        <v>915184</v>
      </c>
    </row>
    <row r="225" spans="1:36" ht="12.75">
      <c r="A225" s="167">
        <v>216</v>
      </c>
      <c r="B225" s="168" t="s">
        <v>661</v>
      </c>
      <c r="C225" s="248">
        <v>19121428</v>
      </c>
      <c r="D225" s="248">
        <v>19900889</v>
      </c>
      <c r="E225" s="248">
        <v>20730783</v>
      </c>
      <c r="F225" s="248">
        <v>21523768</v>
      </c>
      <c r="G225" s="248">
        <v>22300341</v>
      </c>
      <c r="H225" s="248">
        <v>23175036</v>
      </c>
      <c r="I225" s="242" t="s">
        <v>904</v>
      </c>
      <c r="J225" s="242">
        <v>0</v>
      </c>
      <c r="L225" s="218">
        <v>301426</v>
      </c>
      <c r="M225" s="218">
        <v>327943</v>
      </c>
      <c r="N225" s="218">
        <v>274715</v>
      </c>
      <c r="O225" s="218">
        <v>237463</v>
      </c>
      <c r="P225" s="229">
        <v>317186</v>
      </c>
      <c r="Q225" s="218">
        <v>301426</v>
      </c>
      <c r="R225" s="218">
        <v>327943</v>
      </c>
      <c r="S225" s="218">
        <v>274715</v>
      </c>
      <c r="T225" s="218">
        <v>237463</v>
      </c>
      <c r="U225" s="218">
        <v>317186</v>
      </c>
      <c r="V225" s="1">
        <v>0.0158</v>
      </c>
      <c r="W225" s="1">
        <v>0.0165</v>
      </c>
      <c r="X225" s="1">
        <v>0.0133</v>
      </c>
      <c r="Y225" s="1">
        <v>0.011</v>
      </c>
      <c r="Z225" s="1">
        <v>0.0142</v>
      </c>
      <c r="AB225" s="1">
        <v>0.0128</v>
      </c>
      <c r="AC225" s="1">
        <v>0.0128</v>
      </c>
      <c r="AE225" s="1">
        <v>0.0142</v>
      </c>
      <c r="AF225" s="1">
        <v>0.0122</v>
      </c>
      <c r="AG225" s="1">
        <v>0.002</v>
      </c>
      <c r="AI225" s="1">
        <v>0.0128</v>
      </c>
      <c r="AJ225" s="218">
        <v>296640</v>
      </c>
    </row>
    <row r="226" spans="1:36" ht="12.75">
      <c r="A226" s="167">
        <v>217</v>
      </c>
      <c r="B226" s="168" t="s">
        <v>662</v>
      </c>
      <c r="C226" s="248">
        <v>5986755</v>
      </c>
      <c r="D226" s="248">
        <v>6456545</v>
      </c>
      <c r="E226" s="248">
        <v>6829097</v>
      </c>
      <c r="F226" s="248">
        <v>7621572</v>
      </c>
      <c r="G226" s="248">
        <v>7985790</v>
      </c>
      <c r="H226" s="248">
        <v>8216199</v>
      </c>
      <c r="I226" s="242">
        <v>0</v>
      </c>
      <c r="J226" s="242">
        <v>0</v>
      </c>
      <c r="L226" s="218">
        <v>320121</v>
      </c>
      <c r="M226" s="218">
        <v>211138</v>
      </c>
      <c r="N226" s="218">
        <v>621747</v>
      </c>
      <c r="O226" s="218">
        <v>146951</v>
      </c>
      <c r="P226" s="229">
        <v>30764</v>
      </c>
      <c r="Q226" s="218">
        <v>320121</v>
      </c>
      <c r="R226" s="218">
        <v>211138</v>
      </c>
      <c r="S226" s="218">
        <v>621747</v>
      </c>
      <c r="T226" s="218">
        <v>146951</v>
      </c>
      <c r="U226" s="218">
        <v>30764</v>
      </c>
      <c r="V226" s="1">
        <v>0.0535</v>
      </c>
      <c r="W226" s="1">
        <v>0.0327</v>
      </c>
      <c r="X226" s="1">
        <v>0.091</v>
      </c>
      <c r="Y226" s="1">
        <v>0.0193</v>
      </c>
      <c r="Z226" s="1">
        <v>0.0039</v>
      </c>
      <c r="AB226" s="1">
        <v>0.0381</v>
      </c>
      <c r="AC226" s="1">
        <v>0.0186</v>
      </c>
      <c r="AE226" s="1">
        <v>0.091</v>
      </c>
      <c r="AF226" s="1">
        <v>0.0116</v>
      </c>
      <c r="AG226" s="1">
        <v>0.0794</v>
      </c>
      <c r="AI226" s="1">
        <v>0.0186</v>
      </c>
      <c r="AJ226" s="218">
        <v>152821</v>
      </c>
    </row>
    <row r="227" spans="1:36" ht="12.75">
      <c r="A227" s="167">
        <v>218</v>
      </c>
      <c r="B227" s="168" t="s">
        <v>663</v>
      </c>
      <c r="C227" s="248">
        <v>31493229</v>
      </c>
      <c r="D227" s="248">
        <v>32979406</v>
      </c>
      <c r="E227" s="248">
        <v>34510608</v>
      </c>
      <c r="F227" s="248">
        <v>36577459</v>
      </c>
      <c r="G227" s="248">
        <v>38391163</v>
      </c>
      <c r="H227" s="248">
        <v>40225841</v>
      </c>
      <c r="I227" s="242" t="s">
        <v>902</v>
      </c>
      <c r="J227" s="242">
        <v>0</v>
      </c>
      <c r="L227" s="218">
        <v>698846</v>
      </c>
      <c r="M227" s="218">
        <v>706717</v>
      </c>
      <c r="N227" s="218">
        <v>1204086</v>
      </c>
      <c r="O227" s="218">
        <v>899268</v>
      </c>
      <c r="P227" s="229">
        <v>874899</v>
      </c>
      <c r="Q227" s="218">
        <v>698846</v>
      </c>
      <c r="R227" s="218">
        <v>706717</v>
      </c>
      <c r="S227" s="218">
        <v>1204086</v>
      </c>
      <c r="T227" s="218">
        <v>899268</v>
      </c>
      <c r="U227" s="218">
        <v>874899</v>
      </c>
      <c r="V227" s="1">
        <v>0.0222</v>
      </c>
      <c r="W227" s="1">
        <v>0.0214</v>
      </c>
      <c r="X227" s="1">
        <v>0.0349</v>
      </c>
      <c r="Y227" s="1">
        <v>0.0246</v>
      </c>
      <c r="Z227" s="1">
        <v>0.0228</v>
      </c>
      <c r="AB227" s="1">
        <v>0.0274</v>
      </c>
      <c r="AC227" s="1">
        <v>0.0229</v>
      </c>
      <c r="AE227" s="1">
        <v>0.0349</v>
      </c>
      <c r="AF227" s="1">
        <v>0.0237</v>
      </c>
      <c r="AG227" s="1">
        <v>0.011200000000000002</v>
      </c>
      <c r="AI227" s="1">
        <v>0.0274</v>
      </c>
      <c r="AJ227" s="218">
        <v>1102188</v>
      </c>
    </row>
    <row r="228" spans="1:36" ht="12.75">
      <c r="A228" s="167">
        <v>219</v>
      </c>
      <c r="B228" s="168" t="s">
        <v>664</v>
      </c>
      <c r="C228" s="248">
        <v>37580511</v>
      </c>
      <c r="D228" s="248">
        <v>39036095</v>
      </c>
      <c r="E228" s="248">
        <v>40555652</v>
      </c>
      <c r="F228" s="248">
        <v>42096210</v>
      </c>
      <c r="G228" s="248">
        <v>43569444</v>
      </c>
      <c r="H228" s="248">
        <v>45440088</v>
      </c>
      <c r="I228" s="242">
        <v>0</v>
      </c>
      <c r="J228" s="242">
        <v>0</v>
      </c>
      <c r="L228" s="218">
        <v>512899</v>
      </c>
      <c r="M228" s="218">
        <v>543655</v>
      </c>
      <c r="N228" s="218">
        <v>516377</v>
      </c>
      <c r="O228" s="218">
        <v>393244</v>
      </c>
      <c r="P228" s="229">
        <v>682987</v>
      </c>
      <c r="Q228" s="218">
        <v>512899</v>
      </c>
      <c r="R228" s="218">
        <v>543655</v>
      </c>
      <c r="S228" s="218">
        <v>516377</v>
      </c>
      <c r="T228" s="218">
        <v>393244</v>
      </c>
      <c r="U228" s="218">
        <v>682987</v>
      </c>
      <c r="V228" s="1">
        <v>0.0136</v>
      </c>
      <c r="W228" s="1">
        <v>0.0139</v>
      </c>
      <c r="X228" s="1">
        <v>0.0127</v>
      </c>
      <c r="Y228" s="1">
        <v>0.0093</v>
      </c>
      <c r="Z228" s="1">
        <v>0.0157</v>
      </c>
      <c r="AB228" s="1">
        <v>0.0126</v>
      </c>
      <c r="AC228" s="1">
        <v>0.012</v>
      </c>
      <c r="AE228" s="1">
        <v>0.0157</v>
      </c>
      <c r="AF228" s="1">
        <v>0.011</v>
      </c>
      <c r="AG228" s="1">
        <v>0.004699999999999999</v>
      </c>
      <c r="AI228" s="1">
        <v>0.0126</v>
      </c>
      <c r="AJ228" s="218">
        <v>572545</v>
      </c>
    </row>
    <row r="229" spans="1:36" ht="12.75">
      <c r="A229" s="167">
        <v>220</v>
      </c>
      <c r="B229" s="168" t="s">
        <v>665</v>
      </c>
      <c r="C229" s="248">
        <v>65319412</v>
      </c>
      <c r="D229" s="248">
        <v>68098582</v>
      </c>
      <c r="E229" s="248">
        <v>71002135</v>
      </c>
      <c r="F229" s="248">
        <v>73656770</v>
      </c>
      <c r="G229" s="248">
        <v>77374094</v>
      </c>
      <c r="H229" s="248">
        <v>80415865</v>
      </c>
      <c r="I229" s="242" t="s">
        <v>896</v>
      </c>
      <c r="J229" s="242">
        <v>0</v>
      </c>
      <c r="L229" s="218">
        <v>1146185</v>
      </c>
      <c r="M229" s="218">
        <v>1201088</v>
      </c>
      <c r="N229" s="218">
        <v>879582</v>
      </c>
      <c r="O229" s="218">
        <v>1849602</v>
      </c>
      <c r="P229" s="229">
        <v>1107419</v>
      </c>
      <c r="Q229" s="218">
        <v>1146185</v>
      </c>
      <c r="R229" s="218">
        <v>1201088</v>
      </c>
      <c r="S229" s="218">
        <v>879582</v>
      </c>
      <c r="T229" s="218">
        <v>1849602</v>
      </c>
      <c r="U229" s="218">
        <v>1107419</v>
      </c>
      <c r="V229" s="1">
        <v>0.0175</v>
      </c>
      <c r="W229" s="1">
        <v>0.0176</v>
      </c>
      <c r="X229" s="1">
        <v>0.0124</v>
      </c>
      <c r="Y229" s="1">
        <v>0.0251</v>
      </c>
      <c r="Z229" s="1">
        <v>0.0143</v>
      </c>
      <c r="AB229" s="1">
        <v>0.0173</v>
      </c>
      <c r="AC229" s="1">
        <v>0.0148</v>
      </c>
      <c r="AE229" s="1">
        <v>0.0251</v>
      </c>
      <c r="AF229" s="1">
        <v>0.0134</v>
      </c>
      <c r="AG229" s="1">
        <v>0.0117</v>
      </c>
      <c r="AI229" s="1">
        <v>0.0173</v>
      </c>
      <c r="AJ229" s="218">
        <v>1391194</v>
      </c>
    </row>
    <row r="230" spans="1:36" ht="12.75">
      <c r="A230" s="167">
        <v>221</v>
      </c>
      <c r="B230" s="168" t="s">
        <v>666</v>
      </c>
      <c r="C230" s="248">
        <v>17332792</v>
      </c>
      <c r="D230" s="248">
        <v>17957327</v>
      </c>
      <c r="E230" s="248">
        <v>18624587</v>
      </c>
      <c r="F230" s="248">
        <v>19375589</v>
      </c>
      <c r="G230" s="248">
        <v>20156278</v>
      </c>
      <c r="H230" s="248">
        <v>20972153</v>
      </c>
      <c r="I230" s="242">
        <v>0</v>
      </c>
      <c r="J230" s="242">
        <v>0</v>
      </c>
      <c r="L230" s="218">
        <v>191215</v>
      </c>
      <c r="M230" s="218">
        <v>218326</v>
      </c>
      <c r="N230" s="218">
        <v>285387</v>
      </c>
      <c r="O230" s="218">
        <v>222259</v>
      </c>
      <c r="P230" s="229">
        <v>311968</v>
      </c>
      <c r="Q230" s="218">
        <v>191215</v>
      </c>
      <c r="R230" s="218">
        <v>218326</v>
      </c>
      <c r="S230" s="218">
        <v>285387</v>
      </c>
      <c r="T230" s="218">
        <v>222259</v>
      </c>
      <c r="U230" s="218">
        <v>311968</v>
      </c>
      <c r="V230" s="1">
        <v>0.011</v>
      </c>
      <c r="W230" s="1">
        <v>0.0122</v>
      </c>
      <c r="X230" s="1">
        <v>0.0153</v>
      </c>
      <c r="Y230" s="1">
        <v>0.0115</v>
      </c>
      <c r="Z230" s="1">
        <v>0.0155</v>
      </c>
      <c r="AB230" s="1">
        <v>0.0141</v>
      </c>
      <c r="AC230" s="1">
        <v>0.013</v>
      </c>
      <c r="AE230" s="1">
        <v>0.0155</v>
      </c>
      <c r="AF230" s="1">
        <v>0.0134</v>
      </c>
      <c r="AG230" s="1">
        <v>0.0020999999999999994</v>
      </c>
      <c r="AI230" s="1">
        <v>0.0141</v>
      </c>
      <c r="AJ230" s="218">
        <v>295707</v>
      </c>
    </row>
    <row r="231" spans="1:36" ht="12.75">
      <c r="A231" s="167">
        <v>222</v>
      </c>
      <c r="B231" s="168" t="s">
        <v>667</v>
      </c>
      <c r="C231" s="248">
        <v>2497475</v>
      </c>
      <c r="D231" s="248">
        <v>2574775</v>
      </c>
      <c r="E231" s="248">
        <v>2656564</v>
      </c>
      <c r="F231" s="248">
        <v>2770022</v>
      </c>
      <c r="G231" s="248">
        <v>2947422</v>
      </c>
      <c r="H231" s="248">
        <v>3086441</v>
      </c>
      <c r="I231" s="242">
        <v>0</v>
      </c>
      <c r="J231" s="242">
        <v>0</v>
      </c>
      <c r="L231" s="218">
        <v>14863</v>
      </c>
      <c r="M231" s="218">
        <v>17419</v>
      </c>
      <c r="N231" s="218">
        <v>47044</v>
      </c>
      <c r="O231" s="218">
        <v>28199</v>
      </c>
      <c r="P231" s="229">
        <v>65334</v>
      </c>
      <c r="Q231" s="218">
        <v>14863</v>
      </c>
      <c r="R231" s="218">
        <v>17419</v>
      </c>
      <c r="S231" s="218">
        <v>47044</v>
      </c>
      <c r="T231" s="218">
        <v>28199</v>
      </c>
      <c r="U231" s="218">
        <v>65334</v>
      </c>
      <c r="V231" s="1">
        <v>0.006</v>
      </c>
      <c r="W231" s="1">
        <v>0.0068</v>
      </c>
      <c r="X231" s="1">
        <v>0.0177</v>
      </c>
      <c r="Y231" s="1">
        <v>0.0102</v>
      </c>
      <c r="Z231" s="1">
        <v>0.0222</v>
      </c>
      <c r="AB231" s="1">
        <v>0.0167</v>
      </c>
      <c r="AC231" s="1">
        <v>0.0116</v>
      </c>
      <c r="AE231" s="1">
        <v>0.0222</v>
      </c>
      <c r="AF231" s="1">
        <v>0.014</v>
      </c>
      <c r="AG231" s="1">
        <v>0.0082</v>
      </c>
      <c r="AI231" s="1">
        <v>0.0167</v>
      </c>
      <c r="AJ231" s="218">
        <v>51544</v>
      </c>
    </row>
    <row r="232" spans="1:36" ht="12.75">
      <c r="A232" s="167">
        <v>223</v>
      </c>
      <c r="B232" s="168" t="s">
        <v>668</v>
      </c>
      <c r="C232" s="248">
        <v>9486166</v>
      </c>
      <c r="D232" s="248">
        <v>9822680</v>
      </c>
      <c r="E232" s="248">
        <v>10135297</v>
      </c>
      <c r="F232" s="248">
        <v>10504154</v>
      </c>
      <c r="G232" s="248">
        <v>10862810</v>
      </c>
      <c r="H232" s="248">
        <v>11408553</v>
      </c>
      <c r="I232" s="242" t="s">
        <v>895</v>
      </c>
      <c r="J232" s="242">
        <v>0</v>
      </c>
      <c r="L232" s="218">
        <v>99360</v>
      </c>
      <c r="M232" s="218">
        <v>67050</v>
      </c>
      <c r="N232" s="218">
        <v>115475</v>
      </c>
      <c r="O232" s="218">
        <v>79845</v>
      </c>
      <c r="P232" s="229">
        <v>274173</v>
      </c>
      <c r="Q232" s="218">
        <v>99360</v>
      </c>
      <c r="R232" s="218">
        <v>67050</v>
      </c>
      <c r="S232" s="218">
        <v>115475</v>
      </c>
      <c r="T232" s="218">
        <v>79845</v>
      </c>
      <c r="U232" s="218">
        <v>274173</v>
      </c>
      <c r="V232" s="1">
        <v>0.0105</v>
      </c>
      <c r="W232" s="1">
        <v>0.0068</v>
      </c>
      <c r="X232" s="1">
        <v>0.0114</v>
      </c>
      <c r="Y232" s="1">
        <v>0.0076</v>
      </c>
      <c r="Z232" s="1">
        <v>0.0252</v>
      </c>
      <c r="AB232" s="1">
        <v>0.0147</v>
      </c>
      <c r="AC232" s="1">
        <v>0.0086</v>
      </c>
      <c r="AE232" s="1">
        <v>0.0252</v>
      </c>
      <c r="AF232" s="1">
        <v>0.0095</v>
      </c>
      <c r="AG232" s="1">
        <v>0.0157</v>
      </c>
      <c r="AI232" s="1">
        <v>0.0147</v>
      </c>
      <c r="AJ232" s="218">
        <v>167706</v>
      </c>
    </row>
    <row r="233" spans="1:36" ht="12.75">
      <c r="A233" s="167">
        <v>224</v>
      </c>
      <c r="B233" s="168" t="s">
        <v>669</v>
      </c>
      <c r="C233" s="248">
        <v>19563917</v>
      </c>
      <c r="D233" s="248">
        <v>20274325</v>
      </c>
      <c r="E233" s="248">
        <v>21025980</v>
      </c>
      <c r="F233" s="248">
        <v>21814246</v>
      </c>
      <c r="G233" s="248">
        <v>22649016</v>
      </c>
      <c r="H233" s="248">
        <v>23459199</v>
      </c>
      <c r="I233" s="242" t="s">
        <v>896</v>
      </c>
      <c r="J233" s="242" t="s">
        <v>908</v>
      </c>
      <c r="L233" s="218">
        <v>221310</v>
      </c>
      <c r="M233" s="218">
        <v>244797</v>
      </c>
      <c r="N233" s="218">
        <v>262616</v>
      </c>
      <c r="O233" s="218">
        <v>230861</v>
      </c>
      <c r="P233" s="229">
        <v>244181</v>
      </c>
      <c r="Q233" s="218">
        <v>221310</v>
      </c>
      <c r="R233" s="218">
        <v>244797</v>
      </c>
      <c r="S233" s="218">
        <v>262616</v>
      </c>
      <c r="T233" s="218">
        <v>230861</v>
      </c>
      <c r="U233" s="218">
        <v>244181</v>
      </c>
      <c r="V233" s="1">
        <v>0.0113</v>
      </c>
      <c r="W233" s="1">
        <v>0.0121</v>
      </c>
      <c r="X233" s="1">
        <v>0.0125</v>
      </c>
      <c r="Y233" s="1">
        <v>0.0106</v>
      </c>
      <c r="Z233" s="1">
        <v>0.0108</v>
      </c>
      <c r="AB233" s="1">
        <v>0.0113</v>
      </c>
      <c r="AC233" s="1">
        <v>0.0112</v>
      </c>
      <c r="AE233" s="1">
        <v>0.0125</v>
      </c>
      <c r="AF233" s="1">
        <v>0.0107</v>
      </c>
      <c r="AG233" s="1">
        <v>0.0018000000000000013</v>
      </c>
      <c r="AI233" s="1">
        <v>0.0113</v>
      </c>
      <c r="AJ233" s="218">
        <v>265089</v>
      </c>
    </row>
    <row r="234" spans="1:36" ht="12.75">
      <c r="A234" s="167">
        <v>225</v>
      </c>
      <c r="B234" s="168" t="s">
        <v>670</v>
      </c>
      <c r="C234" s="248">
        <v>4249537</v>
      </c>
      <c r="D234" s="248">
        <v>4398675</v>
      </c>
      <c r="E234" s="248">
        <v>4550248</v>
      </c>
      <c r="F234" s="248">
        <v>4696742</v>
      </c>
      <c r="G234" s="248">
        <v>4860984</v>
      </c>
      <c r="H234" s="248">
        <v>5011381</v>
      </c>
      <c r="I234" s="242" t="s">
        <v>900</v>
      </c>
      <c r="J234" s="242">
        <v>0</v>
      </c>
      <c r="L234" s="218">
        <v>42899</v>
      </c>
      <c r="M234" s="218">
        <v>41606</v>
      </c>
      <c r="N234" s="218">
        <v>32738</v>
      </c>
      <c r="O234" s="218">
        <v>34737</v>
      </c>
      <c r="P234" s="229">
        <v>28872</v>
      </c>
      <c r="Q234" s="218">
        <v>42899</v>
      </c>
      <c r="R234" s="218">
        <v>41606</v>
      </c>
      <c r="S234" s="218">
        <v>32738</v>
      </c>
      <c r="T234" s="218">
        <v>34737</v>
      </c>
      <c r="U234" s="218">
        <v>28872</v>
      </c>
      <c r="V234" s="1">
        <v>0.0101</v>
      </c>
      <c r="W234" s="1">
        <v>0.0095</v>
      </c>
      <c r="X234" s="1">
        <v>0.0072</v>
      </c>
      <c r="Y234" s="1">
        <v>0.0074</v>
      </c>
      <c r="Z234" s="1">
        <v>0.0059</v>
      </c>
      <c r="AB234" s="1">
        <v>0.0068</v>
      </c>
      <c r="AC234" s="1">
        <v>0.0068</v>
      </c>
      <c r="AE234" s="1">
        <v>0.0074</v>
      </c>
      <c r="AF234" s="1">
        <v>0.0066</v>
      </c>
      <c r="AG234" s="1">
        <v>0.0008000000000000004</v>
      </c>
      <c r="AI234" s="1">
        <v>0.0068</v>
      </c>
      <c r="AJ234" s="218">
        <v>34077</v>
      </c>
    </row>
    <row r="235" spans="1:36" ht="12.75">
      <c r="A235" s="167">
        <v>226</v>
      </c>
      <c r="B235" s="168" t="s">
        <v>671</v>
      </c>
      <c r="C235" s="248">
        <v>20270648</v>
      </c>
      <c r="D235" s="248">
        <v>21064981</v>
      </c>
      <c r="E235" s="248">
        <v>22237627</v>
      </c>
      <c r="F235" s="248">
        <v>23278922</v>
      </c>
      <c r="G235" s="248">
        <v>24126631</v>
      </c>
      <c r="H235" s="248">
        <v>25030860</v>
      </c>
      <c r="I235" s="242" t="s">
        <v>897</v>
      </c>
      <c r="J235" s="242">
        <v>0</v>
      </c>
      <c r="L235" s="218">
        <v>287567</v>
      </c>
      <c r="M235" s="218">
        <v>646021</v>
      </c>
      <c r="N235" s="218">
        <v>485354</v>
      </c>
      <c r="O235" s="218">
        <v>265736</v>
      </c>
      <c r="P235" s="229">
        <v>301063</v>
      </c>
      <c r="Q235" s="218">
        <v>287567</v>
      </c>
      <c r="R235" s="218">
        <v>646021</v>
      </c>
      <c r="S235" s="218">
        <v>485354</v>
      </c>
      <c r="T235" s="218">
        <v>265736</v>
      </c>
      <c r="U235" s="218">
        <v>301063</v>
      </c>
      <c r="V235" s="1">
        <v>0.0142</v>
      </c>
      <c r="W235" s="1">
        <v>0.0307</v>
      </c>
      <c r="X235" s="1">
        <v>0.0218</v>
      </c>
      <c r="Y235" s="1">
        <v>0.0114</v>
      </c>
      <c r="Z235" s="1">
        <v>0.0125</v>
      </c>
      <c r="AB235" s="1">
        <v>0.0152</v>
      </c>
      <c r="AC235" s="1">
        <v>0.0152</v>
      </c>
      <c r="AE235" s="1">
        <v>0.0218</v>
      </c>
      <c r="AF235" s="1">
        <v>0.012</v>
      </c>
      <c r="AG235" s="1">
        <v>0.0098</v>
      </c>
      <c r="AI235" s="1">
        <v>0.0152</v>
      </c>
      <c r="AJ235" s="218">
        <v>380469</v>
      </c>
    </row>
    <row r="236" spans="1:36" ht="12.75">
      <c r="A236" s="167">
        <v>227</v>
      </c>
      <c r="B236" s="168" t="s">
        <v>672</v>
      </c>
      <c r="C236" s="248">
        <v>17087964</v>
      </c>
      <c r="D236" s="248">
        <v>17709659</v>
      </c>
      <c r="E236" s="248">
        <v>18468917</v>
      </c>
      <c r="F236" s="248">
        <v>19116646</v>
      </c>
      <c r="G236" s="248">
        <v>19780028</v>
      </c>
      <c r="H236" s="248">
        <v>20350802</v>
      </c>
      <c r="I236" s="242" t="s">
        <v>896</v>
      </c>
      <c r="J236" s="242">
        <v>0</v>
      </c>
      <c r="L236" s="218">
        <v>194496</v>
      </c>
      <c r="M236" s="218">
        <v>316517</v>
      </c>
      <c r="N236" s="218">
        <v>183950</v>
      </c>
      <c r="O236" s="218">
        <v>185466</v>
      </c>
      <c r="P236" s="229">
        <v>76273</v>
      </c>
      <c r="Q236" s="218">
        <v>194496</v>
      </c>
      <c r="R236" s="218">
        <v>316517</v>
      </c>
      <c r="S236" s="218">
        <v>183950</v>
      </c>
      <c r="T236" s="218">
        <v>185466</v>
      </c>
      <c r="U236" s="218">
        <v>76273</v>
      </c>
      <c r="V236" s="1">
        <v>0.0114</v>
      </c>
      <c r="W236" s="1">
        <v>0.0179</v>
      </c>
      <c r="X236" s="1">
        <v>0.01</v>
      </c>
      <c r="Y236" s="1">
        <v>0.0097</v>
      </c>
      <c r="Z236" s="1">
        <v>0.0039</v>
      </c>
      <c r="AB236" s="1">
        <v>0.0079</v>
      </c>
      <c r="AC236" s="1">
        <v>0.0079</v>
      </c>
      <c r="AE236" s="1">
        <v>0.01</v>
      </c>
      <c r="AF236" s="1">
        <v>0.0068</v>
      </c>
      <c r="AG236" s="1">
        <v>0.0032000000000000006</v>
      </c>
      <c r="AI236" s="1">
        <v>0.0079</v>
      </c>
      <c r="AJ236" s="218">
        <v>160771</v>
      </c>
    </row>
    <row r="237" spans="1:36" ht="12.75">
      <c r="A237" s="167">
        <v>228</v>
      </c>
      <c r="B237" s="168" t="s">
        <v>673</v>
      </c>
      <c r="C237" s="248">
        <v>8107407</v>
      </c>
      <c r="D237" s="248">
        <v>8459855</v>
      </c>
      <c r="E237" s="248">
        <v>8819707</v>
      </c>
      <c r="F237" s="248">
        <v>9194642</v>
      </c>
      <c r="G237" s="248">
        <v>9552494</v>
      </c>
      <c r="H237" s="248">
        <v>9882579</v>
      </c>
      <c r="I237" s="242" t="s">
        <v>895</v>
      </c>
      <c r="J237" s="242">
        <v>0</v>
      </c>
      <c r="L237" s="218">
        <v>149763</v>
      </c>
      <c r="M237" s="218">
        <v>148356</v>
      </c>
      <c r="N237" s="218">
        <v>154443</v>
      </c>
      <c r="O237" s="218">
        <v>120729</v>
      </c>
      <c r="P237" s="229">
        <v>90276</v>
      </c>
      <c r="Q237" s="218">
        <v>149763</v>
      </c>
      <c r="R237" s="218">
        <v>148356</v>
      </c>
      <c r="S237" s="218">
        <v>154443</v>
      </c>
      <c r="T237" s="218">
        <v>120729</v>
      </c>
      <c r="U237" s="218">
        <v>90276</v>
      </c>
      <c r="V237" s="1">
        <v>0.0185</v>
      </c>
      <c r="W237" s="1">
        <v>0.0175</v>
      </c>
      <c r="X237" s="1">
        <v>0.0175</v>
      </c>
      <c r="Y237" s="1">
        <v>0.0131</v>
      </c>
      <c r="Z237" s="1">
        <v>0.0095</v>
      </c>
      <c r="AB237" s="1">
        <v>0.0134</v>
      </c>
      <c r="AC237" s="1">
        <v>0.0134</v>
      </c>
      <c r="AE237" s="1">
        <v>0.0175</v>
      </c>
      <c r="AF237" s="1">
        <v>0.0113</v>
      </c>
      <c r="AG237" s="1">
        <v>0.006200000000000002</v>
      </c>
      <c r="AI237" s="1">
        <v>0.0134</v>
      </c>
      <c r="AJ237" s="218">
        <v>132427</v>
      </c>
    </row>
    <row r="238" spans="1:36" ht="12.75">
      <c r="A238" s="167">
        <v>229</v>
      </c>
      <c r="B238" s="168" t="s">
        <v>674</v>
      </c>
      <c r="C238" s="248">
        <v>107064546</v>
      </c>
      <c r="D238" s="248">
        <v>110787135</v>
      </c>
      <c r="E238" s="248">
        <v>114596472</v>
      </c>
      <c r="F238" s="248">
        <v>118533936</v>
      </c>
      <c r="G238" s="248">
        <v>122866207</v>
      </c>
      <c r="H238" s="248">
        <v>127332468</v>
      </c>
      <c r="I238" s="242">
        <v>0</v>
      </c>
      <c r="J238" s="242">
        <v>0</v>
      </c>
      <c r="L238" s="218">
        <v>1045975</v>
      </c>
      <c r="M238" s="218">
        <v>1039659</v>
      </c>
      <c r="N238" s="218">
        <v>1072552</v>
      </c>
      <c r="O238" s="218">
        <v>1368923</v>
      </c>
      <c r="P238" s="229">
        <v>1394606</v>
      </c>
      <c r="Q238" s="218">
        <v>1045975</v>
      </c>
      <c r="R238" s="218">
        <v>1039659</v>
      </c>
      <c r="S238" s="218">
        <v>1072552</v>
      </c>
      <c r="T238" s="218">
        <v>1368923</v>
      </c>
      <c r="U238" s="218">
        <v>1394606</v>
      </c>
      <c r="V238" s="1">
        <v>0.0098</v>
      </c>
      <c r="W238" s="1">
        <v>0.0094</v>
      </c>
      <c r="X238" s="1">
        <v>0.0094</v>
      </c>
      <c r="Y238" s="1">
        <v>0.0115</v>
      </c>
      <c r="Z238" s="1">
        <v>0.0114</v>
      </c>
      <c r="AB238" s="1">
        <v>0.0108</v>
      </c>
      <c r="AC238" s="1">
        <v>0.0101</v>
      </c>
      <c r="AE238" s="1">
        <v>0.0115</v>
      </c>
      <c r="AF238" s="1">
        <v>0.0104</v>
      </c>
      <c r="AG238" s="1">
        <v>0.0011000000000000003</v>
      </c>
      <c r="AI238" s="1">
        <v>0.0108</v>
      </c>
      <c r="AJ238" s="218">
        <v>1375191</v>
      </c>
    </row>
    <row r="239" spans="1:36" ht="12.75">
      <c r="A239" s="167">
        <v>230</v>
      </c>
      <c r="B239" s="168" t="s">
        <v>675</v>
      </c>
      <c r="C239" s="248">
        <v>3325336</v>
      </c>
      <c r="D239" s="248">
        <v>3555040</v>
      </c>
      <c r="E239" s="248">
        <v>3665542</v>
      </c>
      <c r="F239" s="248">
        <v>3768246</v>
      </c>
      <c r="G239" s="248">
        <v>3887863</v>
      </c>
      <c r="H239" s="248">
        <v>4007748</v>
      </c>
      <c r="I239" s="242" t="s">
        <v>896</v>
      </c>
      <c r="J239" s="242">
        <v>0</v>
      </c>
      <c r="L239" s="218">
        <v>146571</v>
      </c>
      <c r="M239" s="218">
        <v>21626</v>
      </c>
      <c r="N239" s="218">
        <v>11066</v>
      </c>
      <c r="O239" s="218">
        <v>18673</v>
      </c>
      <c r="P239" s="229">
        <v>22688</v>
      </c>
      <c r="Q239" s="218">
        <v>146571</v>
      </c>
      <c r="R239" s="218">
        <v>21626</v>
      </c>
      <c r="S239" s="218">
        <v>11066</v>
      </c>
      <c r="T239" s="218">
        <v>18673</v>
      </c>
      <c r="U239" s="218">
        <v>22688</v>
      </c>
      <c r="V239" s="1">
        <v>0.0441</v>
      </c>
      <c r="W239" s="1">
        <v>0.0061</v>
      </c>
      <c r="X239" s="1">
        <v>0.003</v>
      </c>
      <c r="Y239" s="1">
        <v>0.005</v>
      </c>
      <c r="Z239" s="1">
        <v>0.0058</v>
      </c>
      <c r="AB239" s="1">
        <v>0.0046</v>
      </c>
      <c r="AC239" s="1">
        <v>0.0046</v>
      </c>
      <c r="AE239" s="1">
        <v>0.0058</v>
      </c>
      <c r="AF239" s="1">
        <v>0.004</v>
      </c>
      <c r="AG239" s="1">
        <v>0.0017999999999999995</v>
      </c>
      <c r="AI239" s="1">
        <v>0.0046</v>
      </c>
      <c r="AJ239" s="218">
        <v>18436</v>
      </c>
    </row>
    <row r="240" spans="1:36" ht="12.75">
      <c r="A240" s="167">
        <v>231</v>
      </c>
      <c r="B240" s="168" t="s">
        <v>676</v>
      </c>
      <c r="C240" s="248">
        <v>33986383</v>
      </c>
      <c r="D240" s="248">
        <v>35216099</v>
      </c>
      <c r="E240" s="248">
        <v>36772902</v>
      </c>
      <c r="F240" s="248">
        <v>38129305</v>
      </c>
      <c r="G240" s="248">
        <v>39534336</v>
      </c>
      <c r="H240" s="248">
        <v>41055541</v>
      </c>
      <c r="I240" s="242" t="s">
        <v>897</v>
      </c>
      <c r="J240" s="242">
        <v>0</v>
      </c>
      <c r="L240" s="218">
        <v>379588</v>
      </c>
      <c r="M240" s="218">
        <v>676401</v>
      </c>
      <c r="N240" s="218">
        <v>437080</v>
      </c>
      <c r="O240" s="218">
        <v>416799</v>
      </c>
      <c r="P240" s="229">
        <v>532847</v>
      </c>
      <c r="Q240" s="218">
        <v>379588</v>
      </c>
      <c r="R240" s="218">
        <v>676401</v>
      </c>
      <c r="S240" s="218">
        <v>437080</v>
      </c>
      <c r="T240" s="218">
        <v>416799</v>
      </c>
      <c r="U240" s="218">
        <v>532847</v>
      </c>
      <c r="V240" s="1">
        <v>0.0112</v>
      </c>
      <c r="W240" s="1">
        <v>0.0192</v>
      </c>
      <c r="X240" s="1">
        <v>0.0119</v>
      </c>
      <c r="Y240" s="1">
        <v>0.0109</v>
      </c>
      <c r="Z240" s="1">
        <v>0.0135</v>
      </c>
      <c r="AB240" s="1">
        <v>0.0121</v>
      </c>
      <c r="AC240" s="1">
        <v>0.0121</v>
      </c>
      <c r="AE240" s="1">
        <v>0.0135</v>
      </c>
      <c r="AF240" s="1">
        <v>0.0114</v>
      </c>
      <c r="AG240" s="1">
        <v>0.0020999999999999994</v>
      </c>
      <c r="AI240" s="1">
        <v>0.0121</v>
      </c>
      <c r="AJ240" s="218">
        <v>496772</v>
      </c>
    </row>
    <row r="241" spans="1:36" ht="12.75">
      <c r="A241" s="167">
        <v>232</v>
      </c>
      <c r="B241" s="168" t="s">
        <v>677</v>
      </c>
      <c r="C241" s="248">
        <v>16909565</v>
      </c>
      <c r="D241" s="248">
        <v>17506299</v>
      </c>
      <c r="E241" s="248">
        <v>18294064</v>
      </c>
      <c r="F241" s="248">
        <v>19005032</v>
      </c>
      <c r="G241" s="248">
        <v>19796021</v>
      </c>
      <c r="H241" s="248">
        <v>20537061</v>
      </c>
      <c r="I241" s="242">
        <v>0</v>
      </c>
      <c r="J241" s="242">
        <v>0</v>
      </c>
      <c r="L241" s="218">
        <v>173995</v>
      </c>
      <c r="M241" s="218">
        <v>350107</v>
      </c>
      <c r="N241" s="218">
        <v>253064</v>
      </c>
      <c r="O241" s="218">
        <v>296162</v>
      </c>
      <c r="P241" s="229">
        <v>240162</v>
      </c>
      <c r="Q241" s="218">
        <v>173995</v>
      </c>
      <c r="R241" s="218">
        <v>350107</v>
      </c>
      <c r="S241" s="218">
        <v>253064</v>
      </c>
      <c r="T241" s="218">
        <v>296162</v>
      </c>
      <c r="U241" s="218">
        <v>240162</v>
      </c>
      <c r="V241" s="1">
        <v>0.0103</v>
      </c>
      <c r="W241" s="1">
        <v>0.02</v>
      </c>
      <c r="X241" s="1">
        <v>0.0138</v>
      </c>
      <c r="Y241" s="1">
        <v>0.0156</v>
      </c>
      <c r="Z241" s="1">
        <v>0.0121</v>
      </c>
      <c r="AB241" s="1">
        <v>0.0138</v>
      </c>
      <c r="AC241" s="1">
        <v>0.0138</v>
      </c>
      <c r="AE241" s="1">
        <v>0.0156</v>
      </c>
      <c r="AF241" s="1">
        <v>0.013</v>
      </c>
      <c r="AG241" s="1">
        <v>0.0026</v>
      </c>
      <c r="AI241" s="1">
        <v>0.0138</v>
      </c>
      <c r="AJ241" s="218">
        <v>283411</v>
      </c>
    </row>
    <row r="242" spans="1:36" ht="12.75">
      <c r="A242" s="167">
        <v>233</v>
      </c>
      <c r="B242" s="168" t="s">
        <v>678</v>
      </c>
      <c r="C242" s="248">
        <v>1846860</v>
      </c>
      <c r="D242" s="248">
        <v>1898694</v>
      </c>
      <c r="E242" s="248">
        <v>1956346</v>
      </c>
      <c r="F242" s="248">
        <v>2037506</v>
      </c>
      <c r="G242" s="248">
        <v>2168834</v>
      </c>
      <c r="H242" s="248">
        <v>0</v>
      </c>
      <c r="I242" s="242">
        <v>0</v>
      </c>
      <c r="J242" s="242">
        <v>0</v>
      </c>
      <c r="L242" s="218">
        <v>5662</v>
      </c>
      <c r="M242" s="218">
        <v>10185</v>
      </c>
      <c r="N242" s="218">
        <v>32251</v>
      </c>
      <c r="O242" s="218">
        <v>79778</v>
      </c>
      <c r="P242" s="229">
        <v>0</v>
      </c>
      <c r="Q242" s="218">
        <v>5662</v>
      </c>
      <c r="R242" s="218">
        <v>10185</v>
      </c>
      <c r="S242" s="218">
        <v>32251</v>
      </c>
      <c r="T242" s="218">
        <v>79778</v>
      </c>
      <c r="U242" s="218">
        <v>0</v>
      </c>
      <c r="V242" s="1">
        <v>0.0031</v>
      </c>
      <c r="W242" s="1">
        <v>0.0054</v>
      </c>
      <c r="X242" s="1">
        <v>0.0165</v>
      </c>
      <c r="Y242" s="1">
        <v>0.0392</v>
      </c>
      <c r="Z242" s="1">
        <v>0</v>
      </c>
      <c r="AB242" s="1">
        <v>0.0204</v>
      </c>
      <c r="AC242" s="1">
        <v>0.0083</v>
      </c>
      <c r="AE242" s="1">
        <v>0.0392</v>
      </c>
      <c r="AF242" s="1">
        <v>0.011</v>
      </c>
      <c r="AG242" s="1">
        <v>0.0282</v>
      </c>
      <c r="AI242" s="1">
        <v>0.0083</v>
      </c>
      <c r="AJ242" s="218">
        <v>18001</v>
      </c>
    </row>
    <row r="243" spans="1:36" ht="12.75">
      <c r="A243" s="167">
        <v>234</v>
      </c>
      <c r="B243" s="168" t="s">
        <v>679</v>
      </c>
      <c r="C243" s="248">
        <v>2431825</v>
      </c>
      <c r="D243" s="248">
        <v>2502979</v>
      </c>
      <c r="E243" s="248">
        <v>2588773</v>
      </c>
      <c r="F243" s="248">
        <v>2673214</v>
      </c>
      <c r="G243" s="248">
        <v>2756054</v>
      </c>
      <c r="H243" s="248">
        <v>2855932</v>
      </c>
      <c r="I243" s="242">
        <v>0</v>
      </c>
      <c r="J243" s="242">
        <v>0</v>
      </c>
      <c r="L243" s="218">
        <v>10358</v>
      </c>
      <c r="M243" s="218">
        <v>23220</v>
      </c>
      <c r="N243" s="218">
        <v>19722</v>
      </c>
      <c r="O243" s="218">
        <v>16010</v>
      </c>
      <c r="P243" s="229">
        <v>30977</v>
      </c>
      <c r="Q243" s="218">
        <v>10358</v>
      </c>
      <c r="R243" s="218">
        <v>23220</v>
      </c>
      <c r="S243" s="218">
        <v>19722</v>
      </c>
      <c r="T243" s="218">
        <v>16010</v>
      </c>
      <c r="U243" s="218">
        <v>30977</v>
      </c>
      <c r="V243" s="1">
        <v>0.0043</v>
      </c>
      <c r="W243" s="1">
        <v>0.0093</v>
      </c>
      <c r="X243" s="1">
        <v>0.0076</v>
      </c>
      <c r="Y243" s="1">
        <v>0.006</v>
      </c>
      <c r="Z243" s="1">
        <v>0.0112</v>
      </c>
      <c r="AB243" s="1">
        <v>0.0083</v>
      </c>
      <c r="AC243" s="1">
        <v>0.0076</v>
      </c>
      <c r="AE243" s="1">
        <v>0.0112</v>
      </c>
      <c r="AF243" s="1">
        <v>0.0068</v>
      </c>
      <c r="AG243" s="1">
        <v>0.0044</v>
      </c>
      <c r="AI243" s="1">
        <v>0.0083</v>
      </c>
      <c r="AJ243" s="218">
        <v>23704</v>
      </c>
    </row>
    <row r="244" spans="1:36" ht="12.75">
      <c r="A244" s="167">
        <v>235</v>
      </c>
      <c r="B244" s="168" t="s">
        <v>680</v>
      </c>
      <c r="C244" s="248">
        <v>2052643</v>
      </c>
      <c r="D244" s="248">
        <v>2136588</v>
      </c>
      <c r="E244" s="248">
        <v>2269998</v>
      </c>
      <c r="F244" s="248">
        <v>2372268</v>
      </c>
      <c r="G244" s="248">
        <v>2503727</v>
      </c>
      <c r="H244" s="248">
        <v>2601739</v>
      </c>
      <c r="I244" s="242">
        <v>0</v>
      </c>
      <c r="J244" s="242">
        <v>0</v>
      </c>
      <c r="L244" s="218">
        <v>32629</v>
      </c>
      <c r="M244" s="218">
        <v>75089</v>
      </c>
      <c r="N244" s="218">
        <v>35339</v>
      </c>
      <c r="O244" s="218">
        <v>48248</v>
      </c>
      <c r="P244" s="229">
        <v>35419</v>
      </c>
      <c r="Q244" s="218">
        <v>32629</v>
      </c>
      <c r="R244" s="218">
        <v>75089</v>
      </c>
      <c r="S244" s="218">
        <v>35339</v>
      </c>
      <c r="T244" s="218">
        <v>48248</v>
      </c>
      <c r="U244" s="218">
        <v>35419</v>
      </c>
      <c r="V244" s="1">
        <v>0.0159</v>
      </c>
      <c r="W244" s="1">
        <v>0.0351</v>
      </c>
      <c r="X244" s="1">
        <v>0.0156</v>
      </c>
      <c r="Y244" s="1">
        <v>0.0203</v>
      </c>
      <c r="Z244" s="1">
        <v>0.0141</v>
      </c>
      <c r="AB244" s="1">
        <v>0.0167</v>
      </c>
      <c r="AC244" s="1">
        <v>0.0167</v>
      </c>
      <c r="AE244" s="1">
        <v>0.0203</v>
      </c>
      <c r="AF244" s="1">
        <v>0.0149</v>
      </c>
      <c r="AG244" s="1">
        <v>0.0053999999999999986</v>
      </c>
      <c r="AI244" s="1">
        <v>0.0167</v>
      </c>
      <c r="AJ244" s="218">
        <v>43449</v>
      </c>
    </row>
    <row r="245" spans="1:36" ht="12.75">
      <c r="A245" s="167">
        <v>236</v>
      </c>
      <c r="B245" s="168" t="s">
        <v>681</v>
      </c>
      <c r="C245" s="248">
        <v>83579125</v>
      </c>
      <c r="D245" s="248">
        <v>84001992</v>
      </c>
      <c r="E245" s="248">
        <v>86959318</v>
      </c>
      <c r="F245" s="248">
        <v>89534132</v>
      </c>
      <c r="G245" s="248">
        <v>92117152</v>
      </c>
      <c r="H245" s="248">
        <v>96013146</v>
      </c>
      <c r="I245" s="242" t="s">
        <v>909</v>
      </c>
      <c r="J245" s="242">
        <v>0</v>
      </c>
      <c r="L245" s="218">
        <v>1555705</v>
      </c>
      <c r="M245" s="218">
        <v>1566185</v>
      </c>
      <c r="N245" s="218">
        <v>1967739</v>
      </c>
      <c r="O245" s="218">
        <v>1556217</v>
      </c>
      <c r="P245" s="229">
        <v>2261950</v>
      </c>
      <c r="Q245" s="218">
        <v>1555705</v>
      </c>
      <c r="R245" s="218">
        <v>1566185</v>
      </c>
      <c r="S245" s="218">
        <v>1967739</v>
      </c>
      <c r="T245" s="218">
        <v>1556217</v>
      </c>
      <c r="U245" s="218">
        <v>2261950</v>
      </c>
      <c r="V245" s="1">
        <v>0.0186</v>
      </c>
      <c r="W245" s="1">
        <v>0.0186</v>
      </c>
      <c r="X245" s="1">
        <v>0.0226</v>
      </c>
      <c r="Y245" s="1">
        <v>0.0174</v>
      </c>
      <c r="Z245" s="1">
        <v>0.0246</v>
      </c>
      <c r="AB245" s="1">
        <v>0.0215</v>
      </c>
      <c r="AC245" s="1">
        <v>0.0195</v>
      </c>
      <c r="AE245" s="1">
        <v>0.0246</v>
      </c>
      <c r="AF245" s="1">
        <v>0.02</v>
      </c>
      <c r="AG245" s="1">
        <v>0.0046</v>
      </c>
      <c r="AI245" s="1">
        <v>0.0215</v>
      </c>
      <c r="AJ245" s="218">
        <v>1980519</v>
      </c>
    </row>
    <row r="246" spans="1:36" ht="12.75">
      <c r="A246" s="167">
        <v>237</v>
      </c>
      <c r="B246" s="168" t="s">
        <v>682</v>
      </c>
      <c r="C246" s="248">
        <v>1547082</v>
      </c>
      <c r="D246" s="248">
        <v>1628254</v>
      </c>
      <c r="E246" s="248">
        <v>1708281</v>
      </c>
      <c r="F246" s="248">
        <v>1760548</v>
      </c>
      <c r="G246" s="248">
        <v>1891194</v>
      </c>
      <c r="H246" s="248">
        <v>2115945</v>
      </c>
      <c r="I246" s="242">
        <v>0</v>
      </c>
      <c r="J246" s="242">
        <v>0</v>
      </c>
      <c r="L246" s="218">
        <v>42495</v>
      </c>
      <c r="M246" s="218">
        <v>39320</v>
      </c>
      <c r="N246" s="218">
        <v>9560</v>
      </c>
      <c r="O246" s="218">
        <v>73153</v>
      </c>
      <c r="P246" s="229">
        <v>177471</v>
      </c>
      <c r="Q246" s="218">
        <v>42495</v>
      </c>
      <c r="R246" s="218">
        <v>39320</v>
      </c>
      <c r="S246" s="218">
        <v>9560</v>
      </c>
      <c r="T246" s="218">
        <v>73153</v>
      </c>
      <c r="U246" s="218">
        <v>177471</v>
      </c>
      <c r="V246" s="1">
        <v>0.0275</v>
      </c>
      <c r="W246" s="1">
        <v>0.0241</v>
      </c>
      <c r="X246" s="1">
        <v>0.0056</v>
      </c>
      <c r="Y246" s="1">
        <v>0.0416</v>
      </c>
      <c r="Z246" s="1">
        <v>0.0938</v>
      </c>
      <c r="AB246" s="1">
        <v>0.047</v>
      </c>
      <c r="AC246" s="1">
        <v>0.0238</v>
      </c>
      <c r="AE246" s="1">
        <v>0.0938</v>
      </c>
      <c r="AF246" s="1">
        <v>0.0236</v>
      </c>
      <c r="AG246" s="1">
        <v>0.0702</v>
      </c>
      <c r="AI246" s="1">
        <v>0.0238</v>
      </c>
      <c r="AJ246" s="218">
        <v>50359</v>
      </c>
    </row>
    <row r="247" spans="1:36" ht="12.75">
      <c r="A247" s="167">
        <v>238</v>
      </c>
      <c r="B247" s="168" t="s">
        <v>683</v>
      </c>
      <c r="C247" s="248">
        <v>17715870</v>
      </c>
      <c r="D247" s="248">
        <v>18678750</v>
      </c>
      <c r="E247" s="248">
        <v>19740039</v>
      </c>
      <c r="F247" s="248">
        <v>20689665</v>
      </c>
      <c r="G247" s="248">
        <v>21785554</v>
      </c>
      <c r="H247" s="248">
        <v>23075955</v>
      </c>
      <c r="I247" s="242" t="s">
        <v>896</v>
      </c>
      <c r="J247" s="242">
        <v>0</v>
      </c>
      <c r="L247" s="218">
        <v>519983</v>
      </c>
      <c r="M247" s="218">
        <v>594321</v>
      </c>
      <c r="N247" s="218">
        <v>456125</v>
      </c>
      <c r="O247" s="218">
        <v>550452</v>
      </c>
      <c r="P247" s="229">
        <v>687997</v>
      </c>
      <c r="Q247" s="218">
        <v>519983</v>
      </c>
      <c r="R247" s="218">
        <v>594321</v>
      </c>
      <c r="S247" s="218">
        <v>456125</v>
      </c>
      <c r="T247" s="218">
        <v>550452</v>
      </c>
      <c r="U247" s="218">
        <v>687997</v>
      </c>
      <c r="V247" s="1">
        <v>0.0294</v>
      </c>
      <c r="W247" s="1">
        <v>0.0318</v>
      </c>
      <c r="X247" s="1">
        <v>0.0231</v>
      </c>
      <c r="Y247" s="1">
        <v>0.0266</v>
      </c>
      <c r="Z247" s="1">
        <v>0.0316</v>
      </c>
      <c r="AB247" s="1">
        <v>0.0271</v>
      </c>
      <c r="AC247" s="1">
        <v>0.0271</v>
      </c>
      <c r="AE247" s="1">
        <v>0.0316</v>
      </c>
      <c r="AF247" s="1">
        <v>0.0249</v>
      </c>
      <c r="AG247" s="1">
        <v>0.0067000000000000046</v>
      </c>
      <c r="AI247" s="1">
        <v>0.0271</v>
      </c>
      <c r="AJ247" s="218">
        <v>625358</v>
      </c>
    </row>
    <row r="248" spans="1:36" ht="12.75">
      <c r="A248" s="167">
        <v>239</v>
      </c>
      <c r="B248" s="168" t="s">
        <v>684</v>
      </c>
      <c r="C248" s="248">
        <v>148423560</v>
      </c>
      <c r="D248" s="248">
        <v>155423807</v>
      </c>
      <c r="E248" s="248">
        <v>162811487</v>
      </c>
      <c r="F248" s="248">
        <v>170642498</v>
      </c>
      <c r="G248" s="248">
        <v>179332150</v>
      </c>
      <c r="H248" s="248">
        <v>188298109</v>
      </c>
      <c r="I248" s="242" t="s">
        <v>915</v>
      </c>
      <c r="J248" s="242">
        <v>0</v>
      </c>
      <c r="L248" s="218">
        <v>3289658</v>
      </c>
      <c r="M248" s="218">
        <v>3502085</v>
      </c>
      <c r="N248" s="218">
        <v>3760724</v>
      </c>
      <c r="O248" s="218">
        <v>4423590</v>
      </c>
      <c r="P248" s="229">
        <v>4482655</v>
      </c>
      <c r="Q248" s="218">
        <v>3289658</v>
      </c>
      <c r="R248" s="218">
        <v>3502085</v>
      </c>
      <c r="S248" s="218">
        <v>3760724</v>
      </c>
      <c r="T248" s="218">
        <v>4423590</v>
      </c>
      <c r="U248" s="218">
        <v>4482655</v>
      </c>
      <c r="V248" s="1">
        <v>0.0222</v>
      </c>
      <c r="W248" s="1">
        <v>0.0225</v>
      </c>
      <c r="X248" s="1">
        <v>0.0231</v>
      </c>
      <c r="Y248" s="1">
        <v>0.0259</v>
      </c>
      <c r="Z248" s="1">
        <v>0.025</v>
      </c>
      <c r="AB248" s="1">
        <v>0.0247</v>
      </c>
      <c r="AC248" s="1">
        <v>0.0235</v>
      </c>
      <c r="AE248" s="1">
        <v>0.0259</v>
      </c>
      <c r="AF248" s="1">
        <v>0.0241</v>
      </c>
      <c r="AG248" s="1">
        <v>0.0017999999999999995</v>
      </c>
      <c r="AI248" s="1">
        <v>0.0247</v>
      </c>
      <c r="AJ248" s="218">
        <v>4650963</v>
      </c>
    </row>
    <row r="249" spans="1:36" ht="12.75">
      <c r="A249" s="167">
        <v>240</v>
      </c>
      <c r="B249" s="168" t="s">
        <v>685</v>
      </c>
      <c r="C249" s="248">
        <v>8569479</v>
      </c>
      <c r="D249" s="248">
        <v>8881419</v>
      </c>
      <c r="E249" s="248">
        <v>9404890</v>
      </c>
      <c r="F249" s="248">
        <v>9718362</v>
      </c>
      <c r="G249" s="248">
        <v>10053825</v>
      </c>
      <c r="H249" s="248">
        <v>10361540</v>
      </c>
      <c r="I249" s="242">
        <v>0</v>
      </c>
      <c r="J249" s="242">
        <v>0</v>
      </c>
      <c r="L249" s="218">
        <v>97703</v>
      </c>
      <c r="M249" s="218">
        <v>301436</v>
      </c>
      <c r="N249" s="218">
        <v>78350</v>
      </c>
      <c r="O249" s="218">
        <v>82521</v>
      </c>
      <c r="P249" s="229">
        <v>56369</v>
      </c>
      <c r="Q249" s="218">
        <v>97703</v>
      </c>
      <c r="R249" s="218">
        <v>301436</v>
      </c>
      <c r="S249" s="218">
        <v>78350</v>
      </c>
      <c r="T249" s="218">
        <v>82521</v>
      </c>
      <c r="U249" s="218">
        <v>56369</v>
      </c>
      <c r="V249" s="1">
        <v>0.0114</v>
      </c>
      <c r="W249" s="1">
        <v>0.0339</v>
      </c>
      <c r="X249" s="1">
        <v>0.0083</v>
      </c>
      <c r="Y249" s="1">
        <v>0.0085</v>
      </c>
      <c r="Z249" s="1">
        <v>0.0056</v>
      </c>
      <c r="AB249" s="1">
        <v>0.0075</v>
      </c>
      <c r="AC249" s="1">
        <v>0.0075</v>
      </c>
      <c r="AE249" s="1">
        <v>0.0085</v>
      </c>
      <c r="AF249" s="1">
        <v>0.007</v>
      </c>
      <c r="AG249" s="1">
        <v>0.0015000000000000005</v>
      </c>
      <c r="AI249" s="1">
        <v>0.0075</v>
      </c>
      <c r="AJ249" s="218">
        <v>77712</v>
      </c>
    </row>
    <row r="250" spans="1:36" ht="12.75">
      <c r="A250" s="167">
        <v>241</v>
      </c>
      <c r="B250" s="168" t="s">
        <v>686</v>
      </c>
      <c r="C250" s="248">
        <v>8266237</v>
      </c>
      <c r="D250" s="248">
        <v>8498399</v>
      </c>
      <c r="E250" s="248">
        <v>8809942</v>
      </c>
      <c r="F250" s="248">
        <v>9157587</v>
      </c>
      <c r="G250" s="248">
        <v>9554494</v>
      </c>
      <c r="H250" s="248">
        <v>9895271</v>
      </c>
      <c r="I250" s="242">
        <v>0</v>
      </c>
      <c r="J250" s="242">
        <v>0</v>
      </c>
      <c r="L250" s="218">
        <v>25506</v>
      </c>
      <c r="M250" s="218">
        <v>99083</v>
      </c>
      <c r="N250" s="218">
        <v>127396</v>
      </c>
      <c r="O250" s="218">
        <v>167967</v>
      </c>
      <c r="P250" s="229">
        <v>101915</v>
      </c>
      <c r="Q250" s="218">
        <v>25506</v>
      </c>
      <c r="R250" s="218">
        <v>99083</v>
      </c>
      <c r="S250" s="218">
        <v>127396</v>
      </c>
      <c r="T250" s="218">
        <v>167967</v>
      </c>
      <c r="U250" s="218">
        <v>101915</v>
      </c>
      <c r="V250" s="1">
        <v>0.0031</v>
      </c>
      <c r="W250" s="1">
        <v>0.0117</v>
      </c>
      <c r="X250" s="1">
        <v>0.0145</v>
      </c>
      <c r="Y250" s="1">
        <v>0.0183</v>
      </c>
      <c r="Z250" s="1">
        <v>0.0107</v>
      </c>
      <c r="AB250" s="1">
        <v>0.0145</v>
      </c>
      <c r="AC250" s="1">
        <v>0.0123</v>
      </c>
      <c r="AE250" s="1">
        <v>0.0183</v>
      </c>
      <c r="AF250" s="1">
        <v>0.0126</v>
      </c>
      <c r="AG250" s="1">
        <v>0.0057</v>
      </c>
      <c r="AI250" s="1">
        <v>0.0145</v>
      </c>
      <c r="AJ250" s="218">
        <v>143481</v>
      </c>
    </row>
    <row r="251" spans="1:36" ht="12.75">
      <c r="A251" s="167">
        <v>242</v>
      </c>
      <c r="B251" s="168" t="s">
        <v>687</v>
      </c>
      <c r="C251" s="248">
        <v>17216993</v>
      </c>
      <c r="D251" s="248">
        <v>17941024</v>
      </c>
      <c r="E251" s="248">
        <v>18617293</v>
      </c>
      <c r="F251" s="248">
        <v>19270041</v>
      </c>
      <c r="G251" s="248">
        <v>20061926</v>
      </c>
      <c r="H251" s="248">
        <v>20902324</v>
      </c>
      <c r="I251" s="242" t="s">
        <v>898</v>
      </c>
      <c r="J251" s="242" t="s">
        <v>922</v>
      </c>
      <c r="L251" s="218">
        <v>293606</v>
      </c>
      <c r="M251" s="218">
        <v>227743</v>
      </c>
      <c r="N251" s="218">
        <v>187316</v>
      </c>
      <c r="O251" s="218">
        <v>290071</v>
      </c>
      <c r="P251" s="229">
        <v>338849</v>
      </c>
      <c r="Q251" s="218">
        <v>293606</v>
      </c>
      <c r="R251" s="218">
        <v>227743</v>
      </c>
      <c r="S251" s="218">
        <v>187316</v>
      </c>
      <c r="T251" s="218">
        <v>290071</v>
      </c>
      <c r="U251" s="218">
        <v>338849</v>
      </c>
      <c r="V251" s="1">
        <v>0.0171</v>
      </c>
      <c r="W251" s="1">
        <v>0.0127</v>
      </c>
      <c r="X251" s="1">
        <v>0.0101</v>
      </c>
      <c r="Y251" s="1">
        <v>0.0151</v>
      </c>
      <c r="Z251" s="1">
        <v>0.0169</v>
      </c>
      <c r="AB251" s="1">
        <v>0.014</v>
      </c>
      <c r="AC251" s="1">
        <v>0.0126</v>
      </c>
      <c r="AE251" s="1">
        <v>0.0169</v>
      </c>
      <c r="AF251" s="1">
        <v>0.0126</v>
      </c>
      <c r="AG251" s="1">
        <v>0.004299999999999998</v>
      </c>
      <c r="AI251" s="1">
        <v>0.014</v>
      </c>
      <c r="AJ251" s="218">
        <v>292633</v>
      </c>
    </row>
    <row r="252" spans="1:36" ht="12.75">
      <c r="A252" s="167">
        <v>243</v>
      </c>
      <c r="B252" s="168" t="s">
        <v>688</v>
      </c>
      <c r="C252" s="248">
        <v>225137473</v>
      </c>
      <c r="D252" s="248">
        <v>235419728</v>
      </c>
      <c r="E252" s="248">
        <v>248073180</v>
      </c>
      <c r="F252" s="248">
        <v>260842479</v>
      </c>
      <c r="G252" s="248">
        <v>272751243</v>
      </c>
      <c r="H252" s="248">
        <v>285580015</v>
      </c>
      <c r="I252" s="242" t="s">
        <v>902</v>
      </c>
      <c r="J252" s="242">
        <v>0</v>
      </c>
      <c r="L252" s="218">
        <v>4653818</v>
      </c>
      <c r="M252" s="218">
        <v>6767959</v>
      </c>
      <c r="N252" s="218">
        <v>6567469</v>
      </c>
      <c r="O252" s="218">
        <v>5680056</v>
      </c>
      <c r="P252" s="229">
        <v>6009991</v>
      </c>
      <c r="Q252" s="218">
        <v>4653818</v>
      </c>
      <c r="R252" s="218">
        <v>6767959</v>
      </c>
      <c r="S252" s="218">
        <v>6567469</v>
      </c>
      <c r="T252" s="218">
        <v>5680056</v>
      </c>
      <c r="U252" s="218">
        <v>6009991</v>
      </c>
      <c r="V252" s="1">
        <v>0.0207</v>
      </c>
      <c r="W252" s="1">
        <v>0.0287</v>
      </c>
      <c r="X252" s="1">
        <v>0.0265</v>
      </c>
      <c r="Y252" s="1">
        <v>0.0218</v>
      </c>
      <c r="Z252" s="1">
        <v>0.022</v>
      </c>
      <c r="AB252" s="1">
        <v>0.0234</v>
      </c>
      <c r="AC252" s="1">
        <v>0.0234</v>
      </c>
      <c r="AE252" s="1">
        <v>0.0265</v>
      </c>
      <c r="AF252" s="1">
        <v>0.0219</v>
      </c>
      <c r="AG252" s="1">
        <v>0.0046</v>
      </c>
      <c r="AI252" s="1">
        <v>0.0234</v>
      </c>
      <c r="AJ252" s="218">
        <v>6682572</v>
      </c>
    </row>
    <row r="253" spans="1:36" ht="12.75">
      <c r="A253" s="167">
        <v>244</v>
      </c>
      <c r="B253" s="168" t="s">
        <v>689</v>
      </c>
      <c r="C253" s="248">
        <v>49138736</v>
      </c>
      <c r="D253" s="248">
        <v>50914048</v>
      </c>
      <c r="E253" s="248">
        <v>52762092</v>
      </c>
      <c r="F253" s="248">
        <v>54835650</v>
      </c>
      <c r="G253" s="248">
        <v>57248415</v>
      </c>
      <c r="H253" s="248">
        <v>59122103</v>
      </c>
      <c r="I253" s="242">
        <v>0</v>
      </c>
      <c r="J253" s="242">
        <v>0</v>
      </c>
      <c r="L253" s="218">
        <v>546844</v>
      </c>
      <c r="M253" s="218">
        <v>575193</v>
      </c>
      <c r="N253" s="218">
        <v>754506</v>
      </c>
      <c r="O253" s="218">
        <v>851670</v>
      </c>
      <c r="P253" s="229">
        <v>442478</v>
      </c>
      <c r="Q253" s="218">
        <v>546844</v>
      </c>
      <c r="R253" s="218">
        <v>575193</v>
      </c>
      <c r="S253" s="218">
        <v>754506</v>
      </c>
      <c r="T253" s="218">
        <v>851670</v>
      </c>
      <c r="U253" s="218">
        <v>442478</v>
      </c>
      <c r="V253" s="1">
        <v>0.0111</v>
      </c>
      <c r="W253" s="1">
        <v>0.0113</v>
      </c>
      <c r="X253" s="1">
        <v>0.0143</v>
      </c>
      <c r="Y253" s="1">
        <v>0.0155</v>
      </c>
      <c r="Z253" s="1">
        <v>0.0077</v>
      </c>
      <c r="AB253" s="1">
        <v>0.0125</v>
      </c>
      <c r="AC253" s="1">
        <v>0.0111</v>
      </c>
      <c r="AE253" s="1">
        <v>0.0155</v>
      </c>
      <c r="AF253" s="1">
        <v>0.011</v>
      </c>
      <c r="AG253" s="1">
        <v>0.0045000000000000005</v>
      </c>
      <c r="AI253" s="1">
        <v>0.0125</v>
      </c>
      <c r="AJ253" s="218">
        <v>739026</v>
      </c>
    </row>
    <row r="254" spans="1:36" ht="12.75">
      <c r="A254" s="167">
        <v>245</v>
      </c>
      <c r="B254" s="168" t="s">
        <v>690</v>
      </c>
      <c r="C254" s="248">
        <v>27537444</v>
      </c>
      <c r="D254" s="248">
        <v>28718635</v>
      </c>
      <c r="E254" s="248">
        <v>30118218</v>
      </c>
      <c r="F254" s="248">
        <v>31468796</v>
      </c>
      <c r="G254" s="248">
        <v>32914843</v>
      </c>
      <c r="H254" s="248">
        <v>34270196</v>
      </c>
      <c r="I254" s="242" t="s">
        <v>904</v>
      </c>
      <c r="J254" s="242">
        <v>0</v>
      </c>
      <c r="L254" s="218">
        <v>492755</v>
      </c>
      <c r="M254" s="218">
        <v>679361</v>
      </c>
      <c r="N254" s="218">
        <v>597622</v>
      </c>
      <c r="O254" s="218">
        <v>606902</v>
      </c>
      <c r="P254" s="229">
        <v>569639</v>
      </c>
      <c r="Q254" s="218">
        <v>492755</v>
      </c>
      <c r="R254" s="218">
        <v>679361</v>
      </c>
      <c r="S254" s="218">
        <v>597622</v>
      </c>
      <c r="T254" s="218">
        <v>606902</v>
      </c>
      <c r="U254" s="218">
        <v>569639</v>
      </c>
      <c r="V254" s="1">
        <v>0.0179</v>
      </c>
      <c r="W254" s="1">
        <v>0.0237</v>
      </c>
      <c r="X254" s="1">
        <v>0.0198</v>
      </c>
      <c r="Y254" s="1">
        <v>0.0193</v>
      </c>
      <c r="Z254" s="1">
        <v>0.0173</v>
      </c>
      <c r="AB254" s="1">
        <v>0.0188</v>
      </c>
      <c r="AC254" s="1">
        <v>0.0188</v>
      </c>
      <c r="AE254" s="1">
        <v>0.0198</v>
      </c>
      <c r="AF254" s="1">
        <v>0.0183</v>
      </c>
      <c r="AG254" s="1">
        <v>0.0015000000000000013</v>
      </c>
      <c r="AI254" s="1">
        <v>0.0188</v>
      </c>
      <c r="AJ254" s="218">
        <v>644280</v>
      </c>
    </row>
    <row r="255" spans="1:36" ht="12.75">
      <c r="A255" s="167">
        <v>246</v>
      </c>
      <c r="B255" s="168" t="s">
        <v>691</v>
      </c>
      <c r="C255" s="248">
        <v>49746497</v>
      </c>
      <c r="D255" s="248">
        <v>51706807</v>
      </c>
      <c r="E255" s="248">
        <v>53841449</v>
      </c>
      <c r="F255" s="248">
        <v>56027149</v>
      </c>
      <c r="G255" s="248">
        <v>58317608</v>
      </c>
      <c r="H255" s="248">
        <v>60742851</v>
      </c>
      <c r="I255" s="242" t="s">
        <v>896</v>
      </c>
      <c r="J255" s="242">
        <v>0</v>
      </c>
      <c r="L255" s="218">
        <v>716648</v>
      </c>
      <c r="M255" s="218">
        <v>841972</v>
      </c>
      <c r="N255" s="218">
        <v>839664</v>
      </c>
      <c r="O255" s="218">
        <v>592835</v>
      </c>
      <c r="P255" s="229">
        <v>967303</v>
      </c>
      <c r="Q255" s="218">
        <v>716648</v>
      </c>
      <c r="R255" s="218">
        <v>841972</v>
      </c>
      <c r="S255" s="218">
        <v>839664</v>
      </c>
      <c r="T255" s="218">
        <v>592835</v>
      </c>
      <c r="U255" s="218">
        <v>967303</v>
      </c>
      <c r="V255" s="1">
        <v>0.0144</v>
      </c>
      <c r="W255" s="1">
        <v>0.0163</v>
      </c>
      <c r="X255" s="1">
        <v>0.0156</v>
      </c>
      <c r="Y255" s="1">
        <v>0.0106</v>
      </c>
      <c r="Z255" s="1">
        <v>0.0166</v>
      </c>
      <c r="AB255" s="1">
        <v>0.0143</v>
      </c>
      <c r="AC255" s="1">
        <v>0.0142</v>
      </c>
      <c r="AE255" s="1">
        <v>0.0166</v>
      </c>
      <c r="AF255" s="1">
        <v>0.0131</v>
      </c>
      <c r="AG255" s="1">
        <v>0.0034999999999999996</v>
      </c>
      <c r="AI255" s="1">
        <v>0.0143</v>
      </c>
      <c r="AJ255" s="218">
        <v>868623</v>
      </c>
    </row>
    <row r="256" spans="1:36" ht="12.75">
      <c r="A256" s="167">
        <v>247</v>
      </c>
      <c r="B256" s="168" t="s">
        <v>692</v>
      </c>
      <c r="C256" s="248">
        <v>19929273</v>
      </c>
      <c r="D256" s="248">
        <v>20635479</v>
      </c>
      <c r="E256" s="248">
        <v>21427940</v>
      </c>
      <c r="F256" s="248">
        <v>22305918</v>
      </c>
      <c r="G256" s="248">
        <v>23332148</v>
      </c>
      <c r="H256" s="248">
        <v>24338226</v>
      </c>
      <c r="I256" s="242">
        <v>0</v>
      </c>
      <c r="J256" s="242">
        <v>0</v>
      </c>
      <c r="L256" s="218">
        <v>207974</v>
      </c>
      <c r="M256" s="218">
        <v>276574</v>
      </c>
      <c r="N256" s="218">
        <v>342279</v>
      </c>
      <c r="O256" s="218">
        <v>468582</v>
      </c>
      <c r="P256" s="229">
        <v>422774</v>
      </c>
      <c r="Q256" s="218">
        <v>207974</v>
      </c>
      <c r="R256" s="218">
        <v>276574</v>
      </c>
      <c r="S256" s="218">
        <v>342279</v>
      </c>
      <c r="T256" s="218">
        <v>468582</v>
      </c>
      <c r="U256" s="218">
        <v>422774</v>
      </c>
      <c r="V256" s="1">
        <v>0.0104</v>
      </c>
      <c r="W256" s="1">
        <v>0.0134</v>
      </c>
      <c r="X256" s="1">
        <v>0.016</v>
      </c>
      <c r="Y256" s="1">
        <v>0.021</v>
      </c>
      <c r="Z256" s="1">
        <v>0.0181</v>
      </c>
      <c r="AB256" s="1">
        <v>0.0184</v>
      </c>
      <c r="AC256" s="1">
        <v>0.0158</v>
      </c>
      <c r="AE256" s="1">
        <v>0.021</v>
      </c>
      <c r="AF256" s="1">
        <v>0.0171</v>
      </c>
      <c r="AG256" s="1">
        <v>0.0039000000000000007</v>
      </c>
      <c r="AI256" s="1">
        <v>0.0184</v>
      </c>
      <c r="AJ256" s="218">
        <v>447823</v>
      </c>
    </row>
    <row r="257" spans="1:36" ht="12.75">
      <c r="A257" s="167">
        <v>248</v>
      </c>
      <c r="B257" s="168" t="s">
        <v>693</v>
      </c>
      <c r="C257" s="248">
        <v>75555755</v>
      </c>
      <c r="D257" s="248">
        <v>79270646</v>
      </c>
      <c r="E257" s="248">
        <v>82685765</v>
      </c>
      <c r="F257" s="248">
        <v>86416689</v>
      </c>
      <c r="G257" s="248">
        <v>90539665</v>
      </c>
      <c r="H257" s="248">
        <v>95665289</v>
      </c>
      <c r="I257" s="242" t="s">
        <v>896</v>
      </c>
      <c r="J257" s="242">
        <v>0</v>
      </c>
      <c r="L257" s="218">
        <v>1825997</v>
      </c>
      <c r="M257" s="218">
        <v>1415191</v>
      </c>
      <c r="N257" s="218">
        <v>1663780</v>
      </c>
      <c r="O257" s="218">
        <v>1957926</v>
      </c>
      <c r="P257" s="229">
        <v>2862132</v>
      </c>
      <c r="Q257" s="218">
        <v>1825997</v>
      </c>
      <c r="R257" s="218">
        <v>1415191</v>
      </c>
      <c r="S257" s="218">
        <v>1663780</v>
      </c>
      <c r="T257" s="218">
        <v>1957926</v>
      </c>
      <c r="U257" s="218">
        <v>2862132</v>
      </c>
      <c r="V257" s="1">
        <v>0.0242</v>
      </c>
      <c r="W257" s="1">
        <v>0.0179</v>
      </c>
      <c r="X257" s="1">
        <v>0.0201</v>
      </c>
      <c r="Y257" s="1">
        <v>0.0227</v>
      </c>
      <c r="Z257" s="1">
        <v>0.0316</v>
      </c>
      <c r="AB257" s="1">
        <v>0.0248</v>
      </c>
      <c r="AC257" s="1">
        <v>0.0202</v>
      </c>
      <c r="AE257" s="1">
        <v>0.0316</v>
      </c>
      <c r="AF257" s="1">
        <v>0.0214</v>
      </c>
      <c r="AG257" s="1">
        <v>0.010200000000000004</v>
      </c>
      <c r="AI257" s="1">
        <v>0.0248</v>
      </c>
      <c r="AJ257" s="218">
        <v>2372499</v>
      </c>
    </row>
    <row r="258" spans="1:36" ht="12.75">
      <c r="A258" s="167">
        <v>249</v>
      </c>
      <c r="B258" s="168" t="s">
        <v>694</v>
      </c>
      <c r="C258" s="248">
        <v>4633701</v>
      </c>
      <c r="D258" s="248">
        <v>4803408</v>
      </c>
      <c r="E258" s="248">
        <v>4961053</v>
      </c>
      <c r="F258" s="248">
        <v>5131596</v>
      </c>
      <c r="G258" s="248">
        <v>5318609</v>
      </c>
      <c r="H258" s="248">
        <v>5471586</v>
      </c>
      <c r="I258" s="242">
        <v>0</v>
      </c>
      <c r="J258" s="242">
        <v>0</v>
      </c>
      <c r="L258" s="218">
        <v>53864</v>
      </c>
      <c r="M258" s="218">
        <v>37560</v>
      </c>
      <c r="N258" s="218">
        <v>46517</v>
      </c>
      <c r="O258" s="218">
        <v>58723</v>
      </c>
      <c r="P258" s="229">
        <v>20012</v>
      </c>
      <c r="Q258" s="218">
        <v>53864</v>
      </c>
      <c r="R258" s="218">
        <v>37560</v>
      </c>
      <c r="S258" s="218">
        <v>46517</v>
      </c>
      <c r="T258" s="218">
        <v>58723</v>
      </c>
      <c r="U258" s="218">
        <v>20012</v>
      </c>
      <c r="V258" s="1">
        <v>0.0116</v>
      </c>
      <c r="W258" s="1">
        <v>0.0078</v>
      </c>
      <c r="X258" s="1">
        <v>0.0094</v>
      </c>
      <c r="Y258" s="1">
        <v>0.0114</v>
      </c>
      <c r="Z258" s="1">
        <v>0.0038</v>
      </c>
      <c r="AB258" s="1">
        <v>0.0082</v>
      </c>
      <c r="AC258" s="1">
        <v>0.007</v>
      </c>
      <c r="AE258" s="1">
        <v>0.0114</v>
      </c>
      <c r="AF258" s="1">
        <v>0.0066</v>
      </c>
      <c r="AG258" s="1">
        <v>0.0048000000000000004</v>
      </c>
      <c r="AI258" s="1">
        <v>0.0082</v>
      </c>
      <c r="AJ258" s="218">
        <v>44867</v>
      </c>
    </row>
    <row r="259" spans="1:36" ht="12.75">
      <c r="A259" s="167">
        <v>250</v>
      </c>
      <c r="B259" s="168" t="s">
        <v>695</v>
      </c>
      <c r="C259" s="248">
        <v>10180936</v>
      </c>
      <c r="D259" s="248">
        <v>10611456</v>
      </c>
      <c r="E259" s="248">
        <v>11192983</v>
      </c>
      <c r="F259" s="248">
        <v>11651128</v>
      </c>
      <c r="G259" s="248">
        <v>12336225</v>
      </c>
      <c r="H259" s="248">
        <v>12804429</v>
      </c>
      <c r="I259" s="242" t="s">
        <v>896</v>
      </c>
      <c r="J259" s="242">
        <v>0</v>
      </c>
      <c r="L259" s="218">
        <v>175996</v>
      </c>
      <c r="M259" s="218">
        <v>316241</v>
      </c>
      <c r="N259" s="218">
        <v>198179</v>
      </c>
      <c r="O259" s="218">
        <v>384836</v>
      </c>
      <c r="P259" s="229">
        <v>159799</v>
      </c>
      <c r="Q259" s="218">
        <v>175996</v>
      </c>
      <c r="R259" s="218">
        <v>316241</v>
      </c>
      <c r="S259" s="218">
        <v>198179</v>
      </c>
      <c r="T259" s="218">
        <v>384836</v>
      </c>
      <c r="U259" s="218">
        <v>159799</v>
      </c>
      <c r="V259" s="1">
        <v>0.0173</v>
      </c>
      <c r="W259" s="1">
        <v>0.0298</v>
      </c>
      <c r="X259" s="1">
        <v>0.0177</v>
      </c>
      <c r="Y259" s="1">
        <v>0.033</v>
      </c>
      <c r="Z259" s="1">
        <v>0.013</v>
      </c>
      <c r="AB259" s="1">
        <v>0.0212</v>
      </c>
      <c r="AC259" s="1">
        <v>0.0202</v>
      </c>
      <c r="AE259" s="1">
        <v>0.033</v>
      </c>
      <c r="AF259" s="1">
        <v>0.0154</v>
      </c>
      <c r="AG259" s="1">
        <v>0.0176</v>
      </c>
      <c r="AI259" s="1">
        <v>0.0212</v>
      </c>
      <c r="AJ259" s="218">
        <v>271454</v>
      </c>
    </row>
    <row r="260" spans="1:36" ht="12.75">
      <c r="A260" s="167">
        <v>251</v>
      </c>
      <c r="B260" s="168" t="s">
        <v>696</v>
      </c>
      <c r="C260" s="248">
        <v>26775187</v>
      </c>
      <c r="D260" s="248">
        <v>27782975</v>
      </c>
      <c r="E260" s="248">
        <v>28784836</v>
      </c>
      <c r="F260" s="248">
        <v>29921077</v>
      </c>
      <c r="G260" s="248">
        <v>31049396</v>
      </c>
      <c r="H260" s="248">
        <v>32073464</v>
      </c>
      <c r="I260" s="242" t="s">
        <v>915</v>
      </c>
      <c r="J260" s="242">
        <v>0</v>
      </c>
      <c r="L260" s="218">
        <v>338408</v>
      </c>
      <c r="M260" s="218">
        <v>307286</v>
      </c>
      <c r="N260" s="218">
        <v>414903</v>
      </c>
      <c r="O260" s="218">
        <v>277238</v>
      </c>
      <c r="P260" s="229">
        <v>247833</v>
      </c>
      <c r="Q260" s="218">
        <v>338408</v>
      </c>
      <c r="R260" s="218">
        <v>307286</v>
      </c>
      <c r="S260" s="218">
        <v>414903</v>
      </c>
      <c r="T260" s="218">
        <v>277238</v>
      </c>
      <c r="U260" s="218">
        <v>247833</v>
      </c>
      <c r="V260" s="1">
        <v>0.0126</v>
      </c>
      <c r="W260" s="1">
        <v>0.0111</v>
      </c>
      <c r="X260" s="1">
        <v>0.0144</v>
      </c>
      <c r="Y260" s="1">
        <v>0.0093</v>
      </c>
      <c r="Z260" s="1">
        <v>0.008</v>
      </c>
      <c r="AB260" s="1">
        <v>0.0106</v>
      </c>
      <c r="AC260" s="1">
        <v>0.0095</v>
      </c>
      <c r="AE260" s="1">
        <v>0.0144</v>
      </c>
      <c r="AF260" s="1">
        <v>0.0087</v>
      </c>
      <c r="AG260" s="1">
        <v>0.0057</v>
      </c>
      <c r="AI260" s="1">
        <v>0.0106</v>
      </c>
      <c r="AJ260" s="218">
        <v>339979</v>
      </c>
    </row>
    <row r="261" spans="1:36" ht="12.75">
      <c r="A261" s="167">
        <v>252</v>
      </c>
      <c r="B261" s="168" t="s">
        <v>697</v>
      </c>
      <c r="C261" s="248">
        <v>17041512</v>
      </c>
      <c r="D261" s="248">
        <v>17721421</v>
      </c>
      <c r="E261" s="248">
        <v>18370320</v>
      </c>
      <c r="F261" s="248">
        <v>18994428</v>
      </c>
      <c r="G261" s="248">
        <v>19748211</v>
      </c>
      <c r="H261" s="248">
        <v>20511783</v>
      </c>
      <c r="I261" s="242">
        <v>0</v>
      </c>
      <c r="J261" s="242">
        <v>0</v>
      </c>
      <c r="L261" s="218">
        <v>253872</v>
      </c>
      <c r="M261" s="218">
        <v>205864</v>
      </c>
      <c r="N261" s="218">
        <v>164850</v>
      </c>
      <c r="O261" s="218">
        <v>203024</v>
      </c>
      <c r="P261" s="229">
        <v>269867</v>
      </c>
      <c r="Q261" s="218">
        <v>253872</v>
      </c>
      <c r="R261" s="218">
        <v>205864</v>
      </c>
      <c r="S261" s="218">
        <v>164850</v>
      </c>
      <c r="T261" s="218">
        <v>203024</v>
      </c>
      <c r="U261" s="218">
        <v>269867</v>
      </c>
      <c r="V261" s="1">
        <v>0.0149</v>
      </c>
      <c r="W261" s="1">
        <v>0.0116</v>
      </c>
      <c r="X261" s="1">
        <v>0.009</v>
      </c>
      <c r="Y261" s="1">
        <v>0.0107</v>
      </c>
      <c r="Z261" s="1">
        <v>0.0137</v>
      </c>
      <c r="AB261" s="1">
        <v>0.0111</v>
      </c>
      <c r="AC261" s="1">
        <v>0.0104</v>
      </c>
      <c r="AE261" s="1">
        <v>0.0137</v>
      </c>
      <c r="AF261" s="1">
        <v>0.0099</v>
      </c>
      <c r="AG261" s="1">
        <v>0.0037999999999999996</v>
      </c>
      <c r="AI261" s="1">
        <v>0.0111</v>
      </c>
      <c r="AJ261" s="218">
        <v>227681</v>
      </c>
    </row>
    <row r="262" spans="1:36" ht="12.75">
      <c r="A262" s="167">
        <v>253</v>
      </c>
      <c r="B262" s="168" t="s">
        <v>698</v>
      </c>
      <c r="C262" s="248">
        <v>3368969</v>
      </c>
      <c r="D262" s="248">
        <v>3466267</v>
      </c>
      <c r="E262" s="248">
        <v>3574066</v>
      </c>
      <c r="F262" s="248">
        <v>4248259</v>
      </c>
      <c r="G262" s="248">
        <v>4369678</v>
      </c>
      <c r="H262" s="248">
        <v>4661748</v>
      </c>
      <c r="I262" s="242" t="s">
        <v>900</v>
      </c>
      <c r="J262" s="242">
        <v>0</v>
      </c>
      <c r="L262" s="218">
        <v>13074</v>
      </c>
      <c r="M262" s="218">
        <v>21142</v>
      </c>
      <c r="N262" s="218">
        <v>584841</v>
      </c>
      <c r="O262" s="218">
        <v>15213</v>
      </c>
      <c r="P262" s="229">
        <v>182828</v>
      </c>
      <c r="Q262" s="218">
        <v>13074</v>
      </c>
      <c r="R262" s="218">
        <v>21142</v>
      </c>
      <c r="S262" s="218">
        <v>584841</v>
      </c>
      <c r="T262" s="218">
        <v>15213</v>
      </c>
      <c r="U262" s="218">
        <v>182828</v>
      </c>
      <c r="V262" s="1">
        <v>0.0039</v>
      </c>
      <c r="W262" s="1">
        <v>0.0061</v>
      </c>
      <c r="X262" s="1">
        <v>0.1636</v>
      </c>
      <c r="Y262" s="1">
        <v>0.0036</v>
      </c>
      <c r="Z262" s="1">
        <v>0.0418</v>
      </c>
      <c r="AB262" s="1">
        <v>0.0697</v>
      </c>
      <c r="AC262" s="1">
        <v>0.0172</v>
      </c>
      <c r="AE262" s="1">
        <v>0.1636</v>
      </c>
      <c r="AF262" s="1">
        <v>0.0227</v>
      </c>
      <c r="AG262" s="1">
        <v>0.1409</v>
      </c>
      <c r="AI262" s="1">
        <v>0.0172</v>
      </c>
      <c r="AJ262" s="218">
        <v>80182</v>
      </c>
    </row>
    <row r="263" spans="1:36" ht="12.75">
      <c r="A263" s="167">
        <v>254</v>
      </c>
      <c r="B263" s="168" t="s">
        <v>699</v>
      </c>
      <c r="C263" s="248">
        <v>11899227</v>
      </c>
      <c r="D263" s="248">
        <v>12321212</v>
      </c>
      <c r="E263" s="248">
        <v>12774587</v>
      </c>
      <c r="F263" s="248">
        <v>13218974</v>
      </c>
      <c r="G263" s="248">
        <v>13886761</v>
      </c>
      <c r="H263" s="248">
        <v>14451063</v>
      </c>
      <c r="I263" s="242" t="s">
        <v>908</v>
      </c>
      <c r="J263" s="242">
        <v>0</v>
      </c>
      <c r="L263" s="218">
        <v>124504</v>
      </c>
      <c r="M263" s="218">
        <v>145345</v>
      </c>
      <c r="N263" s="218">
        <v>125022</v>
      </c>
      <c r="O263" s="218">
        <v>302454</v>
      </c>
      <c r="P263" s="229">
        <v>217133</v>
      </c>
      <c r="Q263" s="218">
        <v>124504</v>
      </c>
      <c r="R263" s="218">
        <v>145345</v>
      </c>
      <c r="S263" s="218">
        <v>125022</v>
      </c>
      <c r="T263" s="218">
        <v>302454</v>
      </c>
      <c r="U263" s="218">
        <v>217133</v>
      </c>
      <c r="V263" s="1">
        <v>0.0105</v>
      </c>
      <c r="W263" s="1">
        <v>0.0118</v>
      </c>
      <c r="X263" s="1">
        <v>0.0098</v>
      </c>
      <c r="Y263" s="1">
        <v>0.0229</v>
      </c>
      <c r="Z263" s="1">
        <v>0.0156</v>
      </c>
      <c r="AB263" s="1">
        <v>0.0161</v>
      </c>
      <c r="AC263" s="1">
        <v>0.0124</v>
      </c>
      <c r="AE263" s="1">
        <v>0.0229</v>
      </c>
      <c r="AF263" s="1">
        <v>0.0127</v>
      </c>
      <c r="AG263" s="1">
        <v>0.0102</v>
      </c>
      <c r="AI263" s="1">
        <v>0.0161</v>
      </c>
      <c r="AJ263" s="218">
        <v>232662</v>
      </c>
    </row>
    <row r="264" spans="1:36" ht="12.75">
      <c r="A264" s="167">
        <v>255</v>
      </c>
      <c r="B264" s="168" t="s">
        <v>700</v>
      </c>
      <c r="C264" s="248">
        <v>1331894</v>
      </c>
      <c r="D264" s="248">
        <v>1383683</v>
      </c>
      <c r="E264" s="248">
        <v>1439339</v>
      </c>
      <c r="F264" s="248">
        <v>1493489</v>
      </c>
      <c r="G264" s="248">
        <v>1550442</v>
      </c>
      <c r="H264" s="248">
        <v>0</v>
      </c>
      <c r="I264" s="242">
        <v>0</v>
      </c>
      <c r="J264" s="242">
        <v>0</v>
      </c>
      <c r="L264" s="218">
        <v>18492</v>
      </c>
      <c r="M264" s="218">
        <v>21064</v>
      </c>
      <c r="N264" s="218">
        <v>18166</v>
      </c>
      <c r="O264" s="218">
        <v>14825</v>
      </c>
      <c r="P264" s="229">
        <v>0</v>
      </c>
      <c r="Q264" s="218">
        <v>18492</v>
      </c>
      <c r="R264" s="218">
        <v>21064</v>
      </c>
      <c r="S264" s="218">
        <v>18166</v>
      </c>
      <c r="T264" s="218">
        <v>14825</v>
      </c>
      <c r="U264" s="218">
        <v>0</v>
      </c>
      <c r="V264" s="1">
        <v>0.0139</v>
      </c>
      <c r="W264" s="1">
        <v>0.0152</v>
      </c>
      <c r="X264" s="1">
        <v>0.0126</v>
      </c>
      <c r="Y264" s="1">
        <v>0.0099</v>
      </c>
      <c r="Z264" s="1">
        <v>0</v>
      </c>
      <c r="AB264" s="1">
        <v>0.0126</v>
      </c>
      <c r="AC264" s="1">
        <v>0.0121</v>
      </c>
      <c r="AE264" s="1">
        <v>0.0152</v>
      </c>
      <c r="AF264" s="1">
        <v>0.0113</v>
      </c>
      <c r="AG264" s="1">
        <v>0.0039000000000000007</v>
      </c>
      <c r="AI264" s="1">
        <v>0.0126</v>
      </c>
      <c r="AJ264" s="218">
        <v>19536</v>
      </c>
    </row>
    <row r="265" spans="1:36" ht="12.75">
      <c r="A265" s="167">
        <v>256</v>
      </c>
      <c r="B265" s="168" t="s">
        <v>701</v>
      </c>
      <c r="C265" s="248">
        <v>3079079</v>
      </c>
      <c r="D265" s="248">
        <v>3190966</v>
      </c>
      <c r="E265" s="248">
        <v>3319384</v>
      </c>
      <c r="F265" s="248">
        <v>3427807</v>
      </c>
      <c r="G265" s="248">
        <v>3550260</v>
      </c>
      <c r="H265" s="248">
        <v>3745886</v>
      </c>
      <c r="I265" s="242" t="s">
        <v>896</v>
      </c>
      <c r="J265" s="242">
        <v>0</v>
      </c>
      <c r="L265" s="218">
        <v>32437</v>
      </c>
      <c r="M265" s="218">
        <v>48644</v>
      </c>
      <c r="N265" s="218">
        <v>25438</v>
      </c>
      <c r="O265" s="218">
        <v>36758</v>
      </c>
      <c r="P265" s="229">
        <v>106869</v>
      </c>
      <c r="Q265" s="218">
        <v>32437</v>
      </c>
      <c r="R265" s="218">
        <v>48644</v>
      </c>
      <c r="S265" s="218">
        <v>25438</v>
      </c>
      <c r="T265" s="218">
        <v>36758</v>
      </c>
      <c r="U265" s="218">
        <v>106869</v>
      </c>
      <c r="V265" s="1">
        <v>0.0105</v>
      </c>
      <c r="W265" s="1">
        <v>0.0152</v>
      </c>
      <c r="X265" s="1">
        <v>0.0077</v>
      </c>
      <c r="Y265" s="1">
        <v>0.0107</v>
      </c>
      <c r="Z265" s="1">
        <v>0.0301</v>
      </c>
      <c r="AB265" s="1">
        <v>0.0162</v>
      </c>
      <c r="AC265" s="1">
        <v>0.0112</v>
      </c>
      <c r="AE265" s="1">
        <v>0.0301</v>
      </c>
      <c r="AF265" s="1">
        <v>0.0092</v>
      </c>
      <c r="AG265" s="1">
        <v>0.0209</v>
      </c>
      <c r="AI265" s="1">
        <v>0.0112</v>
      </c>
      <c r="AJ265" s="218">
        <v>41954</v>
      </c>
    </row>
    <row r="266" spans="1:36" ht="12.75">
      <c r="A266" s="167">
        <v>257</v>
      </c>
      <c r="B266" s="168" t="s">
        <v>702</v>
      </c>
      <c r="C266" s="248">
        <v>11991001</v>
      </c>
      <c r="D266" s="248">
        <v>12561606</v>
      </c>
      <c r="E266" s="248">
        <v>13441049</v>
      </c>
      <c r="F266" s="248">
        <v>14272876</v>
      </c>
      <c r="G266" s="248">
        <v>15002254</v>
      </c>
      <c r="H266" s="248">
        <v>15834744</v>
      </c>
      <c r="I266" s="242" t="s">
        <v>915</v>
      </c>
      <c r="J266" s="242">
        <v>0</v>
      </c>
      <c r="L266" s="218">
        <v>259886</v>
      </c>
      <c r="M266" s="218">
        <v>558610</v>
      </c>
      <c r="N266" s="218">
        <v>486071</v>
      </c>
      <c r="O266" s="218">
        <v>363532</v>
      </c>
      <c r="P266" s="229">
        <v>457433</v>
      </c>
      <c r="Q266" s="218">
        <v>259886</v>
      </c>
      <c r="R266" s="218">
        <v>558610</v>
      </c>
      <c r="S266" s="218">
        <v>486071</v>
      </c>
      <c r="T266" s="218">
        <v>363532</v>
      </c>
      <c r="U266" s="218">
        <v>457433</v>
      </c>
      <c r="V266" s="1">
        <v>0.0217</v>
      </c>
      <c r="W266" s="1">
        <v>0.0445</v>
      </c>
      <c r="X266" s="1">
        <v>0.0362</v>
      </c>
      <c r="Y266" s="1">
        <v>0.0255</v>
      </c>
      <c r="Z266" s="1">
        <v>0.0305</v>
      </c>
      <c r="AB266" s="1">
        <v>0.0307</v>
      </c>
      <c r="AC266" s="1">
        <v>0.0307</v>
      </c>
      <c r="AE266" s="1">
        <v>0.0362</v>
      </c>
      <c r="AF266" s="1">
        <v>0.028</v>
      </c>
      <c r="AG266" s="1">
        <v>0.008200000000000002</v>
      </c>
      <c r="AI266" s="1">
        <v>0.0307</v>
      </c>
      <c r="AJ266" s="218">
        <v>486127</v>
      </c>
    </row>
    <row r="267" spans="1:36" ht="12.75">
      <c r="A267" s="167">
        <v>258</v>
      </c>
      <c r="B267" s="168" t="s">
        <v>703</v>
      </c>
      <c r="C267" s="248">
        <v>86548205</v>
      </c>
      <c r="D267" s="248">
        <v>90563116</v>
      </c>
      <c r="E267" s="248">
        <v>95321556</v>
      </c>
      <c r="F267" s="248">
        <v>99208798</v>
      </c>
      <c r="G267" s="248">
        <v>107591472</v>
      </c>
      <c r="H267" s="248">
        <v>111930861</v>
      </c>
      <c r="I267" s="242" t="s">
        <v>896</v>
      </c>
      <c r="J267" s="242">
        <v>0</v>
      </c>
      <c r="L267" s="218">
        <v>1851206</v>
      </c>
      <c r="M267" s="218">
        <v>2494362</v>
      </c>
      <c r="N267" s="218">
        <v>1500919</v>
      </c>
      <c r="O267" s="218">
        <v>5902454</v>
      </c>
      <c r="P267" s="229">
        <v>1649602</v>
      </c>
      <c r="Q267" s="218">
        <v>1851206</v>
      </c>
      <c r="R267" s="218">
        <v>2494362</v>
      </c>
      <c r="S267" s="218">
        <v>1500919</v>
      </c>
      <c r="T267" s="218">
        <v>1512535.5499999998</v>
      </c>
      <c r="U267" s="218">
        <v>1649602</v>
      </c>
      <c r="V267" s="1">
        <v>0.0214</v>
      </c>
      <c r="W267" s="1">
        <v>0.0275</v>
      </c>
      <c r="X267" s="1">
        <v>0.0157</v>
      </c>
      <c r="Y267" s="1">
        <v>0.0152</v>
      </c>
      <c r="Z267" s="1">
        <v>0.0153</v>
      </c>
      <c r="AB267" s="1">
        <v>0.0154</v>
      </c>
      <c r="AC267" s="1">
        <v>0.0154</v>
      </c>
      <c r="AE267" s="1">
        <v>0.0157</v>
      </c>
      <c r="AF267" s="1">
        <v>0.0153</v>
      </c>
      <c r="AG267" s="1">
        <v>0.0003999999999999993</v>
      </c>
      <c r="AI267" s="1">
        <v>0.0154</v>
      </c>
      <c r="AJ267" s="218">
        <v>1723735</v>
      </c>
    </row>
    <row r="268" spans="1:36" ht="12.75">
      <c r="A268" s="167">
        <v>259</v>
      </c>
      <c r="B268" s="168" t="s">
        <v>704</v>
      </c>
      <c r="C268" s="248">
        <v>17808114</v>
      </c>
      <c r="D268" s="248">
        <v>18562229</v>
      </c>
      <c r="E268" s="248">
        <v>19427399</v>
      </c>
      <c r="F268" s="248">
        <v>20232635</v>
      </c>
      <c r="G268" s="248">
        <v>21063215</v>
      </c>
      <c r="H268" s="248">
        <v>22014022</v>
      </c>
      <c r="I268" s="242">
        <v>0</v>
      </c>
      <c r="J268" s="242">
        <v>0</v>
      </c>
      <c r="L268" s="218">
        <v>308912</v>
      </c>
      <c r="M268" s="218">
        <v>401114</v>
      </c>
      <c r="N268" s="218">
        <v>319551</v>
      </c>
      <c r="O268" s="218">
        <v>324764</v>
      </c>
      <c r="P268" s="229">
        <v>424227</v>
      </c>
      <c r="Q268" s="218">
        <v>308912</v>
      </c>
      <c r="R268" s="218">
        <v>401114</v>
      </c>
      <c r="S268" s="218">
        <v>319551</v>
      </c>
      <c r="T268" s="218">
        <v>324764</v>
      </c>
      <c r="U268" s="218">
        <v>424227</v>
      </c>
      <c r="V268" s="1">
        <v>0.0173</v>
      </c>
      <c r="W268" s="1">
        <v>0.0216</v>
      </c>
      <c r="X268" s="1">
        <v>0.0164</v>
      </c>
      <c r="Y268" s="1">
        <v>0.0161</v>
      </c>
      <c r="Z268" s="1">
        <v>0.0201</v>
      </c>
      <c r="AB268" s="1">
        <v>0.0175</v>
      </c>
      <c r="AC268" s="1">
        <v>0.0175</v>
      </c>
      <c r="AE268" s="1">
        <v>0.0201</v>
      </c>
      <c r="AF268" s="1">
        <v>0.0163</v>
      </c>
      <c r="AG268" s="1">
        <v>0.0038000000000000013</v>
      </c>
      <c r="AI268" s="1">
        <v>0.0175</v>
      </c>
      <c r="AJ268" s="218">
        <v>385245</v>
      </c>
    </row>
    <row r="269" spans="1:36" ht="12.75">
      <c r="A269" s="167">
        <v>260</v>
      </c>
      <c r="B269" s="168" t="s">
        <v>705</v>
      </c>
      <c r="C269" s="248">
        <v>2852760</v>
      </c>
      <c r="D269" s="248">
        <v>2935167</v>
      </c>
      <c r="E269" s="248">
        <v>3018886</v>
      </c>
      <c r="F269" s="248">
        <v>3125227</v>
      </c>
      <c r="G269" s="248">
        <v>3227269</v>
      </c>
      <c r="H269" s="248">
        <v>3328346</v>
      </c>
      <c r="I269" s="242" t="s">
        <v>896</v>
      </c>
      <c r="J269" s="242">
        <v>0</v>
      </c>
      <c r="L269" s="218">
        <v>11088</v>
      </c>
      <c r="M269" s="218">
        <v>10340</v>
      </c>
      <c r="N269" s="218">
        <v>30869</v>
      </c>
      <c r="O269" s="218">
        <v>23911</v>
      </c>
      <c r="P269" s="229">
        <v>19372</v>
      </c>
      <c r="Q269" s="218">
        <v>11088</v>
      </c>
      <c r="R269" s="218">
        <v>10340</v>
      </c>
      <c r="S269" s="218">
        <v>30869</v>
      </c>
      <c r="T269" s="218">
        <v>23911</v>
      </c>
      <c r="U269" s="218">
        <v>19372</v>
      </c>
      <c r="V269" s="1">
        <v>0.0039</v>
      </c>
      <c r="W269" s="1">
        <v>0.0035</v>
      </c>
      <c r="X269" s="1">
        <v>0.0102</v>
      </c>
      <c r="Y269" s="1">
        <v>0.0077</v>
      </c>
      <c r="Z269" s="1">
        <v>0.006</v>
      </c>
      <c r="AB269" s="1">
        <v>0.008</v>
      </c>
      <c r="AC269" s="1">
        <v>0.0057</v>
      </c>
      <c r="AE269" s="1">
        <v>0.0102</v>
      </c>
      <c r="AF269" s="1">
        <v>0.0069</v>
      </c>
      <c r="AG269" s="1">
        <v>0.003300000000000001</v>
      </c>
      <c r="AI269" s="1">
        <v>0.008</v>
      </c>
      <c r="AJ269" s="218">
        <v>26627</v>
      </c>
    </row>
    <row r="270" spans="1:36" ht="12.75">
      <c r="A270" s="167">
        <v>261</v>
      </c>
      <c r="B270" s="168" t="s">
        <v>706</v>
      </c>
      <c r="C270" s="248">
        <v>46684096</v>
      </c>
      <c r="D270" s="248">
        <v>48411748</v>
      </c>
      <c r="E270" s="248">
        <v>50644088</v>
      </c>
      <c r="F270" s="248">
        <v>52505265</v>
      </c>
      <c r="G270" s="248">
        <v>58142169</v>
      </c>
      <c r="H270" s="248">
        <v>60187553</v>
      </c>
      <c r="I270" s="242" t="s">
        <v>900</v>
      </c>
      <c r="J270" s="242">
        <v>0</v>
      </c>
      <c r="L270" s="218">
        <v>560550</v>
      </c>
      <c r="M270" s="218">
        <v>1022046</v>
      </c>
      <c r="N270" s="218">
        <v>595074</v>
      </c>
      <c r="O270" s="218">
        <v>4120788</v>
      </c>
      <c r="P270" s="229">
        <v>591829</v>
      </c>
      <c r="Q270" s="218">
        <v>560550</v>
      </c>
      <c r="R270" s="218">
        <v>1022046</v>
      </c>
      <c r="S270" s="218">
        <v>595074</v>
      </c>
      <c r="T270" s="218">
        <v>4120788</v>
      </c>
      <c r="U270" s="218">
        <v>591829</v>
      </c>
      <c r="V270" s="1">
        <v>0.012</v>
      </c>
      <c r="W270" s="1">
        <v>0.0211</v>
      </c>
      <c r="X270" s="1">
        <v>0.0118</v>
      </c>
      <c r="Y270" s="1">
        <v>0.0785</v>
      </c>
      <c r="Z270" s="1">
        <v>0.0102</v>
      </c>
      <c r="AB270" s="1">
        <v>0.0335</v>
      </c>
      <c r="AC270" s="1">
        <v>0.0144</v>
      </c>
      <c r="AE270" s="1">
        <v>0.0785</v>
      </c>
      <c r="AF270" s="1">
        <v>0.011</v>
      </c>
      <c r="AG270" s="1">
        <v>0.0675</v>
      </c>
      <c r="AI270" s="1">
        <v>0.0144</v>
      </c>
      <c r="AJ270" s="218">
        <v>866701</v>
      </c>
    </row>
    <row r="271" spans="1:36" ht="12.75">
      <c r="A271" s="167">
        <v>262</v>
      </c>
      <c r="B271" s="168" t="s">
        <v>707</v>
      </c>
      <c r="C271" s="248">
        <v>58020770</v>
      </c>
      <c r="D271" s="248">
        <v>60215392</v>
      </c>
      <c r="E271" s="248">
        <v>62519141</v>
      </c>
      <c r="F271" s="248">
        <v>64944694</v>
      </c>
      <c r="G271" s="248">
        <v>68007835</v>
      </c>
      <c r="H271" s="248">
        <v>70854683</v>
      </c>
      <c r="I271" s="242" t="s">
        <v>896</v>
      </c>
      <c r="J271" s="242">
        <v>0</v>
      </c>
      <c r="L271" s="218">
        <v>744103</v>
      </c>
      <c r="M271" s="218">
        <v>792016</v>
      </c>
      <c r="N271" s="218">
        <v>862574</v>
      </c>
      <c r="O271" s="218">
        <v>1439524</v>
      </c>
      <c r="P271" s="229">
        <v>1146652</v>
      </c>
      <c r="Q271" s="218">
        <v>744103</v>
      </c>
      <c r="R271" s="218">
        <v>792016</v>
      </c>
      <c r="S271" s="218">
        <v>862574</v>
      </c>
      <c r="T271" s="218">
        <v>1439524</v>
      </c>
      <c r="U271" s="218">
        <v>1146652</v>
      </c>
      <c r="V271" s="1">
        <v>0.0128</v>
      </c>
      <c r="W271" s="1">
        <v>0.0132</v>
      </c>
      <c r="X271" s="1">
        <v>0.0138</v>
      </c>
      <c r="Y271" s="1">
        <v>0.0222</v>
      </c>
      <c r="Z271" s="1">
        <v>0.0169</v>
      </c>
      <c r="AB271" s="1">
        <v>0.0176</v>
      </c>
      <c r="AC271" s="1">
        <v>0.0146</v>
      </c>
      <c r="AE271" s="1">
        <v>0.0222</v>
      </c>
      <c r="AF271" s="1">
        <v>0.0154</v>
      </c>
      <c r="AG271" s="1">
        <v>0.0068000000000000005</v>
      </c>
      <c r="AI271" s="1">
        <v>0.0176</v>
      </c>
      <c r="AJ271" s="218">
        <v>1247042</v>
      </c>
    </row>
    <row r="272" spans="1:36" ht="12.75">
      <c r="A272" s="167">
        <v>263</v>
      </c>
      <c r="B272" s="168" t="s">
        <v>708</v>
      </c>
      <c r="C272" s="248">
        <v>1076901</v>
      </c>
      <c r="D272" s="248">
        <v>1113216</v>
      </c>
      <c r="E272" s="248">
        <v>1157519</v>
      </c>
      <c r="F272" s="248">
        <v>1202874</v>
      </c>
      <c r="G272" s="248">
        <v>1281712</v>
      </c>
      <c r="H272" s="248">
        <v>1324681</v>
      </c>
      <c r="I272" s="242">
        <v>0</v>
      </c>
      <c r="J272" s="242">
        <v>0</v>
      </c>
      <c r="L272" s="218">
        <v>9392</v>
      </c>
      <c r="M272" s="218">
        <v>16473</v>
      </c>
      <c r="N272" s="218">
        <v>16417</v>
      </c>
      <c r="O272" s="218">
        <v>42971</v>
      </c>
      <c r="P272" s="229">
        <v>9193</v>
      </c>
      <c r="Q272" s="218">
        <v>9392</v>
      </c>
      <c r="R272" s="218">
        <v>16473</v>
      </c>
      <c r="S272" s="218">
        <v>16417</v>
      </c>
      <c r="T272" s="218">
        <v>42971</v>
      </c>
      <c r="U272" s="218">
        <v>9193</v>
      </c>
      <c r="V272" s="1">
        <v>0.0087</v>
      </c>
      <c r="W272" s="1">
        <v>0.0148</v>
      </c>
      <c r="X272" s="1">
        <v>0.0142</v>
      </c>
      <c r="Y272" s="1">
        <v>0.0357</v>
      </c>
      <c r="Z272" s="1">
        <v>0.0072</v>
      </c>
      <c r="AB272" s="1">
        <v>0.019</v>
      </c>
      <c r="AC272" s="1">
        <v>0.0121</v>
      </c>
      <c r="AE272" s="1">
        <v>0.0357</v>
      </c>
      <c r="AF272" s="1">
        <v>0.0107</v>
      </c>
      <c r="AG272" s="1">
        <v>0.025</v>
      </c>
      <c r="AI272" s="1">
        <v>0.0121</v>
      </c>
      <c r="AJ272" s="218">
        <v>16029</v>
      </c>
    </row>
    <row r="273" spans="1:36" ht="12.75">
      <c r="A273" s="167">
        <v>264</v>
      </c>
      <c r="B273" s="168" t="s">
        <v>709</v>
      </c>
      <c r="C273" s="248">
        <v>44998195</v>
      </c>
      <c r="D273" s="248">
        <v>46631722</v>
      </c>
      <c r="E273" s="248">
        <v>48369781</v>
      </c>
      <c r="F273" s="248">
        <v>50415801</v>
      </c>
      <c r="G273" s="248">
        <v>52848581</v>
      </c>
      <c r="H273" s="248">
        <v>55390464</v>
      </c>
      <c r="I273" s="242" t="s">
        <v>900</v>
      </c>
      <c r="J273" s="242">
        <v>0</v>
      </c>
      <c r="L273" s="218">
        <v>508572</v>
      </c>
      <c r="M273" s="218">
        <v>572266</v>
      </c>
      <c r="N273" s="218">
        <v>836775</v>
      </c>
      <c r="O273" s="218">
        <v>985925</v>
      </c>
      <c r="P273" s="229">
        <v>1223712</v>
      </c>
      <c r="Q273" s="218">
        <v>508572</v>
      </c>
      <c r="R273" s="218">
        <v>572266</v>
      </c>
      <c r="S273" s="218">
        <v>836775</v>
      </c>
      <c r="T273" s="218">
        <v>985925</v>
      </c>
      <c r="U273" s="218">
        <v>1223712</v>
      </c>
      <c r="V273" s="1">
        <v>0.0113</v>
      </c>
      <c r="W273" s="1">
        <v>0.0123</v>
      </c>
      <c r="X273" s="1">
        <v>0.0173</v>
      </c>
      <c r="Y273" s="1">
        <v>0.0196</v>
      </c>
      <c r="Z273" s="1">
        <v>0.0232</v>
      </c>
      <c r="AB273" s="1">
        <v>0.02</v>
      </c>
      <c r="AC273" s="1">
        <v>0.0164</v>
      </c>
      <c r="AE273" s="1">
        <v>0.0232</v>
      </c>
      <c r="AF273" s="1">
        <v>0.0185</v>
      </c>
      <c r="AG273" s="1">
        <v>0.004699999999999999</v>
      </c>
      <c r="AI273" s="1">
        <v>0.02</v>
      </c>
      <c r="AJ273" s="218">
        <v>1107809</v>
      </c>
    </row>
    <row r="274" spans="1:36" ht="12.75">
      <c r="A274" s="167">
        <v>265</v>
      </c>
      <c r="B274" s="168" t="s">
        <v>710</v>
      </c>
      <c r="C274" s="248">
        <v>35313054</v>
      </c>
      <c r="D274" s="248">
        <v>36955455</v>
      </c>
      <c r="E274" s="248">
        <v>38770631</v>
      </c>
      <c r="F274" s="248">
        <v>40656429</v>
      </c>
      <c r="G274" s="248">
        <v>42777102</v>
      </c>
      <c r="H274" s="248">
        <v>44390184</v>
      </c>
      <c r="I274" s="242" t="s">
        <v>897</v>
      </c>
      <c r="J274" s="242">
        <v>0</v>
      </c>
      <c r="L274" s="218">
        <v>759167</v>
      </c>
      <c r="M274" s="218">
        <v>891290</v>
      </c>
      <c r="N274" s="218">
        <v>916532</v>
      </c>
      <c r="O274" s="218">
        <v>1104262</v>
      </c>
      <c r="P274" s="229">
        <v>543654</v>
      </c>
      <c r="Q274" s="218">
        <v>759167</v>
      </c>
      <c r="R274" s="218">
        <v>891290</v>
      </c>
      <c r="S274" s="218">
        <v>916532</v>
      </c>
      <c r="T274" s="218">
        <v>1104262</v>
      </c>
      <c r="U274" s="218">
        <v>543654</v>
      </c>
      <c r="V274" s="1">
        <v>0.0215</v>
      </c>
      <c r="W274" s="1">
        <v>0.0241</v>
      </c>
      <c r="X274" s="1">
        <v>0.0236</v>
      </c>
      <c r="Y274" s="1">
        <v>0.0272</v>
      </c>
      <c r="Z274" s="1">
        <v>0.0127</v>
      </c>
      <c r="AB274" s="1">
        <v>0.0212</v>
      </c>
      <c r="AC274" s="1">
        <v>0.0201</v>
      </c>
      <c r="AE274" s="1">
        <v>0.0272</v>
      </c>
      <c r="AF274" s="1">
        <v>0.0182</v>
      </c>
      <c r="AG274" s="1">
        <v>0.008999999999999998</v>
      </c>
      <c r="AI274" s="1">
        <v>0.0212</v>
      </c>
      <c r="AJ274" s="218">
        <v>941072</v>
      </c>
    </row>
    <row r="275" spans="1:36" ht="12.75">
      <c r="A275" s="167">
        <v>266</v>
      </c>
      <c r="B275" s="168" t="s">
        <v>711</v>
      </c>
      <c r="C275" s="248">
        <v>48553616</v>
      </c>
      <c r="D275" s="248">
        <v>50221633</v>
      </c>
      <c r="E275" s="248">
        <v>52194884</v>
      </c>
      <c r="F275" s="248">
        <v>53987495</v>
      </c>
      <c r="G275" s="248">
        <v>56068272</v>
      </c>
      <c r="H275" s="248">
        <v>58410760</v>
      </c>
      <c r="I275" s="242" t="s">
        <v>912</v>
      </c>
      <c r="J275" s="242">
        <v>2006</v>
      </c>
      <c r="L275" s="218">
        <v>453829</v>
      </c>
      <c r="M275" s="218">
        <v>717710</v>
      </c>
      <c r="N275" s="218">
        <v>487739</v>
      </c>
      <c r="O275" s="218">
        <v>425960</v>
      </c>
      <c r="P275" s="229">
        <v>937730</v>
      </c>
      <c r="Q275" s="218">
        <v>453829</v>
      </c>
      <c r="R275" s="218">
        <v>717710</v>
      </c>
      <c r="S275" s="218">
        <v>487739</v>
      </c>
      <c r="T275" s="218">
        <v>425960</v>
      </c>
      <c r="U275" s="218">
        <v>937730</v>
      </c>
      <c r="V275" s="1">
        <v>0.0093</v>
      </c>
      <c r="W275" s="1">
        <v>0.0143</v>
      </c>
      <c r="X275" s="1">
        <v>0.0093</v>
      </c>
      <c r="Y275" s="1">
        <v>0.0079</v>
      </c>
      <c r="Z275" s="1">
        <v>0.0167</v>
      </c>
      <c r="AB275" s="1">
        <v>0.0113</v>
      </c>
      <c r="AC275" s="1">
        <v>0.0105</v>
      </c>
      <c r="AE275" s="1">
        <v>0.0167</v>
      </c>
      <c r="AF275" s="1">
        <v>0.0086</v>
      </c>
      <c r="AG275" s="1">
        <v>0.0081</v>
      </c>
      <c r="AI275" s="1">
        <v>0.0113</v>
      </c>
      <c r="AJ275" s="218">
        <v>660042</v>
      </c>
    </row>
    <row r="276" spans="1:36" ht="12.75">
      <c r="A276" s="167">
        <v>267</v>
      </c>
      <c r="B276" s="168" t="s">
        <v>712</v>
      </c>
      <c r="C276" s="248">
        <v>9031419</v>
      </c>
      <c r="D276" s="248">
        <v>9321862</v>
      </c>
      <c r="E276" s="248">
        <v>9683750</v>
      </c>
      <c r="F276" s="248">
        <v>10052845</v>
      </c>
      <c r="G276" s="248">
        <v>10580344</v>
      </c>
      <c r="H276" s="248">
        <v>10966881</v>
      </c>
      <c r="I276" s="242" t="s">
        <v>897</v>
      </c>
      <c r="J276" s="242">
        <v>0</v>
      </c>
      <c r="L276" s="218">
        <v>64658</v>
      </c>
      <c r="M276" s="218">
        <v>128841</v>
      </c>
      <c r="N276" s="218">
        <v>127001</v>
      </c>
      <c r="O276" s="218">
        <v>267664</v>
      </c>
      <c r="P276" s="229">
        <v>122029</v>
      </c>
      <c r="Q276" s="218">
        <v>64658</v>
      </c>
      <c r="R276" s="218">
        <v>128841</v>
      </c>
      <c r="S276" s="218">
        <v>127001</v>
      </c>
      <c r="T276" s="218">
        <v>267664</v>
      </c>
      <c r="U276" s="218">
        <v>122029</v>
      </c>
      <c r="V276" s="1">
        <v>0.0072</v>
      </c>
      <c r="W276" s="1">
        <v>0.0138</v>
      </c>
      <c r="X276" s="1">
        <v>0.0131</v>
      </c>
      <c r="Y276" s="1">
        <v>0.0266</v>
      </c>
      <c r="Z276" s="1">
        <v>0.0115</v>
      </c>
      <c r="AB276" s="1">
        <v>0.0171</v>
      </c>
      <c r="AC276" s="1">
        <v>0.0128</v>
      </c>
      <c r="AE276" s="1">
        <v>0.0266</v>
      </c>
      <c r="AF276" s="1">
        <v>0.0123</v>
      </c>
      <c r="AG276" s="1">
        <v>0.014299999999999998</v>
      </c>
      <c r="AI276" s="1">
        <v>0.0171</v>
      </c>
      <c r="AJ276" s="218">
        <v>187534</v>
      </c>
    </row>
    <row r="277" spans="1:36" ht="12.75">
      <c r="A277" s="167">
        <v>268</v>
      </c>
      <c r="B277" s="168" t="s">
        <v>713</v>
      </c>
      <c r="C277" s="248">
        <v>3348914</v>
      </c>
      <c r="D277" s="248">
        <v>3521348</v>
      </c>
      <c r="E277" s="248">
        <v>3648850</v>
      </c>
      <c r="F277" s="248">
        <v>3863209</v>
      </c>
      <c r="G277" s="248">
        <v>4036635</v>
      </c>
      <c r="H277" s="248">
        <v>4172918</v>
      </c>
      <c r="I277" s="242">
        <v>0</v>
      </c>
      <c r="J277" s="242">
        <v>0</v>
      </c>
      <c r="L277" s="218">
        <v>88711</v>
      </c>
      <c r="M277" s="218">
        <v>39468</v>
      </c>
      <c r="N277" s="218">
        <v>123138</v>
      </c>
      <c r="O277" s="218">
        <v>74158</v>
      </c>
      <c r="P277" s="229">
        <v>35367</v>
      </c>
      <c r="Q277" s="218">
        <v>88711</v>
      </c>
      <c r="R277" s="218">
        <v>39468</v>
      </c>
      <c r="S277" s="218">
        <v>123138</v>
      </c>
      <c r="T277" s="218">
        <v>74158</v>
      </c>
      <c r="U277" s="218">
        <v>35367</v>
      </c>
      <c r="V277" s="1">
        <v>0.0265</v>
      </c>
      <c r="W277" s="1">
        <v>0.0112</v>
      </c>
      <c r="X277" s="1">
        <v>0.0337</v>
      </c>
      <c r="Y277" s="1">
        <v>0.0192</v>
      </c>
      <c r="Z277" s="1">
        <v>0.0088</v>
      </c>
      <c r="AB277" s="1">
        <v>0.0206</v>
      </c>
      <c r="AC277" s="1">
        <v>0.0131</v>
      </c>
      <c r="AE277" s="1">
        <v>0.0337</v>
      </c>
      <c r="AF277" s="1">
        <v>0.014</v>
      </c>
      <c r="AG277" s="1">
        <v>0.019700000000000002</v>
      </c>
      <c r="AI277" s="1">
        <v>0.0206</v>
      </c>
      <c r="AJ277" s="218">
        <v>85962</v>
      </c>
    </row>
    <row r="278" spans="1:36" ht="12.75">
      <c r="A278" s="167">
        <v>269</v>
      </c>
      <c r="B278" s="168" t="s">
        <v>714</v>
      </c>
      <c r="C278" s="248">
        <v>17630632</v>
      </c>
      <c r="D278" s="248">
        <v>18171914</v>
      </c>
      <c r="E278" s="248">
        <v>18938857</v>
      </c>
      <c r="F278" s="248">
        <v>19670708</v>
      </c>
      <c r="G278" s="248">
        <v>20518075</v>
      </c>
      <c r="H278" s="248">
        <v>21316363</v>
      </c>
      <c r="I278" s="242">
        <v>0</v>
      </c>
      <c r="J278" s="242">
        <v>0</v>
      </c>
      <c r="L278" s="218">
        <v>100516</v>
      </c>
      <c r="M278" s="218">
        <v>312646</v>
      </c>
      <c r="N278" s="218">
        <v>258379</v>
      </c>
      <c r="O278" s="218">
        <v>246043</v>
      </c>
      <c r="P278" s="229">
        <v>285337</v>
      </c>
      <c r="Q278" s="218">
        <v>100516</v>
      </c>
      <c r="R278" s="218">
        <v>312646</v>
      </c>
      <c r="S278" s="218">
        <v>258379</v>
      </c>
      <c r="T278" s="218">
        <v>246043</v>
      </c>
      <c r="U278" s="218">
        <v>285337</v>
      </c>
      <c r="V278" s="1">
        <v>0.0057</v>
      </c>
      <c r="W278" s="1">
        <v>0.0172</v>
      </c>
      <c r="X278" s="1">
        <v>0.0136</v>
      </c>
      <c r="Y278" s="1">
        <v>0.0125</v>
      </c>
      <c r="Z278" s="1">
        <v>0.0139</v>
      </c>
      <c r="AB278" s="1">
        <v>0.0133</v>
      </c>
      <c r="AC278" s="1">
        <v>0.0133</v>
      </c>
      <c r="AE278" s="1">
        <v>0.0139</v>
      </c>
      <c r="AF278" s="1">
        <v>0.0131</v>
      </c>
      <c r="AG278" s="1">
        <v>0.0007999999999999986</v>
      </c>
      <c r="AI278" s="1">
        <v>0.0133</v>
      </c>
      <c r="AJ278" s="218">
        <v>283508</v>
      </c>
    </row>
    <row r="279" spans="1:36" ht="12.75">
      <c r="A279" s="167">
        <v>270</v>
      </c>
      <c r="B279" s="168" t="s">
        <v>715</v>
      </c>
      <c r="C279" s="248">
        <v>8620417</v>
      </c>
      <c r="D279" s="248">
        <v>9004417</v>
      </c>
      <c r="E279" s="248">
        <v>9391341</v>
      </c>
      <c r="F279" s="248">
        <v>9749303</v>
      </c>
      <c r="G279" s="248">
        <v>10194694</v>
      </c>
      <c r="H279" s="248">
        <v>10593618</v>
      </c>
      <c r="I279" s="242" t="s">
        <v>919</v>
      </c>
      <c r="J279" s="242">
        <v>0</v>
      </c>
      <c r="L279" s="218">
        <v>168490</v>
      </c>
      <c r="M279" s="218">
        <v>161814</v>
      </c>
      <c r="N279" s="218">
        <v>123103</v>
      </c>
      <c r="O279" s="218">
        <v>184065</v>
      </c>
      <c r="P279" s="229">
        <v>144057</v>
      </c>
      <c r="Q279" s="218">
        <v>168490</v>
      </c>
      <c r="R279" s="218">
        <v>161814</v>
      </c>
      <c r="S279" s="218">
        <v>123103</v>
      </c>
      <c r="T279" s="218">
        <v>184065</v>
      </c>
      <c r="U279" s="218">
        <v>144057</v>
      </c>
      <c r="V279" s="1">
        <v>0.0195</v>
      </c>
      <c r="W279" s="1">
        <v>0.018</v>
      </c>
      <c r="X279" s="1">
        <v>0.0131</v>
      </c>
      <c r="Y279" s="1">
        <v>0.0189</v>
      </c>
      <c r="Z279" s="1">
        <v>0.0141</v>
      </c>
      <c r="AB279" s="1">
        <v>0.0154</v>
      </c>
      <c r="AC279" s="1">
        <v>0.0151</v>
      </c>
      <c r="AE279" s="1">
        <v>0.0189</v>
      </c>
      <c r="AF279" s="1">
        <v>0.0136</v>
      </c>
      <c r="AG279" s="1">
        <v>0.005300000000000001</v>
      </c>
      <c r="AI279" s="1">
        <v>0.0154</v>
      </c>
      <c r="AJ279" s="218">
        <v>163142</v>
      </c>
    </row>
    <row r="280" spans="1:36" ht="12.75">
      <c r="A280" s="167">
        <v>271</v>
      </c>
      <c r="B280" s="168" t="s">
        <v>716</v>
      </c>
      <c r="C280" s="248">
        <v>57509996</v>
      </c>
      <c r="D280" s="248">
        <v>59993053</v>
      </c>
      <c r="E280" s="248">
        <v>62792735</v>
      </c>
      <c r="F280" s="248">
        <v>65969822</v>
      </c>
      <c r="G280" s="248">
        <v>68893888</v>
      </c>
      <c r="H280" s="248">
        <v>71472928</v>
      </c>
      <c r="I280" s="242" t="s">
        <v>896</v>
      </c>
      <c r="J280" s="242">
        <v>0</v>
      </c>
      <c r="L280" s="218">
        <v>953185</v>
      </c>
      <c r="M280" s="218">
        <v>1299856</v>
      </c>
      <c r="N280" s="218">
        <v>1597448</v>
      </c>
      <c r="O280" s="218">
        <v>1121615</v>
      </c>
      <c r="P280" s="229">
        <v>856693</v>
      </c>
      <c r="Q280" s="218">
        <v>953185</v>
      </c>
      <c r="R280" s="218">
        <v>1299856</v>
      </c>
      <c r="S280" s="218">
        <v>1597448</v>
      </c>
      <c r="T280" s="218">
        <v>1121615</v>
      </c>
      <c r="U280" s="218">
        <v>856693</v>
      </c>
      <c r="V280" s="1">
        <v>0.0166</v>
      </c>
      <c r="W280" s="1">
        <v>0.0217</v>
      </c>
      <c r="X280" s="1">
        <v>0.0254</v>
      </c>
      <c r="Y280" s="1">
        <v>0.017</v>
      </c>
      <c r="Z280" s="1">
        <v>0.0124</v>
      </c>
      <c r="AB280" s="1">
        <v>0.0183</v>
      </c>
      <c r="AC280" s="1">
        <v>0.017</v>
      </c>
      <c r="AE280" s="1">
        <v>0.0254</v>
      </c>
      <c r="AF280" s="1">
        <v>0.0147</v>
      </c>
      <c r="AG280" s="1">
        <v>0.0107</v>
      </c>
      <c r="AI280" s="1">
        <v>0.0183</v>
      </c>
      <c r="AJ280" s="218">
        <v>1307955</v>
      </c>
    </row>
    <row r="281" spans="1:36" ht="12.75">
      <c r="A281" s="167">
        <v>272</v>
      </c>
      <c r="B281" s="168" t="s">
        <v>717</v>
      </c>
      <c r="C281" s="248">
        <v>4042254</v>
      </c>
      <c r="D281" s="248">
        <v>4175638</v>
      </c>
      <c r="E281" s="248">
        <v>4312691</v>
      </c>
      <c r="F281" s="248">
        <v>4499514</v>
      </c>
      <c r="G281" s="248">
        <v>4703099</v>
      </c>
      <c r="H281" s="248">
        <v>4902754</v>
      </c>
      <c r="I281" s="242" t="s">
        <v>896</v>
      </c>
      <c r="J281" s="242">
        <v>0</v>
      </c>
      <c r="L281" s="218">
        <v>32328</v>
      </c>
      <c r="M281" s="218">
        <v>32546</v>
      </c>
      <c r="N281" s="218">
        <v>79005</v>
      </c>
      <c r="O281" s="218">
        <v>72877</v>
      </c>
      <c r="P281" s="229">
        <v>92768</v>
      </c>
      <c r="Q281" s="218">
        <v>32328</v>
      </c>
      <c r="R281" s="218">
        <v>32546</v>
      </c>
      <c r="S281" s="218">
        <v>79005</v>
      </c>
      <c r="T281" s="218">
        <v>72877</v>
      </c>
      <c r="U281" s="218">
        <v>92768</v>
      </c>
      <c r="V281" s="1">
        <v>0.008</v>
      </c>
      <c r="W281" s="1">
        <v>0.0078</v>
      </c>
      <c r="X281" s="1">
        <v>0.0183</v>
      </c>
      <c r="Y281" s="1">
        <v>0.0162</v>
      </c>
      <c r="Z281" s="1">
        <v>0.0197</v>
      </c>
      <c r="AB281" s="1">
        <v>0.0181</v>
      </c>
      <c r="AC281" s="1">
        <v>0.0141</v>
      </c>
      <c r="AE281" s="1">
        <v>0.0197</v>
      </c>
      <c r="AF281" s="1">
        <v>0.0173</v>
      </c>
      <c r="AG281" s="1">
        <v>0.0023999999999999994</v>
      </c>
      <c r="AI281" s="1">
        <v>0.0181</v>
      </c>
      <c r="AJ281" s="218">
        <v>88740</v>
      </c>
    </row>
    <row r="282" spans="1:36" ht="12.75">
      <c r="A282" s="167">
        <v>273</v>
      </c>
      <c r="B282" s="168" t="s">
        <v>718</v>
      </c>
      <c r="C282" s="248">
        <v>51760191</v>
      </c>
      <c r="D282" s="248">
        <v>51928234</v>
      </c>
      <c r="E282" s="248">
        <v>53534572</v>
      </c>
      <c r="F282" s="248">
        <v>54438515</v>
      </c>
      <c r="G282" s="248">
        <v>56581414</v>
      </c>
      <c r="H282" s="248">
        <v>60290346</v>
      </c>
      <c r="I282" s="242">
        <v>0</v>
      </c>
      <c r="J282" s="242">
        <v>0</v>
      </c>
      <c r="L282" s="218">
        <v>339321</v>
      </c>
      <c r="M282" s="218">
        <v>308132</v>
      </c>
      <c r="N282" s="218">
        <v>141257</v>
      </c>
      <c r="O282" s="218">
        <v>781936</v>
      </c>
      <c r="P282" s="229">
        <v>2287712</v>
      </c>
      <c r="Q282" s="218">
        <v>339321</v>
      </c>
      <c r="R282" s="218">
        <v>308132</v>
      </c>
      <c r="S282" s="218">
        <v>141257</v>
      </c>
      <c r="T282" s="218">
        <v>781936</v>
      </c>
      <c r="U282" s="218">
        <v>2287712</v>
      </c>
      <c r="V282" s="1">
        <v>0.0066</v>
      </c>
      <c r="W282" s="1">
        <v>0.0059</v>
      </c>
      <c r="X282" s="1">
        <v>0.0026</v>
      </c>
      <c r="Y282" s="1">
        <v>0.0144</v>
      </c>
      <c r="Z282" s="1">
        <v>0.0404</v>
      </c>
      <c r="AB282" s="1">
        <v>0.0191</v>
      </c>
      <c r="AC282" s="1">
        <v>0.0076</v>
      </c>
      <c r="AE282" s="1">
        <v>0.0404</v>
      </c>
      <c r="AF282" s="1">
        <v>0.0085</v>
      </c>
      <c r="AG282" s="1">
        <v>0.0319</v>
      </c>
      <c r="AI282" s="1">
        <v>0.0076</v>
      </c>
      <c r="AJ282" s="218">
        <v>439170</v>
      </c>
    </row>
    <row r="283" spans="1:36" ht="12.75">
      <c r="A283" s="167">
        <v>274</v>
      </c>
      <c r="B283" s="168" t="s">
        <v>719</v>
      </c>
      <c r="C283" s="248">
        <v>129440163</v>
      </c>
      <c r="D283" s="248">
        <v>137032678</v>
      </c>
      <c r="E283" s="248">
        <v>145062349</v>
      </c>
      <c r="F283" s="248">
        <v>155996513</v>
      </c>
      <c r="G283" s="248">
        <v>168272052</v>
      </c>
      <c r="H283" s="248">
        <v>182757870</v>
      </c>
      <c r="I283" s="242" t="s">
        <v>896</v>
      </c>
      <c r="J283" s="242">
        <v>0</v>
      </c>
      <c r="L283" s="218">
        <v>4356511</v>
      </c>
      <c r="M283" s="218">
        <v>4398128</v>
      </c>
      <c r="N283" s="218">
        <v>7307605</v>
      </c>
      <c r="O283" s="218">
        <v>8375626</v>
      </c>
      <c r="P283" s="229">
        <v>10279017</v>
      </c>
      <c r="Q283" s="218">
        <v>4356511</v>
      </c>
      <c r="R283" s="218">
        <v>4398128</v>
      </c>
      <c r="S283" s="218">
        <v>7307605</v>
      </c>
      <c r="T283" s="218">
        <v>8375626</v>
      </c>
      <c r="U283" s="218">
        <v>10279017</v>
      </c>
      <c r="V283" s="1">
        <v>0.0337</v>
      </c>
      <c r="W283" s="1">
        <v>0.0321</v>
      </c>
      <c r="X283" s="1">
        <v>0.0504</v>
      </c>
      <c r="Y283" s="1">
        <v>0.0537</v>
      </c>
      <c r="Z283" s="1">
        <v>0.0611</v>
      </c>
      <c r="AB283" s="1">
        <v>0.0551</v>
      </c>
      <c r="AC283" s="1">
        <v>0.0454</v>
      </c>
      <c r="AE283" s="1">
        <v>0.0611</v>
      </c>
      <c r="AF283" s="1">
        <v>0.0521</v>
      </c>
      <c r="AG283" s="1">
        <v>0.009000000000000001</v>
      </c>
      <c r="AI283" s="1">
        <v>0.0551</v>
      </c>
      <c r="AJ283" s="218">
        <v>10069959</v>
      </c>
    </row>
    <row r="284" spans="1:36" ht="12.75">
      <c r="A284" s="167">
        <v>275</v>
      </c>
      <c r="B284" s="168" t="s">
        <v>720</v>
      </c>
      <c r="C284" s="248">
        <v>24177266</v>
      </c>
      <c r="D284" s="248">
        <v>25167319</v>
      </c>
      <c r="E284" s="248">
        <v>26151095</v>
      </c>
      <c r="F284" s="248">
        <v>27040090</v>
      </c>
      <c r="G284" s="248">
        <v>27987337</v>
      </c>
      <c r="H284" s="248">
        <v>28954479</v>
      </c>
      <c r="I284" s="242" t="s">
        <v>896</v>
      </c>
      <c r="J284" s="242">
        <v>0</v>
      </c>
      <c r="L284" s="218">
        <v>385621</v>
      </c>
      <c r="M284" s="218">
        <v>354593</v>
      </c>
      <c r="N284" s="218">
        <v>235218</v>
      </c>
      <c r="O284" s="218">
        <v>271245</v>
      </c>
      <c r="P284" s="229">
        <v>267459</v>
      </c>
      <c r="Q284" s="218">
        <v>385621</v>
      </c>
      <c r="R284" s="218">
        <v>354593</v>
      </c>
      <c r="S284" s="218">
        <v>235218</v>
      </c>
      <c r="T284" s="218">
        <v>271245</v>
      </c>
      <c r="U284" s="218">
        <v>267459</v>
      </c>
      <c r="V284" s="1">
        <v>0.0159</v>
      </c>
      <c r="W284" s="1">
        <v>0.0141</v>
      </c>
      <c r="X284" s="1">
        <v>0.009</v>
      </c>
      <c r="Y284" s="1">
        <v>0.01</v>
      </c>
      <c r="Z284" s="1">
        <v>0.0096</v>
      </c>
      <c r="AB284" s="1">
        <v>0.0095</v>
      </c>
      <c r="AC284" s="1">
        <v>0.0095</v>
      </c>
      <c r="AE284" s="1">
        <v>0.01</v>
      </c>
      <c r="AF284" s="1">
        <v>0.0093</v>
      </c>
      <c r="AG284" s="1">
        <v>0.000700000000000001</v>
      </c>
      <c r="AI284" s="1">
        <v>0.0095</v>
      </c>
      <c r="AJ284" s="218">
        <v>275068</v>
      </c>
    </row>
    <row r="285" spans="1:36" ht="12.75">
      <c r="A285" s="167">
        <v>276</v>
      </c>
      <c r="B285" s="168" t="s">
        <v>721</v>
      </c>
      <c r="C285" s="248">
        <v>10096011</v>
      </c>
      <c r="D285" s="248">
        <v>10526111</v>
      </c>
      <c r="E285" s="248">
        <v>10913245</v>
      </c>
      <c r="F285" s="248">
        <v>11328270</v>
      </c>
      <c r="G285" s="248">
        <v>11813272</v>
      </c>
      <c r="H285" s="248">
        <v>12281284</v>
      </c>
      <c r="I285" s="242" t="s">
        <v>896</v>
      </c>
      <c r="J285" s="242">
        <v>0</v>
      </c>
      <c r="L285" s="218">
        <v>177700</v>
      </c>
      <c r="M285" s="218">
        <v>123981</v>
      </c>
      <c r="N285" s="218">
        <v>142194</v>
      </c>
      <c r="O285" s="218">
        <v>201795</v>
      </c>
      <c r="P285" s="229">
        <v>172680</v>
      </c>
      <c r="Q285" s="218">
        <v>177700</v>
      </c>
      <c r="R285" s="218">
        <v>123981</v>
      </c>
      <c r="S285" s="218">
        <v>142194</v>
      </c>
      <c r="T285" s="218">
        <v>201795</v>
      </c>
      <c r="U285" s="218">
        <v>172680</v>
      </c>
      <c r="V285" s="1">
        <v>0.0176</v>
      </c>
      <c r="W285" s="1">
        <v>0.0118</v>
      </c>
      <c r="X285" s="1">
        <v>0.013</v>
      </c>
      <c r="Y285" s="1">
        <v>0.0178</v>
      </c>
      <c r="Z285" s="1">
        <v>0.0146</v>
      </c>
      <c r="AB285" s="1">
        <v>0.0151</v>
      </c>
      <c r="AC285" s="1">
        <v>0.0131</v>
      </c>
      <c r="AE285" s="1">
        <v>0.0178</v>
      </c>
      <c r="AF285" s="1">
        <v>0.0138</v>
      </c>
      <c r="AG285" s="1">
        <v>0.004</v>
      </c>
      <c r="AI285" s="1">
        <v>0.0151</v>
      </c>
      <c r="AJ285" s="218">
        <v>185447</v>
      </c>
    </row>
    <row r="286" spans="1:36" ht="12.75">
      <c r="A286" s="167">
        <v>277</v>
      </c>
      <c r="B286" s="168" t="s">
        <v>722</v>
      </c>
      <c r="C286" s="248">
        <v>35565954</v>
      </c>
      <c r="D286" s="248">
        <v>36969762</v>
      </c>
      <c r="E286" s="248">
        <v>38549091</v>
      </c>
      <c r="F286" s="248">
        <v>40136494</v>
      </c>
      <c r="G286" s="248">
        <v>42097684</v>
      </c>
      <c r="H286" s="248">
        <v>43938970</v>
      </c>
      <c r="I286" s="242" t="s">
        <v>905</v>
      </c>
      <c r="J286" s="242">
        <v>0</v>
      </c>
      <c r="L286" s="218">
        <v>514659</v>
      </c>
      <c r="M286" s="218">
        <v>655085</v>
      </c>
      <c r="N286" s="218">
        <v>623675</v>
      </c>
      <c r="O286" s="218">
        <v>895251</v>
      </c>
      <c r="P286" s="229">
        <v>788843</v>
      </c>
      <c r="Q286" s="218">
        <v>514659</v>
      </c>
      <c r="R286" s="218">
        <v>655085</v>
      </c>
      <c r="S286" s="218">
        <v>623675</v>
      </c>
      <c r="T286" s="218">
        <v>895251</v>
      </c>
      <c r="U286" s="218">
        <v>788843</v>
      </c>
      <c r="V286" s="1">
        <v>0.0145</v>
      </c>
      <c r="W286" s="1">
        <v>0.0177</v>
      </c>
      <c r="X286" s="1">
        <v>0.0162</v>
      </c>
      <c r="Y286" s="1">
        <v>0.0223</v>
      </c>
      <c r="Z286" s="1">
        <v>0.0187</v>
      </c>
      <c r="AB286" s="1">
        <v>0.0191</v>
      </c>
      <c r="AC286" s="1">
        <v>0.0175</v>
      </c>
      <c r="AE286" s="1">
        <v>0.0223</v>
      </c>
      <c r="AF286" s="1">
        <v>0.0175</v>
      </c>
      <c r="AG286" s="1">
        <v>0.004799999999999999</v>
      </c>
      <c r="AI286" s="1">
        <v>0.0191</v>
      </c>
      <c r="AJ286" s="218">
        <v>839234</v>
      </c>
    </row>
    <row r="287" spans="1:36" ht="12.75">
      <c r="A287" s="167">
        <v>278</v>
      </c>
      <c r="B287" s="168" t="s">
        <v>723</v>
      </c>
      <c r="C287" s="248">
        <v>19151014</v>
      </c>
      <c r="D287" s="248">
        <v>19904455</v>
      </c>
      <c r="E287" s="248">
        <v>20829980</v>
      </c>
      <c r="F287" s="248">
        <v>21603094</v>
      </c>
      <c r="G287" s="248">
        <v>22413899</v>
      </c>
      <c r="H287" s="248">
        <v>23419283</v>
      </c>
      <c r="I287" s="242" t="s">
        <v>919</v>
      </c>
      <c r="J287" s="242">
        <v>0</v>
      </c>
      <c r="L287" s="218">
        <v>274666</v>
      </c>
      <c r="M287" s="218">
        <v>427914</v>
      </c>
      <c r="N287" s="218">
        <v>252364</v>
      </c>
      <c r="O287" s="218">
        <v>270728</v>
      </c>
      <c r="P287" s="229">
        <v>445037</v>
      </c>
      <c r="Q287" s="218">
        <v>274666</v>
      </c>
      <c r="R287" s="218">
        <v>427914</v>
      </c>
      <c r="S287" s="218">
        <v>252364</v>
      </c>
      <c r="T287" s="218">
        <v>270728</v>
      </c>
      <c r="U287" s="218">
        <v>445037</v>
      </c>
      <c r="V287" s="1">
        <v>0.0143</v>
      </c>
      <c r="W287" s="1">
        <v>0.0215</v>
      </c>
      <c r="X287" s="1">
        <v>0.0121</v>
      </c>
      <c r="Y287" s="1">
        <v>0.0125</v>
      </c>
      <c r="Z287" s="1">
        <v>0.0199</v>
      </c>
      <c r="AB287" s="1">
        <v>0.0148</v>
      </c>
      <c r="AC287" s="1">
        <v>0.0148</v>
      </c>
      <c r="AE287" s="1">
        <v>0.0199</v>
      </c>
      <c r="AF287" s="1">
        <v>0.0123</v>
      </c>
      <c r="AG287" s="1">
        <v>0.007600000000000001</v>
      </c>
      <c r="AI287" s="1">
        <v>0.0148</v>
      </c>
      <c r="AJ287" s="218">
        <v>346605</v>
      </c>
    </row>
    <row r="288" spans="1:36" ht="12.75">
      <c r="A288" s="167">
        <v>279</v>
      </c>
      <c r="B288" s="168" t="s">
        <v>724</v>
      </c>
      <c r="C288" s="248">
        <v>17058447</v>
      </c>
      <c r="D288" s="248">
        <v>17759877</v>
      </c>
      <c r="E288" s="248">
        <v>18404978</v>
      </c>
      <c r="F288" s="248">
        <v>19183577</v>
      </c>
      <c r="G288" s="248">
        <v>20110144</v>
      </c>
      <c r="H288" s="248">
        <v>20817839</v>
      </c>
      <c r="I288" s="242" t="s">
        <v>896</v>
      </c>
      <c r="J288" s="242">
        <v>0</v>
      </c>
      <c r="L288" s="218">
        <v>274969</v>
      </c>
      <c r="M288" s="218">
        <v>201104</v>
      </c>
      <c r="N288" s="218">
        <v>318475</v>
      </c>
      <c r="O288" s="218">
        <v>446978</v>
      </c>
      <c r="P288" s="229">
        <v>204941</v>
      </c>
      <c r="Q288" s="218">
        <v>274969</v>
      </c>
      <c r="R288" s="218">
        <v>201104</v>
      </c>
      <c r="S288" s="218">
        <v>318475</v>
      </c>
      <c r="T288" s="218">
        <v>446978</v>
      </c>
      <c r="U288" s="218">
        <v>204941</v>
      </c>
      <c r="V288" s="1">
        <v>0.0161</v>
      </c>
      <c r="W288" s="1">
        <v>0.0113</v>
      </c>
      <c r="X288" s="1">
        <v>0.0173</v>
      </c>
      <c r="Y288" s="1">
        <v>0.0233</v>
      </c>
      <c r="Z288" s="1">
        <v>0.0102</v>
      </c>
      <c r="AB288" s="1">
        <v>0.0169</v>
      </c>
      <c r="AC288" s="1">
        <v>0.0129</v>
      </c>
      <c r="AE288" s="1">
        <v>0.0233</v>
      </c>
      <c r="AF288" s="1">
        <v>0.0138</v>
      </c>
      <c r="AG288" s="1">
        <v>0.009500000000000001</v>
      </c>
      <c r="AI288" s="1">
        <v>0.0169</v>
      </c>
      <c r="AJ288" s="218">
        <v>351821</v>
      </c>
    </row>
    <row r="289" spans="1:36" ht="12.75">
      <c r="A289" s="167">
        <v>280</v>
      </c>
      <c r="B289" s="168" t="s">
        <v>725</v>
      </c>
      <c r="C289" s="248">
        <v>10921566</v>
      </c>
      <c r="D289" s="248">
        <v>11423384</v>
      </c>
      <c r="E289" s="248">
        <v>12249994</v>
      </c>
      <c r="F289" s="248">
        <v>12791511</v>
      </c>
      <c r="G289" s="248">
        <v>13305518</v>
      </c>
      <c r="H289" s="248">
        <v>13862732</v>
      </c>
      <c r="I289" s="242" t="s">
        <v>896</v>
      </c>
      <c r="J289" s="242">
        <v>0</v>
      </c>
      <c r="L289" s="218">
        <v>228779</v>
      </c>
      <c r="M289" s="218">
        <v>541025</v>
      </c>
      <c r="N289" s="218">
        <v>235267</v>
      </c>
      <c r="O289" s="218">
        <v>157887</v>
      </c>
      <c r="P289" s="229">
        <v>224576</v>
      </c>
      <c r="Q289" s="218">
        <v>228779</v>
      </c>
      <c r="R289" s="218">
        <v>541025</v>
      </c>
      <c r="S289" s="218">
        <v>235267</v>
      </c>
      <c r="T289" s="218">
        <v>157887</v>
      </c>
      <c r="U289" s="218">
        <v>224576</v>
      </c>
      <c r="V289" s="1">
        <v>0.0209</v>
      </c>
      <c r="W289" s="1">
        <v>0.0474</v>
      </c>
      <c r="X289" s="1">
        <v>0.0192</v>
      </c>
      <c r="Y289" s="1">
        <v>0.0123</v>
      </c>
      <c r="Z289" s="1">
        <v>0.0169</v>
      </c>
      <c r="AB289" s="1">
        <v>0.0161</v>
      </c>
      <c r="AC289" s="1">
        <v>0.0161</v>
      </c>
      <c r="AE289" s="1">
        <v>0.0192</v>
      </c>
      <c r="AF289" s="1">
        <v>0.0146</v>
      </c>
      <c r="AG289" s="1">
        <v>0.004599999999999998</v>
      </c>
      <c r="AI289" s="1">
        <v>0.0161</v>
      </c>
      <c r="AJ289" s="218">
        <v>223190</v>
      </c>
    </row>
    <row r="290" spans="1:36" ht="12.75">
      <c r="A290" s="167">
        <v>281</v>
      </c>
      <c r="B290" s="168" t="s">
        <v>726</v>
      </c>
      <c r="C290" s="248">
        <v>181910553</v>
      </c>
      <c r="D290" s="248">
        <v>191434885</v>
      </c>
      <c r="E290" s="248">
        <v>198331396</v>
      </c>
      <c r="F290" s="248">
        <v>205316171</v>
      </c>
      <c r="G290" s="248">
        <v>216375301</v>
      </c>
      <c r="H290" s="248">
        <v>228522820</v>
      </c>
      <c r="I290" s="242" t="s">
        <v>903</v>
      </c>
      <c r="J290" s="242">
        <v>0</v>
      </c>
      <c r="L290" s="218">
        <v>4966608</v>
      </c>
      <c r="M290" s="218">
        <v>4332083</v>
      </c>
      <c r="N290" s="218">
        <v>5098516</v>
      </c>
      <c r="O290" s="218">
        <v>5920463</v>
      </c>
      <c r="P290" s="229">
        <v>6693442</v>
      </c>
      <c r="Q290" s="218">
        <v>4966608</v>
      </c>
      <c r="R290" s="218">
        <v>4332083</v>
      </c>
      <c r="S290" s="218">
        <v>5098516</v>
      </c>
      <c r="T290" s="218">
        <v>5920463</v>
      </c>
      <c r="U290" s="218">
        <v>6693442</v>
      </c>
      <c r="V290" s="1">
        <v>0.0273</v>
      </c>
      <c r="W290" s="1">
        <v>0.0226</v>
      </c>
      <c r="X290" s="1">
        <v>0.0257</v>
      </c>
      <c r="Y290" s="1">
        <v>0.0288</v>
      </c>
      <c r="Z290" s="1">
        <v>0.0309</v>
      </c>
      <c r="AB290" s="1">
        <v>0.0285</v>
      </c>
      <c r="AC290" s="1">
        <v>0.0257</v>
      </c>
      <c r="AE290" s="1">
        <v>0.0309</v>
      </c>
      <c r="AF290" s="1">
        <v>0.0273</v>
      </c>
      <c r="AG290" s="1">
        <v>0.003599999999999999</v>
      </c>
      <c r="AI290" s="1">
        <v>0.0285</v>
      </c>
      <c r="AJ290" s="218">
        <v>6220197</v>
      </c>
    </row>
    <row r="291" spans="1:36" ht="12.75">
      <c r="A291" s="167">
        <v>282</v>
      </c>
      <c r="B291" s="168" t="s">
        <v>727</v>
      </c>
      <c r="C291" s="248">
        <v>16106102</v>
      </c>
      <c r="D291" s="248">
        <v>16687080</v>
      </c>
      <c r="E291" s="248">
        <v>17440737</v>
      </c>
      <c r="F291" s="248">
        <v>18074895</v>
      </c>
      <c r="G291" s="248">
        <v>18729041</v>
      </c>
      <c r="H291" s="248">
        <v>19482486</v>
      </c>
      <c r="I291" s="242">
        <v>0</v>
      </c>
      <c r="J291" s="242">
        <v>0</v>
      </c>
      <c r="L291" s="218">
        <v>178326</v>
      </c>
      <c r="M291" s="218">
        <v>336480</v>
      </c>
      <c r="N291" s="218">
        <v>198140</v>
      </c>
      <c r="O291" s="218">
        <v>172773</v>
      </c>
      <c r="P291" s="229">
        <v>285219</v>
      </c>
      <c r="Q291" s="218">
        <v>178326</v>
      </c>
      <c r="R291" s="218">
        <v>336480</v>
      </c>
      <c r="S291" s="218">
        <v>198140</v>
      </c>
      <c r="T291" s="218">
        <v>172773</v>
      </c>
      <c r="U291" s="218">
        <v>285219</v>
      </c>
      <c r="V291" s="1">
        <v>0.0111</v>
      </c>
      <c r="W291" s="1">
        <v>0.0202</v>
      </c>
      <c r="X291" s="1">
        <v>0.0114</v>
      </c>
      <c r="Y291" s="1">
        <v>0.0096</v>
      </c>
      <c r="Z291" s="1">
        <v>0.0152</v>
      </c>
      <c r="AB291" s="1">
        <v>0.0121</v>
      </c>
      <c r="AC291" s="1">
        <v>0.0121</v>
      </c>
      <c r="AE291" s="1">
        <v>0.0152</v>
      </c>
      <c r="AF291" s="1">
        <v>0.0105</v>
      </c>
      <c r="AG291" s="1">
        <v>0.004699999999999999</v>
      </c>
      <c r="AI291" s="1">
        <v>0.0121</v>
      </c>
      <c r="AJ291" s="218">
        <v>235738</v>
      </c>
    </row>
    <row r="292" spans="1:36" ht="12.75">
      <c r="A292" s="167">
        <v>283</v>
      </c>
      <c r="B292" s="168" t="s">
        <v>728</v>
      </c>
      <c r="C292" s="248">
        <v>7708508</v>
      </c>
      <c r="D292" s="248">
        <v>7952288</v>
      </c>
      <c r="E292" s="248">
        <v>8201797</v>
      </c>
      <c r="F292" s="248">
        <v>8500747</v>
      </c>
      <c r="G292" s="248">
        <v>8788113</v>
      </c>
      <c r="H292" s="248">
        <v>9069900</v>
      </c>
      <c r="I292" s="242">
        <v>0</v>
      </c>
      <c r="J292" s="242">
        <v>0</v>
      </c>
      <c r="L292" s="218">
        <v>51067</v>
      </c>
      <c r="M292" s="218">
        <v>50702</v>
      </c>
      <c r="N292" s="218">
        <v>93905</v>
      </c>
      <c r="O292" s="218">
        <v>74847</v>
      </c>
      <c r="P292" s="229">
        <v>62084</v>
      </c>
      <c r="Q292" s="218">
        <v>51067</v>
      </c>
      <c r="R292" s="218">
        <v>50702</v>
      </c>
      <c r="S292" s="218">
        <v>93905</v>
      </c>
      <c r="T292" s="218">
        <v>74847</v>
      </c>
      <c r="U292" s="218">
        <v>62084</v>
      </c>
      <c r="V292" s="1">
        <v>0.0066</v>
      </c>
      <c r="W292" s="1">
        <v>0.0064</v>
      </c>
      <c r="X292" s="1">
        <v>0.0114</v>
      </c>
      <c r="Y292" s="1">
        <v>0.0088</v>
      </c>
      <c r="Z292" s="1">
        <v>0.0071</v>
      </c>
      <c r="AB292" s="1">
        <v>0.0091</v>
      </c>
      <c r="AC292" s="1">
        <v>0.0074</v>
      </c>
      <c r="AE292" s="1">
        <v>0.0114</v>
      </c>
      <c r="AF292" s="1">
        <v>0.008</v>
      </c>
      <c r="AG292" s="1">
        <v>0.0034000000000000002</v>
      </c>
      <c r="AI292" s="1">
        <v>0.0091</v>
      </c>
      <c r="AJ292" s="218">
        <v>82536</v>
      </c>
    </row>
    <row r="293" spans="1:36" ht="12.75">
      <c r="A293" s="167">
        <v>284</v>
      </c>
      <c r="B293" s="168" t="s">
        <v>729</v>
      </c>
      <c r="C293" s="248">
        <v>43645235</v>
      </c>
      <c r="D293" s="248">
        <v>45117658</v>
      </c>
      <c r="E293" s="248">
        <v>46848986</v>
      </c>
      <c r="F293" s="248">
        <v>48775845</v>
      </c>
      <c r="G293" s="248">
        <v>50503191</v>
      </c>
      <c r="H293" s="248">
        <v>52362187</v>
      </c>
      <c r="I293" s="242" t="s">
        <v>898</v>
      </c>
      <c r="J293" s="242">
        <v>0</v>
      </c>
      <c r="L293" s="218">
        <v>381292</v>
      </c>
      <c r="M293" s="218">
        <v>596929</v>
      </c>
      <c r="N293" s="218">
        <v>755634</v>
      </c>
      <c r="O293" s="218">
        <v>507950</v>
      </c>
      <c r="P293" s="229">
        <v>596416</v>
      </c>
      <c r="Q293" s="218">
        <v>381292</v>
      </c>
      <c r="R293" s="218">
        <v>596929</v>
      </c>
      <c r="S293" s="218">
        <v>755634</v>
      </c>
      <c r="T293" s="218">
        <v>507950</v>
      </c>
      <c r="U293" s="218">
        <v>596416</v>
      </c>
      <c r="V293" s="1">
        <v>0.0087</v>
      </c>
      <c r="W293" s="1">
        <v>0.0132</v>
      </c>
      <c r="X293" s="1">
        <v>0.0161</v>
      </c>
      <c r="Y293" s="1">
        <v>0.0104</v>
      </c>
      <c r="Z293" s="1">
        <v>0.0118</v>
      </c>
      <c r="AB293" s="1">
        <v>0.0128</v>
      </c>
      <c r="AC293" s="1">
        <v>0.0118</v>
      </c>
      <c r="AE293" s="1">
        <v>0.0161</v>
      </c>
      <c r="AF293" s="1">
        <v>0.0111</v>
      </c>
      <c r="AG293" s="1">
        <v>0.004999999999999999</v>
      </c>
      <c r="AI293" s="1">
        <v>0.0128</v>
      </c>
      <c r="AJ293" s="218">
        <v>670236</v>
      </c>
    </row>
    <row r="294" spans="1:36" ht="12.75">
      <c r="A294" s="167">
        <v>285</v>
      </c>
      <c r="B294" s="168" t="s">
        <v>730</v>
      </c>
      <c r="C294" s="248">
        <v>59357546</v>
      </c>
      <c r="D294" s="248">
        <v>61450811</v>
      </c>
      <c r="E294" s="248">
        <v>63668616</v>
      </c>
      <c r="F294" s="248">
        <v>66125345</v>
      </c>
      <c r="G294" s="248">
        <v>68706812</v>
      </c>
      <c r="H294" s="248">
        <v>71357804</v>
      </c>
      <c r="I294" s="242">
        <v>0</v>
      </c>
      <c r="J294" s="242">
        <v>0</v>
      </c>
      <c r="L294" s="218">
        <v>609326</v>
      </c>
      <c r="M294" s="218">
        <v>681535</v>
      </c>
      <c r="N294" s="218">
        <v>865014</v>
      </c>
      <c r="O294" s="218">
        <v>928333</v>
      </c>
      <c r="P294" s="229">
        <v>933322</v>
      </c>
      <c r="Q294" s="218">
        <v>609326</v>
      </c>
      <c r="R294" s="218">
        <v>681535</v>
      </c>
      <c r="S294" s="218">
        <v>865014</v>
      </c>
      <c r="T294" s="218">
        <v>928333</v>
      </c>
      <c r="U294" s="218">
        <v>933322</v>
      </c>
      <c r="V294" s="1">
        <v>0.0103</v>
      </c>
      <c r="W294" s="1">
        <v>0.0111</v>
      </c>
      <c r="X294" s="1">
        <v>0.0136</v>
      </c>
      <c r="Y294" s="1">
        <v>0.014</v>
      </c>
      <c r="Z294" s="1">
        <v>0.0136</v>
      </c>
      <c r="AB294" s="1">
        <v>0.0137</v>
      </c>
      <c r="AC294" s="1">
        <v>0.0128</v>
      </c>
      <c r="AE294" s="1">
        <v>0.014</v>
      </c>
      <c r="AF294" s="1">
        <v>0.0136</v>
      </c>
      <c r="AG294" s="1">
        <v>0.00040000000000000105</v>
      </c>
      <c r="AI294" s="1">
        <v>0.0137</v>
      </c>
      <c r="AJ294" s="218">
        <v>977602</v>
      </c>
    </row>
    <row r="295" spans="1:36" ht="12.75">
      <c r="A295" s="167">
        <v>286</v>
      </c>
      <c r="B295" s="168" t="s">
        <v>731</v>
      </c>
      <c r="C295" s="248">
        <v>22127692</v>
      </c>
      <c r="D295" s="248">
        <v>22930372</v>
      </c>
      <c r="E295" s="248">
        <v>23862585</v>
      </c>
      <c r="F295" s="248">
        <v>25030231</v>
      </c>
      <c r="G295" s="248">
        <v>26507152</v>
      </c>
      <c r="H295" s="248">
        <v>27509414</v>
      </c>
      <c r="I295" s="242">
        <v>0</v>
      </c>
      <c r="J295" s="242">
        <v>0</v>
      </c>
      <c r="L295" s="218">
        <v>249488</v>
      </c>
      <c r="M295" s="218">
        <v>358954</v>
      </c>
      <c r="N295" s="218">
        <v>571082</v>
      </c>
      <c r="O295" s="218">
        <v>816139</v>
      </c>
      <c r="P295" s="229">
        <v>339334</v>
      </c>
      <c r="Q295" s="218">
        <v>249488</v>
      </c>
      <c r="R295" s="218">
        <v>358954</v>
      </c>
      <c r="S295" s="218">
        <v>571082</v>
      </c>
      <c r="T295" s="218">
        <v>816139</v>
      </c>
      <c r="U295" s="218">
        <v>339334</v>
      </c>
      <c r="V295" s="1">
        <v>0.0113</v>
      </c>
      <c r="W295" s="1">
        <v>0.0157</v>
      </c>
      <c r="X295" s="1">
        <v>0.0239</v>
      </c>
      <c r="Y295" s="1">
        <v>0.0326</v>
      </c>
      <c r="Z295" s="1">
        <v>0.0128</v>
      </c>
      <c r="AB295" s="1">
        <v>0.0231</v>
      </c>
      <c r="AC295" s="1">
        <v>0.0175</v>
      </c>
      <c r="AE295" s="1">
        <v>0.0326</v>
      </c>
      <c r="AF295" s="1">
        <v>0.0184</v>
      </c>
      <c r="AG295" s="1">
        <v>0.014199999999999997</v>
      </c>
      <c r="AI295" s="1">
        <v>0.0231</v>
      </c>
      <c r="AJ295" s="218">
        <v>635467</v>
      </c>
    </row>
    <row r="296" spans="1:36" ht="12.75">
      <c r="A296" s="167">
        <v>287</v>
      </c>
      <c r="B296" s="168" t="s">
        <v>732</v>
      </c>
      <c r="C296" s="248">
        <v>21466886</v>
      </c>
      <c r="D296" s="248">
        <v>22292406</v>
      </c>
      <c r="E296" s="248">
        <v>23216055</v>
      </c>
      <c r="F296" s="248">
        <v>24101513</v>
      </c>
      <c r="G296" s="248">
        <v>25017150</v>
      </c>
      <c r="H296" s="248">
        <v>25903627</v>
      </c>
      <c r="I296" s="242" t="s">
        <v>896</v>
      </c>
      <c r="J296" s="242">
        <v>0</v>
      </c>
      <c r="L296" s="218">
        <v>288848</v>
      </c>
      <c r="M296" s="218">
        <v>363239</v>
      </c>
      <c r="N296" s="218">
        <v>305057</v>
      </c>
      <c r="O296" s="218">
        <v>313099</v>
      </c>
      <c r="P296" s="229">
        <v>261048</v>
      </c>
      <c r="Q296" s="218">
        <v>288848</v>
      </c>
      <c r="R296" s="218">
        <v>363239</v>
      </c>
      <c r="S296" s="218">
        <v>305057</v>
      </c>
      <c r="T296" s="218">
        <v>313099</v>
      </c>
      <c r="U296" s="218">
        <v>261048</v>
      </c>
      <c r="V296" s="1">
        <v>0.0135</v>
      </c>
      <c r="W296" s="1">
        <v>0.0163</v>
      </c>
      <c r="X296" s="1">
        <v>0.0131</v>
      </c>
      <c r="Y296" s="1">
        <v>0.013</v>
      </c>
      <c r="Z296" s="1">
        <v>0.0104</v>
      </c>
      <c r="AB296" s="1">
        <v>0.0122</v>
      </c>
      <c r="AC296" s="1">
        <v>0.0122</v>
      </c>
      <c r="AE296" s="1">
        <v>0.0131</v>
      </c>
      <c r="AF296" s="1">
        <v>0.0117</v>
      </c>
      <c r="AG296" s="1">
        <v>0.0014000000000000002</v>
      </c>
      <c r="AI296" s="1">
        <v>0.0122</v>
      </c>
      <c r="AJ296" s="218">
        <v>316024</v>
      </c>
    </row>
    <row r="297" spans="1:36" ht="12.75">
      <c r="A297" s="167">
        <v>288</v>
      </c>
      <c r="B297" s="168" t="s">
        <v>733</v>
      </c>
      <c r="C297" s="248">
        <v>58598792</v>
      </c>
      <c r="D297" s="248">
        <v>61312294</v>
      </c>
      <c r="E297" s="248">
        <v>63828502</v>
      </c>
      <c r="F297" s="248">
        <v>66825915</v>
      </c>
      <c r="G297" s="248">
        <v>71011813</v>
      </c>
      <c r="H297" s="248">
        <v>73642444</v>
      </c>
      <c r="I297" s="242" t="s">
        <v>896</v>
      </c>
      <c r="J297" s="242">
        <v>0</v>
      </c>
      <c r="L297" s="218">
        <v>1248532</v>
      </c>
      <c r="M297" s="218">
        <v>983400</v>
      </c>
      <c r="N297" s="218">
        <v>1401700</v>
      </c>
      <c r="O297" s="218">
        <v>963941</v>
      </c>
      <c r="P297" s="229">
        <v>855336</v>
      </c>
      <c r="Q297" s="218">
        <v>1248532</v>
      </c>
      <c r="R297" s="218">
        <v>983400</v>
      </c>
      <c r="S297" s="218">
        <v>1401700</v>
      </c>
      <c r="T297" s="218">
        <v>963941</v>
      </c>
      <c r="U297" s="218">
        <v>855336</v>
      </c>
      <c r="V297" s="1">
        <v>0.0213</v>
      </c>
      <c r="W297" s="1">
        <v>0.016</v>
      </c>
      <c r="X297" s="1">
        <v>0.022</v>
      </c>
      <c r="Y297" s="1">
        <v>0.0144</v>
      </c>
      <c r="Z297" s="1">
        <v>0.012</v>
      </c>
      <c r="AB297" s="1">
        <v>0.0161</v>
      </c>
      <c r="AC297" s="1">
        <v>0.0141</v>
      </c>
      <c r="AE297" s="1">
        <v>0.022</v>
      </c>
      <c r="AF297" s="1">
        <v>0.0132</v>
      </c>
      <c r="AG297" s="1">
        <v>0.008799999999999999</v>
      </c>
      <c r="AI297" s="1">
        <v>0.0161</v>
      </c>
      <c r="AJ297" s="218">
        <v>1185643</v>
      </c>
    </row>
    <row r="298" spans="1:36" ht="12.75">
      <c r="A298" s="167">
        <v>289</v>
      </c>
      <c r="B298" s="168" t="s">
        <v>734</v>
      </c>
      <c r="C298" s="248">
        <v>3837702</v>
      </c>
      <c r="D298" s="248">
        <v>3964798</v>
      </c>
      <c r="E298" s="248">
        <v>4104218</v>
      </c>
      <c r="F298" s="248">
        <v>4246495</v>
      </c>
      <c r="G298" s="248">
        <v>4434374</v>
      </c>
      <c r="H298" s="248">
        <v>4689331</v>
      </c>
      <c r="I298" s="242">
        <v>0</v>
      </c>
      <c r="J298" s="242">
        <v>0</v>
      </c>
      <c r="L298" s="218">
        <v>31153</v>
      </c>
      <c r="M298" s="218">
        <v>40300</v>
      </c>
      <c r="N298" s="218">
        <v>39671</v>
      </c>
      <c r="O298" s="218">
        <v>59937</v>
      </c>
      <c r="P298" s="229">
        <v>144097</v>
      </c>
      <c r="Q298" s="218">
        <v>31153</v>
      </c>
      <c r="R298" s="218">
        <v>40300</v>
      </c>
      <c r="S298" s="218">
        <v>39671</v>
      </c>
      <c r="T298" s="218">
        <v>59937</v>
      </c>
      <c r="U298" s="218">
        <v>144097</v>
      </c>
      <c r="V298" s="1">
        <v>0.0081</v>
      </c>
      <c r="W298" s="1">
        <v>0.0102</v>
      </c>
      <c r="X298" s="1">
        <v>0.0097</v>
      </c>
      <c r="Y298" s="1">
        <v>0.0141</v>
      </c>
      <c r="Z298" s="1">
        <v>0.0325</v>
      </c>
      <c r="AB298" s="1">
        <v>0.0188</v>
      </c>
      <c r="AC298" s="1">
        <v>0.0113</v>
      </c>
      <c r="AE298" s="1">
        <v>0.0325</v>
      </c>
      <c r="AF298" s="1">
        <v>0.0119</v>
      </c>
      <c r="AG298" s="1">
        <v>0.0206</v>
      </c>
      <c r="AI298" s="1">
        <v>0.0113</v>
      </c>
      <c r="AJ298" s="218">
        <v>52989</v>
      </c>
    </row>
    <row r="299" spans="1:36" ht="12.75">
      <c r="A299" s="167">
        <v>290</v>
      </c>
      <c r="B299" s="168" t="s">
        <v>735</v>
      </c>
      <c r="C299" s="248">
        <v>16156655</v>
      </c>
      <c r="D299" s="248">
        <v>17623114</v>
      </c>
      <c r="E299" s="248">
        <v>18523637</v>
      </c>
      <c r="F299" s="248">
        <v>19345475</v>
      </c>
      <c r="G299" s="248">
        <v>20307608</v>
      </c>
      <c r="H299" s="248">
        <v>21213934</v>
      </c>
      <c r="I299" s="242">
        <v>0</v>
      </c>
      <c r="J299" s="242">
        <v>0</v>
      </c>
      <c r="L299" s="218">
        <v>1062543</v>
      </c>
      <c r="M299" s="218">
        <v>459945</v>
      </c>
      <c r="N299" s="218">
        <v>358747</v>
      </c>
      <c r="O299" s="218">
        <v>462495</v>
      </c>
      <c r="P299" s="229">
        <v>398636</v>
      </c>
      <c r="Q299" s="218">
        <v>1062543</v>
      </c>
      <c r="R299" s="218">
        <v>459945</v>
      </c>
      <c r="S299" s="218">
        <v>358747</v>
      </c>
      <c r="T299" s="218">
        <v>462495</v>
      </c>
      <c r="U299" s="218">
        <v>398636</v>
      </c>
      <c r="V299" s="1">
        <v>0.0658</v>
      </c>
      <c r="W299" s="1">
        <v>0.0261</v>
      </c>
      <c r="X299" s="1">
        <v>0.0194</v>
      </c>
      <c r="Y299" s="1">
        <v>0.0239</v>
      </c>
      <c r="Z299" s="1">
        <v>0.0196</v>
      </c>
      <c r="AB299" s="1">
        <v>0.021</v>
      </c>
      <c r="AC299" s="1">
        <v>0.021</v>
      </c>
      <c r="AE299" s="1">
        <v>0.0239</v>
      </c>
      <c r="AF299" s="1">
        <v>0.0195</v>
      </c>
      <c r="AG299" s="1">
        <v>0.004400000000000001</v>
      </c>
      <c r="AI299" s="1">
        <v>0.021</v>
      </c>
      <c r="AJ299" s="218">
        <v>445493</v>
      </c>
    </row>
    <row r="300" spans="1:36" ht="12.75">
      <c r="A300" s="167">
        <v>291</v>
      </c>
      <c r="B300" s="168" t="s">
        <v>736</v>
      </c>
      <c r="C300" s="248">
        <v>38643856</v>
      </c>
      <c r="D300" s="248">
        <v>40259292</v>
      </c>
      <c r="E300" s="248">
        <v>41882189</v>
      </c>
      <c r="F300" s="248">
        <v>43367808</v>
      </c>
      <c r="G300" s="248">
        <v>44998611</v>
      </c>
      <c r="H300" s="248">
        <v>46754047</v>
      </c>
      <c r="I300" s="242" t="s">
        <v>895</v>
      </c>
      <c r="J300" s="242">
        <v>0</v>
      </c>
      <c r="L300" s="218">
        <v>649339</v>
      </c>
      <c r="M300" s="218">
        <v>616414</v>
      </c>
      <c r="N300" s="218">
        <v>438564</v>
      </c>
      <c r="O300" s="218">
        <v>379936</v>
      </c>
      <c r="P300" s="229">
        <v>630471</v>
      </c>
      <c r="Q300" s="218">
        <v>649339</v>
      </c>
      <c r="R300" s="218">
        <v>616414</v>
      </c>
      <c r="S300" s="218">
        <v>438564</v>
      </c>
      <c r="T300" s="218">
        <v>379936</v>
      </c>
      <c r="U300" s="218">
        <v>630471</v>
      </c>
      <c r="V300" s="1">
        <v>0.0168</v>
      </c>
      <c r="W300" s="1">
        <v>0.0153</v>
      </c>
      <c r="X300" s="1">
        <v>0.0105</v>
      </c>
      <c r="Y300" s="1">
        <v>0.0088</v>
      </c>
      <c r="Z300" s="1">
        <v>0.014</v>
      </c>
      <c r="AB300" s="1">
        <v>0.0111</v>
      </c>
      <c r="AC300" s="1">
        <v>0.0111</v>
      </c>
      <c r="AE300" s="1">
        <v>0.014</v>
      </c>
      <c r="AF300" s="1">
        <v>0.0097</v>
      </c>
      <c r="AG300" s="1">
        <v>0.0043</v>
      </c>
      <c r="AI300" s="1">
        <v>0.0111</v>
      </c>
      <c r="AJ300" s="218">
        <v>518970</v>
      </c>
    </row>
    <row r="301" spans="1:36" ht="12.75">
      <c r="A301" s="167">
        <v>292</v>
      </c>
      <c r="B301" s="168" t="s">
        <v>737</v>
      </c>
      <c r="C301" s="248">
        <v>29610458</v>
      </c>
      <c r="D301" s="248">
        <v>30897451</v>
      </c>
      <c r="E301" s="248">
        <v>32161401</v>
      </c>
      <c r="F301" s="248">
        <v>33646940</v>
      </c>
      <c r="G301" s="248">
        <v>35127161</v>
      </c>
      <c r="H301" s="248">
        <v>36723823</v>
      </c>
      <c r="I301" s="242" t="s">
        <v>896</v>
      </c>
      <c r="J301" s="242">
        <v>0</v>
      </c>
      <c r="L301" s="218">
        <v>546732</v>
      </c>
      <c r="M301" s="218">
        <v>491514</v>
      </c>
      <c r="N301" s="218">
        <v>681504</v>
      </c>
      <c r="O301" s="218">
        <v>640661</v>
      </c>
      <c r="P301" s="229">
        <v>718483</v>
      </c>
      <c r="Q301" s="218">
        <v>546732</v>
      </c>
      <c r="R301" s="218">
        <v>491514</v>
      </c>
      <c r="S301" s="218">
        <v>681504</v>
      </c>
      <c r="T301" s="218">
        <v>640661</v>
      </c>
      <c r="U301" s="218">
        <v>718483</v>
      </c>
      <c r="V301" s="1">
        <v>0.0185</v>
      </c>
      <c r="W301" s="1">
        <v>0.0159</v>
      </c>
      <c r="X301" s="1">
        <v>0.0212</v>
      </c>
      <c r="Y301" s="1">
        <v>0.019</v>
      </c>
      <c r="Z301" s="1">
        <v>0.0205</v>
      </c>
      <c r="AB301" s="1">
        <v>0.0202</v>
      </c>
      <c r="AC301" s="1">
        <v>0.0185</v>
      </c>
      <c r="AE301" s="1">
        <v>0.0212</v>
      </c>
      <c r="AF301" s="1">
        <v>0.0198</v>
      </c>
      <c r="AG301" s="1">
        <v>0.0013999999999999985</v>
      </c>
      <c r="AI301" s="1">
        <v>0.0202</v>
      </c>
      <c r="AJ301" s="218">
        <v>741821</v>
      </c>
    </row>
    <row r="302" spans="1:36" ht="12.75">
      <c r="A302" s="167">
        <v>293</v>
      </c>
      <c r="B302" s="168" t="s">
        <v>738</v>
      </c>
      <c r="C302" s="248">
        <v>87834266</v>
      </c>
      <c r="D302" s="248">
        <v>91918832</v>
      </c>
      <c r="E302" s="248">
        <v>96427124</v>
      </c>
      <c r="F302" s="248">
        <v>101092103</v>
      </c>
      <c r="G302" s="248">
        <v>106324574</v>
      </c>
      <c r="H302" s="248">
        <v>111223321</v>
      </c>
      <c r="I302" s="242" t="s">
        <v>904</v>
      </c>
      <c r="J302" s="242">
        <v>0</v>
      </c>
      <c r="L302" s="218">
        <v>1888709</v>
      </c>
      <c r="M302" s="218">
        <v>2210321</v>
      </c>
      <c r="N302" s="218">
        <v>2254301</v>
      </c>
      <c r="O302" s="218">
        <v>2705168</v>
      </c>
      <c r="P302" s="229">
        <v>2240633</v>
      </c>
      <c r="Q302" s="218">
        <v>1888709</v>
      </c>
      <c r="R302" s="218">
        <v>2210321</v>
      </c>
      <c r="S302" s="218">
        <v>2254301</v>
      </c>
      <c r="T302" s="218">
        <v>2705168</v>
      </c>
      <c r="U302" s="218">
        <v>2240633</v>
      </c>
      <c r="V302" s="1">
        <v>0.0215</v>
      </c>
      <c r="W302" s="1">
        <v>0.024</v>
      </c>
      <c r="X302" s="1">
        <v>0.0234</v>
      </c>
      <c r="Y302" s="1">
        <v>0.0268</v>
      </c>
      <c r="Z302" s="1">
        <v>0.0211</v>
      </c>
      <c r="AB302" s="1">
        <v>0.0238</v>
      </c>
      <c r="AC302" s="1">
        <v>0.0228</v>
      </c>
      <c r="AE302" s="1">
        <v>0.0268</v>
      </c>
      <c r="AF302" s="1">
        <v>0.0223</v>
      </c>
      <c r="AG302" s="1">
        <v>0.0045000000000000005</v>
      </c>
      <c r="AI302" s="1">
        <v>0.0238</v>
      </c>
      <c r="AJ302" s="218">
        <v>2647115</v>
      </c>
    </row>
    <row r="303" spans="1:36" ht="12.75">
      <c r="A303" s="167">
        <v>294</v>
      </c>
      <c r="B303" s="168" t="s">
        <v>739</v>
      </c>
      <c r="C303" s="248">
        <v>6118889</v>
      </c>
      <c r="D303" s="248">
        <v>6340954</v>
      </c>
      <c r="E303" s="248">
        <v>6584941</v>
      </c>
      <c r="F303" s="248">
        <v>6853149</v>
      </c>
      <c r="G303" s="248">
        <v>7221604</v>
      </c>
      <c r="H303" s="248">
        <v>7583917</v>
      </c>
      <c r="I303" s="242" t="s">
        <v>901</v>
      </c>
      <c r="J303" s="242">
        <v>0</v>
      </c>
      <c r="L303" s="218">
        <v>69092</v>
      </c>
      <c r="M303" s="218">
        <v>62744</v>
      </c>
      <c r="N303" s="218">
        <v>103584</v>
      </c>
      <c r="O303" s="218">
        <v>133635</v>
      </c>
      <c r="P303" s="229">
        <v>163613</v>
      </c>
      <c r="Q303" s="218">
        <v>69092</v>
      </c>
      <c r="R303" s="218">
        <v>62744</v>
      </c>
      <c r="S303" s="218">
        <v>103584</v>
      </c>
      <c r="T303" s="218">
        <v>133635</v>
      </c>
      <c r="U303" s="218">
        <v>163613</v>
      </c>
      <c r="V303" s="1">
        <v>0.0113</v>
      </c>
      <c r="W303" s="1">
        <v>0.0099</v>
      </c>
      <c r="X303" s="1">
        <v>0.0157</v>
      </c>
      <c r="Y303" s="1">
        <v>0.0195</v>
      </c>
      <c r="Z303" s="1">
        <v>0.0227</v>
      </c>
      <c r="AB303" s="1">
        <v>0.0193</v>
      </c>
      <c r="AC303" s="1">
        <v>0.015</v>
      </c>
      <c r="AE303" s="1">
        <v>0.0227</v>
      </c>
      <c r="AF303" s="1">
        <v>0.0176</v>
      </c>
      <c r="AG303" s="1">
        <v>0.0051</v>
      </c>
      <c r="AI303" s="1">
        <v>0.0193</v>
      </c>
      <c r="AJ303" s="218">
        <v>146370</v>
      </c>
    </row>
    <row r="304" spans="1:36" ht="12.75">
      <c r="A304" s="167">
        <v>295</v>
      </c>
      <c r="B304" s="168" t="s">
        <v>740</v>
      </c>
      <c r="C304" s="248">
        <v>66810097</v>
      </c>
      <c r="D304" s="248">
        <v>70189395</v>
      </c>
      <c r="E304" s="248">
        <v>74376362</v>
      </c>
      <c r="F304" s="248">
        <v>78416959</v>
      </c>
      <c r="G304" s="248">
        <v>81546456</v>
      </c>
      <c r="H304" s="248">
        <v>85074472</v>
      </c>
      <c r="I304" s="242">
        <v>0</v>
      </c>
      <c r="J304" s="242">
        <v>0</v>
      </c>
      <c r="L304" s="218">
        <v>1674177</v>
      </c>
      <c r="M304" s="218">
        <v>2432232</v>
      </c>
      <c r="N304" s="218">
        <v>2181188</v>
      </c>
      <c r="O304" s="218">
        <v>1169073</v>
      </c>
      <c r="P304" s="229">
        <v>1489355</v>
      </c>
      <c r="Q304" s="218">
        <v>1674177</v>
      </c>
      <c r="R304" s="218">
        <v>2432232</v>
      </c>
      <c r="S304" s="218">
        <v>2181188</v>
      </c>
      <c r="T304" s="218">
        <v>1169073</v>
      </c>
      <c r="U304" s="218">
        <v>1489355</v>
      </c>
      <c r="V304" s="1">
        <v>0.0251</v>
      </c>
      <c r="W304" s="1">
        <v>0.0347</v>
      </c>
      <c r="X304" s="1">
        <v>0.0293</v>
      </c>
      <c r="Y304" s="1">
        <v>0.0149</v>
      </c>
      <c r="Z304" s="1">
        <v>0.0183</v>
      </c>
      <c r="AB304" s="1">
        <v>0.0208</v>
      </c>
      <c r="AC304" s="1">
        <v>0.0208</v>
      </c>
      <c r="AE304" s="1">
        <v>0.0293</v>
      </c>
      <c r="AF304" s="1">
        <v>0.0166</v>
      </c>
      <c r="AG304" s="1">
        <v>0.0127</v>
      </c>
      <c r="AI304" s="1">
        <v>0.0208</v>
      </c>
      <c r="AJ304" s="218">
        <v>1769549</v>
      </c>
    </row>
    <row r="305" spans="1:36" ht="12.75">
      <c r="A305" s="167">
        <v>296</v>
      </c>
      <c r="B305" s="168" t="s">
        <v>741</v>
      </c>
      <c r="C305" s="248">
        <v>20120809</v>
      </c>
      <c r="D305" s="248">
        <v>20859932</v>
      </c>
      <c r="E305" s="248">
        <v>21778784</v>
      </c>
      <c r="F305" s="248">
        <v>22735338</v>
      </c>
      <c r="G305" s="248">
        <v>23635534</v>
      </c>
      <c r="H305" s="248">
        <v>24520697</v>
      </c>
      <c r="I305" s="242">
        <v>0</v>
      </c>
      <c r="J305" s="242">
        <v>0</v>
      </c>
      <c r="L305" s="218">
        <v>236103</v>
      </c>
      <c r="M305" s="218">
        <v>394588</v>
      </c>
      <c r="N305" s="218">
        <v>412084</v>
      </c>
      <c r="O305" s="218">
        <v>286334</v>
      </c>
      <c r="P305" s="229">
        <v>294275</v>
      </c>
      <c r="Q305" s="218">
        <v>236103</v>
      </c>
      <c r="R305" s="218">
        <v>394588</v>
      </c>
      <c r="S305" s="218">
        <v>412084</v>
      </c>
      <c r="T305" s="218">
        <v>286334</v>
      </c>
      <c r="U305" s="218">
        <v>294275</v>
      </c>
      <c r="V305" s="1">
        <v>0.0117</v>
      </c>
      <c r="W305" s="1">
        <v>0.0189</v>
      </c>
      <c r="X305" s="1">
        <v>0.0189</v>
      </c>
      <c r="Y305" s="1">
        <v>0.0126</v>
      </c>
      <c r="Z305" s="1">
        <v>0.0125</v>
      </c>
      <c r="AB305" s="1">
        <v>0.0147</v>
      </c>
      <c r="AC305" s="1">
        <v>0.0147</v>
      </c>
      <c r="AE305" s="1">
        <v>0.0189</v>
      </c>
      <c r="AF305" s="1">
        <v>0.0126</v>
      </c>
      <c r="AG305" s="1">
        <v>0.0063</v>
      </c>
      <c r="AI305" s="1">
        <v>0.0147</v>
      </c>
      <c r="AJ305" s="218">
        <v>360454</v>
      </c>
    </row>
    <row r="306" spans="1:36" ht="12.75">
      <c r="A306" s="167">
        <v>297</v>
      </c>
      <c r="B306" s="168" t="s">
        <v>742</v>
      </c>
      <c r="C306" s="248">
        <v>909451</v>
      </c>
      <c r="D306" s="248">
        <v>939097</v>
      </c>
      <c r="E306" s="248">
        <v>984904</v>
      </c>
      <c r="F306" s="248">
        <v>1026359</v>
      </c>
      <c r="G306" s="248">
        <v>1075959</v>
      </c>
      <c r="H306" s="248">
        <v>1112962</v>
      </c>
      <c r="I306" s="242">
        <v>0</v>
      </c>
      <c r="J306" s="242">
        <v>0</v>
      </c>
      <c r="L306" s="218">
        <v>6315</v>
      </c>
      <c r="M306" s="218">
        <v>22329</v>
      </c>
      <c r="N306" s="218">
        <v>16833</v>
      </c>
      <c r="O306" s="218">
        <v>13146</v>
      </c>
      <c r="P306" s="229">
        <v>10104</v>
      </c>
      <c r="Q306" s="218">
        <v>6315</v>
      </c>
      <c r="R306" s="218">
        <v>22329</v>
      </c>
      <c r="S306" s="218">
        <v>16833</v>
      </c>
      <c r="T306" s="218">
        <v>13146</v>
      </c>
      <c r="U306" s="218">
        <v>10104</v>
      </c>
      <c r="V306" s="1">
        <v>0.0069</v>
      </c>
      <c r="W306" s="1">
        <v>0.0238</v>
      </c>
      <c r="X306" s="1">
        <v>0.0171</v>
      </c>
      <c r="Y306" s="1">
        <v>0.0128</v>
      </c>
      <c r="Z306" s="1">
        <v>0.0094</v>
      </c>
      <c r="AB306" s="1">
        <v>0.0131</v>
      </c>
      <c r="AC306" s="1">
        <v>0.0131</v>
      </c>
      <c r="AE306" s="1">
        <v>0.0171</v>
      </c>
      <c r="AF306" s="1">
        <v>0.0111</v>
      </c>
      <c r="AG306" s="1">
        <v>0.006</v>
      </c>
      <c r="AI306" s="1">
        <v>0.0131</v>
      </c>
      <c r="AJ306" s="218">
        <v>14580</v>
      </c>
    </row>
    <row r="307" spans="1:36" ht="12.75">
      <c r="A307" s="167">
        <v>298</v>
      </c>
      <c r="B307" s="168" t="s">
        <v>743</v>
      </c>
      <c r="C307" s="248">
        <v>16914730</v>
      </c>
      <c r="D307" s="248">
        <v>17423227</v>
      </c>
      <c r="E307" s="248">
        <v>17938622</v>
      </c>
      <c r="F307" s="248">
        <v>18462129</v>
      </c>
      <c r="G307" s="248">
        <v>19373863</v>
      </c>
      <c r="H307" s="248">
        <v>20082481</v>
      </c>
      <c r="I307" s="242">
        <v>0</v>
      </c>
      <c r="J307" s="242">
        <v>0</v>
      </c>
      <c r="L307" s="218">
        <v>85629</v>
      </c>
      <c r="M307" s="218">
        <v>79814</v>
      </c>
      <c r="N307" s="218">
        <v>75041</v>
      </c>
      <c r="O307" s="218">
        <v>338802</v>
      </c>
      <c r="P307" s="229">
        <v>224272</v>
      </c>
      <c r="Q307" s="218">
        <v>85629</v>
      </c>
      <c r="R307" s="218">
        <v>79814</v>
      </c>
      <c r="S307" s="218">
        <v>75041</v>
      </c>
      <c r="T307" s="218">
        <v>338802</v>
      </c>
      <c r="U307" s="218">
        <v>224272</v>
      </c>
      <c r="V307" s="1">
        <v>0.0051</v>
      </c>
      <c r="W307" s="1">
        <v>0.0046</v>
      </c>
      <c r="X307" s="1">
        <v>0.0042</v>
      </c>
      <c r="Y307" s="1">
        <v>0.0184</v>
      </c>
      <c r="Z307" s="1">
        <v>0.0116</v>
      </c>
      <c r="AB307" s="1">
        <v>0.0114</v>
      </c>
      <c r="AC307" s="1">
        <v>0.0068</v>
      </c>
      <c r="AE307" s="1">
        <v>0.0184</v>
      </c>
      <c r="AF307" s="1">
        <v>0.0079</v>
      </c>
      <c r="AG307" s="1">
        <v>0.010499999999999999</v>
      </c>
      <c r="AI307" s="1">
        <v>0.0114</v>
      </c>
      <c r="AJ307" s="218">
        <v>228940</v>
      </c>
    </row>
    <row r="308" spans="1:36" ht="12.75">
      <c r="A308" s="167">
        <v>299</v>
      </c>
      <c r="B308" s="168" t="s">
        <v>744</v>
      </c>
      <c r="C308" s="248">
        <v>13260416</v>
      </c>
      <c r="D308" s="248">
        <v>13752029</v>
      </c>
      <c r="E308" s="248">
        <v>14226488</v>
      </c>
      <c r="F308" s="248">
        <v>14766609</v>
      </c>
      <c r="G308" s="248">
        <v>15332822</v>
      </c>
      <c r="H308" s="248">
        <v>15865741</v>
      </c>
      <c r="I308" s="242">
        <v>0</v>
      </c>
      <c r="J308" s="242">
        <v>0</v>
      </c>
      <c r="L308" s="218">
        <v>160102</v>
      </c>
      <c r="M308" s="218">
        <v>130658</v>
      </c>
      <c r="N308" s="218">
        <v>184459</v>
      </c>
      <c r="O308" s="218">
        <v>149692</v>
      </c>
      <c r="P308" s="229">
        <v>149599</v>
      </c>
      <c r="Q308" s="218">
        <v>160102</v>
      </c>
      <c r="R308" s="218">
        <v>130658</v>
      </c>
      <c r="S308" s="218">
        <v>184459</v>
      </c>
      <c r="T308" s="218">
        <v>149692</v>
      </c>
      <c r="U308" s="218">
        <v>149599</v>
      </c>
      <c r="V308" s="1">
        <v>0.0121</v>
      </c>
      <c r="W308" s="1">
        <v>0.0095</v>
      </c>
      <c r="X308" s="1">
        <v>0.013</v>
      </c>
      <c r="Y308" s="1">
        <v>0.0101</v>
      </c>
      <c r="Z308" s="1">
        <v>0.0098</v>
      </c>
      <c r="AB308" s="1">
        <v>0.011</v>
      </c>
      <c r="AC308" s="1">
        <v>0.0098</v>
      </c>
      <c r="AE308" s="1">
        <v>0.013</v>
      </c>
      <c r="AF308" s="1">
        <v>0.01</v>
      </c>
      <c r="AG308" s="1">
        <v>0.002999999999999999</v>
      </c>
      <c r="AI308" s="1">
        <v>0.011</v>
      </c>
      <c r="AJ308" s="218">
        <v>174523</v>
      </c>
    </row>
    <row r="309" spans="1:36" ht="12.75">
      <c r="A309" s="167">
        <v>300</v>
      </c>
      <c r="B309" s="168" t="s">
        <v>745</v>
      </c>
      <c r="C309" s="248">
        <v>9165935</v>
      </c>
      <c r="D309" s="248">
        <v>9521382</v>
      </c>
      <c r="E309" s="248">
        <v>9884433</v>
      </c>
      <c r="F309" s="248">
        <v>10245342</v>
      </c>
      <c r="G309" s="248">
        <v>11263749</v>
      </c>
      <c r="H309" s="248">
        <v>11703730</v>
      </c>
      <c r="I309" s="242" t="s">
        <v>896</v>
      </c>
      <c r="J309" s="242" t="s">
        <v>907</v>
      </c>
      <c r="L309" s="218">
        <v>126298</v>
      </c>
      <c r="M309" s="218">
        <v>125016</v>
      </c>
      <c r="N309" s="218">
        <v>113799</v>
      </c>
      <c r="O309" s="218">
        <v>162985</v>
      </c>
      <c r="P309" s="229">
        <v>158387</v>
      </c>
      <c r="Q309" s="218">
        <v>126298</v>
      </c>
      <c r="R309" s="218">
        <v>125016</v>
      </c>
      <c r="S309" s="218">
        <v>113799</v>
      </c>
      <c r="T309" s="218">
        <v>162985</v>
      </c>
      <c r="U309" s="218">
        <v>158387</v>
      </c>
      <c r="V309" s="1">
        <v>0.0138</v>
      </c>
      <c r="W309" s="1">
        <v>0.0131</v>
      </c>
      <c r="X309" s="1">
        <v>0.0115</v>
      </c>
      <c r="Y309" s="1">
        <v>0.0159</v>
      </c>
      <c r="Z309" s="1">
        <v>0.0141</v>
      </c>
      <c r="AB309" s="1">
        <v>0.0138</v>
      </c>
      <c r="AC309" s="1">
        <v>0.0129</v>
      </c>
      <c r="AE309" s="1">
        <v>0.0159</v>
      </c>
      <c r="AF309" s="1">
        <v>0.0128</v>
      </c>
      <c r="AG309" s="1">
        <v>0.0031000000000000003</v>
      </c>
      <c r="AI309" s="1">
        <v>0.0138</v>
      </c>
      <c r="AJ309" s="218">
        <v>161511</v>
      </c>
    </row>
    <row r="310" spans="1:36" ht="12.75">
      <c r="A310" s="167">
        <v>301</v>
      </c>
      <c r="B310" s="168" t="s">
        <v>746</v>
      </c>
      <c r="C310" s="248">
        <v>23993663</v>
      </c>
      <c r="D310" s="248">
        <v>24973562</v>
      </c>
      <c r="E310" s="248">
        <v>26010114</v>
      </c>
      <c r="F310" s="248">
        <v>27040694</v>
      </c>
      <c r="G310" s="248">
        <v>28178290</v>
      </c>
      <c r="H310" s="248">
        <v>29429241</v>
      </c>
      <c r="I310" s="242" t="s">
        <v>895</v>
      </c>
      <c r="J310" s="242">
        <v>0</v>
      </c>
      <c r="L310" s="218">
        <v>380057</v>
      </c>
      <c r="M310" s="218">
        <v>412213</v>
      </c>
      <c r="N310" s="218">
        <v>380132</v>
      </c>
      <c r="O310" s="218">
        <v>461504</v>
      </c>
      <c r="P310" s="229">
        <v>546527</v>
      </c>
      <c r="Q310" s="218">
        <v>380057</v>
      </c>
      <c r="R310" s="218">
        <v>412213</v>
      </c>
      <c r="S310" s="218">
        <v>380132</v>
      </c>
      <c r="T310" s="218">
        <v>461504</v>
      </c>
      <c r="U310" s="218">
        <v>546527</v>
      </c>
      <c r="V310" s="1">
        <v>0.0158</v>
      </c>
      <c r="W310" s="1">
        <v>0.0165</v>
      </c>
      <c r="X310" s="1">
        <v>0.0146</v>
      </c>
      <c r="Y310" s="1">
        <v>0.0171</v>
      </c>
      <c r="Z310" s="1">
        <v>0.0194</v>
      </c>
      <c r="AB310" s="1">
        <v>0.017</v>
      </c>
      <c r="AC310" s="1">
        <v>0.0161</v>
      </c>
      <c r="AE310" s="1">
        <v>0.0194</v>
      </c>
      <c r="AF310" s="1">
        <v>0.0159</v>
      </c>
      <c r="AG310" s="1">
        <v>0.0034999999999999996</v>
      </c>
      <c r="AI310" s="1">
        <v>0.017</v>
      </c>
      <c r="AJ310" s="218">
        <v>500297</v>
      </c>
    </row>
    <row r="311" spans="1:36" ht="12.75">
      <c r="A311" s="167">
        <v>302</v>
      </c>
      <c r="B311" s="168" t="s">
        <v>747</v>
      </c>
      <c r="C311" s="248">
        <v>1359406</v>
      </c>
      <c r="D311" s="248">
        <v>1395962</v>
      </c>
      <c r="E311" s="248">
        <v>1441623</v>
      </c>
      <c r="F311" s="248">
        <v>1489774</v>
      </c>
      <c r="G311" s="248">
        <v>1533632</v>
      </c>
      <c r="H311" s="248">
        <v>1577691</v>
      </c>
      <c r="I311" s="242">
        <v>0</v>
      </c>
      <c r="J311" s="242">
        <v>0</v>
      </c>
      <c r="L311" s="218">
        <v>2571</v>
      </c>
      <c r="M311" s="218">
        <v>10762</v>
      </c>
      <c r="N311" s="218">
        <v>12110</v>
      </c>
      <c r="O311" s="218">
        <v>6614</v>
      </c>
      <c r="P311" s="229">
        <v>5718</v>
      </c>
      <c r="Q311" s="218">
        <v>2571</v>
      </c>
      <c r="R311" s="218">
        <v>10762</v>
      </c>
      <c r="S311" s="218">
        <v>12110</v>
      </c>
      <c r="T311" s="218">
        <v>6614</v>
      </c>
      <c r="U311" s="218">
        <v>5718</v>
      </c>
      <c r="V311" s="1">
        <v>0.0019</v>
      </c>
      <c r="W311" s="1">
        <v>0.0077</v>
      </c>
      <c r="X311" s="1">
        <v>0.0084</v>
      </c>
      <c r="Y311" s="1">
        <v>0.0044</v>
      </c>
      <c r="Z311" s="1">
        <v>0.0037</v>
      </c>
      <c r="AB311" s="1">
        <v>0.0055</v>
      </c>
      <c r="AC311" s="1">
        <v>0.0053</v>
      </c>
      <c r="AE311" s="1">
        <v>0.0084</v>
      </c>
      <c r="AF311" s="1">
        <v>0.0041</v>
      </c>
      <c r="AG311" s="1">
        <v>0.004299999999999999</v>
      </c>
      <c r="AI311" s="1">
        <v>0.0055</v>
      </c>
      <c r="AJ311" s="218">
        <v>8677</v>
      </c>
    </row>
    <row r="312" spans="1:36" ht="12.75">
      <c r="A312" s="167">
        <v>303</v>
      </c>
      <c r="B312" s="168" t="s">
        <v>748</v>
      </c>
      <c r="C312" s="248">
        <v>11571723</v>
      </c>
      <c r="D312" s="248">
        <v>12281188</v>
      </c>
      <c r="E312" s="248">
        <v>12953959</v>
      </c>
      <c r="F312" s="248">
        <v>13656288</v>
      </c>
      <c r="G312" s="248">
        <v>14506913</v>
      </c>
      <c r="H312" s="248">
        <v>15327006</v>
      </c>
      <c r="I312" s="242" t="s">
        <v>896</v>
      </c>
      <c r="J312" s="242">
        <v>0</v>
      </c>
      <c r="L312" s="218">
        <v>419650</v>
      </c>
      <c r="M312" s="218">
        <v>365741</v>
      </c>
      <c r="N312" s="218">
        <v>337358</v>
      </c>
      <c r="O312" s="218">
        <v>363164</v>
      </c>
      <c r="P312" s="229">
        <v>457420</v>
      </c>
      <c r="Q312" s="218">
        <v>419650</v>
      </c>
      <c r="R312" s="218">
        <v>365741</v>
      </c>
      <c r="S312" s="218">
        <v>337358</v>
      </c>
      <c r="T312" s="218">
        <v>363164</v>
      </c>
      <c r="U312" s="218">
        <v>457420</v>
      </c>
      <c r="V312" s="1">
        <v>0.0363</v>
      </c>
      <c r="W312" s="1">
        <v>0.0298</v>
      </c>
      <c r="X312" s="1">
        <v>0.026</v>
      </c>
      <c r="Y312" s="1">
        <v>0.0266</v>
      </c>
      <c r="Z312" s="1">
        <v>0.0315</v>
      </c>
      <c r="AB312" s="1">
        <v>0.028</v>
      </c>
      <c r="AC312" s="1">
        <v>0.0275</v>
      </c>
      <c r="AE312" s="1">
        <v>0.0315</v>
      </c>
      <c r="AF312" s="1">
        <v>0.0263</v>
      </c>
      <c r="AG312" s="1">
        <v>0.0052</v>
      </c>
      <c r="AI312" s="1">
        <v>0.028</v>
      </c>
      <c r="AJ312" s="218">
        <v>429156</v>
      </c>
    </row>
    <row r="313" spans="1:36" ht="12.75">
      <c r="A313" s="167">
        <v>304</v>
      </c>
      <c r="B313" s="168" t="s">
        <v>749</v>
      </c>
      <c r="C313" s="248">
        <v>22727780</v>
      </c>
      <c r="D313" s="248">
        <v>24245252</v>
      </c>
      <c r="E313" s="248">
        <v>25241202</v>
      </c>
      <c r="F313" s="248">
        <v>26405192</v>
      </c>
      <c r="G313" s="248">
        <v>28150039</v>
      </c>
      <c r="H313" s="248">
        <v>30241097</v>
      </c>
      <c r="I313" s="242" t="s">
        <v>895</v>
      </c>
      <c r="J313" s="242">
        <v>0</v>
      </c>
      <c r="L313" s="218">
        <v>949278</v>
      </c>
      <c r="M313" s="218">
        <v>389819</v>
      </c>
      <c r="N313" s="218">
        <v>532960</v>
      </c>
      <c r="O313" s="218">
        <v>1050948</v>
      </c>
      <c r="P313" s="229">
        <v>1387307</v>
      </c>
      <c r="Q313" s="218">
        <v>949278</v>
      </c>
      <c r="R313" s="218">
        <v>389819</v>
      </c>
      <c r="S313" s="218">
        <v>532960</v>
      </c>
      <c r="T313" s="218">
        <v>1050948</v>
      </c>
      <c r="U313" s="218">
        <v>1387307</v>
      </c>
      <c r="V313" s="1">
        <v>0.0418</v>
      </c>
      <c r="W313" s="1">
        <v>0.0161</v>
      </c>
      <c r="X313" s="1">
        <v>0.0211</v>
      </c>
      <c r="Y313" s="1">
        <v>0.0398</v>
      </c>
      <c r="Z313" s="1">
        <v>0.0493</v>
      </c>
      <c r="AB313" s="1">
        <v>0.0367</v>
      </c>
      <c r="AC313" s="1">
        <v>0.0257</v>
      </c>
      <c r="AE313" s="1">
        <v>0.0493</v>
      </c>
      <c r="AF313" s="1">
        <v>0.0305</v>
      </c>
      <c r="AG313" s="1">
        <v>0.018799999999999997</v>
      </c>
      <c r="AI313" s="1">
        <v>0.0367</v>
      </c>
      <c r="AJ313" s="218">
        <v>1109848</v>
      </c>
    </row>
    <row r="314" spans="1:36" ht="12.75">
      <c r="A314" s="167">
        <v>305</v>
      </c>
      <c r="B314" s="168" t="s">
        <v>750</v>
      </c>
      <c r="C314" s="248">
        <v>62859640</v>
      </c>
      <c r="D314" s="248">
        <v>65227825</v>
      </c>
      <c r="E314" s="248">
        <v>68260862</v>
      </c>
      <c r="F314" s="248">
        <v>71370427</v>
      </c>
      <c r="G314" s="248">
        <v>74317122</v>
      </c>
      <c r="H314" s="248">
        <v>77387411</v>
      </c>
      <c r="I314" s="242" t="s">
        <v>896</v>
      </c>
      <c r="J314" s="242">
        <v>0</v>
      </c>
      <c r="L314" s="218">
        <v>796694</v>
      </c>
      <c r="M314" s="218">
        <v>1402341</v>
      </c>
      <c r="N314" s="218">
        <v>1403043</v>
      </c>
      <c r="O314" s="218">
        <v>1162434</v>
      </c>
      <c r="P314" s="229">
        <v>1208137</v>
      </c>
      <c r="Q314" s="218">
        <v>796694</v>
      </c>
      <c r="R314" s="218">
        <v>1402341</v>
      </c>
      <c r="S314" s="218">
        <v>1403043</v>
      </c>
      <c r="T314" s="218">
        <v>1162434</v>
      </c>
      <c r="U314" s="218">
        <v>1208137</v>
      </c>
      <c r="V314" s="1">
        <v>0.0127</v>
      </c>
      <c r="W314" s="1">
        <v>0.0215</v>
      </c>
      <c r="X314" s="1">
        <v>0.0206</v>
      </c>
      <c r="Y314" s="1">
        <v>0.0163</v>
      </c>
      <c r="Z314" s="1">
        <v>0.0163</v>
      </c>
      <c r="AB314" s="1">
        <v>0.0177</v>
      </c>
      <c r="AC314" s="1">
        <v>0.0177</v>
      </c>
      <c r="AE314" s="1">
        <v>0.0206</v>
      </c>
      <c r="AF314" s="1">
        <v>0.0163</v>
      </c>
      <c r="AG314" s="1">
        <v>0.004300000000000002</v>
      </c>
      <c r="AI314" s="1">
        <v>0.0177</v>
      </c>
      <c r="AJ314" s="218">
        <v>1369757</v>
      </c>
    </row>
    <row r="315" spans="1:36" ht="12.75">
      <c r="A315" s="167">
        <v>306</v>
      </c>
      <c r="B315" s="168" t="s">
        <v>751</v>
      </c>
      <c r="C315" s="248">
        <v>2983300</v>
      </c>
      <c r="D315" s="248">
        <v>3083290</v>
      </c>
      <c r="E315" s="248">
        <v>3175954</v>
      </c>
      <c r="F315" s="248">
        <v>3282099</v>
      </c>
      <c r="G315" s="248">
        <v>3419431</v>
      </c>
      <c r="H315" s="248">
        <v>3518108</v>
      </c>
      <c r="I315" s="242" t="s">
        <v>896</v>
      </c>
      <c r="J315" s="242">
        <v>0</v>
      </c>
      <c r="L315" s="218">
        <v>25407</v>
      </c>
      <c r="M315" s="218">
        <v>15582</v>
      </c>
      <c r="N315" s="218">
        <v>26746</v>
      </c>
      <c r="O315" s="218">
        <v>55280</v>
      </c>
      <c r="P315" s="229">
        <v>13191</v>
      </c>
      <c r="Q315" s="218">
        <v>25407</v>
      </c>
      <c r="R315" s="218">
        <v>15582</v>
      </c>
      <c r="S315" s="218">
        <v>26746</v>
      </c>
      <c r="T315" s="218">
        <v>55280</v>
      </c>
      <c r="U315" s="218">
        <v>13191</v>
      </c>
      <c r="V315" s="1">
        <v>0.0085</v>
      </c>
      <c r="W315" s="1">
        <v>0.0051</v>
      </c>
      <c r="X315" s="1">
        <v>0.0084</v>
      </c>
      <c r="Y315" s="1">
        <v>0.0168</v>
      </c>
      <c r="Z315" s="1">
        <v>0.0039</v>
      </c>
      <c r="AB315" s="1">
        <v>0.0097</v>
      </c>
      <c r="AC315" s="1">
        <v>0.0058</v>
      </c>
      <c r="AE315" s="1">
        <v>0.0168</v>
      </c>
      <c r="AF315" s="1">
        <v>0.0062</v>
      </c>
      <c r="AG315" s="1">
        <v>0.010599999999999998</v>
      </c>
      <c r="AI315" s="1">
        <v>0.0097</v>
      </c>
      <c r="AJ315" s="218">
        <v>34126</v>
      </c>
    </row>
    <row r="316" spans="1:36" ht="12.75">
      <c r="A316" s="167">
        <v>307</v>
      </c>
      <c r="B316" s="168" t="s">
        <v>752</v>
      </c>
      <c r="C316" s="248">
        <v>57997151</v>
      </c>
      <c r="D316" s="248">
        <v>60384756</v>
      </c>
      <c r="E316" s="248">
        <v>62828403</v>
      </c>
      <c r="F316" s="248">
        <v>65691452</v>
      </c>
      <c r="G316" s="248">
        <v>69001265</v>
      </c>
      <c r="H316" s="248">
        <v>72568112</v>
      </c>
      <c r="I316" s="242" t="s">
        <v>907</v>
      </c>
      <c r="J316" s="242">
        <v>0</v>
      </c>
      <c r="L316" s="218">
        <v>937676</v>
      </c>
      <c r="M316" s="218">
        <v>934028</v>
      </c>
      <c r="N316" s="218">
        <v>1292339</v>
      </c>
      <c r="O316" s="218">
        <v>1529866</v>
      </c>
      <c r="P316" s="229">
        <v>1841815</v>
      </c>
      <c r="Q316" s="218">
        <v>937676</v>
      </c>
      <c r="R316" s="218">
        <v>934028</v>
      </c>
      <c r="S316" s="218">
        <v>1292339</v>
      </c>
      <c r="T316" s="218">
        <v>1529866</v>
      </c>
      <c r="U316" s="218">
        <v>1841815</v>
      </c>
      <c r="V316" s="1">
        <v>0.0162</v>
      </c>
      <c r="W316" s="1">
        <v>0.0155</v>
      </c>
      <c r="X316" s="1">
        <v>0.0206</v>
      </c>
      <c r="Y316" s="1">
        <v>0.0233</v>
      </c>
      <c r="Z316" s="1">
        <v>0.0267</v>
      </c>
      <c r="AB316" s="1">
        <v>0.0235</v>
      </c>
      <c r="AC316" s="1">
        <v>0.0198</v>
      </c>
      <c r="AE316" s="1">
        <v>0.0267</v>
      </c>
      <c r="AF316" s="1">
        <v>0.022</v>
      </c>
      <c r="AG316" s="1">
        <v>0.004700000000000003</v>
      </c>
      <c r="AI316" s="1">
        <v>0.0235</v>
      </c>
      <c r="AJ316" s="218">
        <v>1705351</v>
      </c>
    </row>
    <row r="317" spans="1:36" ht="12.75">
      <c r="A317" s="167">
        <v>308</v>
      </c>
      <c r="B317" s="168" t="s">
        <v>753</v>
      </c>
      <c r="C317" s="248">
        <v>188477935</v>
      </c>
      <c r="D317" s="248">
        <v>198984814</v>
      </c>
      <c r="E317" s="248">
        <v>209933737</v>
      </c>
      <c r="F317" s="248">
        <v>219284328</v>
      </c>
      <c r="G317" s="248">
        <v>231970809</v>
      </c>
      <c r="H317" s="248">
        <v>245720542</v>
      </c>
      <c r="I317" s="242">
        <v>0</v>
      </c>
      <c r="J317" s="242">
        <v>0</v>
      </c>
      <c r="L317" s="218">
        <v>5794931</v>
      </c>
      <c r="M317" s="218">
        <v>5974303</v>
      </c>
      <c r="N317" s="218">
        <v>4102248</v>
      </c>
      <c r="O317" s="218">
        <v>7204373</v>
      </c>
      <c r="P317" s="229">
        <v>7950463</v>
      </c>
      <c r="Q317" s="218">
        <v>5794931</v>
      </c>
      <c r="R317" s="218">
        <v>5974303</v>
      </c>
      <c r="S317" s="218">
        <v>4102248</v>
      </c>
      <c r="T317" s="218">
        <v>7204373</v>
      </c>
      <c r="U317" s="218">
        <v>7950463</v>
      </c>
      <c r="V317" s="1">
        <v>0.0307</v>
      </c>
      <c r="W317" s="1">
        <v>0.03</v>
      </c>
      <c r="X317" s="1">
        <v>0.0195</v>
      </c>
      <c r="Y317" s="1">
        <v>0.0329</v>
      </c>
      <c r="Z317" s="1">
        <v>0.0343</v>
      </c>
      <c r="AB317" s="1">
        <v>0.0289</v>
      </c>
      <c r="AC317" s="1">
        <v>0.0275</v>
      </c>
      <c r="AE317" s="1">
        <v>0.0343</v>
      </c>
      <c r="AF317" s="1">
        <v>0.0262</v>
      </c>
      <c r="AG317" s="1">
        <v>0.008099999999999996</v>
      </c>
      <c r="AI317" s="1">
        <v>0.0289</v>
      </c>
      <c r="AJ317" s="218">
        <v>7101324</v>
      </c>
    </row>
    <row r="318" spans="1:36" ht="12.75">
      <c r="A318" s="167">
        <v>309</v>
      </c>
      <c r="B318" s="168" t="s">
        <v>754</v>
      </c>
      <c r="C318" s="248">
        <v>13582024</v>
      </c>
      <c r="D318" s="248">
        <v>14056255</v>
      </c>
      <c r="E318" s="248">
        <v>14537902</v>
      </c>
      <c r="F318" s="248">
        <v>15006396</v>
      </c>
      <c r="G318" s="248">
        <v>15473335</v>
      </c>
      <c r="H318" s="248">
        <v>16080570</v>
      </c>
      <c r="I318" s="242" t="s">
        <v>896</v>
      </c>
      <c r="J318" s="242">
        <v>0</v>
      </c>
      <c r="L318" s="218">
        <v>133277</v>
      </c>
      <c r="M318" s="218">
        <v>130241</v>
      </c>
      <c r="N318" s="218">
        <v>105045</v>
      </c>
      <c r="O318" s="218">
        <v>91779</v>
      </c>
      <c r="P318" s="229">
        <v>220402</v>
      </c>
      <c r="Q318" s="218">
        <v>133277</v>
      </c>
      <c r="R318" s="218">
        <v>130241</v>
      </c>
      <c r="S318" s="218">
        <v>105045</v>
      </c>
      <c r="T318" s="218">
        <v>91779</v>
      </c>
      <c r="U318" s="218">
        <v>220402</v>
      </c>
      <c r="V318" s="1">
        <v>0.0098</v>
      </c>
      <c r="W318" s="1">
        <v>0.0093</v>
      </c>
      <c r="X318" s="1">
        <v>0.0072</v>
      </c>
      <c r="Y318" s="1">
        <v>0.0061</v>
      </c>
      <c r="Z318" s="1">
        <v>0.0142</v>
      </c>
      <c r="AB318" s="1">
        <v>0.0092</v>
      </c>
      <c r="AC318" s="1">
        <v>0.0075</v>
      </c>
      <c r="AE318" s="1">
        <v>0.0142</v>
      </c>
      <c r="AF318" s="1">
        <v>0.0067</v>
      </c>
      <c r="AG318" s="1">
        <v>0.007500000000000001</v>
      </c>
      <c r="AI318" s="1">
        <v>0.0092</v>
      </c>
      <c r="AJ318" s="218">
        <v>147941</v>
      </c>
    </row>
    <row r="319" spans="1:36" ht="12.75">
      <c r="A319" s="167">
        <v>310</v>
      </c>
      <c r="B319" s="168" t="s">
        <v>755</v>
      </c>
      <c r="C319" s="248">
        <v>36344277</v>
      </c>
      <c r="D319" s="248">
        <v>37654086</v>
      </c>
      <c r="E319" s="248">
        <v>38990064</v>
      </c>
      <c r="F319" s="248">
        <v>40402319</v>
      </c>
      <c r="G319" s="248">
        <v>42001479</v>
      </c>
      <c r="H319" s="248">
        <v>43624089</v>
      </c>
      <c r="I319" s="242" t="s">
        <v>898</v>
      </c>
      <c r="J319" s="242">
        <v>0</v>
      </c>
      <c r="L319" s="218">
        <v>401202</v>
      </c>
      <c r="M319" s="218">
        <v>394626</v>
      </c>
      <c r="N319" s="218">
        <v>437503</v>
      </c>
      <c r="O319" s="218">
        <v>589102</v>
      </c>
      <c r="P319" s="229">
        <v>567991</v>
      </c>
      <c r="Q319" s="218">
        <v>401202</v>
      </c>
      <c r="R319" s="218">
        <v>394626</v>
      </c>
      <c r="S319" s="218">
        <v>437503</v>
      </c>
      <c r="T319" s="218">
        <v>589102</v>
      </c>
      <c r="U319" s="218">
        <v>567991</v>
      </c>
      <c r="V319" s="1">
        <v>0.011</v>
      </c>
      <c r="W319" s="1">
        <v>0.0105</v>
      </c>
      <c r="X319" s="1">
        <v>0.0112</v>
      </c>
      <c r="Y319" s="1">
        <v>0.0146</v>
      </c>
      <c r="Z319" s="1">
        <v>0.0135</v>
      </c>
      <c r="AB319" s="1">
        <v>0.0131</v>
      </c>
      <c r="AC319" s="1">
        <v>0.0117</v>
      </c>
      <c r="AE319" s="1">
        <v>0.0146</v>
      </c>
      <c r="AF319" s="1">
        <v>0.0124</v>
      </c>
      <c r="AG319" s="1">
        <v>0.0022000000000000006</v>
      </c>
      <c r="AI319" s="1">
        <v>0.0131</v>
      </c>
      <c r="AJ319" s="218">
        <v>571476</v>
      </c>
    </row>
    <row r="320" spans="1:36" ht="12.75">
      <c r="A320" s="167">
        <v>311</v>
      </c>
      <c r="B320" s="168" t="s">
        <v>756</v>
      </c>
      <c r="C320" s="248">
        <v>6891487</v>
      </c>
      <c r="D320" s="248">
        <v>7131605</v>
      </c>
      <c r="E320" s="248">
        <v>7717299</v>
      </c>
      <c r="F320" s="248">
        <v>8001578</v>
      </c>
      <c r="G320" s="248">
        <v>8333966</v>
      </c>
      <c r="H320" s="248">
        <v>8602186</v>
      </c>
      <c r="I320" s="242">
        <v>0</v>
      </c>
      <c r="J320" s="242">
        <v>0</v>
      </c>
      <c r="L320" s="218">
        <v>67831</v>
      </c>
      <c r="M320" s="218">
        <v>407404</v>
      </c>
      <c r="N320" s="218">
        <v>91347</v>
      </c>
      <c r="O320" s="218">
        <v>132349</v>
      </c>
      <c r="P320" s="229">
        <v>59871</v>
      </c>
      <c r="Q320" s="218">
        <v>67831</v>
      </c>
      <c r="R320" s="218">
        <v>407404</v>
      </c>
      <c r="S320" s="218">
        <v>91347</v>
      </c>
      <c r="T320" s="218">
        <v>132349</v>
      </c>
      <c r="U320" s="218">
        <v>59871</v>
      </c>
      <c r="V320" s="1">
        <v>0.0098</v>
      </c>
      <c r="W320" s="1">
        <v>0.0571</v>
      </c>
      <c r="X320" s="1">
        <v>0.0118</v>
      </c>
      <c r="Y320" s="1">
        <v>0.0165</v>
      </c>
      <c r="Z320" s="1">
        <v>0.0072</v>
      </c>
      <c r="AB320" s="1">
        <v>0.0118</v>
      </c>
      <c r="AC320" s="1">
        <v>0.0118</v>
      </c>
      <c r="AE320" s="1">
        <v>0.0165</v>
      </c>
      <c r="AF320" s="1">
        <v>0.0095</v>
      </c>
      <c r="AG320" s="1">
        <v>0.007000000000000001</v>
      </c>
      <c r="AI320" s="1">
        <v>0.0118</v>
      </c>
      <c r="AJ320" s="218">
        <v>101506</v>
      </c>
    </row>
    <row r="321" spans="1:36" ht="12.75">
      <c r="A321" s="167">
        <v>312</v>
      </c>
      <c r="B321" s="168" t="s">
        <v>757</v>
      </c>
      <c r="C321" s="248">
        <v>1579485</v>
      </c>
      <c r="D321" s="248">
        <v>1650651</v>
      </c>
      <c r="E321" s="248">
        <v>1694498</v>
      </c>
      <c r="F321" s="248">
        <v>1745377</v>
      </c>
      <c r="G321" s="248">
        <v>1799561</v>
      </c>
      <c r="H321" s="248">
        <v>1856728</v>
      </c>
      <c r="I321" s="242">
        <v>0</v>
      </c>
      <c r="J321" s="242">
        <v>0</v>
      </c>
      <c r="L321" s="218">
        <v>31679</v>
      </c>
      <c r="M321" s="218">
        <v>2581</v>
      </c>
      <c r="N321" s="218">
        <v>8517</v>
      </c>
      <c r="O321" s="218">
        <v>10550</v>
      </c>
      <c r="P321" s="229">
        <v>12178</v>
      </c>
      <c r="Q321" s="218">
        <v>31679</v>
      </c>
      <c r="R321" s="218">
        <v>2581</v>
      </c>
      <c r="S321" s="218">
        <v>8517</v>
      </c>
      <c r="T321" s="218">
        <v>10550</v>
      </c>
      <c r="U321" s="218">
        <v>12178</v>
      </c>
      <c r="V321" s="1">
        <v>0.0201</v>
      </c>
      <c r="W321" s="1">
        <v>0.0016</v>
      </c>
      <c r="X321" s="1">
        <v>0.005</v>
      </c>
      <c r="Y321" s="1">
        <v>0.006</v>
      </c>
      <c r="Z321" s="1">
        <v>0.0068</v>
      </c>
      <c r="AB321" s="1">
        <v>0.0059</v>
      </c>
      <c r="AC321" s="1">
        <v>0.0042</v>
      </c>
      <c r="AE321" s="1">
        <v>0.0068</v>
      </c>
      <c r="AF321" s="1">
        <v>0.0055</v>
      </c>
      <c r="AG321" s="1">
        <v>0.0013</v>
      </c>
      <c r="AI321" s="1">
        <v>0.0059</v>
      </c>
      <c r="AJ321" s="218">
        <v>10955</v>
      </c>
    </row>
    <row r="322" spans="1:36" ht="12.75">
      <c r="A322" s="167">
        <v>313</v>
      </c>
      <c r="B322" s="168" t="s">
        <v>758</v>
      </c>
      <c r="C322" s="248">
        <v>954890</v>
      </c>
      <c r="D322" s="248">
        <v>996728</v>
      </c>
      <c r="E322" s="248">
        <v>1046143</v>
      </c>
      <c r="F322" s="248">
        <v>1092773</v>
      </c>
      <c r="G322" s="248">
        <v>1128910</v>
      </c>
      <c r="H322" s="248">
        <v>1166855</v>
      </c>
      <c r="I322" s="242">
        <v>0</v>
      </c>
      <c r="J322" s="242">
        <v>0</v>
      </c>
      <c r="L322" s="218">
        <v>17966</v>
      </c>
      <c r="M322" s="218">
        <v>24497</v>
      </c>
      <c r="N322" s="218">
        <v>20476</v>
      </c>
      <c r="O322" s="218">
        <v>5600</v>
      </c>
      <c r="P322" s="229">
        <v>9723</v>
      </c>
      <c r="Q322" s="218">
        <v>17966</v>
      </c>
      <c r="R322" s="218">
        <v>24497</v>
      </c>
      <c r="S322" s="218">
        <v>20476</v>
      </c>
      <c r="T322" s="218">
        <v>5600</v>
      </c>
      <c r="U322" s="218">
        <v>9723</v>
      </c>
      <c r="V322" s="1">
        <v>0.0188</v>
      </c>
      <c r="W322" s="1">
        <v>0.0246</v>
      </c>
      <c r="X322" s="1">
        <v>0.0196</v>
      </c>
      <c r="Y322" s="1">
        <v>0.0051</v>
      </c>
      <c r="Z322" s="1">
        <v>0.0086</v>
      </c>
      <c r="AB322" s="1">
        <v>0.0111</v>
      </c>
      <c r="AC322" s="1">
        <v>0.0111</v>
      </c>
      <c r="AE322" s="1">
        <v>0.0196</v>
      </c>
      <c r="AF322" s="1">
        <v>0.0069</v>
      </c>
      <c r="AG322" s="1">
        <v>0.0127</v>
      </c>
      <c r="AI322" s="1">
        <v>0.0111</v>
      </c>
      <c r="AJ322" s="218">
        <v>12952</v>
      </c>
    </row>
    <row r="323" spans="1:36" ht="12.75">
      <c r="A323" s="167">
        <v>314</v>
      </c>
      <c r="B323" s="168" t="s">
        <v>759</v>
      </c>
      <c r="C323" s="248">
        <v>90873906</v>
      </c>
      <c r="D323" s="248">
        <v>95657980</v>
      </c>
      <c r="E323" s="248">
        <v>101193510</v>
      </c>
      <c r="F323" s="248">
        <v>109523765</v>
      </c>
      <c r="G323" s="248">
        <v>117181127</v>
      </c>
      <c r="H323" s="248">
        <v>123391323</v>
      </c>
      <c r="I323" s="242" t="s">
        <v>896</v>
      </c>
      <c r="J323" s="242">
        <v>0</v>
      </c>
      <c r="L323" s="218">
        <v>2512226</v>
      </c>
      <c r="M323" s="218">
        <v>3144080</v>
      </c>
      <c r="N323" s="218">
        <v>5800417</v>
      </c>
      <c r="O323" s="218">
        <v>4919268</v>
      </c>
      <c r="P323" s="229">
        <v>3402547</v>
      </c>
      <c r="Q323" s="218">
        <v>2512226</v>
      </c>
      <c r="R323" s="218">
        <v>3144080</v>
      </c>
      <c r="S323" s="218">
        <v>5800417</v>
      </c>
      <c r="T323" s="218">
        <v>4919268</v>
      </c>
      <c r="U323" s="218">
        <v>3402547</v>
      </c>
      <c r="V323" s="1">
        <v>0.0276</v>
      </c>
      <c r="W323" s="1">
        <v>0.0329</v>
      </c>
      <c r="X323" s="1">
        <v>0.0573</v>
      </c>
      <c r="Y323" s="1">
        <v>0.0449</v>
      </c>
      <c r="Z323" s="1">
        <v>0.029</v>
      </c>
      <c r="AB323" s="1">
        <v>0.0437</v>
      </c>
      <c r="AC323" s="1">
        <v>0.0356</v>
      </c>
      <c r="AE323" s="1">
        <v>0.0573</v>
      </c>
      <c r="AF323" s="1">
        <v>0.037</v>
      </c>
      <c r="AG323" s="1">
        <v>0.0203</v>
      </c>
      <c r="AI323" s="1">
        <v>0.0356</v>
      </c>
      <c r="AJ323" s="218">
        <v>4392731</v>
      </c>
    </row>
    <row r="324" spans="1:36" ht="12.75">
      <c r="A324" s="167">
        <v>315</v>
      </c>
      <c r="B324" s="168" t="s">
        <v>760</v>
      </c>
      <c r="C324" s="248">
        <v>50576294</v>
      </c>
      <c r="D324" s="248">
        <v>52642987</v>
      </c>
      <c r="E324" s="248">
        <v>54681311</v>
      </c>
      <c r="F324" s="248">
        <v>56484404</v>
      </c>
      <c r="G324" s="248">
        <v>58818072</v>
      </c>
      <c r="H324" s="248">
        <v>60615866</v>
      </c>
      <c r="I324" s="242" t="s">
        <v>896</v>
      </c>
      <c r="J324" s="242">
        <v>0</v>
      </c>
      <c r="L324" s="218">
        <v>802285</v>
      </c>
      <c r="M324" s="218">
        <v>694244</v>
      </c>
      <c r="N324" s="218">
        <v>436060</v>
      </c>
      <c r="O324" s="218">
        <v>543022</v>
      </c>
      <c r="P324" s="229">
        <v>327342</v>
      </c>
      <c r="Q324" s="218">
        <v>802285</v>
      </c>
      <c r="R324" s="218">
        <v>694244</v>
      </c>
      <c r="S324" s="218">
        <v>436060</v>
      </c>
      <c r="T324" s="218">
        <v>543022</v>
      </c>
      <c r="U324" s="218">
        <v>327342</v>
      </c>
      <c r="V324" s="1">
        <v>0.0159</v>
      </c>
      <c r="W324" s="1">
        <v>0.0132</v>
      </c>
      <c r="X324" s="1">
        <v>0.008</v>
      </c>
      <c r="Y324" s="1">
        <v>0.0096</v>
      </c>
      <c r="Z324" s="1">
        <v>0.0056</v>
      </c>
      <c r="AB324" s="1">
        <v>0.0077</v>
      </c>
      <c r="AC324" s="1">
        <v>0.0077</v>
      </c>
      <c r="AE324" s="1">
        <v>0.0096</v>
      </c>
      <c r="AF324" s="1">
        <v>0.0068</v>
      </c>
      <c r="AG324" s="1">
        <v>0.0027999999999999995</v>
      </c>
      <c r="AI324" s="1">
        <v>0.0077</v>
      </c>
      <c r="AJ324" s="218">
        <v>466742</v>
      </c>
    </row>
    <row r="325" spans="1:36" ht="12.75">
      <c r="A325" s="167">
        <v>316</v>
      </c>
      <c r="B325" s="168" t="s">
        <v>761</v>
      </c>
      <c r="C325" s="248">
        <v>19935117</v>
      </c>
      <c r="D325" s="248">
        <v>20679290</v>
      </c>
      <c r="E325" s="248">
        <v>21524002</v>
      </c>
      <c r="F325" s="248">
        <v>22355582</v>
      </c>
      <c r="G325" s="248">
        <v>23233170</v>
      </c>
      <c r="H325" s="248">
        <v>24102092</v>
      </c>
      <c r="I325" s="242">
        <v>0</v>
      </c>
      <c r="J325" s="242">
        <v>0</v>
      </c>
      <c r="L325" s="218">
        <v>245795</v>
      </c>
      <c r="M325" s="218">
        <v>327730</v>
      </c>
      <c r="N325" s="218">
        <v>293480</v>
      </c>
      <c r="O325" s="218">
        <v>318698</v>
      </c>
      <c r="P325" s="229">
        <v>288093</v>
      </c>
      <c r="Q325" s="218">
        <v>245795</v>
      </c>
      <c r="R325" s="218">
        <v>327730</v>
      </c>
      <c r="S325" s="218">
        <v>293480</v>
      </c>
      <c r="T325" s="218">
        <v>318698</v>
      </c>
      <c r="U325" s="218">
        <v>288093</v>
      </c>
      <c r="V325" s="1">
        <v>0.0123</v>
      </c>
      <c r="W325" s="1">
        <v>0.0158</v>
      </c>
      <c r="X325" s="1">
        <v>0.0136</v>
      </c>
      <c r="Y325" s="1">
        <v>0.0143</v>
      </c>
      <c r="Z325" s="1">
        <v>0.0124</v>
      </c>
      <c r="AB325" s="1">
        <v>0.0134</v>
      </c>
      <c r="AC325" s="1">
        <v>0.0134</v>
      </c>
      <c r="AE325" s="1">
        <v>0.0143</v>
      </c>
      <c r="AF325" s="1">
        <v>0.013</v>
      </c>
      <c r="AG325" s="1">
        <v>0.0013000000000000008</v>
      </c>
      <c r="AI325" s="1">
        <v>0.0134</v>
      </c>
      <c r="AJ325" s="218">
        <v>322968</v>
      </c>
    </row>
    <row r="326" spans="1:36" ht="12.75">
      <c r="A326" s="167">
        <v>317</v>
      </c>
      <c r="B326" s="168" t="s">
        <v>762</v>
      </c>
      <c r="C326" s="248">
        <v>92052400</v>
      </c>
      <c r="D326" s="248">
        <v>96603303</v>
      </c>
      <c r="E326" s="248">
        <v>101191524</v>
      </c>
      <c r="F326" s="248">
        <v>105821432</v>
      </c>
      <c r="G326" s="248">
        <v>110848804</v>
      </c>
      <c r="H326" s="248">
        <v>115373245</v>
      </c>
      <c r="I326" s="242" t="s">
        <v>896</v>
      </c>
      <c r="J326" s="242">
        <v>0</v>
      </c>
      <c r="L326" s="218">
        <v>2249593</v>
      </c>
      <c r="M326" s="218">
        <v>2168677</v>
      </c>
      <c r="N326" s="218">
        <v>2100119</v>
      </c>
      <c r="O326" s="218">
        <v>1802830</v>
      </c>
      <c r="P326" s="229">
        <v>1753221</v>
      </c>
      <c r="Q326" s="218">
        <v>2249593</v>
      </c>
      <c r="R326" s="218">
        <v>2168677</v>
      </c>
      <c r="S326" s="218">
        <v>2100119</v>
      </c>
      <c r="T326" s="218">
        <v>1802830</v>
      </c>
      <c r="U326" s="218">
        <v>1753221</v>
      </c>
      <c r="V326" s="1">
        <v>0.0244</v>
      </c>
      <c r="W326" s="1">
        <v>0.0224</v>
      </c>
      <c r="X326" s="1">
        <v>0.0208</v>
      </c>
      <c r="Y326" s="1">
        <v>0.017</v>
      </c>
      <c r="Z326" s="1">
        <v>0.0158</v>
      </c>
      <c r="AB326" s="1">
        <v>0.0179</v>
      </c>
      <c r="AC326" s="1">
        <v>0.0179</v>
      </c>
      <c r="AE326" s="1">
        <v>0.0208</v>
      </c>
      <c r="AF326" s="1">
        <v>0.0164</v>
      </c>
      <c r="AG326" s="1">
        <v>0.004399999999999998</v>
      </c>
      <c r="AI326" s="1">
        <v>0.0179</v>
      </c>
      <c r="AJ326" s="218">
        <v>2065181</v>
      </c>
    </row>
    <row r="327" spans="1:36" ht="12.75">
      <c r="A327" s="167">
        <v>318</v>
      </c>
      <c r="B327" s="168" t="s">
        <v>763</v>
      </c>
      <c r="C327" s="248">
        <v>11253929</v>
      </c>
      <c r="D327" s="248">
        <v>11654468</v>
      </c>
      <c r="E327" s="248">
        <v>12086315</v>
      </c>
      <c r="F327" s="248">
        <v>12519876</v>
      </c>
      <c r="G327" s="248">
        <v>13185114</v>
      </c>
      <c r="H327" s="248">
        <v>13651280</v>
      </c>
      <c r="I327" s="242">
        <v>0</v>
      </c>
      <c r="J327" s="242">
        <v>0</v>
      </c>
      <c r="L327" s="218">
        <v>119190</v>
      </c>
      <c r="M327" s="218">
        <v>140486</v>
      </c>
      <c r="N327" s="218">
        <v>131403</v>
      </c>
      <c r="O327" s="218">
        <v>119554</v>
      </c>
      <c r="P327" s="229">
        <v>136538</v>
      </c>
      <c r="Q327" s="218">
        <v>119190</v>
      </c>
      <c r="R327" s="218">
        <v>140486</v>
      </c>
      <c r="S327" s="218">
        <v>131403</v>
      </c>
      <c r="T327" s="218">
        <v>119554</v>
      </c>
      <c r="U327" s="218">
        <v>136538</v>
      </c>
      <c r="V327" s="1">
        <v>0.0106</v>
      </c>
      <c r="W327" s="1">
        <v>0.0121</v>
      </c>
      <c r="X327" s="1">
        <v>0.0109</v>
      </c>
      <c r="Y327" s="1">
        <v>0.0095</v>
      </c>
      <c r="Z327" s="1">
        <v>0.0104</v>
      </c>
      <c r="AB327" s="1">
        <v>0.0103</v>
      </c>
      <c r="AC327" s="1">
        <v>0.0103</v>
      </c>
      <c r="AE327" s="1">
        <v>0.0109</v>
      </c>
      <c r="AF327" s="1">
        <v>0.01</v>
      </c>
      <c r="AG327" s="1">
        <v>0.0008999999999999998</v>
      </c>
      <c r="AI327" s="1">
        <v>0.0103</v>
      </c>
      <c r="AJ327" s="218">
        <v>140608</v>
      </c>
    </row>
    <row r="328" spans="1:36" ht="12.75">
      <c r="A328" s="167">
        <v>319</v>
      </c>
      <c r="B328" s="168" t="s">
        <v>764</v>
      </c>
      <c r="C328" s="248">
        <v>2240770</v>
      </c>
      <c r="D328" s="248">
        <v>2319652</v>
      </c>
      <c r="E328" s="248">
        <v>2332852</v>
      </c>
      <c r="F328" s="248">
        <v>2373737</v>
      </c>
      <c r="G328" s="248">
        <v>2474931</v>
      </c>
      <c r="H328" s="248">
        <v>2474931</v>
      </c>
      <c r="I328" s="242">
        <v>0</v>
      </c>
      <c r="J328" s="242">
        <v>0</v>
      </c>
      <c r="L328" s="218">
        <v>22863</v>
      </c>
      <c r="M328" s="218">
        <v>28890</v>
      </c>
      <c r="N328" s="218">
        <v>52632</v>
      </c>
      <c r="O328" s="218">
        <v>94745</v>
      </c>
      <c r="P328" s="229">
        <v>125685</v>
      </c>
      <c r="Q328" s="218">
        <v>22863</v>
      </c>
      <c r="R328" s="218">
        <v>28890</v>
      </c>
      <c r="S328" s="218">
        <v>52632</v>
      </c>
      <c r="T328" s="218">
        <v>94745</v>
      </c>
      <c r="U328" s="218">
        <v>125685</v>
      </c>
      <c r="V328" s="1">
        <v>0.0102</v>
      </c>
      <c r="W328" s="1">
        <v>0.0125</v>
      </c>
      <c r="X328" s="1">
        <v>0.0226</v>
      </c>
      <c r="Y328" s="1">
        <v>0.0399</v>
      </c>
      <c r="Z328" s="1">
        <v>0.0508</v>
      </c>
      <c r="AB328" s="1">
        <v>0.0378</v>
      </c>
      <c r="AC328" s="1">
        <v>0.025</v>
      </c>
      <c r="AE328" s="1">
        <v>0.0508</v>
      </c>
      <c r="AF328" s="1">
        <v>0.0313</v>
      </c>
      <c r="AG328" s="1">
        <v>0.019499999999999997</v>
      </c>
      <c r="AI328" s="1">
        <v>0.0378</v>
      </c>
      <c r="AJ328" s="218">
        <v>93552</v>
      </c>
    </row>
    <row r="329" spans="1:36" ht="12.75">
      <c r="A329" s="167">
        <v>320</v>
      </c>
      <c r="B329" s="168" t="s">
        <v>765</v>
      </c>
      <c r="C329" s="248">
        <v>10402760</v>
      </c>
      <c r="D329" s="248">
        <v>10753166</v>
      </c>
      <c r="E329" s="248">
        <v>11230678</v>
      </c>
      <c r="F329" s="248">
        <v>11798966</v>
      </c>
      <c r="G329" s="248">
        <v>12394492</v>
      </c>
      <c r="H329" s="248">
        <v>12855111</v>
      </c>
      <c r="I329" s="242">
        <v>0</v>
      </c>
      <c r="J329" s="242">
        <v>0</v>
      </c>
      <c r="L329" s="218">
        <v>90337</v>
      </c>
      <c r="M329" s="218">
        <v>187557</v>
      </c>
      <c r="N329" s="218">
        <v>287521</v>
      </c>
      <c r="O329" s="218">
        <v>225444</v>
      </c>
      <c r="P329" s="229">
        <v>150756</v>
      </c>
      <c r="Q329" s="218">
        <v>90337</v>
      </c>
      <c r="R329" s="218">
        <v>187557</v>
      </c>
      <c r="S329" s="218">
        <v>287521</v>
      </c>
      <c r="T329" s="218">
        <v>225444</v>
      </c>
      <c r="U329" s="218">
        <v>150756</v>
      </c>
      <c r="V329" s="1">
        <v>0.0087</v>
      </c>
      <c r="W329" s="1">
        <v>0.0174</v>
      </c>
      <c r="X329" s="1">
        <v>0.0256</v>
      </c>
      <c r="Y329" s="1">
        <v>0.0191</v>
      </c>
      <c r="Z329" s="1">
        <v>0.0122</v>
      </c>
      <c r="AB329" s="1">
        <v>0.019</v>
      </c>
      <c r="AC329" s="1">
        <v>0.0162</v>
      </c>
      <c r="AE329" s="1">
        <v>0.0256</v>
      </c>
      <c r="AF329" s="1">
        <v>0.0157</v>
      </c>
      <c r="AG329" s="1">
        <v>0.009900000000000003</v>
      </c>
      <c r="AI329" s="1">
        <v>0.019</v>
      </c>
      <c r="AJ329" s="218">
        <v>244247</v>
      </c>
    </row>
    <row r="330" spans="1:36" ht="12.75">
      <c r="A330" s="167">
        <v>321</v>
      </c>
      <c r="B330" s="168" t="s">
        <v>766</v>
      </c>
      <c r="C330" s="248">
        <v>15415087</v>
      </c>
      <c r="D330" s="248">
        <v>15893760</v>
      </c>
      <c r="E330" s="248">
        <v>16621968</v>
      </c>
      <c r="F330" s="248">
        <v>17321101</v>
      </c>
      <c r="G330" s="248">
        <v>17966588</v>
      </c>
      <c r="H330" s="248">
        <v>18723755</v>
      </c>
      <c r="I330" s="242" t="s">
        <v>896</v>
      </c>
      <c r="J330" s="242">
        <v>0</v>
      </c>
      <c r="L330" s="218">
        <v>93296</v>
      </c>
      <c r="M330" s="218">
        <v>330864</v>
      </c>
      <c r="N330" s="218">
        <v>283584</v>
      </c>
      <c r="O330" s="218">
        <v>212459</v>
      </c>
      <c r="P330" s="229">
        <v>308002</v>
      </c>
      <c r="Q330" s="218">
        <v>93296</v>
      </c>
      <c r="R330" s="218">
        <v>330864</v>
      </c>
      <c r="S330" s="218">
        <v>283584</v>
      </c>
      <c r="T330" s="218">
        <v>212459</v>
      </c>
      <c r="U330" s="218">
        <v>308002</v>
      </c>
      <c r="V330" s="1">
        <v>0.0061</v>
      </c>
      <c r="W330" s="1">
        <v>0.0208</v>
      </c>
      <c r="X330" s="1">
        <v>0.0171</v>
      </c>
      <c r="Y330" s="1">
        <v>0.0123</v>
      </c>
      <c r="Z330" s="1">
        <v>0.0171</v>
      </c>
      <c r="AB330" s="1">
        <v>0.0155</v>
      </c>
      <c r="AC330" s="1">
        <v>0.0155</v>
      </c>
      <c r="AE330" s="1">
        <v>0.0171</v>
      </c>
      <c r="AF330" s="1">
        <v>0.0147</v>
      </c>
      <c r="AG330" s="1">
        <v>0.002400000000000001</v>
      </c>
      <c r="AI330" s="1">
        <v>0.0155</v>
      </c>
      <c r="AJ330" s="218">
        <v>290218</v>
      </c>
    </row>
    <row r="331" spans="1:36" ht="12.75">
      <c r="A331" s="167">
        <v>322</v>
      </c>
      <c r="B331" s="168" t="s">
        <v>767</v>
      </c>
      <c r="C331" s="248">
        <v>20759599</v>
      </c>
      <c r="D331" s="248">
        <v>21857033</v>
      </c>
      <c r="E331" s="248">
        <v>23171922</v>
      </c>
      <c r="F331" s="248">
        <v>24195675</v>
      </c>
      <c r="G331" s="248">
        <v>25243545</v>
      </c>
      <c r="H331" s="248">
        <v>26296666</v>
      </c>
      <c r="I331" s="242" t="s">
        <v>896</v>
      </c>
      <c r="J331" s="242">
        <v>0</v>
      </c>
      <c r="L331" s="218">
        <v>578444</v>
      </c>
      <c r="M331" s="218">
        <v>768463</v>
      </c>
      <c r="N331" s="218">
        <v>444455</v>
      </c>
      <c r="O331" s="218">
        <v>440152</v>
      </c>
      <c r="P331" s="229">
        <v>422032</v>
      </c>
      <c r="Q331" s="218">
        <v>578444</v>
      </c>
      <c r="R331" s="218">
        <v>768463</v>
      </c>
      <c r="S331" s="218">
        <v>444455</v>
      </c>
      <c r="T331" s="218">
        <v>440152</v>
      </c>
      <c r="U331" s="218">
        <v>422032</v>
      </c>
      <c r="V331" s="1">
        <v>0.0279</v>
      </c>
      <c r="W331" s="1">
        <v>0.0352</v>
      </c>
      <c r="X331" s="1">
        <v>0.0192</v>
      </c>
      <c r="Y331" s="1">
        <v>0.0182</v>
      </c>
      <c r="Z331" s="1">
        <v>0.0167</v>
      </c>
      <c r="AB331" s="1">
        <v>0.018</v>
      </c>
      <c r="AC331" s="1">
        <v>0.018</v>
      </c>
      <c r="AE331" s="1">
        <v>0.0192</v>
      </c>
      <c r="AF331" s="1">
        <v>0.0175</v>
      </c>
      <c r="AG331" s="1">
        <v>0.0016999999999999967</v>
      </c>
      <c r="AI331" s="1">
        <v>0.018</v>
      </c>
      <c r="AJ331" s="218">
        <v>473340</v>
      </c>
    </row>
    <row r="332" spans="1:36" ht="12.75">
      <c r="A332" s="167">
        <v>323</v>
      </c>
      <c r="B332" s="168" t="s">
        <v>768</v>
      </c>
      <c r="C332" s="248">
        <v>5161511</v>
      </c>
      <c r="D332" s="248">
        <v>5398247</v>
      </c>
      <c r="E332" s="248">
        <v>5688495</v>
      </c>
      <c r="F332" s="248">
        <v>5907603</v>
      </c>
      <c r="G332" s="248">
        <v>6218609</v>
      </c>
      <c r="H332" s="248">
        <v>6413228</v>
      </c>
      <c r="I332" s="242">
        <v>0</v>
      </c>
      <c r="J332" s="242">
        <v>0</v>
      </c>
      <c r="L332" s="218">
        <v>104176</v>
      </c>
      <c r="M332" s="218">
        <v>155292</v>
      </c>
      <c r="N332" s="218">
        <v>76896</v>
      </c>
      <c r="O332" s="218">
        <v>163316</v>
      </c>
      <c r="P332" s="229">
        <v>39154</v>
      </c>
      <c r="Q332" s="218">
        <v>104176</v>
      </c>
      <c r="R332" s="218">
        <v>155292</v>
      </c>
      <c r="S332" s="218">
        <v>76896</v>
      </c>
      <c r="T332" s="218">
        <v>163316</v>
      </c>
      <c r="U332" s="218">
        <v>39154</v>
      </c>
      <c r="V332" s="1">
        <v>0.0202</v>
      </c>
      <c r="W332" s="1">
        <v>0.0288</v>
      </c>
      <c r="X332" s="1">
        <v>0.0135</v>
      </c>
      <c r="Y332" s="1">
        <v>0.0276</v>
      </c>
      <c r="Z332" s="1">
        <v>0.0063</v>
      </c>
      <c r="AB332" s="1">
        <v>0.0158</v>
      </c>
      <c r="AC332" s="1">
        <v>0.0158</v>
      </c>
      <c r="AE332" s="1">
        <v>0.0276</v>
      </c>
      <c r="AF332" s="1">
        <v>0.0099</v>
      </c>
      <c r="AG332" s="1">
        <v>0.0177</v>
      </c>
      <c r="AI332" s="1">
        <v>0.0158</v>
      </c>
      <c r="AJ332" s="218">
        <v>101329</v>
      </c>
    </row>
    <row r="333" spans="1:36" ht="12.75">
      <c r="A333" s="167">
        <v>324</v>
      </c>
      <c r="B333" s="168" t="s">
        <v>769</v>
      </c>
      <c r="C333" s="248">
        <v>10012852</v>
      </c>
      <c r="D333" s="248">
        <v>10549455</v>
      </c>
      <c r="E333" s="248">
        <v>10921695</v>
      </c>
      <c r="F333" s="248">
        <v>11305610</v>
      </c>
      <c r="G333" s="248">
        <v>11790285</v>
      </c>
      <c r="H333" s="248">
        <v>12325911</v>
      </c>
      <c r="I333" s="242" t="s">
        <v>904</v>
      </c>
      <c r="J333" s="242">
        <v>0</v>
      </c>
      <c r="L333" s="218">
        <v>286282</v>
      </c>
      <c r="M333" s="218">
        <v>108503</v>
      </c>
      <c r="N333" s="218">
        <v>110872</v>
      </c>
      <c r="O333" s="218">
        <v>143338</v>
      </c>
      <c r="P333" s="229">
        <v>240869</v>
      </c>
      <c r="Q333" s="218">
        <v>286282</v>
      </c>
      <c r="R333" s="218">
        <v>108503</v>
      </c>
      <c r="S333" s="218">
        <v>110872</v>
      </c>
      <c r="T333" s="218">
        <v>143338</v>
      </c>
      <c r="U333" s="218">
        <v>240869</v>
      </c>
      <c r="V333" s="1">
        <v>0.0286</v>
      </c>
      <c r="W333" s="1">
        <v>0.0103</v>
      </c>
      <c r="X333" s="1">
        <v>0.0102</v>
      </c>
      <c r="Y333" s="1">
        <v>0.0127</v>
      </c>
      <c r="Z333" s="1">
        <v>0.0204</v>
      </c>
      <c r="AB333" s="1">
        <v>0.0144</v>
      </c>
      <c r="AC333" s="1">
        <v>0.0111</v>
      </c>
      <c r="AE333" s="1">
        <v>0.0204</v>
      </c>
      <c r="AF333" s="1">
        <v>0.0115</v>
      </c>
      <c r="AG333" s="1">
        <v>0.008900000000000002</v>
      </c>
      <c r="AI333" s="1">
        <v>0.0144</v>
      </c>
      <c r="AJ333" s="218">
        <v>177493</v>
      </c>
    </row>
    <row r="334" spans="1:36" ht="12.75">
      <c r="A334" s="167">
        <v>325</v>
      </c>
      <c r="B334" s="168" t="s">
        <v>770</v>
      </c>
      <c r="C334" s="248">
        <v>67898393</v>
      </c>
      <c r="D334" s="248">
        <v>69010238</v>
      </c>
      <c r="E334" s="248">
        <v>70020189</v>
      </c>
      <c r="F334" s="248">
        <v>70938030</v>
      </c>
      <c r="G334" s="248">
        <v>71673901</v>
      </c>
      <c r="H334" s="248">
        <v>72606200</v>
      </c>
      <c r="I334" s="242">
        <v>0</v>
      </c>
      <c r="J334" s="242">
        <v>0</v>
      </c>
      <c r="L334" s="218">
        <v>1000212</v>
      </c>
      <c r="M334" s="218">
        <v>1489537</v>
      </c>
      <c r="N334" s="218">
        <v>1623098</v>
      </c>
      <c r="O334" s="218">
        <v>997491</v>
      </c>
      <c r="P334" s="229">
        <v>1437546</v>
      </c>
      <c r="Q334" s="218">
        <v>1000212</v>
      </c>
      <c r="R334" s="218">
        <v>1489537</v>
      </c>
      <c r="S334" s="218">
        <v>1623098</v>
      </c>
      <c r="T334" s="218">
        <v>997491</v>
      </c>
      <c r="U334" s="218">
        <v>1437546</v>
      </c>
      <c r="V334" s="1">
        <v>0.0147</v>
      </c>
      <c r="W334" s="1">
        <v>0.0216</v>
      </c>
      <c r="X334" s="1">
        <v>0.0232</v>
      </c>
      <c r="Y334" s="1">
        <v>0.0141</v>
      </c>
      <c r="Z334" s="1">
        <v>0.0201</v>
      </c>
      <c r="AB334" s="1">
        <v>0.0191</v>
      </c>
      <c r="AC334" s="1">
        <v>0.0186</v>
      </c>
      <c r="AE334" s="1">
        <v>0.0232</v>
      </c>
      <c r="AF334" s="1">
        <v>0.0171</v>
      </c>
      <c r="AG334" s="1">
        <v>0.006099999999999998</v>
      </c>
      <c r="AI334" s="1">
        <v>0.0191</v>
      </c>
      <c r="AJ334" s="218">
        <v>1368972</v>
      </c>
    </row>
    <row r="335" spans="1:36" ht="12.75">
      <c r="A335" s="167">
        <v>326</v>
      </c>
      <c r="B335" s="168" t="s">
        <v>771</v>
      </c>
      <c r="C335" s="248">
        <v>5357302</v>
      </c>
      <c r="D335" s="248">
        <v>5526501</v>
      </c>
      <c r="E335" s="248">
        <v>5716812</v>
      </c>
      <c r="F335" s="248">
        <v>5926880</v>
      </c>
      <c r="G335" s="248">
        <v>6121927</v>
      </c>
      <c r="H335" s="248">
        <v>6310078</v>
      </c>
      <c r="I335" s="242">
        <v>0</v>
      </c>
      <c r="J335" s="242">
        <v>0</v>
      </c>
      <c r="L335" s="218">
        <v>33185</v>
      </c>
      <c r="M335" s="218">
        <v>52148</v>
      </c>
      <c r="N335" s="218">
        <v>67148</v>
      </c>
      <c r="O335" s="218">
        <v>46875</v>
      </c>
      <c r="P335" s="229">
        <v>35103</v>
      </c>
      <c r="Q335" s="218">
        <v>33185</v>
      </c>
      <c r="R335" s="218">
        <v>52148</v>
      </c>
      <c r="S335" s="218">
        <v>67148</v>
      </c>
      <c r="T335" s="218">
        <v>46875</v>
      </c>
      <c r="U335" s="218">
        <v>35103</v>
      </c>
      <c r="V335" s="1">
        <v>0.0062</v>
      </c>
      <c r="W335" s="1">
        <v>0.0094</v>
      </c>
      <c r="X335" s="1">
        <v>0.0117</v>
      </c>
      <c r="Y335" s="1">
        <v>0.0079</v>
      </c>
      <c r="Z335" s="1">
        <v>0.0057</v>
      </c>
      <c r="AB335" s="1">
        <v>0.0084</v>
      </c>
      <c r="AC335" s="1">
        <v>0.0077</v>
      </c>
      <c r="AE335" s="1">
        <v>0.0117</v>
      </c>
      <c r="AF335" s="1">
        <v>0.0068</v>
      </c>
      <c r="AG335" s="1">
        <v>0.004900000000000001</v>
      </c>
      <c r="AI335" s="1">
        <v>0.0084</v>
      </c>
      <c r="AJ335" s="218">
        <v>53005</v>
      </c>
    </row>
    <row r="336" spans="1:36" ht="12.75">
      <c r="A336" s="167">
        <v>327</v>
      </c>
      <c r="B336" s="168" t="s">
        <v>772</v>
      </c>
      <c r="C336" s="248">
        <v>10046689</v>
      </c>
      <c r="D336" s="248">
        <v>10421030</v>
      </c>
      <c r="E336" s="248">
        <v>10905907</v>
      </c>
      <c r="F336" s="248">
        <v>11312744</v>
      </c>
      <c r="G336" s="248">
        <v>11846610</v>
      </c>
      <c r="H336" s="248">
        <v>12276549</v>
      </c>
      <c r="I336" s="242">
        <v>0</v>
      </c>
      <c r="J336" s="242">
        <v>0</v>
      </c>
      <c r="L336" s="218">
        <v>123174</v>
      </c>
      <c r="M336" s="218">
        <v>224351</v>
      </c>
      <c r="N336" s="218">
        <v>134189</v>
      </c>
      <c r="O336" s="218">
        <v>151668</v>
      </c>
      <c r="P336" s="229">
        <v>133774</v>
      </c>
      <c r="Q336" s="218">
        <v>123174</v>
      </c>
      <c r="R336" s="218">
        <v>224351</v>
      </c>
      <c r="S336" s="218">
        <v>134189</v>
      </c>
      <c r="T336" s="218">
        <v>151668</v>
      </c>
      <c r="U336" s="218">
        <v>133774</v>
      </c>
      <c r="V336" s="1">
        <v>0.0123</v>
      </c>
      <c r="W336" s="1">
        <v>0.0215</v>
      </c>
      <c r="X336" s="1">
        <v>0.0123</v>
      </c>
      <c r="Y336" s="1">
        <v>0.0134</v>
      </c>
      <c r="Z336" s="1">
        <v>0.0113</v>
      </c>
      <c r="AB336" s="1">
        <v>0.0123</v>
      </c>
      <c r="AC336" s="1">
        <v>0.0123</v>
      </c>
      <c r="AE336" s="1">
        <v>0.0134</v>
      </c>
      <c r="AF336" s="1">
        <v>0.0118</v>
      </c>
      <c r="AG336" s="1">
        <v>0.0016000000000000007</v>
      </c>
      <c r="AI336" s="1">
        <v>0.0123</v>
      </c>
      <c r="AJ336" s="218">
        <v>151002</v>
      </c>
    </row>
    <row r="337" spans="1:36" ht="12.75">
      <c r="A337" s="167">
        <v>328</v>
      </c>
      <c r="B337" s="168" t="s">
        <v>773</v>
      </c>
      <c r="C337" s="248">
        <v>73322434</v>
      </c>
      <c r="D337" s="248">
        <v>77632120</v>
      </c>
      <c r="E337" s="248">
        <v>81268153</v>
      </c>
      <c r="F337" s="248">
        <v>84338470</v>
      </c>
      <c r="G337" s="248">
        <v>87805268</v>
      </c>
      <c r="H337" s="248">
        <v>92289938</v>
      </c>
      <c r="I337" s="242" t="s">
        <v>914</v>
      </c>
      <c r="J337" s="242">
        <v>0</v>
      </c>
      <c r="L337" s="218">
        <v>2476625</v>
      </c>
      <c r="M337" s="218">
        <v>1695230</v>
      </c>
      <c r="N337" s="218">
        <v>1038613</v>
      </c>
      <c r="O337" s="218">
        <v>1358336</v>
      </c>
      <c r="P337" s="229">
        <v>2286463</v>
      </c>
      <c r="Q337" s="218">
        <v>2476625</v>
      </c>
      <c r="R337" s="218">
        <v>1695230</v>
      </c>
      <c r="S337" s="218">
        <v>1038613</v>
      </c>
      <c r="T337" s="218">
        <v>1358336</v>
      </c>
      <c r="U337" s="218">
        <v>2286463</v>
      </c>
      <c r="V337" s="1">
        <v>0.0338</v>
      </c>
      <c r="W337" s="1">
        <v>0.0218</v>
      </c>
      <c r="X337" s="1">
        <v>0.0128</v>
      </c>
      <c r="Y337" s="1">
        <v>0.0161</v>
      </c>
      <c r="Z337" s="1">
        <v>0.026</v>
      </c>
      <c r="AB337" s="1">
        <v>0.0183</v>
      </c>
      <c r="AC337" s="1">
        <v>0.0169</v>
      </c>
      <c r="AE337" s="1">
        <v>0.026</v>
      </c>
      <c r="AF337" s="1">
        <v>0.0145</v>
      </c>
      <c r="AG337" s="1">
        <v>0.011499999999999998</v>
      </c>
      <c r="AI337" s="1">
        <v>0.0183</v>
      </c>
      <c r="AJ337" s="218">
        <v>1688906</v>
      </c>
    </row>
    <row r="338" spans="1:36" ht="12.75">
      <c r="A338" s="167">
        <v>329</v>
      </c>
      <c r="B338" s="168" t="s">
        <v>774</v>
      </c>
      <c r="C338" s="248">
        <v>68967726</v>
      </c>
      <c r="D338" s="248">
        <v>71768059</v>
      </c>
      <c r="E338" s="248">
        <v>74937129</v>
      </c>
      <c r="F338" s="248">
        <v>78163668</v>
      </c>
      <c r="G338" s="248">
        <v>81172571</v>
      </c>
      <c r="H338" s="248">
        <v>85946506</v>
      </c>
      <c r="I338" s="242" t="s">
        <v>896</v>
      </c>
      <c r="J338" s="242">
        <v>0</v>
      </c>
      <c r="L338" s="218">
        <v>1076140</v>
      </c>
      <c r="M338" s="218">
        <v>1374869</v>
      </c>
      <c r="N338" s="218">
        <v>1353111</v>
      </c>
      <c r="O338" s="218">
        <v>1054811</v>
      </c>
      <c r="P338" s="229">
        <v>2744621</v>
      </c>
      <c r="Q338" s="218">
        <v>1076140</v>
      </c>
      <c r="R338" s="218">
        <v>1374869</v>
      </c>
      <c r="S338" s="218">
        <v>1353111</v>
      </c>
      <c r="T338" s="218">
        <v>1054811</v>
      </c>
      <c r="U338" s="218">
        <v>2744621</v>
      </c>
      <c r="V338" s="1">
        <v>0.0156</v>
      </c>
      <c r="W338" s="1">
        <v>0.0192</v>
      </c>
      <c r="X338" s="1">
        <v>0.0181</v>
      </c>
      <c r="Y338" s="1">
        <v>0.0135</v>
      </c>
      <c r="Z338" s="1">
        <v>0.0338</v>
      </c>
      <c r="AB338" s="1">
        <v>0.0218</v>
      </c>
      <c r="AC338" s="1">
        <v>0.0169</v>
      </c>
      <c r="AE338" s="1">
        <v>0.0338</v>
      </c>
      <c r="AF338" s="1">
        <v>0.0158</v>
      </c>
      <c r="AG338" s="1">
        <v>0.017999999999999995</v>
      </c>
      <c r="AI338" s="1">
        <v>0.0218</v>
      </c>
      <c r="AJ338" s="218">
        <v>1864982</v>
      </c>
    </row>
    <row r="339" spans="1:36" ht="12.75">
      <c r="A339" s="167">
        <v>330</v>
      </c>
      <c r="B339" s="168" t="s">
        <v>775</v>
      </c>
      <c r="C339" s="248">
        <v>62655841</v>
      </c>
      <c r="D339" s="248">
        <v>64929659</v>
      </c>
      <c r="E339" s="248">
        <v>66965306</v>
      </c>
      <c r="F339" s="248">
        <v>69379681</v>
      </c>
      <c r="G339" s="248">
        <v>73987771</v>
      </c>
      <c r="H339" s="248">
        <v>77175410</v>
      </c>
      <c r="I339" s="242" t="s">
        <v>907</v>
      </c>
      <c r="J339" s="242">
        <v>0</v>
      </c>
      <c r="L339" s="218">
        <v>707422</v>
      </c>
      <c r="M339" s="218">
        <v>408857</v>
      </c>
      <c r="N339" s="218">
        <v>740243</v>
      </c>
      <c r="O339" s="218">
        <v>1069837</v>
      </c>
      <c r="P339" s="229">
        <v>1334726</v>
      </c>
      <c r="Q339" s="218">
        <v>707422</v>
      </c>
      <c r="R339" s="218">
        <v>408857</v>
      </c>
      <c r="S339" s="218">
        <v>740243</v>
      </c>
      <c r="T339" s="218">
        <v>1069837</v>
      </c>
      <c r="U339" s="218">
        <v>1334726</v>
      </c>
      <c r="V339" s="1">
        <v>0.0113</v>
      </c>
      <c r="W339" s="1">
        <v>0.0063</v>
      </c>
      <c r="X339" s="1">
        <v>0.0111</v>
      </c>
      <c r="Y339" s="1">
        <v>0.0154</v>
      </c>
      <c r="Z339" s="1">
        <v>0.018</v>
      </c>
      <c r="AB339" s="1">
        <v>0.0148</v>
      </c>
      <c r="AC339" s="1">
        <v>0.0109</v>
      </c>
      <c r="AE339" s="1">
        <v>0.018</v>
      </c>
      <c r="AF339" s="1">
        <v>0.0133</v>
      </c>
      <c r="AG339" s="1">
        <v>0.004699999999999999</v>
      </c>
      <c r="AI339" s="1">
        <v>0.0148</v>
      </c>
      <c r="AJ339" s="218">
        <v>1142196</v>
      </c>
    </row>
    <row r="340" spans="1:36" ht="12.75">
      <c r="A340" s="167">
        <v>331</v>
      </c>
      <c r="B340" s="168" t="s">
        <v>776</v>
      </c>
      <c r="C340" s="248">
        <v>3455387</v>
      </c>
      <c r="D340" s="248">
        <v>3587928</v>
      </c>
      <c r="E340" s="248">
        <v>3731141</v>
      </c>
      <c r="F340" s="248">
        <v>3881839</v>
      </c>
      <c r="G340" s="248">
        <v>4060147</v>
      </c>
      <c r="H340" s="248">
        <v>4213197</v>
      </c>
      <c r="I340" s="242">
        <v>0</v>
      </c>
      <c r="J340" s="242">
        <v>0</v>
      </c>
      <c r="L340" s="218">
        <v>46157</v>
      </c>
      <c r="M340" s="218">
        <v>53515</v>
      </c>
      <c r="N340" s="218">
        <v>57419</v>
      </c>
      <c r="O340" s="218">
        <v>68972</v>
      </c>
      <c r="P340" s="229">
        <v>51546</v>
      </c>
      <c r="Q340" s="218">
        <v>46157</v>
      </c>
      <c r="R340" s="218">
        <v>53515</v>
      </c>
      <c r="S340" s="218">
        <v>57419</v>
      </c>
      <c r="T340" s="218">
        <v>68972</v>
      </c>
      <c r="U340" s="218">
        <v>51546</v>
      </c>
      <c r="V340" s="1">
        <v>0.0134</v>
      </c>
      <c r="W340" s="1">
        <v>0.0149</v>
      </c>
      <c r="X340" s="1">
        <v>0.0154</v>
      </c>
      <c r="Y340" s="1">
        <v>0.0178</v>
      </c>
      <c r="Z340" s="1">
        <v>0.0127</v>
      </c>
      <c r="AB340" s="1">
        <v>0.0153</v>
      </c>
      <c r="AC340" s="1">
        <v>0.0143</v>
      </c>
      <c r="AE340" s="1">
        <v>0.0178</v>
      </c>
      <c r="AF340" s="1">
        <v>0.0141</v>
      </c>
      <c r="AG340" s="1">
        <v>0.0037</v>
      </c>
      <c r="AI340" s="1">
        <v>0.0153</v>
      </c>
      <c r="AJ340" s="218">
        <v>64462</v>
      </c>
    </row>
    <row r="341" spans="1:36" ht="12.75">
      <c r="A341" s="167">
        <v>332</v>
      </c>
      <c r="B341" s="168" t="s">
        <v>777</v>
      </c>
      <c r="C341" s="248">
        <v>14074442</v>
      </c>
      <c r="D341" s="248">
        <v>14897109</v>
      </c>
      <c r="E341" s="248">
        <v>15466219</v>
      </c>
      <c r="F341" s="248">
        <v>16177240</v>
      </c>
      <c r="G341" s="248">
        <v>17478067</v>
      </c>
      <c r="H341" s="248">
        <v>18235475</v>
      </c>
      <c r="I341" s="242">
        <v>0</v>
      </c>
      <c r="J341" s="242">
        <v>0</v>
      </c>
      <c r="L341" s="218">
        <v>470806</v>
      </c>
      <c r="M341" s="218">
        <v>196682</v>
      </c>
      <c r="N341" s="218">
        <v>324366</v>
      </c>
      <c r="O341" s="218">
        <v>214927</v>
      </c>
      <c r="P341" s="229">
        <v>320456</v>
      </c>
      <c r="Q341" s="218">
        <v>470806</v>
      </c>
      <c r="R341" s="218">
        <v>196682</v>
      </c>
      <c r="S341" s="218">
        <v>324366</v>
      </c>
      <c r="T341" s="218">
        <v>214927</v>
      </c>
      <c r="U341" s="218">
        <v>320456</v>
      </c>
      <c r="V341" s="1">
        <v>0.0335</v>
      </c>
      <c r="W341" s="1">
        <v>0.0132</v>
      </c>
      <c r="X341" s="1">
        <v>0.021</v>
      </c>
      <c r="Y341" s="1">
        <v>0.0133</v>
      </c>
      <c r="Z341" s="1">
        <v>0.0183</v>
      </c>
      <c r="AB341" s="1">
        <v>0.0175</v>
      </c>
      <c r="AC341" s="1">
        <v>0.0149</v>
      </c>
      <c r="AE341" s="1">
        <v>0.021</v>
      </c>
      <c r="AF341" s="1">
        <v>0.0158</v>
      </c>
      <c r="AG341" s="1">
        <v>0.0052</v>
      </c>
      <c r="AI341" s="1">
        <v>0.0175</v>
      </c>
      <c r="AJ341" s="218">
        <v>319121</v>
      </c>
    </row>
    <row r="342" spans="1:36" ht="12.75">
      <c r="A342" s="167">
        <v>333</v>
      </c>
      <c r="B342" s="168" t="s">
        <v>778</v>
      </c>
      <c r="C342" s="248">
        <v>63465401</v>
      </c>
      <c r="D342" s="248">
        <v>66244040</v>
      </c>
      <c r="E342" s="248">
        <v>69146363</v>
      </c>
      <c r="F342" s="248">
        <v>72273886</v>
      </c>
      <c r="G342" s="248">
        <v>75261765</v>
      </c>
      <c r="H342" s="248">
        <v>78174913</v>
      </c>
      <c r="I342" s="242" t="s">
        <v>897</v>
      </c>
      <c r="J342" s="242">
        <v>0</v>
      </c>
      <c r="L342" s="218">
        <v>1192004</v>
      </c>
      <c r="M342" s="218">
        <v>1246222</v>
      </c>
      <c r="N342" s="218">
        <v>1398864</v>
      </c>
      <c r="O342" s="218">
        <v>1035609</v>
      </c>
      <c r="P342" s="229">
        <v>1031604</v>
      </c>
      <c r="Q342" s="218">
        <v>1192004</v>
      </c>
      <c r="R342" s="218">
        <v>1246222</v>
      </c>
      <c r="S342" s="218">
        <v>1398864</v>
      </c>
      <c r="T342" s="218">
        <v>1035609</v>
      </c>
      <c r="U342" s="218">
        <v>1031604</v>
      </c>
      <c r="V342" s="1">
        <v>0.0188</v>
      </c>
      <c r="W342" s="1">
        <v>0.0188</v>
      </c>
      <c r="X342" s="1">
        <v>0.0202</v>
      </c>
      <c r="Y342" s="1">
        <v>0.0143</v>
      </c>
      <c r="Z342" s="1">
        <v>0.0137</v>
      </c>
      <c r="AB342" s="1">
        <v>0.0161</v>
      </c>
      <c r="AC342" s="1">
        <v>0.0156</v>
      </c>
      <c r="AE342" s="1">
        <v>0.0202</v>
      </c>
      <c r="AF342" s="1">
        <v>0.014</v>
      </c>
      <c r="AG342" s="1">
        <v>0.006199999999999999</v>
      </c>
      <c r="AI342" s="1">
        <v>0.0161</v>
      </c>
      <c r="AJ342" s="218">
        <v>1258616</v>
      </c>
    </row>
    <row r="343" spans="1:36" ht="12.75">
      <c r="A343" s="167">
        <v>334</v>
      </c>
      <c r="B343" s="168" t="s">
        <v>779</v>
      </c>
      <c r="C343" s="248">
        <v>23452692</v>
      </c>
      <c r="D343" s="248">
        <v>24378558</v>
      </c>
      <c r="E343" s="248">
        <v>25391825</v>
      </c>
      <c r="F343" s="248">
        <v>26515689</v>
      </c>
      <c r="G343" s="248">
        <v>27695886</v>
      </c>
      <c r="H343" s="248">
        <v>28871135</v>
      </c>
      <c r="I343" s="242">
        <v>0</v>
      </c>
      <c r="J343" s="242">
        <v>0</v>
      </c>
      <c r="L343" s="218">
        <v>339549</v>
      </c>
      <c r="M343" s="218">
        <v>403803</v>
      </c>
      <c r="N343" s="218">
        <v>489068</v>
      </c>
      <c r="O343" s="218">
        <v>510180</v>
      </c>
      <c r="P343" s="229">
        <v>482852</v>
      </c>
      <c r="Q343" s="218">
        <v>339549</v>
      </c>
      <c r="R343" s="218">
        <v>403803</v>
      </c>
      <c r="S343" s="218">
        <v>489068</v>
      </c>
      <c r="T343" s="218">
        <v>510180</v>
      </c>
      <c r="U343" s="218">
        <v>482852</v>
      </c>
      <c r="V343" s="1">
        <v>0.0145</v>
      </c>
      <c r="W343" s="1">
        <v>0.0166</v>
      </c>
      <c r="X343" s="1">
        <v>0.0193</v>
      </c>
      <c r="Y343" s="1">
        <v>0.0192</v>
      </c>
      <c r="Z343" s="1">
        <v>0.0174</v>
      </c>
      <c r="AB343" s="1">
        <v>0.0186</v>
      </c>
      <c r="AC343" s="1">
        <v>0.0177</v>
      </c>
      <c r="AE343" s="1">
        <v>0.0193</v>
      </c>
      <c r="AF343" s="1">
        <v>0.0183</v>
      </c>
      <c r="AG343" s="1">
        <v>0.0010000000000000009</v>
      </c>
      <c r="AI343" s="1">
        <v>0.0186</v>
      </c>
      <c r="AJ343" s="218">
        <v>537003</v>
      </c>
    </row>
    <row r="344" spans="1:36" ht="12.75">
      <c r="A344" s="167">
        <v>335</v>
      </c>
      <c r="B344" s="168" t="s">
        <v>780</v>
      </c>
      <c r="C344" s="248">
        <v>58617511</v>
      </c>
      <c r="D344" s="248">
        <v>62355620</v>
      </c>
      <c r="E344" s="248">
        <v>65340733</v>
      </c>
      <c r="F344" s="248">
        <v>68206120</v>
      </c>
      <c r="G344" s="248">
        <v>71286182</v>
      </c>
      <c r="H344" s="248">
        <v>74448448</v>
      </c>
      <c r="I344" s="242" t="s">
        <v>900</v>
      </c>
      <c r="J344" s="242">
        <v>0</v>
      </c>
      <c r="L344" s="218">
        <v>2271397</v>
      </c>
      <c r="M344" s="218">
        <v>1426222</v>
      </c>
      <c r="N344" s="218">
        <v>1226531</v>
      </c>
      <c r="O344" s="218">
        <v>1164466</v>
      </c>
      <c r="P344" s="229">
        <v>1380111</v>
      </c>
      <c r="Q344" s="218">
        <v>2271397</v>
      </c>
      <c r="R344" s="218">
        <v>1426222</v>
      </c>
      <c r="S344" s="218">
        <v>1226531</v>
      </c>
      <c r="T344" s="218">
        <v>1164466</v>
      </c>
      <c r="U344" s="218">
        <v>1380111</v>
      </c>
      <c r="V344" s="1">
        <v>0.0387</v>
      </c>
      <c r="W344" s="1">
        <v>0.0229</v>
      </c>
      <c r="X344" s="1">
        <v>0.0188</v>
      </c>
      <c r="Y344" s="1">
        <v>0.0171</v>
      </c>
      <c r="Z344" s="1">
        <v>0.0194</v>
      </c>
      <c r="AB344" s="1">
        <v>0.0184</v>
      </c>
      <c r="AC344" s="1">
        <v>0.0184</v>
      </c>
      <c r="AE344" s="1">
        <v>0.0194</v>
      </c>
      <c r="AF344" s="1">
        <v>0.018</v>
      </c>
      <c r="AG344" s="1">
        <v>0.001400000000000002</v>
      </c>
      <c r="AI344" s="1">
        <v>0.0184</v>
      </c>
      <c r="AJ344" s="218">
        <v>1369851</v>
      </c>
    </row>
    <row r="345" spans="1:36" ht="12.75">
      <c r="A345" s="167">
        <v>336</v>
      </c>
      <c r="B345" s="168" t="s">
        <v>781</v>
      </c>
      <c r="C345" s="248">
        <v>94099739</v>
      </c>
      <c r="D345" s="248">
        <v>97511090</v>
      </c>
      <c r="E345" s="248">
        <v>102157306</v>
      </c>
      <c r="F345" s="248">
        <v>106743622</v>
      </c>
      <c r="G345" s="248">
        <v>111575293</v>
      </c>
      <c r="H345" s="248">
        <v>116020265</v>
      </c>
      <c r="I345" s="242">
        <v>0</v>
      </c>
      <c r="J345" s="242">
        <v>0</v>
      </c>
      <c r="L345" s="218">
        <v>1058858</v>
      </c>
      <c r="M345" s="218">
        <v>2100568</v>
      </c>
      <c r="N345" s="218">
        <v>2032383</v>
      </c>
      <c r="O345" s="218">
        <v>2025052</v>
      </c>
      <c r="P345" s="229">
        <v>1655590</v>
      </c>
      <c r="Q345" s="218">
        <v>1058858</v>
      </c>
      <c r="R345" s="218">
        <v>2100568</v>
      </c>
      <c r="S345" s="218">
        <v>2032383</v>
      </c>
      <c r="T345" s="218">
        <v>2025052</v>
      </c>
      <c r="U345" s="218">
        <v>1655590</v>
      </c>
      <c r="V345" s="1">
        <v>0.0113</v>
      </c>
      <c r="W345" s="1">
        <v>0.0215</v>
      </c>
      <c r="X345" s="1">
        <v>0.0199</v>
      </c>
      <c r="Y345" s="1">
        <v>0.019</v>
      </c>
      <c r="Z345" s="1">
        <v>0.0148</v>
      </c>
      <c r="AB345" s="1">
        <v>0.0179</v>
      </c>
      <c r="AC345" s="1">
        <v>0.0179</v>
      </c>
      <c r="AE345" s="1">
        <v>0.0199</v>
      </c>
      <c r="AF345" s="1">
        <v>0.0169</v>
      </c>
      <c r="AG345" s="1">
        <v>0.0030000000000000027</v>
      </c>
      <c r="AI345" s="1">
        <v>0.0179</v>
      </c>
      <c r="AJ345" s="218">
        <v>2076763</v>
      </c>
    </row>
    <row r="346" spans="1:36" ht="12.75">
      <c r="A346" s="167">
        <v>337</v>
      </c>
      <c r="B346" s="168" t="s">
        <v>782</v>
      </c>
      <c r="C346" s="248">
        <v>4123265</v>
      </c>
      <c r="D346" s="248">
        <v>4291469</v>
      </c>
      <c r="E346" s="248">
        <v>4530850</v>
      </c>
      <c r="F346" s="248">
        <v>4725089</v>
      </c>
      <c r="G346" s="248">
        <v>4955200</v>
      </c>
      <c r="H346" s="248">
        <v>5169777</v>
      </c>
      <c r="I346" s="242">
        <v>0</v>
      </c>
      <c r="J346" s="242">
        <v>0</v>
      </c>
      <c r="L346" s="218">
        <v>65123</v>
      </c>
      <c r="M346" s="218">
        <v>132094</v>
      </c>
      <c r="N346" s="218">
        <v>80967</v>
      </c>
      <c r="O346" s="218">
        <v>104332</v>
      </c>
      <c r="P346" s="229">
        <v>90697</v>
      </c>
      <c r="Q346" s="218">
        <v>65123</v>
      </c>
      <c r="R346" s="218">
        <v>132094</v>
      </c>
      <c r="S346" s="218">
        <v>80967</v>
      </c>
      <c r="T346" s="218">
        <v>104332</v>
      </c>
      <c r="U346" s="218">
        <v>90697</v>
      </c>
      <c r="V346" s="1">
        <v>0.0158</v>
      </c>
      <c r="W346" s="1">
        <v>0.0308</v>
      </c>
      <c r="X346" s="1">
        <v>0.0179</v>
      </c>
      <c r="Y346" s="1">
        <v>0.0221</v>
      </c>
      <c r="Z346" s="1">
        <v>0.0183</v>
      </c>
      <c r="AB346" s="1">
        <v>0.0194</v>
      </c>
      <c r="AC346" s="1">
        <v>0.0194</v>
      </c>
      <c r="AE346" s="1">
        <v>0.0221</v>
      </c>
      <c r="AF346" s="1">
        <v>0.0181</v>
      </c>
      <c r="AG346" s="1">
        <v>0.004</v>
      </c>
      <c r="AI346" s="1">
        <v>0.0194</v>
      </c>
      <c r="AJ346" s="218">
        <v>100294</v>
      </c>
    </row>
    <row r="347" spans="1:36" ht="12.75">
      <c r="A347" s="167">
        <v>338</v>
      </c>
      <c r="B347" s="168" t="s">
        <v>783</v>
      </c>
      <c r="C347" s="248">
        <v>23142555</v>
      </c>
      <c r="D347" s="248">
        <v>23125376</v>
      </c>
      <c r="E347" s="248">
        <v>23971008</v>
      </c>
      <c r="F347" s="248">
        <v>24920630</v>
      </c>
      <c r="G347" s="248">
        <v>26106341</v>
      </c>
      <c r="H347" s="248">
        <v>27156448</v>
      </c>
      <c r="I347" s="242">
        <v>0</v>
      </c>
      <c r="J347" s="242">
        <v>0</v>
      </c>
      <c r="L347" s="218">
        <v>261670</v>
      </c>
      <c r="M347" s="218">
        <v>267498</v>
      </c>
      <c r="N347" s="218">
        <v>344392</v>
      </c>
      <c r="O347" s="218">
        <v>237001</v>
      </c>
      <c r="P347" s="229">
        <v>397448</v>
      </c>
      <c r="Q347" s="218">
        <v>261670</v>
      </c>
      <c r="R347" s="218">
        <v>267498</v>
      </c>
      <c r="S347" s="218">
        <v>344392</v>
      </c>
      <c r="T347" s="218">
        <v>237001</v>
      </c>
      <c r="U347" s="218">
        <v>397448</v>
      </c>
      <c r="V347" s="1">
        <v>0.0113</v>
      </c>
      <c r="W347" s="1">
        <v>0.0116</v>
      </c>
      <c r="X347" s="1">
        <v>0.0144</v>
      </c>
      <c r="Y347" s="1">
        <v>0.0095</v>
      </c>
      <c r="Z347" s="1">
        <v>0.0152</v>
      </c>
      <c r="AB347" s="1">
        <v>0.013</v>
      </c>
      <c r="AC347" s="1">
        <v>0.0118</v>
      </c>
      <c r="AE347" s="1">
        <v>0.0152</v>
      </c>
      <c r="AF347" s="1">
        <v>0.012</v>
      </c>
      <c r="AG347" s="1">
        <v>0.0031999999999999997</v>
      </c>
      <c r="AI347" s="1">
        <v>0.013</v>
      </c>
      <c r="AJ347" s="218">
        <v>353034</v>
      </c>
    </row>
    <row r="348" spans="1:36" ht="12.75">
      <c r="A348" s="167">
        <v>339</v>
      </c>
      <c r="B348" s="168" t="s">
        <v>784</v>
      </c>
      <c r="C348" s="248">
        <v>30592125</v>
      </c>
      <c r="D348" s="248">
        <v>31707201</v>
      </c>
      <c r="E348" s="248">
        <v>32919921</v>
      </c>
      <c r="F348" s="248">
        <v>34268070</v>
      </c>
      <c r="G348" s="248">
        <v>35625017</v>
      </c>
      <c r="H348" s="248">
        <v>36955629</v>
      </c>
      <c r="I348" s="242" t="s">
        <v>898</v>
      </c>
      <c r="J348" s="242">
        <v>0</v>
      </c>
      <c r="L348" s="218">
        <v>350273</v>
      </c>
      <c r="M348" s="218">
        <v>420040</v>
      </c>
      <c r="N348" s="218">
        <v>525150</v>
      </c>
      <c r="O348" s="218">
        <v>423572</v>
      </c>
      <c r="P348" s="229">
        <v>439987</v>
      </c>
      <c r="Q348" s="218">
        <v>350273</v>
      </c>
      <c r="R348" s="218">
        <v>420040</v>
      </c>
      <c r="S348" s="218">
        <v>525150</v>
      </c>
      <c r="T348" s="218">
        <v>423572</v>
      </c>
      <c r="U348" s="218">
        <v>439987</v>
      </c>
      <c r="V348" s="1">
        <v>0.0114</v>
      </c>
      <c r="W348" s="1">
        <v>0.0132</v>
      </c>
      <c r="X348" s="1">
        <v>0.016</v>
      </c>
      <c r="Y348" s="1">
        <v>0.0124</v>
      </c>
      <c r="Z348" s="1">
        <v>0.0124</v>
      </c>
      <c r="AB348" s="1">
        <v>0.0136</v>
      </c>
      <c r="AC348" s="1">
        <v>0.0127</v>
      </c>
      <c r="AE348" s="1">
        <v>0.016</v>
      </c>
      <c r="AF348" s="1">
        <v>0.0124</v>
      </c>
      <c r="AG348" s="1">
        <v>0.0036000000000000008</v>
      </c>
      <c r="AI348" s="1">
        <v>0.0136</v>
      </c>
      <c r="AJ348" s="218">
        <v>502597</v>
      </c>
    </row>
    <row r="349" spans="1:36" ht="12.75">
      <c r="A349" s="167">
        <v>340</v>
      </c>
      <c r="B349" s="168" t="s">
        <v>785</v>
      </c>
      <c r="C349" s="248">
        <v>4596358</v>
      </c>
      <c r="D349" s="248">
        <v>4768943</v>
      </c>
      <c r="E349" s="248">
        <v>4948580</v>
      </c>
      <c r="F349" s="248">
        <v>5124923</v>
      </c>
      <c r="G349" s="248">
        <v>5349097</v>
      </c>
      <c r="H349" s="248">
        <v>5512479</v>
      </c>
      <c r="I349" s="242">
        <v>0</v>
      </c>
      <c r="J349" s="242">
        <v>0</v>
      </c>
      <c r="L349" s="218">
        <v>57676</v>
      </c>
      <c r="M349" s="218">
        <v>60413</v>
      </c>
      <c r="N349" s="218">
        <v>52628</v>
      </c>
      <c r="O349" s="218">
        <v>75513</v>
      </c>
      <c r="P349" s="229">
        <v>29655</v>
      </c>
      <c r="Q349" s="218">
        <v>57676</v>
      </c>
      <c r="R349" s="218">
        <v>60413</v>
      </c>
      <c r="S349" s="218">
        <v>52628</v>
      </c>
      <c r="T349" s="218">
        <v>75513</v>
      </c>
      <c r="U349" s="218">
        <v>29655</v>
      </c>
      <c r="V349" s="1">
        <v>0.0125</v>
      </c>
      <c r="W349" s="1">
        <v>0.0127</v>
      </c>
      <c r="X349" s="1">
        <v>0.0106</v>
      </c>
      <c r="Y349" s="1">
        <v>0.0147</v>
      </c>
      <c r="Z349" s="1">
        <v>0.0055</v>
      </c>
      <c r="AB349" s="1">
        <v>0.0103</v>
      </c>
      <c r="AC349" s="1">
        <v>0.0096</v>
      </c>
      <c r="AE349" s="1">
        <v>0.0147</v>
      </c>
      <c r="AF349" s="1">
        <v>0.0081</v>
      </c>
      <c r="AG349" s="1">
        <v>0.0066</v>
      </c>
      <c r="AI349" s="1">
        <v>0.0103</v>
      </c>
      <c r="AJ349" s="218">
        <v>56779</v>
      </c>
    </row>
    <row r="350" spans="1:36" ht="12.75">
      <c r="A350" s="167">
        <v>341</v>
      </c>
      <c r="B350" s="168" t="s">
        <v>786</v>
      </c>
      <c r="C350" s="248">
        <v>14164826</v>
      </c>
      <c r="D350" s="248">
        <v>14702382</v>
      </c>
      <c r="E350" s="248">
        <v>15252778</v>
      </c>
      <c r="F350" s="248">
        <v>15820771</v>
      </c>
      <c r="G350" s="248">
        <v>16533783</v>
      </c>
      <c r="H350" s="248">
        <v>17372429</v>
      </c>
      <c r="I350" s="242">
        <v>0</v>
      </c>
      <c r="J350" s="242">
        <v>0</v>
      </c>
      <c r="L350" s="218">
        <v>183435</v>
      </c>
      <c r="M350" s="218">
        <v>182836</v>
      </c>
      <c r="N350" s="218">
        <v>186674</v>
      </c>
      <c r="O350" s="218">
        <v>274484</v>
      </c>
      <c r="P350" s="229">
        <v>425302</v>
      </c>
      <c r="Q350" s="218">
        <v>183435</v>
      </c>
      <c r="R350" s="218">
        <v>182836</v>
      </c>
      <c r="S350" s="218">
        <v>186674</v>
      </c>
      <c r="T350" s="218">
        <v>274484</v>
      </c>
      <c r="U350" s="218">
        <v>425302</v>
      </c>
      <c r="V350" s="1">
        <v>0.013</v>
      </c>
      <c r="W350" s="1">
        <v>0.0124</v>
      </c>
      <c r="X350" s="1">
        <v>0.0122</v>
      </c>
      <c r="Y350" s="1">
        <v>0.0173</v>
      </c>
      <c r="Z350" s="1">
        <v>0.0257</v>
      </c>
      <c r="AB350" s="1">
        <v>0.0184</v>
      </c>
      <c r="AC350" s="1">
        <v>0.014</v>
      </c>
      <c r="AE350" s="1">
        <v>0.0257</v>
      </c>
      <c r="AF350" s="1">
        <v>0.0148</v>
      </c>
      <c r="AG350" s="1">
        <v>0.0109</v>
      </c>
      <c r="AI350" s="1">
        <v>0.0184</v>
      </c>
      <c r="AJ350" s="218">
        <v>319653</v>
      </c>
    </row>
    <row r="351" spans="1:36" ht="12.75">
      <c r="A351" s="167">
        <v>342</v>
      </c>
      <c r="B351" s="168" t="s">
        <v>787</v>
      </c>
      <c r="C351" s="248">
        <v>69555446</v>
      </c>
      <c r="D351" s="248">
        <v>73267482</v>
      </c>
      <c r="E351" s="248">
        <v>76668444</v>
      </c>
      <c r="F351" s="248">
        <v>80382294</v>
      </c>
      <c r="G351" s="248">
        <v>84206856</v>
      </c>
      <c r="H351" s="248">
        <v>87640834</v>
      </c>
      <c r="I351" s="242" t="s">
        <v>896</v>
      </c>
      <c r="J351" s="242">
        <v>0</v>
      </c>
      <c r="L351" s="218">
        <v>1973150</v>
      </c>
      <c r="M351" s="218">
        <v>1569275</v>
      </c>
      <c r="N351" s="218">
        <v>1797139</v>
      </c>
      <c r="O351" s="218">
        <v>1815005</v>
      </c>
      <c r="P351" s="229">
        <v>1328807</v>
      </c>
      <c r="Q351" s="218">
        <v>1973150</v>
      </c>
      <c r="R351" s="218">
        <v>1569275</v>
      </c>
      <c r="S351" s="218">
        <v>1797139</v>
      </c>
      <c r="T351" s="218">
        <v>1815005</v>
      </c>
      <c r="U351" s="218">
        <v>1328807</v>
      </c>
      <c r="V351" s="1">
        <v>0.0284</v>
      </c>
      <c r="W351" s="1">
        <v>0.0214</v>
      </c>
      <c r="X351" s="1">
        <v>0.0234</v>
      </c>
      <c r="Y351" s="1">
        <v>0.0226</v>
      </c>
      <c r="Z351" s="1">
        <v>0.0158</v>
      </c>
      <c r="AB351" s="1">
        <v>0.0206</v>
      </c>
      <c r="AC351" s="1">
        <v>0.0199</v>
      </c>
      <c r="AE351" s="1">
        <v>0.0234</v>
      </c>
      <c r="AF351" s="1">
        <v>0.0192</v>
      </c>
      <c r="AG351" s="1">
        <v>0.004200000000000002</v>
      </c>
      <c r="AI351" s="1">
        <v>0.0206</v>
      </c>
      <c r="AJ351" s="218">
        <v>1805401</v>
      </c>
    </row>
    <row r="352" spans="1:36" ht="12.75">
      <c r="A352" s="167">
        <v>343</v>
      </c>
      <c r="B352" s="168" t="s">
        <v>788</v>
      </c>
      <c r="C352" s="248">
        <v>10243614</v>
      </c>
      <c r="D352" s="248">
        <v>10607360</v>
      </c>
      <c r="E352" s="248">
        <v>10951910</v>
      </c>
      <c r="F352" s="248">
        <v>11371232</v>
      </c>
      <c r="G352" s="248">
        <v>11820666</v>
      </c>
      <c r="H352" s="248">
        <v>12459178</v>
      </c>
      <c r="I352" s="242">
        <v>0</v>
      </c>
      <c r="J352" s="242">
        <v>0</v>
      </c>
      <c r="L352" s="218">
        <v>107655</v>
      </c>
      <c r="M352" s="218">
        <v>79366</v>
      </c>
      <c r="N352" s="218">
        <v>145525</v>
      </c>
      <c r="O352" s="218">
        <v>152595</v>
      </c>
      <c r="P352" s="229">
        <v>339529</v>
      </c>
      <c r="Q352" s="218">
        <v>107655</v>
      </c>
      <c r="R352" s="218">
        <v>79366</v>
      </c>
      <c r="S352" s="218">
        <v>145525</v>
      </c>
      <c r="T352" s="218">
        <v>152595</v>
      </c>
      <c r="U352" s="218">
        <v>339529</v>
      </c>
      <c r="V352" s="1">
        <v>0.0105</v>
      </c>
      <c r="W352" s="1">
        <v>0.0075</v>
      </c>
      <c r="X352" s="1">
        <v>0.0133</v>
      </c>
      <c r="Y352" s="1">
        <v>0.0134</v>
      </c>
      <c r="Z352" s="1">
        <v>0.0287</v>
      </c>
      <c r="AB352" s="1">
        <v>0.0185</v>
      </c>
      <c r="AC352" s="1">
        <v>0.0114</v>
      </c>
      <c r="AE352" s="1">
        <v>0.0287</v>
      </c>
      <c r="AF352" s="1">
        <v>0.0134</v>
      </c>
      <c r="AG352" s="1">
        <v>0.0153</v>
      </c>
      <c r="AI352" s="1">
        <v>0.0185</v>
      </c>
      <c r="AJ352" s="218">
        <v>230495</v>
      </c>
    </row>
    <row r="353" spans="1:36" ht="12.75">
      <c r="A353" s="167">
        <v>344</v>
      </c>
      <c r="B353" s="168" t="s">
        <v>789</v>
      </c>
      <c r="C353" s="248">
        <v>62587995</v>
      </c>
      <c r="D353" s="248">
        <v>65091625</v>
      </c>
      <c r="E353" s="248">
        <v>67623009</v>
      </c>
      <c r="F353" s="248">
        <v>70170068</v>
      </c>
      <c r="G353" s="248">
        <v>72954169</v>
      </c>
      <c r="H353" s="248">
        <v>75800306</v>
      </c>
      <c r="I353" s="242" t="s">
        <v>897</v>
      </c>
      <c r="J353" s="242">
        <v>0</v>
      </c>
      <c r="L353" s="218">
        <v>938930</v>
      </c>
      <c r="M353" s="218">
        <v>904093</v>
      </c>
      <c r="N353" s="218">
        <v>856483</v>
      </c>
      <c r="O353" s="218">
        <v>821998</v>
      </c>
      <c r="P353" s="229">
        <v>1022283</v>
      </c>
      <c r="Q353" s="218">
        <v>938930</v>
      </c>
      <c r="R353" s="218">
        <v>904093</v>
      </c>
      <c r="S353" s="218">
        <v>856483</v>
      </c>
      <c r="T353" s="218">
        <v>821998</v>
      </c>
      <c r="U353" s="218">
        <v>1022283</v>
      </c>
      <c r="V353" s="1">
        <v>0.015</v>
      </c>
      <c r="W353" s="1">
        <v>0.0139</v>
      </c>
      <c r="X353" s="1">
        <v>0.0127</v>
      </c>
      <c r="Y353" s="1">
        <v>0.0117</v>
      </c>
      <c r="Z353" s="1">
        <v>0.014</v>
      </c>
      <c r="AB353" s="1">
        <v>0.0128</v>
      </c>
      <c r="AC353" s="1">
        <v>0.0128</v>
      </c>
      <c r="AE353" s="1">
        <v>0.014</v>
      </c>
      <c r="AF353" s="1">
        <v>0.0122</v>
      </c>
      <c r="AG353" s="1">
        <v>0.0017999999999999995</v>
      </c>
      <c r="AI353" s="1">
        <v>0.0128</v>
      </c>
      <c r="AJ353" s="218">
        <v>970244</v>
      </c>
    </row>
    <row r="354" spans="1:36" ht="12.75">
      <c r="A354" s="167">
        <v>345</v>
      </c>
      <c r="B354" s="168" t="s">
        <v>790</v>
      </c>
      <c r="C354" s="248">
        <v>1535766</v>
      </c>
      <c r="D354" s="248">
        <v>1583699</v>
      </c>
      <c r="E354" s="248">
        <v>1663243</v>
      </c>
      <c r="F354" s="248">
        <v>1729610</v>
      </c>
      <c r="G354" s="248">
        <v>1792638</v>
      </c>
      <c r="H354" s="248">
        <v>0</v>
      </c>
      <c r="I354" s="242">
        <v>0</v>
      </c>
      <c r="J354" s="242">
        <v>0</v>
      </c>
      <c r="L354" s="218">
        <v>9539</v>
      </c>
      <c r="M354" s="218">
        <v>39952</v>
      </c>
      <c r="N354" s="218">
        <v>24786</v>
      </c>
      <c r="O354" s="218">
        <v>18486</v>
      </c>
      <c r="P354" s="229">
        <v>0</v>
      </c>
      <c r="Q354" s="218">
        <v>9539</v>
      </c>
      <c r="R354" s="218">
        <v>39952</v>
      </c>
      <c r="S354" s="218">
        <v>24786</v>
      </c>
      <c r="T354" s="218">
        <v>18486</v>
      </c>
      <c r="U354" s="218">
        <v>0</v>
      </c>
      <c r="V354" s="1">
        <v>0.0062</v>
      </c>
      <c r="W354" s="1">
        <v>0.0252</v>
      </c>
      <c r="X354" s="1">
        <v>0.0149</v>
      </c>
      <c r="Y354" s="1">
        <v>0.0107</v>
      </c>
      <c r="Z354" s="1">
        <v>0</v>
      </c>
      <c r="AB354" s="1">
        <v>0.0169</v>
      </c>
      <c r="AC354" s="1">
        <v>0.0106</v>
      </c>
      <c r="AE354" s="1">
        <v>0.0252</v>
      </c>
      <c r="AF354" s="1">
        <v>0.0128</v>
      </c>
      <c r="AG354" s="1">
        <v>0.0124</v>
      </c>
      <c r="AI354" s="1">
        <v>0.0169</v>
      </c>
      <c r="AJ354" s="218">
        <v>30296</v>
      </c>
    </row>
    <row r="355" spans="1:36" ht="12.75">
      <c r="A355" s="167">
        <v>346</v>
      </c>
      <c r="B355" s="168" t="s">
        <v>791</v>
      </c>
      <c r="C355" s="248">
        <v>20120731</v>
      </c>
      <c r="D355" s="248">
        <v>20843129</v>
      </c>
      <c r="E355" s="248">
        <v>21550994</v>
      </c>
      <c r="F355" s="248">
        <v>22379747</v>
      </c>
      <c r="G355" s="248">
        <v>23340185</v>
      </c>
      <c r="H355" s="248">
        <v>24116140</v>
      </c>
      <c r="I355" s="242">
        <v>0</v>
      </c>
      <c r="J355" s="242">
        <v>0</v>
      </c>
      <c r="L355" s="218">
        <v>219379</v>
      </c>
      <c r="M355" s="218">
        <v>186787</v>
      </c>
      <c r="N355" s="218">
        <v>289978</v>
      </c>
      <c r="O355" s="218">
        <v>231985</v>
      </c>
      <c r="P355" s="229">
        <v>192450</v>
      </c>
      <c r="Q355" s="218">
        <v>219379</v>
      </c>
      <c r="R355" s="218">
        <v>186787</v>
      </c>
      <c r="S355" s="218">
        <v>289978</v>
      </c>
      <c r="T355" s="218">
        <v>231985</v>
      </c>
      <c r="U355" s="218">
        <v>192450</v>
      </c>
      <c r="V355" s="1">
        <v>0.0109</v>
      </c>
      <c r="W355" s="1">
        <v>0.009</v>
      </c>
      <c r="X355" s="1">
        <v>0.0135</v>
      </c>
      <c r="Y355" s="1">
        <v>0.0104</v>
      </c>
      <c r="Z355" s="1">
        <v>0.0082</v>
      </c>
      <c r="AB355" s="1">
        <v>0.0107</v>
      </c>
      <c r="AC355" s="1">
        <v>0.0092</v>
      </c>
      <c r="AE355" s="1">
        <v>0.0135</v>
      </c>
      <c r="AF355" s="1">
        <v>0.0093</v>
      </c>
      <c r="AG355" s="1">
        <v>0.004200000000000001</v>
      </c>
      <c r="AI355" s="1">
        <v>0.0107</v>
      </c>
      <c r="AJ355" s="218">
        <v>258043</v>
      </c>
    </row>
    <row r="356" spans="1:36" ht="12.75">
      <c r="A356" s="167">
        <v>347</v>
      </c>
      <c r="B356" s="168" t="s">
        <v>792</v>
      </c>
      <c r="C356" s="248">
        <v>108244066</v>
      </c>
      <c r="D356" s="248">
        <v>113058815</v>
      </c>
      <c r="E356" s="248">
        <v>120318593</v>
      </c>
      <c r="F356" s="248">
        <v>126832137</v>
      </c>
      <c r="G356" s="248">
        <v>133532009</v>
      </c>
      <c r="H356" s="248">
        <v>140963591</v>
      </c>
      <c r="I356" s="242">
        <v>0</v>
      </c>
      <c r="J356" s="242">
        <v>0</v>
      </c>
      <c r="L356" s="218">
        <v>2108647</v>
      </c>
      <c r="M356" s="218">
        <v>3067125</v>
      </c>
      <c r="N356" s="218">
        <v>3505579</v>
      </c>
      <c r="O356" s="218">
        <v>3497401</v>
      </c>
      <c r="P356" s="229">
        <v>4080741</v>
      </c>
      <c r="Q356" s="218">
        <v>2108647</v>
      </c>
      <c r="R356" s="218">
        <v>3067125</v>
      </c>
      <c r="S356" s="218">
        <v>3505579</v>
      </c>
      <c r="T356" s="218">
        <v>3497401</v>
      </c>
      <c r="U356" s="218">
        <v>4080741</v>
      </c>
      <c r="V356" s="1">
        <v>0.0195</v>
      </c>
      <c r="W356" s="1">
        <v>0.0271</v>
      </c>
      <c r="X356" s="1">
        <v>0.0291</v>
      </c>
      <c r="Y356" s="1">
        <v>0.0276</v>
      </c>
      <c r="Z356" s="1">
        <v>0.0306</v>
      </c>
      <c r="AB356" s="1">
        <v>0.0291</v>
      </c>
      <c r="AC356" s="1">
        <v>0.0279</v>
      </c>
      <c r="AE356" s="1">
        <v>0.0306</v>
      </c>
      <c r="AF356" s="1">
        <v>0.0284</v>
      </c>
      <c r="AG356" s="1">
        <v>0.002199999999999997</v>
      </c>
      <c r="AI356" s="1">
        <v>0.0291</v>
      </c>
      <c r="AJ356" s="218">
        <v>4102040</v>
      </c>
    </row>
    <row r="357" spans="1:36" ht="12.75">
      <c r="A357" s="167">
        <v>348</v>
      </c>
      <c r="B357" s="168" t="s">
        <v>793</v>
      </c>
      <c r="C357" s="248">
        <v>280922031</v>
      </c>
      <c r="D357" s="248">
        <v>293408601</v>
      </c>
      <c r="E357" s="248">
        <v>307195432</v>
      </c>
      <c r="F357" s="248">
        <v>321080317</v>
      </c>
      <c r="G357" s="248">
        <v>335601504</v>
      </c>
      <c r="H357" s="248">
        <v>351294265</v>
      </c>
      <c r="I357" s="242" t="s">
        <v>904</v>
      </c>
      <c r="J357" s="242">
        <v>0</v>
      </c>
      <c r="L357" s="218">
        <v>5463519</v>
      </c>
      <c r="M357" s="218">
        <v>6451616</v>
      </c>
      <c r="N357" s="218">
        <v>6198050</v>
      </c>
      <c r="O357" s="218">
        <v>6494179</v>
      </c>
      <c r="P357" s="229">
        <v>7302723</v>
      </c>
      <c r="Q357" s="218">
        <v>5463519</v>
      </c>
      <c r="R357" s="218">
        <v>6451616</v>
      </c>
      <c r="S357" s="218">
        <v>6198050</v>
      </c>
      <c r="T357" s="218">
        <v>6494179</v>
      </c>
      <c r="U357" s="218">
        <v>7302723</v>
      </c>
      <c r="V357" s="1">
        <v>0.0194</v>
      </c>
      <c r="W357" s="1">
        <v>0.022</v>
      </c>
      <c r="X357" s="1">
        <v>0.0202</v>
      </c>
      <c r="Y357" s="1">
        <v>0.0202</v>
      </c>
      <c r="Z357" s="1">
        <v>0.0218</v>
      </c>
      <c r="AB357" s="1">
        <v>0.0207</v>
      </c>
      <c r="AC357" s="1">
        <v>0.0207</v>
      </c>
      <c r="AE357" s="1">
        <v>0.0218</v>
      </c>
      <c r="AF357" s="1">
        <v>0.0202</v>
      </c>
      <c r="AG357" s="1">
        <v>0.0016000000000000007</v>
      </c>
      <c r="AI357" s="1">
        <v>0.0207</v>
      </c>
      <c r="AJ357" s="218">
        <v>7271791</v>
      </c>
    </row>
    <row r="358" spans="1:36" ht="12.75">
      <c r="A358" s="167">
        <v>349</v>
      </c>
      <c r="B358" s="168" t="s">
        <v>794</v>
      </c>
      <c r="C358" s="248">
        <v>2419324</v>
      </c>
      <c r="D358" s="248">
        <v>2496827</v>
      </c>
      <c r="E358" s="248">
        <v>2570390</v>
      </c>
      <c r="F358" s="248">
        <v>2662862</v>
      </c>
      <c r="G358" s="248">
        <v>2762621</v>
      </c>
      <c r="H358" s="248">
        <v>2882465</v>
      </c>
      <c r="I358" s="242">
        <v>0</v>
      </c>
      <c r="J358" s="242">
        <v>0</v>
      </c>
      <c r="L358" s="218">
        <v>17020</v>
      </c>
      <c r="M358" s="218">
        <v>11143</v>
      </c>
      <c r="N358" s="218">
        <v>28212</v>
      </c>
      <c r="O358" s="218">
        <v>28623</v>
      </c>
      <c r="P358" s="229">
        <v>50779</v>
      </c>
      <c r="Q358" s="218">
        <v>17020</v>
      </c>
      <c r="R358" s="218">
        <v>11143</v>
      </c>
      <c r="S358" s="218">
        <v>28212</v>
      </c>
      <c r="T358" s="218">
        <v>28623</v>
      </c>
      <c r="U358" s="218">
        <v>50779</v>
      </c>
      <c r="V358" s="1">
        <v>0.007</v>
      </c>
      <c r="W358" s="1">
        <v>0.0045</v>
      </c>
      <c r="X358" s="1">
        <v>0.011</v>
      </c>
      <c r="Y358" s="1">
        <v>0.0107</v>
      </c>
      <c r="Z358" s="1">
        <v>0.0184</v>
      </c>
      <c r="AB358" s="1">
        <v>0.0134</v>
      </c>
      <c r="AC358" s="1">
        <v>0.0087</v>
      </c>
      <c r="AE358" s="1">
        <v>0.0184</v>
      </c>
      <c r="AF358" s="1">
        <v>0.0109</v>
      </c>
      <c r="AG358" s="1">
        <v>0.0075</v>
      </c>
      <c r="AI358" s="1">
        <v>0.0134</v>
      </c>
      <c r="AJ358" s="218">
        <v>38625</v>
      </c>
    </row>
    <row r="359" spans="1:36" ht="12.75">
      <c r="A359" s="167">
        <v>350</v>
      </c>
      <c r="B359" s="168" t="s">
        <v>795</v>
      </c>
      <c r="C359" s="248">
        <v>28715299</v>
      </c>
      <c r="D359" s="248">
        <v>29957601</v>
      </c>
      <c r="E359" s="248">
        <v>31144397</v>
      </c>
      <c r="F359" s="248">
        <v>32444086</v>
      </c>
      <c r="G359" s="248">
        <v>34103831</v>
      </c>
      <c r="H359" s="248">
        <v>36202237</v>
      </c>
      <c r="I359" s="242" t="s">
        <v>904</v>
      </c>
      <c r="J359" s="242">
        <v>0</v>
      </c>
      <c r="L359" s="218">
        <v>524420</v>
      </c>
      <c r="M359" s="218">
        <v>437856</v>
      </c>
      <c r="N359" s="218">
        <v>521079</v>
      </c>
      <c r="O359" s="218">
        <v>824769</v>
      </c>
      <c r="P359" s="229">
        <v>1245810</v>
      </c>
      <c r="Q359" s="218">
        <v>524420</v>
      </c>
      <c r="R359" s="218">
        <v>437856</v>
      </c>
      <c r="S359" s="218">
        <v>521079</v>
      </c>
      <c r="T359" s="218">
        <v>824769</v>
      </c>
      <c r="U359" s="218">
        <v>1245810</v>
      </c>
      <c r="V359" s="1">
        <v>0.0183</v>
      </c>
      <c r="W359" s="1">
        <v>0.0146</v>
      </c>
      <c r="X359" s="1">
        <v>0.0167</v>
      </c>
      <c r="Y359" s="1">
        <v>0.0254</v>
      </c>
      <c r="Z359" s="1">
        <v>0.0365</v>
      </c>
      <c r="AB359" s="1">
        <v>0.0262</v>
      </c>
      <c r="AC359" s="1">
        <v>0.0189</v>
      </c>
      <c r="AE359" s="1">
        <v>0.0365</v>
      </c>
      <c r="AF359" s="1">
        <v>0.0211</v>
      </c>
      <c r="AG359" s="1">
        <v>0.015399999999999997</v>
      </c>
      <c r="AI359" s="1">
        <v>0.0262</v>
      </c>
      <c r="AJ359" s="218">
        <v>948499</v>
      </c>
    </row>
    <row r="360" spans="1:36" ht="12.75">
      <c r="A360" s="167">
        <v>351</v>
      </c>
      <c r="B360" s="168" t="s">
        <v>796</v>
      </c>
      <c r="C360" s="248">
        <v>45808396</v>
      </c>
      <c r="D360" s="248">
        <v>47344313</v>
      </c>
      <c r="E360" s="248">
        <v>48947364</v>
      </c>
      <c r="F360" s="248">
        <v>50661864</v>
      </c>
      <c r="G360" s="248">
        <v>53148049</v>
      </c>
      <c r="H360" s="248">
        <v>54893013</v>
      </c>
      <c r="I360" s="10">
        <v>0</v>
      </c>
      <c r="J360" s="10">
        <v>0</v>
      </c>
      <c r="L360" s="218">
        <v>390707</v>
      </c>
      <c r="M360" s="218">
        <v>419444</v>
      </c>
      <c r="N360" s="218">
        <v>490816</v>
      </c>
      <c r="O360" s="218">
        <v>439010</v>
      </c>
      <c r="P360" s="229">
        <v>416263</v>
      </c>
      <c r="Q360" s="218">
        <v>390707</v>
      </c>
      <c r="R360" s="218">
        <v>419444</v>
      </c>
      <c r="S360" s="218">
        <v>490816</v>
      </c>
      <c r="T360" s="218">
        <v>439010</v>
      </c>
      <c r="U360" s="218">
        <v>416263</v>
      </c>
      <c r="V360" s="1">
        <v>0.0085</v>
      </c>
      <c r="W360" s="1">
        <v>0.0089</v>
      </c>
      <c r="X360" s="1">
        <v>0.01</v>
      </c>
      <c r="Y360" s="1">
        <v>0.0087</v>
      </c>
      <c r="Z360" s="1">
        <v>0.0078</v>
      </c>
      <c r="AB360" s="1">
        <v>0.0088</v>
      </c>
      <c r="AC360" s="1">
        <v>0.0085</v>
      </c>
      <c r="AE360" s="1">
        <v>0.01</v>
      </c>
      <c r="AF360" s="1">
        <v>0.0083</v>
      </c>
      <c r="AG360" s="1">
        <v>0.0017000000000000001</v>
      </c>
      <c r="AI360" s="1">
        <v>0.0088</v>
      </c>
      <c r="AJ360" s="218">
        <v>483059</v>
      </c>
    </row>
    <row r="361" spans="16:36" ht="12.75">
      <c r="P361" s="173"/>
      <c r="U361" s="167" t="s">
        <v>355</v>
      </c>
      <c r="V361" s="174"/>
      <c r="W361" s="174"/>
      <c r="X361" s="174"/>
      <c r="Y361" s="174"/>
      <c r="Z361" s="174"/>
      <c r="AB361" s="174"/>
      <c r="AC361" s="174"/>
      <c r="AE361" s="174"/>
      <c r="AF361" s="174"/>
      <c r="AG361" s="174"/>
      <c r="AI361" s="174"/>
      <c r="AJ361" s="170"/>
    </row>
    <row r="362" spans="2:36" ht="12.75">
      <c r="B362" s="166" t="s">
        <v>797</v>
      </c>
      <c r="C362" s="172">
        <f aca="true" t="shared" si="0" ref="C362:H362">SUM(C10:C360)</f>
        <v>14610429387</v>
      </c>
      <c r="D362" s="172">
        <f t="shared" si="0"/>
        <v>15285775958</v>
      </c>
      <c r="E362" s="172">
        <f t="shared" si="0"/>
        <v>15997715408</v>
      </c>
      <c r="F362" s="172">
        <f t="shared" si="0"/>
        <v>16754097004</v>
      </c>
      <c r="G362" s="172">
        <f t="shared" si="0"/>
        <v>17573591536</v>
      </c>
      <c r="H362" s="172">
        <f t="shared" si="0"/>
        <v>18157358236</v>
      </c>
      <c r="I362" s="176"/>
      <c r="J362" s="176"/>
      <c r="K362" s="176"/>
      <c r="L362" s="172">
        <f aca="true" t="shared" si="1" ref="L362:U362">SUM(L10:L360)</f>
        <v>316797816</v>
      </c>
      <c r="M362" s="172">
        <f t="shared" si="1"/>
        <v>335024629</v>
      </c>
      <c r="N362" s="172">
        <f t="shared" si="1"/>
        <v>361843001</v>
      </c>
      <c r="O362" s="172">
        <f t="shared" si="1"/>
        <v>378225570</v>
      </c>
      <c r="P362" s="172">
        <f t="shared" si="1"/>
        <v>381971205</v>
      </c>
      <c r="Q362" s="172">
        <f t="shared" si="1"/>
        <v>316797816</v>
      </c>
      <c r="R362" s="172">
        <f t="shared" si="1"/>
        <v>335024629</v>
      </c>
      <c r="S362" s="172">
        <f t="shared" si="1"/>
        <v>361843001</v>
      </c>
      <c r="T362" s="172">
        <f t="shared" si="1"/>
        <v>373835651.55</v>
      </c>
      <c r="U362" s="172">
        <f t="shared" si="1"/>
        <v>381971205</v>
      </c>
      <c r="V362" s="176"/>
      <c r="W362" s="176"/>
      <c r="X362" s="176"/>
      <c r="Y362" s="176"/>
      <c r="Z362" s="176"/>
      <c r="AA362" s="176"/>
      <c r="AB362" s="176"/>
      <c r="AC362" s="176"/>
      <c r="AD362" s="176"/>
      <c r="AE362" s="176"/>
      <c r="AF362" s="176"/>
      <c r="AG362" s="176"/>
      <c r="AH362" s="176"/>
      <c r="AI362" s="176"/>
      <c r="AJ362" s="176"/>
    </row>
    <row r="363" spans="4:36" ht="12.75">
      <c r="D363" s="176"/>
      <c r="E363" s="176"/>
      <c r="F363" s="176"/>
      <c r="G363" s="176"/>
      <c r="H363" s="176"/>
      <c r="I363" s="176"/>
      <c r="J363" s="176"/>
      <c r="K363" s="176"/>
      <c r="L363" s="176"/>
      <c r="M363" s="176"/>
      <c r="N363" s="176"/>
      <c r="O363" s="176"/>
      <c r="P363" s="176"/>
      <c r="Q363" s="176"/>
      <c r="R363" s="176"/>
      <c r="S363" s="176"/>
      <c r="T363" s="176"/>
      <c r="U363" s="176"/>
      <c r="V363" s="176"/>
      <c r="W363" s="176"/>
      <c r="X363" s="176"/>
      <c r="Y363" s="176"/>
      <c r="Z363" s="176"/>
      <c r="AA363" s="176"/>
      <c r="AB363" s="176"/>
      <c r="AC363" s="176"/>
      <c r="AD363" s="176"/>
      <c r="AE363" s="176"/>
      <c r="AF363" s="176"/>
      <c r="AG363" s="176"/>
      <c r="AH363" s="176"/>
      <c r="AI363" s="176"/>
      <c r="AJ363" s="176"/>
    </row>
    <row r="364" spans="4:36" ht="12.75">
      <c r="D364" s="176"/>
      <c r="E364" s="176"/>
      <c r="F364" s="176"/>
      <c r="G364" s="176"/>
      <c r="H364" s="176"/>
      <c r="I364" s="176"/>
      <c r="J364" s="176"/>
      <c r="K364" s="176"/>
      <c r="L364" s="176"/>
      <c r="M364" s="176"/>
      <c r="N364" s="176"/>
      <c r="O364" s="176"/>
      <c r="P364" s="176"/>
      <c r="Q364" s="176"/>
      <c r="R364" s="176"/>
      <c r="S364" s="176"/>
      <c r="T364" s="176"/>
      <c r="U364" s="176"/>
      <c r="V364" s="176"/>
      <c r="W364" s="176"/>
      <c r="X364" s="176"/>
      <c r="Y364" s="176"/>
      <c r="Z364" s="176"/>
      <c r="AA364" s="176"/>
      <c r="AB364" s="176"/>
      <c r="AC364" s="176"/>
      <c r="AD364" s="176"/>
      <c r="AE364" s="176"/>
      <c r="AF364" s="176"/>
      <c r="AG364" s="176"/>
      <c r="AH364" s="176"/>
      <c r="AI364" s="176"/>
      <c r="AJ364" s="176"/>
    </row>
    <row r="365" spans="4:36" ht="12.75">
      <c r="D365" s="176"/>
      <c r="E365" s="176"/>
      <c r="F365" s="176"/>
      <c r="G365" s="176"/>
      <c r="H365" s="176"/>
      <c r="I365" s="176"/>
      <c r="J365" s="176"/>
      <c r="K365" s="176"/>
      <c r="L365" s="176"/>
      <c r="M365" s="176"/>
      <c r="N365" s="176"/>
      <c r="O365" s="176"/>
      <c r="P365" s="176"/>
      <c r="Q365" s="176"/>
      <c r="R365" s="176"/>
      <c r="S365" s="176"/>
      <c r="T365" s="176"/>
      <c r="U365" s="176"/>
      <c r="V365" s="176"/>
      <c r="W365" s="176"/>
      <c r="X365" s="176"/>
      <c r="Y365" s="176"/>
      <c r="Z365" s="176"/>
      <c r="AA365" s="176"/>
      <c r="AB365" s="176"/>
      <c r="AC365" s="176"/>
      <c r="AD365" s="176"/>
      <c r="AE365" s="176"/>
      <c r="AF365" s="176"/>
      <c r="AG365" s="176"/>
      <c r="AH365" s="176"/>
      <c r="AI365" s="176"/>
      <c r="AJ365" s="176"/>
    </row>
    <row r="366" spans="4:36" ht="12.75">
      <c r="D366" s="176"/>
      <c r="E366" s="176"/>
      <c r="F366" s="176"/>
      <c r="G366" s="176"/>
      <c r="H366" s="176"/>
      <c r="I366" s="176"/>
      <c r="J366" s="176"/>
      <c r="K366" s="176"/>
      <c r="L366" s="176"/>
      <c r="M366" s="176"/>
      <c r="N366" s="176"/>
      <c r="O366" s="176"/>
      <c r="P366" s="176"/>
      <c r="Q366" s="176"/>
      <c r="R366" s="176"/>
      <c r="S366" s="176"/>
      <c r="T366" s="176"/>
      <c r="U366" s="176"/>
      <c r="V366" s="176"/>
      <c r="W366" s="176"/>
      <c r="X366" s="176"/>
      <c r="Y366" s="176"/>
      <c r="Z366" s="176"/>
      <c r="AA366" s="176"/>
      <c r="AB366" s="176"/>
      <c r="AC366" s="176"/>
      <c r="AD366" s="176"/>
      <c r="AE366" s="176"/>
      <c r="AF366" s="176"/>
      <c r="AG366" s="176"/>
      <c r="AH366" s="176"/>
      <c r="AI366" s="176"/>
      <c r="AJ366" s="176"/>
    </row>
  </sheetData>
  <sheetProtection/>
  <printOptions/>
  <pageMargins left="0.5" right="0.5" top="0.5" bottom="0.55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 transitionEvaluation="1"/>
  <dimension ref="A1:T363"/>
  <sheetViews>
    <sheetView showGridLines="0" showZeros="0" zoomScalePageLayoutView="0" workbookViewId="0" topLeftCell="A1">
      <pane xSplit="2" ySplit="9" topLeftCell="C10" activePane="bottomRight" state="frozen"/>
      <selection pane="topLeft" activeCell="AJ10" sqref="AJ10"/>
      <selection pane="topRight" activeCell="AJ10" sqref="AJ10"/>
      <selection pane="bottomLeft" activeCell="AJ10" sqref="AJ10"/>
      <selection pane="bottomRight" activeCell="T10" sqref="T10:T360"/>
    </sheetView>
  </sheetViews>
  <sheetFormatPr defaultColWidth="12.57421875" defaultRowHeight="12.75"/>
  <cols>
    <col min="1" max="1" width="26.421875" style="178" bestFit="1" customWidth="1"/>
    <col min="2" max="2" width="4.00390625" style="178" bestFit="1" customWidth="1"/>
    <col min="3" max="4" width="12.7109375" style="178" bestFit="1" customWidth="1"/>
    <col min="5" max="6" width="9.140625" style="178" bestFit="1" customWidth="1"/>
    <col min="7" max="7" width="10.421875" style="178" bestFit="1" customWidth="1"/>
    <col min="8" max="10" width="12.7109375" style="178" bestFit="1" customWidth="1"/>
    <col min="11" max="11" width="10.140625" style="178" bestFit="1" customWidth="1"/>
    <col min="12" max="12" width="10.421875" style="179" bestFit="1" customWidth="1"/>
    <col min="13" max="13" width="12.7109375" style="178" bestFit="1" customWidth="1"/>
    <col min="14" max="14" width="15.8515625" style="180" customWidth="1"/>
    <col min="15" max="16" width="13.8515625" style="178" bestFit="1" customWidth="1"/>
    <col min="17" max="17" width="10.8515625" style="178" bestFit="1" customWidth="1"/>
    <col min="18" max="18" width="13.8515625" style="178" bestFit="1" customWidth="1"/>
    <col min="19" max="19" width="12.57421875" style="178" customWidth="1"/>
    <col min="20" max="20" width="12.7109375" style="178" bestFit="1" customWidth="1"/>
    <col min="21" max="21" width="0" style="178" hidden="1" customWidth="1"/>
    <col min="22" max="16384" width="12.57421875" style="178" customWidth="1"/>
  </cols>
  <sheetData>
    <row r="1" ht="12.75">
      <c r="A1" s="177" t="s">
        <v>798</v>
      </c>
    </row>
    <row r="2" ht="12.75">
      <c r="A2" s="181">
        <v>35451</v>
      </c>
    </row>
    <row r="3" ht="12.75">
      <c r="A3" s="182"/>
    </row>
    <row r="4" spans="3:20" ht="12.75">
      <c r="C4" s="176"/>
      <c r="D4" s="176"/>
      <c r="E4" s="176"/>
      <c r="F4" s="176"/>
      <c r="G4" s="176"/>
      <c r="H4" s="176"/>
      <c r="I4" s="183" t="s">
        <v>417</v>
      </c>
      <c r="J4" s="176"/>
      <c r="K4" s="176"/>
      <c r="L4" s="176"/>
      <c r="M4" s="176"/>
      <c r="N4" s="176"/>
      <c r="O4" s="176"/>
      <c r="P4" s="184"/>
      <c r="Q4" s="184"/>
      <c r="R4" s="184"/>
      <c r="S4" s="185"/>
      <c r="T4" s="176"/>
    </row>
    <row r="5" spans="1:19" ht="12.75">
      <c r="A5" s="178" t="s">
        <v>355</v>
      </c>
      <c r="C5" s="245" t="s">
        <v>878</v>
      </c>
      <c r="D5" s="245" t="s">
        <v>880</v>
      </c>
      <c r="G5" s="178" t="s">
        <v>799</v>
      </c>
      <c r="H5" s="245" t="s">
        <v>879</v>
      </c>
      <c r="I5" s="245" t="s">
        <v>929</v>
      </c>
      <c r="J5" s="246" t="s">
        <v>883</v>
      </c>
      <c r="L5" s="178" t="s">
        <v>799</v>
      </c>
      <c r="M5" s="245" t="s">
        <v>883</v>
      </c>
      <c r="N5" s="187"/>
      <c r="O5" s="180"/>
      <c r="P5" s="188"/>
      <c r="Q5" s="188"/>
      <c r="R5" s="188"/>
      <c r="S5" s="179"/>
    </row>
    <row r="6" spans="3:20" ht="12.75">
      <c r="C6" s="183" t="s">
        <v>800</v>
      </c>
      <c r="D6" s="183" t="s">
        <v>800</v>
      </c>
      <c r="G6" s="247" t="s">
        <v>882</v>
      </c>
      <c r="H6" s="245" t="s">
        <v>391</v>
      </c>
      <c r="I6" s="183" t="s">
        <v>801</v>
      </c>
      <c r="J6" s="186" t="s">
        <v>800</v>
      </c>
      <c r="L6" s="247" t="s">
        <v>925</v>
      </c>
      <c r="M6" s="183" t="s">
        <v>391</v>
      </c>
      <c r="N6" s="189"/>
      <c r="O6" s="176"/>
      <c r="P6" s="186"/>
      <c r="Q6" s="186"/>
      <c r="R6" s="186" t="s">
        <v>355</v>
      </c>
      <c r="S6" s="189"/>
      <c r="T6" s="245" t="s">
        <v>928</v>
      </c>
    </row>
    <row r="7" spans="3:20" ht="12.75">
      <c r="C7" s="183" t="s">
        <v>410</v>
      </c>
      <c r="D7" s="183" t="s">
        <v>410</v>
      </c>
      <c r="E7" s="245" t="s">
        <v>878</v>
      </c>
      <c r="F7" s="245" t="s">
        <v>880</v>
      </c>
      <c r="G7" s="183" t="s">
        <v>802</v>
      </c>
      <c r="H7" s="183" t="s">
        <v>385</v>
      </c>
      <c r="I7" s="183" t="s">
        <v>803</v>
      </c>
      <c r="J7" s="186" t="s">
        <v>410</v>
      </c>
      <c r="K7" s="245" t="s">
        <v>883</v>
      </c>
      <c r="L7" s="183" t="s">
        <v>802</v>
      </c>
      <c r="M7" s="183" t="s">
        <v>385</v>
      </c>
      <c r="N7" s="189"/>
      <c r="O7" s="246" t="s">
        <v>879</v>
      </c>
      <c r="P7" s="246" t="s">
        <v>883</v>
      </c>
      <c r="Q7" s="186"/>
      <c r="R7" s="186" t="s">
        <v>804</v>
      </c>
      <c r="S7" s="189"/>
      <c r="T7" s="183" t="s">
        <v>805</v>
      </c>
    </row>
    <row r="8" spans="3:20" ht="12.75">
      <c r="C8" s="183" t="s">
        <v>806</v>
      </c>
      <c r="D8" s="183" t="s">
        <v>806</v>
      </c>
      <c r="E8" s="183" t="s">
        <v>802</v>
      </c>
      <c r="F8" s="183" t="s">
        <v>802</v>
      </c>
      <c r="G8" s="245" t="s">
        <v>924</v>
      </c>
      <c r="H8" s="183" t="s">
        <v>807</v>
      </c>
      <c r="I8" s="183" t="s">
        <v>445</v>
      </c>
      <c r="J8" s="186" t="s">
        <v>806</v>
      </c>
      <c r="K8" s="183" t="s">
        <v>802</v>
      </c>
      <c r="L8" s="245" t="s">
        <v>926</v>
      </c>
      <c r="M8" s="183" t="s">
        <v>807</v>
      </c>
      <c r="N8" s="189"/>
      <c r="O8" s="186" t="s">
        <v>808</v>
      </c>
      <c r="P8" s="186" t="s">
        <v>808</v>
      </c>
      <c r="Q8" s="186"/>
      <c r="R8" s="246" t="s">
        <v>927</v>
      </c>
      <c r="S8" s="189"/>
      <c r="T8" s="183" t="s">
        <v>809</v>
      </c>
    </row>
    <row r="9" spans="5:19" ht="12.75">
      <c r="E9" s="188"/>
      <c r="F9" s="188"/>
      <c r="G9" s="188"/>
      <c r="H9" s="188"/>
      <c r="I9" s="188"/>
      <c r="J9" s="188"/>
      <c r="K9" s="188"/>
      <c r="L9" s="188"/>
      <c r="N9" s="179"/>
      <c r="O9" s="180"/>
      <c r="P9" s="188"/>
      <c r="Q9" s="188"/>
      <c r="R9" s="188"/>
      <c r="S9" s="179"/>
    </row>
    <row r="10" spans="1:20" ht="12.75">
      <c r="A10" s="177" t="s">
        <v>446</v>
      </c>
      <c r="B10" s="178">
        <v>1</v>
      </c>
      <c r="C10" s="218">
        <v>32404381</v>
      </c>
      <c r="D10" s="218">
        <v>33620233</v>
      </c>
      <c r="E10" s="218">
        <v>0</v>
      </c>
      <c r="F10" s="218">
        <v>0</v>
      </c>
      <c r="G10" s="218">
        <v>811760</v>
      </c>
      <c r="H10" s="218">
        <v>32808473</v>
      </c>
      <c r="I10" s="218">
        <v>34918807</v>
      </c>
      <c r="J10" s="218">
        <v>34918807</v>
      </c>
      <c r="K10" s="218">
        <v>0</v>
      </c>
      <c r="L10" s="218">
        <v>832054</v>
      </c>
      <c r="M10" s="218">
        <v>34086753</v>
      </c>
      <c r="N10" s="191"/>
      <c r="O10" s="218">
        <v>55246988</v>
      </c>
      <c r="P10" s="230">
        <v>58779973</v>
      </c>
      <c r="Q10" s="191"/>
      <c r="R10" s="218">
        <v>58779973</v>
      </c>
      <c r="S10" s="192"/>
      <c r="T10" s="218">
        <v>34086753</v>
      </c>
    </row>
    <row r="11" spans="1:20" ht="12.75">
      <c r="A11" s="177" t="s">
        <v>447</v>
      </c>
      <c r="B11" s="178">
        <v>2</v>
      </c>
      <c r="C11" s="218">
        <v>84340154</v>
      </c>
      <c r="D11" s="218">
        <v>87238384</v>
      </c>
      <c r="E11" s="218">
        <v>0</v>
      </c>
      <c r="F11" s="218">
        <v>0</v>
      </c>
      <c r="G11" s="218">
        <v>9349499</v>
      </c>
      <c r="H11" s="218">
        <v>77888885</v>
      </c>
      <c r="I11" s="218">
        <v>90212126</v>
      </c>
      <c r="J11" s="218">
        <v>90212126</v>
      </c>
      <c r="K11" s="218">
        <v>0</v>
      </c>
      <c r="L11" s="218">
        <v>9583236</v>
      </c>
      <c r="M11" s="218">
        <v>80628890</v>
      </c>
      <c r="N11" s="191"/>
      <c r="O11" s="218">
        <v>116377545</v>
      </c>
      <c r="P11" s="230">
        <v>118589599</v>
      </c>
      <c r="Q11" s="191"/>
      <c r="R11" s="218">
        <v>118589599</v>
      </c>
      <c r="S11" s="192"/>
      <c r="T11" s="218">
        <v>80628890</v>
      </c>
    </row>
    <row r="12" spans="1:20" ht="12.75">
      <c r="A12" s="177" t="s">
        <v>448</v>
      </c>
      <c r="B12" s="178">
        <v>3</v>
      </c>
      <c r="C12" s="218">
        <v>17237500</v>
      </c>
      <c r="D12" s="218">
        <v>18027438</v>
      </c>
      <c r="E12" s="218">
        <v>0</v>
      </c>
      <c r="F12" s="218">
        <v>0</v>
      </c>
      <c r="G12" s="218">
        <v>0</v>
      </c>
      <c r="H12" s="218">
        <v>18027438</v>
      </c>
      <c r="I12" s="218">
        <v>19212514</v>
      </c>
      <c r="J12" s="218">
        <v>19212514</v>
      </c>
      <c r="K12" s="218">
        <v>0</v>
      </c>
      <c r="L12" s="218">
        <v>0</v>
      </c>
      <c r="M12" s="218">
        <v>19212514</v>
      </c>
      <c r="N12" s="191"/>
      <c r="O12" s="218">
        <v>32234112</v>
      </c>
      <c r="P12" s="230">
        <v>33718207</v>
      </c>
      <c r="Q12" s="191"/>
      <c r="R12" s="218">
        <v>33718207</v>
      </c>
      <c r="S12" s="192"/>
      <c r="T12" s="218">
        <v>19212514</v>
      </c>
    </row>
    <row r="13" spans="1:20" ht="12.75">
      <c r="A13" s="177" t="s">
        <v>449</v>
      </c>
      <c r="B13" s="178">
        <v>4</v>
      </c>
      <c r="C13" s="218">
        <v>11356251</v>
      </c>
      <c r="D13" s="218">
        <v>11708307</v>
      </c>
      <c r="E13" s="218">
        <v>0</v>
      </c>
      <c r="F13" s="218">
        <v>0</v>
      </c>
      <c r="G13" s="218">
        <v>0</v>
      </c>
      <c r="H13" s="218">
        <v>11708307</v>
      </c>
      <c r="I13" s="218">
        <v>12079770</v>
      </c>
      <c r="J13" s="218">
        <v>12079770</v>
      </c>
      <c r="K13" s="218">
        <v>0</v>
      </c>
      <c r="L13" s="218">
        <v>0</v>
      </c>
      <c r="M13" s="218">
        <v>12079770</v>
      </c>
      <c r="N13" s="191"/>
      <c r="O13" s="218">
        <v>12919081</v>
      </c>
      <c r="P13" s="230">
        <v>13092459</v>
      </c>
      <c r="Q13" s="191"/>
      <c r="R13" s="218">
        <v>13092459</v>
      </c>
      <c r="S13" s="192"/>
      <c r="T13" s="218">
        <v>12079770</v>
      </c>
    </row>
    <row r="14" spans="1:20" ht="12.75">
      <c r="A14" s="177" t="s">
        <v>450</v>
      </c>
      <c r="B14" s="178">
        <v>5</v>
      </c>
      <c r="C14" s="218">
        <v>73038831</v>
      </c>
      <c r="D14" s="218">
        <v>76081914</v>
      </c>
      <c r="E14" s="218">
        <v>0</v>
      </c>
      <c r="F14" s="218">
        <v>0</v>
      </c>
      <c r="G14" s="218">
        <v>0</v>
      </c>
      <c r="H14" s="218">
        <v>76081914</v>
      </c>
      <c r="I14" s="218">
        <v>78771989</v>
      </c>
      <c r="J14" s="218">
        <v>78771989</v>
      </c>
      <c r="K14" s="218">
        <v>0</v>
      </c>
      <c r="L14" s="218">
        <v>0</v>
      </c>
      <c r="M14" s="218">
        <v>78771989</v>
      </c>
      <c r="N14" s="191"/>
      <c r="O14" s="218">
        <v>79112355</v>
      </c>
      <c r="P14" s="230">
        <v>80577484</v>
      </c>
      <c r="Q14" s="191"/>
      <c r="R14" s="218">
        <v>80577484</v>
      </c>
      <c r="S14" s="192"/>
      <c r="T14" s="218">
        <v>78771989</v>
      </c>
    </row>
    <row r="15" spans="1:20" ht="12.75">
      <c r="A15" s="177" t="s">
        <v>451</v>
      </c>
      <c r="B15" s="178">
        <v>6</v>
      </c>
      <c r="C15" s="218">
        <v>1641470</v>
      </c>
      <c r="D15" s="218">
        <v>1689068</v>
      </c>
      <c r="E15" s="218">
        <v>0</v>
      </c>
      <c r="F15" s="218">
        <v>0</v>
      </c>
      <c r="G15" s="218">
        <v>0</v>
      </c>
      <c r="H15" s="218">
        <v>1689068</v>
      </c>
      <c r="I15" s="218">
        <v>1747803</v>
      </c>
      <c r="J15" s="218">
        <v>1747803</v>
      </c>
      <c r="K15" s="218">
        <v>0</v>
      </c>
      <c r="L15" s="218">
        <v>0</v>
      </c>
      <c r="M15" s="218">
        <v>1747803</v>
      </c>
      <c r="N15" s="191"/>
      <c r="O15" s="218">
        <v>6879077</v>
      </c>
      <c r="P15" s="230">
        <v>6923123</v>
      </c>
      <c r="Q15" s="191"/>
      <c r="R15" s="218">
        <v>6923123</v>
      </c>
      <c r="S15" s="192"/>
      <c r="T15" s="218">
        <v>1747803</v>
      </c>
    </row>
    <row r="16" spans="1:20" ht="12.75">
      <c r="A16" s="177" t="s">
        <v>452</v>
      </c>
      <c r="B16" s="178">
        <v>7</v>
      </c>
      <c r="C16" s="218">
        <v>45766634</v>
      </c>
      <c r="D16" s="218">
        <v>47359518</v>
      </c>
      <c r="E16" s="218">
        <v>0</v>
      </c>
      <c r="F16" s="218">
        <v>0</v>
      </c>
      <c r="G16" s="218">
        <v>0</v>
      </c>
      <c r="H16" s="218">
        <v>47359518</v>
      </c>
      <c r="I16" s="218">
        <v>49055688</v>
      </c>
      <c r="J16" s="218">
        <v>49055688</v>
      </c>
      <c r="K16" s="218">
        <v>0</v>
      </c>
      <c r="L16" s="218">
        <v>0</v>
      </c>
      <c r="M16" s="218">
        <v>49055688</v>
      </c>
      <c r="N16" s="191"/>
      <c r="O16" s="218">
        <v>62737546</v>
      </c>
      <c r="P16" s="230">
        <v>65519572</v>
      </c>
      <c r="Q16" s="191"/>
      <c r="R16" s="218">
        <v>65519572</v>
      </c>
      <c r="S16" s="192"/>
      <c r="T16" s="218">
        <v>49055688</v>
      </c>
    </row>
    <row r="17" spans="1:20" ht="12.75">
      <c r="A17" s="177" t="s">
        <v>453</v>
      </c>
      <c r="B17" s="178">
        <v>8</v>
      </c>
      <c r="C17" s="218">
        <v>52787635</v>
      </c>
      <c r="D17" s="218">
        <v>54963386</v>
      </c>
      <c r="E17" s="218">
        <v>0</v>
      </c>
      <c r="F17" s="218">
        <v>0</v>
      </c>
      <c r="G17" s="218">
        <v>4754539</v>
      </c>
      <c r="H17" s="218">
        <v>50208847</v>
      </c>
      <c r="I17" s="218">
        <v>57085281</v>
      </c>
      <c r="J17" s="218">
        <v>57085281</v>
      </c>
      <c r="K17" s="218">
        <v>0</v>
      </c>
      <c r="L17" s="218">
        <v>4873402</v>
      </c>
      <c r="M17" s="218">
        <v>52211879</v>
      </c>
      <c r="N17" s="191"/>
      <c r="O17" s="218">
        <v>64422353</v>
      </c>
      <c r="P17" s="230">
        <v>65070167</v>
      </c>
      <c r="Q17" s="191"/>
      <c r="R17" s="218">
        <v>65070167</v>
      </c>
      <c r="S17" s="192"/>
      <c r="T17" s="218">
        <v>52211879</v>
      </c>
    </row>
    <row r="18" spans="1:20" ht="12.75">
      <c r="A18" s="177" t="s">
        <v>454</v>
      </c>
      <c r="B18" s="178">
        <v>9</v>
      </c>
      <c r="C18" s="218">
        <v>142600951</v>
      </c>
      <c r="D18" s="218">
        <v>150531622</v>
      </c>
      <c r="E18" s="218">
        <v>0</v>
      </c>
      <c r="F18" s="218">
        <v>0</v>
      </c>
      <c r="G18" s="218">
        <v>0</v>
      </c>
      <c r="H18" s="218">
        <v>150531622</v>
      </c>
      <c r="I18" s="218">
        <v>157043311</v>
      </c>
      <c r="J18" s="218">
        <v>157043311</v>
      </c>
      <c r="K18" s="218">
        <v>0</v>
      </c>
      <c r="L18" s="218">
        <v>0</v>
      </c>
      <c r="M18" s="218">
        <v>157043311</v>
      </c>
      <c r="N18" s="191"/>
      <c r="O18" s="218">
        <v>219975234</v>
      </c>
      <c r="P18" s="230">
        <v>225691764</v>
      </c>
      <c r="Q18" s="191"/>
      <c r="R18" s="218">
        <v>225691764</v>
      </c>
      <c r="S18" s="192"/>
      <c r="T18" s="218">
        <v>157043311</v>
      </c>
    </row>
    <row r="19" spans="1:20" ht="12.75">
      <c r="A19" s="177" t="s">
        <v>455</v>
      </c>
      <c r="B19" s="178">
        <v>10</v>
      </c>
      <c r="C19" s="218">
        <v>113696347</v>
      </c>
      <c r="D19" s="218">
        <v>122855373</v>
      </c>
      <c r="E19" s="218">
        <v>0</v>
      </c>
      <c r="F19" s="218">
        <v>5500000</v>
      </c>
      <c r="G19" s="218">
        <v>21095743</v>
      </c>
      <c r="H19" s="218">
        <v>101759630</v>
      </c>
      <c r="I19" s="218">
        <v>126776920</v>
      </c>
      <c r="J19" s="218">
        <v>126776920</v>
      </c>
      <c r="K19" s="218">
        <v>0</v>
      </c>
      <c r="L19" s="218">
        <v>21623137</v>
      </c>
      <c r="M19" s="218">
        <v>105153783</v>
      </c>
      <c r="N19" s="191"/>
      <c r="O19" s="218">
        <v>301424402</v>
      </c>
      <c r="P19" s="230">
        <v>304672618</v>
      </c>
      <c r="Q19" s="191"/>
      <c r="R19" s="218">
        <v>304672618</v>
      </c>
      <c r="S19" s="192"/>
      <c r="T19" s="218">
        <v>105153783</v>
      </c>
    </row>
    <row r="20" spans="1:20" ht="12.75">
      <c r="A20" s="177" t="s">
        <v>456</v>
      </c>
      <c r="B20" s="178">
        <v>11</v>
      </c>
      <c r="C20" s="218">
        <v>12516653</v>
      </c>
      <c r="D20" s="218">
        <v>12955141</v>
      </c>
      <c r="E20" s="218">
        <v>0</v>
      </c>
      <c r="F20" s="218">
        <v>0</v>
      </c>
      <c r="G20" s="218">
        <v>2417843</v>
      </c>
      <c r="H20" s="218">
        <v>10537298</v>
      </c>
      <c r="I20" s="218">
        <v>13451662</v>
      </c>
      <c r="J20" s="218">
        <v>13451662</v>
      </c>
      <c r="K20" s="218">
        <v>0</v>
      </c>
      <c r="L20" s="218">
        <v>2478289</v>
      </c>
      <c r="M20" s="218">
        <v>10973373</v>
      </c>
      <c r="N20" s="191"/>
      <c r="O20" s="218">
        <v>18314586</v>
      </c>
      <c r="P20" s="230">
        <v>18495734</v>
      </c>
      <c r="Q20" s="191"/>
      <c r="R20" s="218">
        <v>18495734</v>
      </c>
      <c r="S20" s="192"/>
      <c r="T20" s="218">
        <v>10973373</v>
      </c>
    </row>
    <row r="21" spans="1:20" ht="12.75">
      <c r="A21" s="177" t="s">
        <v>457</v>
      </c>
      <c r="B21" s="178">
        <v>12</v>
      </c>
      <c r="C21" s="218">
        <v>5985962</v>
      </c>
      <c r="D21" s="218">
        <v>6209856</v>
      </c>
      <c r="E21" s="218">
        <v>0</v>
      </c>
      <c r="F21" s="218">
        <v>0</v>
      </c>
      <c r="G21" s="218">
        <v>317222</v>
      </c>
      <c r="H21" s="218">
        <v>5892634</v>
      </c>
      <c r="I21" s="218">
        <v>6409634</v>
      </c>
      <c r="J21" s="218">
        <v>6409634</v>
      </c>
      <c r="K21" s="218">
        <v>0</v>
      </c>
      <c r="L21" s="218">
        <v>325153</v>
      </c>
      <c r="M21" s="218">
        <v>6084481</v>
      </c>
      <c r="N21" s="191"/>
      <c r="O21" s="218">
        <v>8716281</v>
      </c>
      <c r="P21" s="230">
        <v>9133367</v>
      </c>
      <c r="Q21" s="191"/>
      <c r="R21" s="218">
        <v>9133367</v>
      </c>
      <c r="S21" s="192"/>
      <c r="T21" s="218">
        <v>6084481</v>
      </c>
    </row>
    <row r="22" spans="1:20" ht="12.75">
      <c r="A22" s="177" t="s">
        <v>458</v>
      </c>
      <c r="B22" s="178">
        <v>13</v>
      </c>
      <c r="C22" s="218">
        <v>4063967</v>
      </c>
      <c r="D22" s="218">
        <v>4215661</v>
      </c>
      <c r="E22" s="218">
        <v>0</v>
      </c>
      <c r="F22" s="218">
        <v>0</v>
      </c>
      <c r="G22" s="218">
        <v>270772</v>
      </c>
      <c r="H22" s="218">
        <v>3944889</v>
      </c>
      <c r="I22" s="218">
        <v>4364909</v>
      </c>
      <c r="J22" s="218">
        <v>4364909</v>
      </c>
      <c r="K22" s="218">
        <v>0</v>
      </c>
      <c r="L22" s="218">
        <v>277541</v>
      </c>
      <c r="M22" s="218">
        <v>4087368</v>
      </c>
      <c r="N22" s="191"/>
      <c r="O22" s="218">
        <v>6522479</v>
      </c>
      <c r="P22" s="230">
        <v>6545700</v>
      </c>
      <c r="Q22" s="191"/>
      <c r="R22" s="218">
        <v>6545700</v>
      </c>
      <c r="S22" s="192"/>
      <c r="T22" s="218">
        <v>4087368</v>
      </c>
    </row>
    <row r="23" spans="1:20" ht="12.75">
      <c r="A23" s="177" t="s">
        <v>459</v>
      </c>
      <c r="B23" s="178">
        <v>14</v>
      </c>
      <c r="C23" s="218">
        <v>44426174</v>
      </c>
      <c r="D23" s="218">
        <v>46224897</v>
      </c>
      <c r="E23" s="218">
        <v>0</v>
      </c>
      <c r="F23" s="218">
        <v>0</v>
      </c>
      <c r="G23" s="218">
        <v>0</v>
      </c>
      <c r="H23" s="218">
        <v>46224897</v>
      </c>
      <c r="I23" s="218">
        <v>48016326</v>
      </c>
      <c r="J23" s="218">
        <v>48016326</v>
      </c>
      <c r="K23" s="218">
        <v>0</v>
      </c>
      <c r="L23" s="218">
        <v>0</v>
      </c>
      <c r="M23" s="218">
        <v>48016326</v>
      </c>
      <c r="N23" s="191"/>
      <c r="O23" s="218">
        <v>74662031</v>
      </c>
      <c r="P23" s="230">
        <v>78502876</v>
      </c>
      <c r="Q23" s="191"/>
      <c r="R23" s="218">
        <v>78502876</v>
      </c>
      <c r="S23" s="192"/>
      <c r="T23" s="218">
        <v>48016326</v>
      </c>
    </row>
    <row r="24" spans="1:20" ht="12.75">
      <c r="A24" s="177" t="s">
        <v>460</v>
      </c>
      <c r="B24" s="178">
        <v>15</v>
      </c>
      <c r="C24" s="218">
        <v>12593058</v>
      </c>
      <c r="D24" s="218">
        <v>13168847</v>
      </c>
      <c r="E24" s="218">
        <v>0</v>
      </c>
      <c r="F24" s="218">
        <v>0</v>
      </c>
      <c r="G24" s="218">
        <v>1472817</v>
      </c>
      <c r="H24" s="218">
        <v>11696030</v>
      </c>
      <c r="I24" s="218">
        <v>13825452</v>
      </c>
      <c r="J24" s="218">
        <v>13825452</v>
      </c>
      <c r="K24" s="218">
        <v>0</v>
      </c>
      <c r="L24" s="218">
        <v>1509637</v>
      </c>
      <c r="M24" s="218">
        <v>12315815</v>
      </c>
      <c r="N24" s="191"/>
      <c r="O24" s="218">
        <v>20717543</v>
      </c>
      <c r="P24" s="230">
        <v>21583144</v>
      </c>
      <c r="Q24" s="191"/>
      <c r="R24" s="218">
        <v>21583144</v>
      </c>
      <c r="S24" s="192"/>
      <c r="T24" s="218">
        <v>12315815</v>
      </c>
    </row>
    <row r="25" spans="1:20" ht="12.75">
      <c r="A25" s="177" t="s">
        <v>461</v>
      </c>
      <c r="B25" s="178">
        <v>16</v>
      </c>
      <c r="C25" s="218">
        <v>73464173</v>
      </c>
      <c r="D25" s="218">
        <v>76079548</v>
      </c>
      <c r="E25" s="218">
        <v>0</v>
      </c>
      <c r="F25" s="218">
        <v>0</v>
      </c>
      <c r="G25" s="218">
        <v>0</v>
      </c>
      <c r="H25" s="218">
        <v>76079548</v>
      </c>
      <c r="I25" s="218">
        <v>79090593</v>
      </c>
      <c r="J25" s="218">
        <v>79090593</v>
      </c>
      <c r="K25" s="218">
        <v>0</v>
      </c>
      <c r="L25" s="218">
        <v>0</v>
      </c>
      <c r="M25" s="218">
        <v>79090593</v>
      </c>
      <c r="N25" s="191"/>
      <c r="O25" s="218">
        <v>125255433</v>
      </c>
      <c r="P25" s="230">
        <v>130370504</v>
      </c>
      <c r="Q25" s="191"/>
      <c r="R25" s="218">
        <v>130370504</v>
      </c>
      <c r="S25" s="192"/>
      <c r="T25" s="218">
        <v>79090593</v>
      </c>
    </row>
    <row r="26" spans="1:20" ht="12.75">
      <c r="A26" s="177" t="s">
        <v>462</v>
      </c>
      <c r="B26" s="178">
        <v>17</v>
      </c>
      <c r="C26" s="218">
        <v>44823850</v>
      </c>
      <c r="D26" s="218">
        <v>46875534</v>
      </c>
      <c r="E26" s="218">
        <v>0</v>
      </c>
      <c r="F26" s="218">
        <v>0</v>
      </c>
      <c r="G26" s="218">
        <v>2713989</v>
      </c>
      <c r="H26" s="218">
        <v>44161545</v>
      </c>
      <c r="I26" s="218">
        <v>48736792</v>
      </c>
      <c r="J26" s="218">
        <v>48736792</v>
      </c>
      <c r="K26" s="218">
        <v>0</v>
      </c>
      <c r="L26" s="218">
        <v>2781839</v>
      </c>
      <c r="M26" s="218">
        <v>45954953</v>
      </c>
      <c r="N26" s="191"/>
      <c r="O26" s="218">
        <v>57164635</v>
      </c>
      <c r="P26" s="230">
        <v>57691973</v>
      </c>
      <c r="Q26" s="191"/>
      <c r="R26" s="218">
        <v>57691973</v>
      </c>
      <c r="S26" s="192"/>
      <c r="T26" s="218">
        <v>45954953</v>
      </c>
    </row>
    <row r="27" spans="1:20" ht="12.75">
      <c r="A27" s="177" t="s">
        <v>463</v>
      </c>
      <c r="B27" s="178">
        <v>18</v>
      </c>
      <c r="C27" s="218">
        <v>20137740</v>
      </c>
      <c r="D27" s="218">
        <v>21007325</v>
      </c>
      <c r="E27" s="218">
        <v>0</v>
      </c>
      <c r="F27" s="218">
        <v>0</v>
      </c>
      <c r="G27" s="218">
        <v>1429006</v>
      </c>
      <c r="H27" s="218">
        <v>19578319</v>
      </c>
      <c r="I27" s="218">
        <v>21834086</v>
      </c>
      <c r="J27" s="218">
        <v>21834086</v>
      </c>
      <c r="K27" s="218">
        <v>0</v>
      </c>
      <c r="L27" s="218">
        <v>1464731</v>
      </c>
      <c r="M27" s="218">
        <v>20369355</v>
      </c>
      <c r="N27" s="191"/>
      <c r="O27" s="218">
        <v>21703149</v>
      </c>
      <c r="P27" s="230">
        <v>23286394</v>
      </c>
      <c r="Q27" s="191"/>
      <c r="R27" s="218">
        <v>23286394</v>
      </c>
      <c r="S27" s="192"/>
      <c r="T27" s="218">
        <v>20369355</v>
      </c>
    </row>
    <row r="28" spans="1:20" ht="12.75">
      <c r="A28" s="177" t="s">
        <v>464</v>
      </c>
      <c r="B28" s="178">
        <v>19</v>
      </c>
      <c r="C28" s="218">
        <v>24119751</v>
      </c>
      <c r="D28" s="218">
        <v>25370001</v>
      </c>
      <c r="E28" s="218">
        <v>0</v>
      </c>
      <c r="F28" s="218">
        <v>0</v>
      </c>
      <c r="G28" s="218">
        <v>790998</v>
      </c>
      <c r="H28" s="218">
        <v>24579003</v>
      </c>
      <c r="I28" s="218">
        <v>26504411</v>
      </c>
      <c r="J28" s="218">
        <v>26504411</v>
      </c>
      <c r="K28" s="218">
        <v>0</v>
      </c>
      <c r="L28" s="218">
        <v>810773</v>
      </c>
      <c r="M28" s="218">
        <v>25693638</v>
      </c>
      <c r="N28" s="191"/>
      <c r="O28" s="218">
        <v>32526005</v>
      </c>
      <c r="P28" s="230">
        <v>33794241</v>
      </c>
      <c r="Q28" s="191"/>
      <c r="R28" s="218">
        <v>33794241</v>
      </c>
      <c r="S28" s="192"/>
      <c r="T28" s="218">
        <v>25693638</v>
      </c>
    </row>
    <row r="29" spans="1:20" ht="12.75">
      <c r="A29" s="177" t="s">
        <v>465</v>
      </c>
      <c r="B29" s="178">
        <v>20</v>
      </c>
      <c r="C29" s="218">
        <v>121259225</v>
      </c>
      <c r="D29" s="218">
        <v>125537222</v>
      </c>
      <c r="E29" s="218">
        <v>0</v>
      </c>
      <c r="F29" s="218">
        <v>0</v>
      </c>
      <c r="G29" s="218">
        <v>0</v>
      </c>
      <c r="H29" s="218">
        <v>125537222</v>
      </c>
      <c r="I29" s="218">
        <v>129764768</v>
      </c>
      <c r="J29" s="218">
        <v>129764768</v>
      </c>
      <c r="K29" s="218">
        <v>0</v>
      </c>
      <c r="L29" s="218">
        <v>0</v>
      </c>
      <c r="M29" s="218">
        <v>129764768</v>
      </c>
      <c r="N29" s="191"/>
      <c r="O29" s="218">
        <v>377139395</v>
      </c>
      <c r="P29" s="230">
        <v>399462505</v>
      </c>
      <c r="Q29" s="191"/>
      <c r="R29" s="218">
        <v>399462505</v>
      </c>
      <c r="S29" s="192"/>
      <c r="T29" s="218">
        <v>129764768</v>
      </c>
    </row>
    <row r="30" spans="1:20" ht="12.75">
      <c r="A30" s="177" t="s">
        <v>466</v>
      </c>
      <c r="B30" s="178">
        <v>21</v>
      </c>
      <c r="C30" s="218">
        <v>8087275</v>
      </c>
      <c r="D30" s="218">
        <v>8401060</v>
      </c>
      <c r="E30" s="218">
        <v>0</v>
      </c>
      <c r="F30" s="218">
        <v>0</v>
      </c>
      <c r="G30" s="218">
        <v>0</v>
      </c>
      <c r="H30" s="218">
        <v>8401060</v>
      </c>
      <c r="I30" s="218">
        <v>8731448</v>
      </c>
      <c r="J30" s="218">
        <v>8731448</v>
      </c>
      <c r="K30" s="218">
        <v>0</v>
      </c>
      <c r="L30" s="218">
        <v>0</v>
      </c>
      <c r="M30" s="218">
        <v>8731448</v>
      </c>
      <c r="N30" s="191"/>
      <c r="O30" s="218">
        <v>12138877</v>
      </c>
      <c r="P30" s="230">
        <v>12441108</v>
      </c>
      <c r="Q30" s="191"/>
      <c r="R30" s="218">
        <v>12441108</v>
      </c>
      <c r="S30" s="192"/>
      <c r="T30" s="218">
        <v>8731448</v>
      </c>
    </row>
    <row r="31" spans="1:20" ht="12.75">
      <c r="A31" s="177" t="s">
        <v>467</v>
      </c>
      <c r="B31" s="178">
        <v>22</v>
      </c>
      <c r="C31" s="218">
        <v>5970071</v>
      </c>
      <c r="D31" s="218">
        <v>6230618</v>
      </c>
      <c r="E31" s="218">
        <v>0</v>
      </c>
      <c r="F31" s="218">
        <v>0</v>
      </c>
      <c r="G31" s="218">
        <v>465774</v>
      </c>
      <c r="H31" s="218">
        <v>5764844</v>
      </c>
      <c r="I31" s="218">
        <v>6409223</v>
      </c>
      <c r="J31" s="218">
        <v>6409223</v>
      </c>
      <c r="K31" s="218">
        <v>0</v>
      </c>
      <c r="L31" s="218">
        <v>477418</v>
      </c>
      <c r="M31" s="218">
        <v>5931805</v>
      </c>
      <c r="N31" s="191"/>
      <c r="O31" s="218">
        <v>13263897</v>
      </c>
      <c r="P31" s="230">
        <v>13274964</v>
      </c>
      <c r="Q31" s="191"/>
      <c r="R31" s="218">
        <v>13274964</v>
      </c>
      <c r="S31" s="192"/>
      <c r="T31" s="218">
        <v>5931805</v>
      </c>
    </row>
    <row r="32" spans="1:20" ht="12.75">
      <c r="A32" s="177" t="s">
        <v>468</v>
      </c>
      <c r="B32" s="178">
        <v>23</v>
      </c>
      <c r="C32" s="218">
        <v>69820484</v>
      </c>
      <c r="D32" s="218">
        <v>72855273</v>
      </c>
      <c r="E32" s="218">
        <v>0</v>
      </c>
      <c r="F32" s="218">
        <v>0</v>
      </c>
      <c r="G32" s="218">
        <v>0</v>
      </c>
      <c r="H32" s="218">
        <v>72855273</v>
      </c>
      <c r="I32" s="218">
        <v>76269604</v>
      </c>
      <c r="J32" s="218">
        <v>76269604</v>
      </c>
      <c r="K32" s="218">
        <v>0</v>
      </c>
      <c r="L32" s="218">
        <v>0</v>
      </c>
      <c r="M32" s="218">
        <v>76269604</v>
      </c>
      <c r="N32" s="191"/>
      <c r="O32" s="218">
        <v>101654252</v>
      </c>
      <c r="P32" s="230">
        <v>103657342</v>
      </c>
      <c r="Q32" s="191"/>
      <c r="R32" s="218">
        <v>103657342</v>
      </c>
      <c r="S32" s="192"/>
      <c r="T32" s="218">
        <v>76269604</v>
      </c>
    </row>
    <row r="33" spans="1:20" ht="12.75">
      <c r="A33" s="177" t="s">
        <v>469</v>
      </c>
      <c r="B33" s="178">
        <v>24</v>
      </c>
      <c r="C33" s="218">
        <v>27507359</v>
      </c>
      <c r="D33" s="218">
        <v>28624718</v>
      </c>
      <c r="E33" s="218">
        <v>0</v>
      </c>
      <c r="F33" s="218">
        <v>0</v>
      </c>
      <c r="G33" s="218">
        <v>0</v>
      </c>
      <c r="H33" s="218">
        <v>28624718</v>
      </c>
      <c r="I33" s="218">
        <v>29791509</v>
      </c>
      <c r="J33" s="218">
        <v>29791509</v>
      </c>
      <c r="K33" s="218">
        <v>0</v>
      </c>
      <c r="L33" s="218">
        <v>0</v>
      </c>
      <c r="M33" s="218">
        <v>29791509</v>
      </c>
      <c r="N33" s="191"/>
      <c r="O33" s="218">
        <v>39458320</v>
      </c>
      <c r="P33" s="230">
        <v>41102046</v>
      </c>
      <c r="Q33" s="191"/>
      <c r="R33" s="218">
        <v>41102046</v>
      </c>
      <c r="S33" s="192"/>
      <c r="T33" s="218">
        <v>29791509</v>
      </c>
    </row>
    <row r="34" spans="1:20" ht="12.75">
      <c r="A34" s="177" t="s">
        <v>470</v>
      </c>
      <c r="B34" s="178">
        <v>25</v>
      </c>
      <c r="C34" s="218">
        <v>39837833</v>
      </c>
      <c r="D34" s="218">
        <v>41820156</v>
      </c>
      <c r="E34" s="218">
        <v>0</v>
      </c>
      <c r="F34" s="218">
        <v>0</v>
      </c>
      <c r="G34" s="218">
        <v>0</v>
      </c>
      <c r="H34" s="218">
        <v>41820156</v>
      </c>
      <c r="I34" s="218">
        <v>45936316</v>
      </c>
      <c r="J34" s="218">
        <v>45936316</v>
      </c>
      <c r="K34" s="218">
        <v>1500000</v>
      </c>
      <c r="L34" s="218">
        <v>1500000</v>
      </c>
      <c r="M34" s="218">
        <v>44436316</v>
      </c>
      <c r="N34" s="191"/>
      <c r="O34" s="218">
        <v>66601326</v>
      </c>
      <c r="P34" s="230">
        <v>72028996</v>
      </c>
      <c r="Q34" s="191"/>
      <c r="R34" s="218">
        <v>72028996</v>
      </c>
      <c r="S34" s="192"/>
      <c r="T34" s="218">
        <v>44436316</v>
      </c>
    </row>
    <row r="35" spans="1:20" ht="12.75">
      <c r="A35" s="177" t="s">
        <v>471</v>
      </c>
      <c r="B35" s="178">
        <v>26</v>
      </c>
      <c r="C35" s="218">
        <v>89250197</v>
      </c>
      <c r="D35" s="218">
        <v>92590154</v>
      </c>
      <c r="E35" s="218">
        <v>0</v>
      </c>
      <c r="F35" s="218">
        <v>0</v>
      </c>
      <c r="G35" s="218">
        <v>12775439</v>
      </c>
      <c r="H35" s="218">
        <v>79814715</v>
      </c>
      <c r="I35" s="218">
        <v>96008913</v>
      </c>
      <c r="J35" s="218">
        <v>96008913</v>
      </c>
      <c r="K35" s="218">
        <v>0</v>
      </c>
      <c r="L35" s="218">
        <v>13094825</v>
      </c>
      <c r="M35" s="218">
        <v>82914088</v>
      </c>
      <c r="N35" s="191"/>
      <c r="O35" s="218">
        <v>230246363</v>
      </c>
      <c r="P35" s="230">
        <v>237203021</v>
      </c>
      <c r="Q35" s="191"/>
      <c r="R35" s="218">
        <v>237203021</v>
      </c>
      <c r="S35" s="192"/>
      <c r="T35" s="218">
        <v>82914088</v>
      </c>
    </row>
    <row r="36" spans="1:20" ht="12.75">
      <c r="A36" s="177" t="s">
        <v>472</v>
      </c>
      <c r="B36" s="178">
        <v>27</v>
      </c>
      <c r="C36" s="218">
        <v>9457290</v>
      </c>
      <c r="D36" s="218">
        <v>9873799</v>
      </c>
      <c r="E36" s="218">
        <v>0</v>
      </c>
      <c r="F36" s="218">
        <v>0</v>
      </c>
      <c r="G36" s="218">
        <v>921231</v>
      </c>
      <c r="H36" s="218">
        <v>8952568</v>
      </c>
      <c r="I36" s="218">
        <v>10328889</v>
      </c>
      <c r="J36" s="218">
        <v>10328889</v>
      </c>
      <c r="K36" s="218">
        <v>0</v>
      </c>
      <c r="L36" s="218">
        <v>944262</v>
      </c>
      <c r="M36" s="218">
        <v>9384627</v>
      </c>
      <c r="N36" s="191"/>
      <c r="O36" s="218">
        <v>23503158</v>
      </c>
      <c r="P36" s="230">
        <v>24444500</v>
      </c>
      <c r="Q36" s="191"/>
      <c r="R36" s="218">
        <v>24444500</v>
      </c>
      <c r="S36" s="192"/>
      <c r="T36" s="218">
        <v>9384627</v>
      </c>
    </row>
    <row r="37" spans="1:20" ht="12.75">
      <c r="A37" s="177" t="s">
        <v>473</v>
      </c>
      <c r="B37" s="178">
        <v>28</v>
      </c>
      <c r="C37" s="218">
        <v>11569324</v>
      </c>
      <c r="D37" s="218">
        <v>12072601</v>
      </c>
      <c r="E37" s="218">
        <v>0</v>
      </c>
      <c r="F37" s="218">
        <v>0</v>
      </c>
      <c r="G37" s="218">
        <v>20449</v>
      </c>
      <c r="H37" s="218">
        <v>12052152</v>
      </c>
      <c r="I37" s="218">
        <v>12672100</v>
      </c>
      <c r="J37" s="218">
        <v>12672100</v>
      </c>
      <c r="K37" s="218">
        <v>0</v>
      </c>
      <c r="L37" s="218">
        <v>20960</v>
      </c>
      <c r="M37" s="218">
        <v>12651140</v>
      </c>
      <c r="N37" s="191"/>
      <c r="O37" s="218">
        <v>16464575</v>
      </c>
      <c r="P37" s="230">
        <v>17293384</v>
      </c>
      <c r="Q37" s="191"/>
      <c r="R37" s="218">
        <v>17293384</v>
      </c>
      <c r="S37" s="192"/>
      <c r="T37" s="218">
        <v>12651140</v>
      </c>
    </row>
    <row r="38" spans="1:20" ht="12.75">
      <c r="A38" s="177" t="s">
        <v>474</v>
      </c>
      <c r="B38" s="178">
        <v>29</v>
      </c>
      <c r="C38" s="218">
        <v>4355366</v>
      </c>
      <c r="D38" s="218">
        <v>4570462</v>
      </c>
      <c r="E38" s="218">
        <v>0</v>
      </c>
      <c r="F38" s="218">
        <v>0</v>
      </c>
      <c r="G38" s="218">
        <v>0</v>
      </c>
      <c r="H38" s="218">
        <v>4570462</v>
      </c>
      <c r="I38" s="218">
        <v>4712279</v>
      </c>
      <c r="J38" s="218">
        <v>4712279</v>
      </c>
      <c r="K38" s="218">
        <v>0</v>
      </c>
      <c r="L38" s="218">
        <v>0</v>
      </c>
      <c r="M38" s="218">
        <v>4712279</v>
      </c>
      <c r="N38" s="191"/>
      <c r="O38" s="218">
        <v>5948566</v>
      </c>
      <c r="P38" s="230">
        <v>5928692</v>
      </c>
      <c r="Q38" s="191"/>
      <c r="R38" s="218">
        <v>5928692</v>
      </c>
      <c r="S38" s="192"/>
      <c r="T38" s="218">
        <v>4712279</v>
      </c>
    </row>
    <row r="39" spans="1:20" ht="12.75">
      <c r="A39" s="177" t="s">
        <v>475</v>
      </c>
      <c r="B39" s="178">
        <v>30</v>
      </c>
      <c r="C39" s="218">
        <v>103596037</v>
      </c>
      <c r="D39" s="218">
        <v>108035190</v>
      </c>
      <c r="E39" s="218">
        <v>0</v>
      </c>
      <c r="F39" s="218">
        <v>0</v>
      </c>
      <c r="G39" s="218">
        <v>0</v>
      </c>
      <c r="H39" s="218">
        <v>108035190</v>
      </c>
      <c r="I39" s="218">
        <v>112164090</v>
      </c>
      <c r="J39" s="218">
        <v>112164090</v>
      </c>
      <c r="K39" s="218">
        <v>0</v>
      </c>
      <c r="L39" s="218">
        <v>0</v>
      </c>
      <c r="M39" s="218">
        <v>112164090</v>
      </c>
      <c r="N39" s="191"/>
      <c r="O39" s="218">
        <v>187055866</v>
      </c>
      <c r="P39" s="230">
        <v>195683571</v>
      </c>
      <c r="Q39" s="191"/>
      <c r="R39" s="218">
        <v>195683571</v>
      </c>
      <c r="S39" s="192"/>
      <c r="T39" s="218">
        <v>112164090</v>
      </c>
    </row>
    <row r="40" spans="1:20" ht="12.75">
      <c r="A40" s="177" t="s">
        <v>476</v>
      </c>
      <c r="B40" s="178">
        <v>31</v>
      </c>
      <c r="C40" s="218">
        <v>134931118</v>
      </c>
      <c r="D40" s="218">
        <v>141531357</v>
      </c>
      <c r="E40" s="218">
        <v>0</v>
      </c>
      <c r="F40" s="218">
        <v>0</v>
      </c>
      <c r="G40" s="218">
        <v>0</v>
      </c>
      <c r="H40" s="218">
        <v>141531357</v>
      </c>
      <c r="I40" s="218">
        <v>149035612</v>
      </c>
      <c r="J40" s="218">
        <v>149035612</v>
      </c>
      <c r="K40" s="218">
        <v>0</v>
      </c>
      <c r="L40" s="218">
        <v>0</v>
      </c>
      <c r="M40" s="218">
        <v>149035612</v>
      </c>
      <c r="N40" s="191"/>
      <c r="O40" s="218">
        <v>188854796</v>
      </c>
      <c r="P40" s="230">
        <v>194842749</v>
      </c>
      <c r="Q40" s="191"/>
      <c r="R40" s="218">
        <v>194842749</v>
      </c>
      <c r="S40" s="192"/>
      <c r="T40" s="218">
        <v>149035612</v>
      </c>
    </row>
    <row r="41" spans="1:20" ht="12.75">
      <c r="A41" s="177" t="s">
        <v>477</v>
      </c>
      <c r="B41" s="178">
        <v>32</v>
      </c>
      <c r="C41" s="218">
        <v>18738701</v>
      </c>
      <c r="D41" s="218">
        <v>19444909</v>
      </c>
      <c r="E41" s="218">
        <v>0</v>
      </c>
      <c r="F41" s="218">
        <v>0</v>
      </c>
      <c r="G41" s="218">
        <v>0</v>
      </c>
      <c r="H41" s="218">
        <v>19444909</v>
      </c>
      <c r="I41" s="218">
        <v>20140168</v>
      </c>
      <c r="J41" s="218">
        <v>20140168</v>
      </c>
      <c r="K41" s="218">
        <v>0</v>
      </c>
      <c r="L41" s="218">
        <v>0</v>
      </c>
      <c r="M41" s="218">
        <v>20140168</v>
      </c>
      <c r="N41" s="191"/>
      <c r="O41" s="218">
        <v>25761651</v>
      </c>
      <c r="P41" s="230">
        <v>26879762</v>
      </c>
      <c r="Q41" s="191"/>
      <c r="R41" s="218">
        <v>26879762</v>
      </c>
      <c r="S41" s="192"/>
      <c r="T41" s="218">
        <v>20140168</v>
      </c>
    </row>
    <row r="42" spans="1:20" ht="12.75">
      <c r="A42" s="177" t="s">
        <v>478</v>
      </c>
      <c r="B42" s="178">
        <v>33</v>
      </c>
      <c r="C42" s="218">
        <v>2962546</v>
      </c>
      <c r="D42" s="218">
        <v>3084017</v>
      </c>
      <c r="E42" s="218">
        <v>0</v>
      </c>
      <c r="F42" s="218">
        <v>0</v>
      </c>
      <c r="G42" s="218">
        <v>441394</v>
      </c>
      <c r="H42" s="218">
        <v>2642623</v>
      </c>
      <c r="I42" s="218">
        <v>3184498</v>
      </c>
      <c r="J42" s="218">
        <v>3184498</v>
      </c>
      <c r="K42" s="218">
        <v>0</v>
      </c>
      <c r="L42" s="218">
        <v>452429</v>
      </c>
      <c r="M42" s="218">
        <v>2732069</v>
      </c>
      <c r="N42" s="191"/>
      <c r="O42" s="218">
        <v>4308627</v>
      </c>
      <c r="P42" s="230">
        <v>4409592</v>
      </c>
      <c r="Q42" s="191"/>
      <c r="R42" s="218">
        <v>4409592</v>
      </c>
      <c r="S42" s="192"/>
      <c r="T42" s="218">
        <v>2732069</v>
      </c>
    </row>
    <row r="43" spans="1:20" ht="12.75">
      <c r="A43" s="177" t="s">
        <v>479</v>
      </c>
      <c r="B43" s="178">
        <v>34</v>
      </c>
      <c r="C43" s="218">
        <v>20694442</v>
      </c>
      <c r="D43" s="218">
        <v>21577386</v>
      </c>
      <c r="E43" s="218">
        <v>0</v>
      </c>
      <c r="F43" s="218">
        <v>0</v>
      </c>
      <c r="G43" s="218">
        <v>1546442</v>
      </c>
      <c r="H43" s="218">
        <v>20030944</v>
      </c>
      <c r="I43" s="218">
        <v>22421921</v>
      </c>
      <c r="J43" s="218">
        <v>22421921</v>
      </c>
      <c r="K43" s="218">
        <v>0</v>
      </c>
      <c r="L43" s="218">
        <v>1585103</v>
      </c>
      <c r="M43" s="218">
        <v>20836818</v>
      </c>
      <c r="N43" s="191"/>
      <c r="O43" s="218">
        <v>27865757</v>
      </c>
      <c r="P43" s="230">
        <v>28164255</v>
      </c>
      <c r="Q43" s="191"/>
      <c r="R43" s="218">
        <v>28164255</v>
      </c>
      <c r="S43" s="192"/>
      <c r="T43" s="218">
        <v>20836818</v>
      </c>
    </row>
    <row r="44" spans="1:20" ht="12.75">
      <c r="A44" s="177" t="s">
        <v>480</v>
      </c>
      <c r="B44" s="178">
        <v>35</v>
      </c>
      <c r="C44" s="218">
        <v>2350783055</v>
      </c>
      <c r="D44" s="218">
        <v>2509114748</v>
      </c>
      <c r="E44" s="218">
        <v>0</v>
      </c>
      <c r="F44" s="218">
        <v>0</v>
      </c>
      <c r="G44" s="218">
        <v>0</v>
      </c>
      <c r="H44" s="218">
        <v>2509114748</v>
      </c>
      <c r="I44" s="218">
        <v>2675124276</v>
      </c>
      <c r="J44" s="218">
        <v>2675124276</v>
      </c>
      <c r="K44" s="218">
        <v>0</v>
      </c>
      <c r="L44" s="218">
        <v>0</v>
      </c>
      <c r="M44" s="218">
        <v>2675124276</v>
      </c>
      <c r="N44" s="191"/>
      <c r="O44" s="218">
        <v>4404972619</v>
      </c>
      <c r="P44" s="230">
        <v>4766323249</v>
      </c>
      <c r="Q44" s="191"/>
      <c r="R44" s="218">
        <v>4766323249</v>
      </c>
      <c r="S44" s="192"/>
      <c r="T44" s="218">
        <v>2675124276</v>
      </c>
    </row>
    <row r="45" spans="1:20" ht="12.75">
      <c r="A45" s="177" t="s">
        <v>481</v>
      </c>
      <c r="B45" s="178">
        <v>36</v>
      </c>
      <c r="C45" s="218">
        <v>46738964</v>
      </c>
      <c r="D45" s="218">
        <v>48442777</v>
      </c>
      <c r="E45" s="218">
        <v>0</v>
      </c>
      <c r="F45" s="218">
        <v>0</v>
      </c>
      <c r="G45" s="218">
        <v>2480037</v>
      </c>
      <c r="H45" s="218">
        <v>45962740</v>
      </c>
      <c r="I45" s="218">
        <v>50126269</v>
      </c>
      <c r="J45" s="218">
        <v>50126269</v>
      </c>
      <c r="K45" s="218">
        <v>0</v>
      </c>
      <c r="L45" s="218">
        <v>2542038</v>
      </c>
      <c r="M45" s="218">
        <v>47584231</v>
      </c>
      <c r="N45" s="191"/>
      <c r="O45" s="218">
        <v>122972648</v>
      </c>
      <c r="P45" s="230">
        <v>127088255</v>
      </c>
      <c r="Q45" s="191"/>
      <c r="R45" s="218">
        <v>127088255</v>
      </c>
      <c r="S45" s="192"/>
      <c r="T45" s="218">
        <v>47584231</v>
      </c>
    </row>
    <row r="46" spans="1:20" ht="12.75">
      <c r="A46" s="177" t="s">
        <v>482</v>
      </c>
      <c r="B46" s="178">
        <v>37</v>
      </c>
      <c r="C46" s="218">
        <v>21219522</v>
      </c>
      <c r="D46" s="218">
        <v>21990284</v>
      </c>
      <c r="E46" s="218">
        <v>0</v>
      </c>
      <c r="F46" s="218">
        <v>0</v>
      </c>
      <c r="G46" s="218">
        <v>1378997</v>
      </c>
      <c r="H46" s="218">
        <v>20611287</v>
      </c>
      <c r="I46" s="218">
        <v>22718755</v>
      </c>
      <c r="J46" s="218">
        <v>22718755</v>
      </c>
      <c r="K46" s="218">
        <v>0</v>
      </c>
      <c r="L46" s="218">
        <v>1413472</v>
      </c>
      <c r="M46" s="218">
        <v>21305283</v>
      </c>
      <c r="N46" s="191"/>
      <c r="O46" s="218">
        <v>29541990</v>
      </c>
      <c r="P46" s="230">
        <v>30183542</v>
      </c>
      <c r="Q46" s="191"/>
      <c r="R46" s="218">
        <v>30183542</v>
      </c>
      <c r="S46" s="192"/>
      <c r="T46" s="218">
        <v>21305283</v>
      </c>
    </row>
    <row r="47" spans="1:20" ht="12.75">
      <c r="A47" s="177" t="s">
        <v>483</v>
      </c>
      <c r="B47" s="178">
        <v>38</v>
      </c>
      <c r="C47" s="218">
        <v>29975880</v>
      </c>
      <c r="D47" s="218">
        <v>30917038</v>
      </c>
      <c r="E47" s="218">
        <v>0</v>
      </c>
      <c r="F47" s="218">
        <v>0</v>
      </c>
      <c r="G47" s="218">
        <v>5904318</v>
      </c>
      <c r="H47" s="218">
        <v>25012720</v>
      </c>
      <c r="I47" s="218">
        <v>31909186</v>
      </c>
      <c r="J47" s="218">
        <v>31909186</v>
      </c>
      <c r="K47" s="218">
        <v>0</v>
      </c>
      <c r="L47" s="218">
        <v>6051926</v>
      </c>
      <c r="M47" s="218">
        <v>25857260</v>
      </c>
      <c r="N47" s="191"/>
      <c r="O47" s="218">
        <v>47326376</v>
      </c>
      <c r="P47" s="230">
        <v>48447072</v>
      </c>
      <c r="Q47" s="191"/>
      <c r="R47" s="218">
        <v>48447072</v>
      </c>
      <c r="S47" s="192"/>
      <c r="T47" s="218">
        <v>25857260</v>
      </c>
    </row>
    <row r="48" spans="1:20" ht="12.75">
      <c r="A48" s="177" t="s">
        <v>484</v>
      </c>
      <c r="B48" s="178">
        <v>39</v>
      </c>
      <c r="C48" s="218">
        <v>13005293</v>
      </c>
      <c r="D48" s="218">
        <v>13748143</v>
      </c>
      <c r="E48" s="218">
        <v>0</v>
      </c>
      <c r="F48" s="218">
        <v>0</v>
      </c>
      <c r="G48" s="218">
        <v>1004751</v>
      </c>
      <c r="H48" s="218">
        <v>12743392</v>
      </c>
      <c r="I48" s="218">
        <v>14553421</v>
      </c>
      <c r="J48" s="218">
        <v>14553421</v>
      </c>
      <c r="K48" s="218">
        <v>0</v>
      </c>
      <c r="L48" s="218">
        <v>1029870</v>
      </c>
      <c r="M48" s="218">
        <v>13523551</v>
      </c>
      <c r="N48" s="191"/>
      <c r="O48" s="218">
        <v>20941464</v>
      </c>
      <c r="P48" s="230">
        <v>21722930</v>
      </c>
      <c r="Q48" s="191"/>
      <c r="R48" s="218">
        <v>21722930</v>
      </c>
      <c r="S48" s="192"/>
      <c r="T48" s="218">
        <v>13523551</v>
      </c>
    </row>
    <row r="49" spans="1:20" ht="12.75">
      <c r="A49" s="177" t="s">
        <v>485</v>
      </c>
      <c r="B49" s="178">
        <v>40</v>
      </c>
      <c r="C49" s="218">
        <v>92686291</v>
      </c>
      <c r="D49" s="218">
        <v>96036025</v>
      </c>
      <c r="E49" s="218">
        <v>0</v>
      </c>
      <c r="F49" s="218">
        <v>0</v>
      </c>
      <c r="G49" s="218">
        <v>0</v>
      </c>
      <c r="H49" s="218">
        <v>96036025</v>
      </c>
      <c r="I49" s="218">
        <v>99317719</v>
      </c>
      <c r="J49" s="218">
        <v>99317719</v>
      </c>
      <c r="K49" s="218">
        <v>0</v>
      </c>
      <c r="L49" s="218">
        <v>0</v>
      </c>
      <c r="M49" s="218">
        <v>99317719</v>
      </c>
      <c r="N49" s="191"/>
      <c r="O49" s="218">
        <v>193352554</v>
      </c>
      <c r="P49" s="230">
        <v>199564445</v>
      </c>
      <c r="Q49" s="191"/>
      <c r="R49" s="218">
        <v>199564445</v>
      </c>
      <c r="S49" s="192"/>
      <c r="T49" s="218">
        <v>99317719</v>
      </c>
    </row>
    <row r="50" spans="1:20" ht="12.75">
      <c r="A50" s="177" t="s">
        <v>486</v>
      </c>
      <c r="B50" s="178">
        <v>41</v>
      </c>
      <c r="C50" s="218">
        <v>31769031</v>
      </c>
      <c r="D50" s="218">
        <v>33179671</v>
      </c>
      <c r="E50" s="218">
        <v>0</v>
      </c>
      <c r="F50" s="218">
        <v>309000</v>
      </c>
      <c r="G50" s="218">
        <v>4260653</v>
      </c>
      <c r="H50" s="218">
        <v>28919018</v>
      </c>
      <c r="I50" s="218">
        <v>34389776</v>
      </c>
      <c r="J50" s="218">
        <v>34389776</v>
      </c>
      <c r="K50" s="218">
        <v>0</v>
      </c>
      <c r="L50" s="218">
        <v>4367169</v>
      </c>
      <c r="M50" s="218">
        <v>30022607</v>
      </c>
      <c r="N50" s="191"/>
      <c r="O50" s="218">
        <v>103047703</v>
      </c>
      <c r="P50" s="230">
        <v>106371343</v>
      </c>
      <c r="Q50" s="191"/>
      <c r="R50" s="218">
        <v>106371343</v>
      </c>
      <c r="S50" s="192"/>
      <c r="T50" s="218">
        <v>30022607</v>
      </c>
    </row>
    <row r="51" spans="1:20" ht="12.75">
      <c r="A51" s="177" t="s">
        <v>487</v>
      </c>
      <c r="B51" s="178">
        <v>42</v>
      </c>
      <c r="C51" s="218">
        <v>42480624</v>
      </c>
      <c r="D51" s="218">
        <v>44339285</v>
      </c>
      <c r="E51" s="218">
        <v>0</v>
      </c>
      <c r="F51" s="218">
        <v>0</v>
      </c>
      <c r="G51" s="218">
        <v>3328321</v>
      </c>
      <c r="H51" s="218">
        <v>41010964</v>
      </c>
      <c r="I51" s="218">
        <v>46306480</v>
      </c>
      <c r="J51" s="218">
        <v>46306480</v>
      </c>
      <c r="K51" s="218">
        <v>0</v>
      </c>
      <c r="L51" s="218">
        <v>3411529</v>
      </c>
      <c r="M51" s="218">
        <v>42894951</v>
      </c>
      <c r="N51" s="191"/>
      <c r="O51" s="218">
        <v>79379545</v>
      </c>
      <c r="P51" s="230">
        <v>83429173</v>
      </c>
      <c r="Q51" s="191"/>
      <c r="R51" s="218">
        <v>83429173</v>
      </c>
      <c r="S51" s="192"/>
      <c r="T51" s="218">
        <v>42894951</v>
      </c>
    </row>
    <row r="52" spans="1:20" ht="12.75">
      <c r="A52" s="177" t="s">
        <v>488</v>
      </c>
      <c r="B52" s="178">
        <v>43</v>
      </c>
      <c r="C52" s="218">
        <v>7485472</v>
      </c>
      <c r="D52" s="218">
        <v>7716005</v>
      </c>
      <c r="E52" s="218">
        <v>0</v>
      </c>
      <c r="F52" s="218">
        <v>0</v>
      </c>
      <c r="G52" s="218">
        <v>0</v>
      </c>
      <c r="H52" s="218">
        <v>7716005</v>
      </c>
      <c r="I52" s="218">
        <v>7964524</v>
      </c>
      <c r="J52" s="218">
        <v>7964524</v>
      </c>
      <c r="K52" s="218">
        <v>0</v>
      </c>
      <c r="L52" s="218">
        <v>0</v>
      </c>
      <c r="M52" s="218">
        <v>7964524</v>
      </c>
      <c r="N52" s="191"/>
      <c r="O52" s="218">
        <v>11017569</v>
      </c>
      <c r="P52" s="230">
        <v>11490918</v>
      </c>
      <c r="Q52" s="191"/>
      <c r="R52" s="218">
        <v>11490918</v>
      </c>
      <c r="S52" s="192"/>
      <c r="T52" s="218">
        <v>7964524</v>
      </c>
    </row>
    <row r="53" spans="1:20" ht="12.75">
      <c r="A53" s="177" t="s">
        <v>489</v>
      </c>
      <c r="B53" s="178">
        <v>44</v>
      </c>
      <c r="C53" s="218">
        <v>143674763</v>
      </c>
      <c r="D53" s="218">
        <v>149036481</v>
      </c>
      <c r="E53" s="218">
        <v>0</v>
      </c>
      <c r="F53" s="218">
        <v>0</v>
      </c>
      <c r="G53" s="218">
        <v>0</v>
      </c>
      <c r="H53" s="218">
        <v>149036481</v>
      </c>
      <c r="I53" s="218">
        <v>155093482</v>
      </c>
      <c r="J53" s="218">
        <v>155093482</v>
      </c>
      <c r="K53" s="218">
        <v>0</v>
      </c>
      <c r="L53" s="218">
        <v>0</v>
      </c>
      <c r="M53" s="218">
        <v>155093482</v>
      </c>
      <c r="N53" s="191"/>
      <c r="O53" s="218">
        <v>210657050</v>
      </c>
      <c r="P53" s="230">
        <v>228831793</v>
      </c>
      <c r="Q53" s="191"/>
      <c r="R53" s="218">
        <v>228831793</v>
      </c>
      <c r="S53" s="192"/>
      <c r="T53" s="218">
        <v>155093482</v>
      </c>
    </row>
    <row r="54" spans="1:20" ht="12.75">
      <c r="A54" s="177" t="s">
        <v>490</v>
      </c>
      <c r="B54" s="178">
        <v>45</v>
      </c>
      <c r="C54" s="218">
        <v>5449013</v>
      </c>
      <c r="D54" s="218">
        <v>5668022</v>
      </c>
      <c r="E54" s="218">
        <v>0</v>
      </c>
      <c r="F54" s="218">
        <v>0</v>
      </c>
      <c r="G54" s="218">
        <v>0</v>
      </c>
      <c r="H54" s="218">
        <v>5668022</v>
      </c>
      <c r="I54" s="218">
        <v>5878653</v>
      </c>
      <c r="J54" s="218">
        <v>5878653</v>
      </c>
      <c r="K54" s="218">
        <v>0</v>
      </c>
      <c r="L54" s="218">
        <v>0</v>
      </c>
      <c r="M54" s="218">
        <v>5878653</v>
      </c>
      <c r="N54" s="191"/>
      <c r="O54" s="218">
        <v>7431564</v>
      </c>
      <c r="P54" s="230">
        <v>7611714</v>
      </c>
      <c r="Q54" s="191"/>
      <c r="R54" s="218">
        <v>7611714</v>
      </c>
      <c r="S54" s="192"/>
      <c r="T54" s="218">
        <v>5878653</v>
      </c>
    </row>
    <row r="55" spans="1:20" ht="12.75">
      <c r="A55" s="177" t="s">
        <v>491</v>
      </c>
      <c r="B55" s="178">
        <v>46</v>
      </c>
      <c r="C55" s="218">
        <v>224812701</v>
      </c>
      <c r="D55" s="218">
        <v>233198737</v>
      </c>
      <c r="E55" s="218">
        <v>6575425</v>
      </c>
      <c r="F55" s="218">
        <v>0</v>
      </c>
      <c r="G55" s="218">
        <v>27960374</v>
      </c>
      <c r="H55" s="218">
        <v>205238363</v>
      </c>
      <c r="I55" s="218">
        <v>242349097</v>
      </c>
      <c r="J55" s="218">
        <v>242349097</v>
      </c>
      <c r="K55" s="218">
        <v>0</v>
      </c>
      <c r="L55" s="218">
        <v>28659383</v>
      </c>
      <c r="M55" s="218">
        <v>213689714</v>
      </c>
      <c r="N55" s="191"/>
      <c r="O55" s="218">
        <v>662288678</v>
      </c>
      <c r="P55" s="230">
        <v>685258862</v>
      </c>
      <c r="Q55" s="191"/>
      <c r="R55" s="218">
        <v>685258862</v>
      </c>
      <c r="S55" s="192"/>
      <c r="T55" s="218">
        <v>213689714</v>
      </c>
    </row>
    <row r="56" spans="1:20" ht="12.75">
      <c r="A56" s="177" t="s">
        <v>492</v>
      </c>
      <c r="B56" s="178">
        <v>47</v>
      </c>
      <c r="C56" s="218">
        <v>3900190</v>
      </c>
      <c r="D56" s="218">
        <v>4020485</v>
      </c>
      <c r="E56" s="218">
        <v>0</v>
      </c>
      <c r="F56" s="218">
        <v>0</v>
      </c>
      <c r="G56" s="218">
        <v>258471</v>
      </c>
      <c r="H56" s="218">
        <v>3762014</v>
      </c>
      <c r="I56" s="218">
        <v>4171654</v>
      </c>
      <c r="J56" s="218">
        <v>4171654</v>
      </c>
      <c r="K56" s="218">
        <v>0</v>
      </c>
      <c r="L56" s="218">
        <v>264933</v>
      </c>
      <c r="M56" s="218">
        <v>3906721</v>
      </c>
      <c r="N56" s="191"/>
      <c r="O56" s="218">
        <v>5610654</v>
      </c>
      <c r="P56" s="230">
        <v>5954548</v>
      </c>
      <c r="Q56" s="191"/>
      <c r="R56" s="218">
        <v>5954548</v>
      </c>
      <c r="S56" s="192"/>
      <c r="T56" s="218">
        <v>3906721</v>
      </c>
    </row>
    <row r="57" spans="1:20" ht="12.75">
      <c r="A57" s="177" t="s">
        <v>493</v>
      </c>
      <c r="B57" s="178">
        <v>48</v>
      </c>
      <c r="C57" s="218">
        <v>123645873</v>
      </c>
      <c r="D57" s="218">
        <v>130007610</v>
      </c>
      <c r="E57" s="218">
        <v>0</v>
      </c>
      <c r="F57" s="218">
        <v>0</v>
      </c>
      <c r="G57" s="218">
        <v>0</v>
      </c>
      <c r="H57" s="218">
        <v>130007610</v>
      </c>
      <c r="I57" s="218">
        <v>136366074</v>
      </c>
      <c r="J57" s="218">
        <v>136366074</v>
      </c>
      <c r="K57" s="218">
        <v>0</v>
      </c>
      <c r="L57" s="218">
        <v>0</v>
      </c>
      <c r="M57" s="218">
        <v>136366074</v>
      </c>
      <c r="N57" s="191"/>
      <c r="O57" s="218">
        <v>186154906</v>
      </c>
      <c r="P57" s="230">
        <v>191806582</v>
      </c>
      <c r="Q57" s="191"/>
      <c r="R57" s="218">
        <v>191806582</v>
      </c>
      <c r="S57" s="192"/>
      <c r="T57" s="218">
        <v>136366074</v>
      </c>
    </row>
    <row r="58" spans="1:20" ht="12.75">
      <c r="A58" s="177" t="s">
        <v>494</v>
      </c>
      <c r="B58" s="178">
        <v>49</v>
      </c>
      <c r="C58" s="218">
        <v>599170668</v>
      </c>
      <c r="D58" s="218">
        <v>628478895</v>
      </c>
      <c r="E58" s="218">
        <v>0</v>
      </c>
      <c r="F58" s="218">
        <v>0</v>
      </c>
      <c r="G58" s="218">
        <v>0</v>
      </c>
      <c r="H58" s="218">
        <v>628478895</v>
      </c>
      <c r="I58" s="218">
        <v>659696719</v>
      </c>
      <c r="J58" s="218">
        <v>659696719</v>
      </c>
      <c r="K58" s="218">
        <v>0</v>
      </c>
      <c r="L58" s="218">
        <v>0</v>
      </c>
      <c r="M58" s="218">
        <v>659696719</v>
      </c>
      <c r="N58" s="191"/>
      <c r="O58" s="218">
        <v>1373697731</v>
      </c>
      <c r="P58" s="230">
        <v>1505872323</v>
      </c>
      <c r="Q58" s="191"/>
      <c r="R58" s="218">
        <v>1505872323</v>
      </c>
      <c r="S58" s="192"/>
      <c r="T58" s="218">
        <v>659696719</v>
      </c>
    </row>
    <row r="59" spans="1:20" ht="12.75">
      <c r="A59" s="177" t="s">
        <v>495</v>
      </c>
      <c r="B59" s="178">
        <v>50</v>
      </c>
      <c r="C59" s="218">
        <v>76233465</v>
      </c>
      <c r="D59" s="218">
        <v>79874050</v>
      </c>
      <c r="E59" s="218">
        <v>0</v>
      </c>
      <c r="F59" s="218">
        <v>0</v>
      </c>
      <c r="G59" s="218">
        <v>5608801</v>
      </c>
      <c r="H59" s="218">
        <v>74265249</v>
      </c>
      <c r="I59" s="218">
        <v>83420671</v>
      </c>
      <c r="J59" s="218">
        <v>83420671</v>
      </c>
      <c r="K59" s="218">
        <v>0</v>
      </c>
      <c r="L59" s="218">
        <v>5749021</v>
      </c>
      <c r="M59" s="218">
        <v>77671650</v>
      </c>
      <c r="N59" s="191"/>
      <c r="O59" s="218">
        <v>130903867</v>
      </c>
      <c r="P59" s="230">
        <v>139875036</v>
      </c>
      <c r="Q59" s="191"/>
      <c r="R59" s="218">
        <v>139875036</v>
      </c>
      <c r="S59" s="192"/>
      <c r="T59" s="218">
        <v>77671650</v>
      </c>
    </row>
    <row r="60" spans="1:20" ht="12.75">
      <c r="A60" s="177" t="s">
        <v>496</v>
      </c>
      <c r="B60" s="178">
        <v>51</v>
      </c>
      <c r="C60" s="218">
        <v>26812579</v>
      </c>
      <c r="D60" s="218">
        <v>27929053</v>
      </c>
      <c r="E60" s="218">
        <v>0</v>
      </c>
      <c r="F60" s="218">
        <v>0</v>
      </c>
      <c r="G60" s="218">
        <v>3446639</v>
      </c>
      <c r="H60" s="218">
        <v>24482414</v>
      </c>
      <c r="I60" s="218">
        <v>28906776</v>
      </c>
      <c r="J60" s="218">
        <v>28906776</v>
      </c>
      <c r="K60" s="218">
        <v>0</v>
      </c>
      <c r="L60" s="218">
        <v>3532805</v>
      </c>
      <c r="M60" s="218">
        <v>25373971</v>
      </c>
      <c r="N60" s="191"/>
      <c r="O60" s="218">
        <v>38907120</v>
      </c>
      <c r="P60" s="230">
        <v>43350232</v>
      </c>
      <c r="Q60" s="191"/>
      <c r="R60" s="218">
        <v>43350232</v>
      </c>
      <c r="S60" s="192"/>
      <c r="T60" s="218">
        <v>25373971</v>
      </c>
    </row>
    <row r="61" spans="1:20" ht="12.75">
      <c r="A61" s="177" t="s">
        <v>497</v>
      </c>
      <c r="B61" s="178">
        <v>52</v>
      </c>
      <c r="C61" s="218">
        <v>24824537</v>
      </c>
      <c r="D61" s="218">
        <v>25987764</v>
      </c>
      <c r="E61" s="218">
        <v>0</v>
      </c>
      <c r="F61" s="218">
        <v>0</v>
      </c>
      <c r="G61" s="218">
        <v>0</v>
      </c>
      <c r="H61" s="218">
        <v>25987764</v>
      </c>
      <c r="I61" s="218">
        <v>26919980</v>
      </c>
      <c r="J61" s="218">
        <v>26919980</v>
      </c>
      <c r="K61" s="218">
        <v>0</v>
      </c>
      <c r="L61" s="218">
        <v>0</v>
      </c>
      <c r="M61" s="218">
        <v>26919980</v>
      </c>
      <c r="N61" s="191"/>
      <c r="O61" s="218">
        <v>35587540</v>
      </c>
      <c r="P61" s="230">
        <v>37481732</v>
      </c>
      <c r="Q61" s="191"/>
      <c r="R61" s="218">
        <v>37481732</v>
      </c>
      <c r="S61" s="192"/>
      <c r="T61" s="218">
        <v>26919980</v>
      </c>
    </row>
    <row r="62" spans="1:20" ht="12.75">
      <c r="A62" s="177" t="s">
        <v>498</v>
      </c>
      <c r="B62" s="178">
        <v>53</v>
      </c>
      <c r="C62" s="218">
        <v>3086335</v>
      </c>
      <c r="D62" s="218">
        <v>3207212</v>
      </c>
      <c r="E62" s="218">
        <v>0</v>
      </c>
      <c r="F62" s="218">
        <v>0</v>
      </c>
      <c r="G62" s="218">
        <v>0</v>
      </c>
      <c r="H62" s="218">
        <v>3207212</v>
      </c>
      <c r="I62" s="218">
        <v>3327953</v>
      </c>
      <c r="J62" s="218">
        <v>3327953</v>
      </c>
      <c r="K62" s="218">
        <v>0</v>
      </c>
      <c r="L62" s="218">
        <v>0</v>
      </c>
      <c r="M62" s="218">
        <v>3327953</v>
      </c>
      <c r="N62" s="191"/>
      <c r="O62" s="218">
        <v>3542155</v>
      </c>
      <c r="P62" s="230">
        <v>3743251</v>
      </c>
      <c r="Q62" s="191"/>
      <c r="R62" s="218">
        <v>3743251</v>
      </c>
      <c r="S62" s="192"/>
      <c r="T62" s="218">
        <v>3327953</v>
      </c>
    </row>
    <row r="63" spans="1:20" ht="12.75">
      <c r="A63" s="177" t="s">
        <v>499</v>
      </c>
      <c r="B63" s="178">
        <v>54</v>
      </c>
      <c r="C63" s="218">
        <v>21786248</v>
      </c>
      <c r="D63" s="218">
        <v>23014009</v>
      </c>
      <c r="E63" s="218">
        <v>1543655</v>
      </c>
      <c r="F63" s="218">
        <v>0</v>
      </c>
      <c r="G63" s="218">
        <v>1973075</v>
      </c>
      <c r="H63" s="218">
        <v>21040934</v>
      </c>
      <c r="I63" s="218">
        <v>24225217</v>
      </c>
      <c r="J63" s="218">
        <v>24225217</v>
      </c>
      <c r="K63" s="218">
        <v>0</v>
      </c>
      <c r="L63" s="218">
        <v>2022402</v>
      </c>
      <c r="M63" s="218">
        <v>22202815</v>
      </c>
      <c r="N63" s="191"/>
      <c r="O63" s="218">
        <v>40503795</v>
      </c>
      <c r="P63" s="230">
        <v>41779642</v>
      </c>
      <c r="Q63" s="191"/>
      <c r="R63" s="218">
        <v>41779642</v>
      </c>
      <c r="S63" s="192"/>
      <c r="T63" s="218">
        <v>22202815</v>
      </c>
    </row>
    <row r="64" spans="1:20" ht="12.75">
      <c r="A64" s="177" t="s">
        <v>500</v>
      </c>
      <c r="B64" s="178">
        <v>55</v>
      </c>
      <c r="C64" s="218">
        <v>30220430</v>
      </c>
      <c r="D64" s="218">
        <v>31457177</v>
      </c>
      <c r="E64" s="218">
        <v>0</v>
      </c>
      <c r="F64" s="218">
        <v>0</v>
      </c>
      <c r="G64" s="218">
        <v>3216169</v>
      </c>
      <c r="H64" s="218">
        <v>28241008</v>
      </c>
      <c r="I64" s="218">
        <v>32614681</v>
      </c>
      <c r="J64" s="218">
        <v>32614681</v>
      </c>
      <c r="K64" s="218">
        <v>0</v>
      </c>
      <c r="L64" s="218">
        <v>3296573</v>
      </c>
      <c r="M64" s="218">
        <v>29318108</v>
      </c>
      <c r="N64" s="191"/>
      <c r="O64" s="218">
        <v>185161388</v>
      </c>
      <c r="P64" s="230">
        <v>186990187</v>
      </c>
      <c r="Q64" s="191"/>
      <c r="R64" s="218">
        <v>186990187</v>
      </c>
      <c r="S64" s="192"/>
      <c r="T64" s="218">
        <v>29318108</v>
      </c>
    </row>
    <row r="65" spans="1:20" ht="12.75">
      <c r="A65" s="177" t="s">
        <v>501</v>
      </c>
      <c r="B65" s="178">
        <v>56</v>
      </c>
      <c r="C65" s="218">
        <v>97520293</v>
      </c>
      <c r="D65" s="218">
        <v>101789687</v>
      </c>
      <c r="E65" s="218">
        <v>0</v>
      </c>
      <c r="F65" s="218">
        <v>0</v>
      </c>
      <c r="G65" s="218">
        <v>0</v>
      </c>
      <c r="H65" s="218">
        <v>101789687</v>
      </c>
      <c r="I65" s="218">
        <v>106109294</v>
      </c>
      <c r="J65" s="218">
        <v>106109294</v>
      </c>
      <c r="K65" s="218">
        <v>0</v>
      </c>
      <c r="L65" s="218">
        <v>0</v>
      </c>
      <c r="M65" s="218">
        <v>106109294</v>
      </c>
      <c r="N65" s="191"/>
      <c r="O65" s="218">
        <v>153522765</v>
      </c>
      <c r="P65" s="230">
        <v>161979720</v>
      </c>
      <c r="Q65" s="191"/>
      <c r="R65" s="218">
        <v>161979720</v>
      </c>
      <c r="S65" s="192"/>
      <c r="T65" s="218">
        <v>106109294</v>
      </c>
    </row>
    <row r="66" spans="1:20" ht="12.75">
      <c r="A66" s="177" t="s">
        <v>502</v>
      </c>
      <c r="B66" s="178">
        <v>57</v>
      </c>
      <c r="C66" s="218">
        <v>57906281</v>
      </c>
      <c r="D66" s="218">
        <v>61485089</v>
      </c>
      <c r="E66" s="218">
        <v>0</v>
      </c>
      <c r="F66" s="218">
        <v>0</v>
      </c>
      <c r="G66" s="218">
        <v>0</v>
      </c>
      <c r="H66" s="218">
        <v>61485089</v>
      </c>
      <c r="I66" s="218">
        <v>64806742</v>
      </c>
      <c r="J66" s="218">
        <v>64806742</v>
      </c>
      <c r="K66" s="218">
        <v>0</v>
      </c>
      <c r="L66" s="218">
        <v>0</v>
      </c>
      <c r="M66" s="218">
        <v>64806742</v>
      </c>
      <c r="N66" s="191"/>
      <c r="O66" s="218">
        <v>98993388</v>
      </c>
      <c r="P66" s="230">
        <v>106405045</v>
      </c>
      <c r="Q66" s="191"/>
      <c r="R66" s="218">
        <v>106405045</v>
      </c>
      <c r="S66" s="192"/>
      <c r="T66" s="218">
        <v>64806742</v>
      </c>
    </row>
    <row r="67" spans="1:20" ht="12.75">
      <c r="A67" s="177" t="s">
        <v>503</v>
      </c>
      <c r="B67" s="178">
        <v>58</v>
      </c>
      <c r="C67" s="218">
        <v>3726319</v>
      </c>
      <c r="D67" s="218">
        <v>3834858</v>
      </c>
      <c r="E67" s="218">
        <v>0</v>
      </c>
      <c r="F67" s="218">
        <v>0</v>
      </c>
      <c r="G67" s="218">
        <v>215562</v>
      </c>
      <c r="H67" s="218">
        <v>3619296</v>
      </c>
      <c r="I67" s="218">
        <v>3994490</v>
      </c>
      <c r="J67" s="218">
        <v>3994490</v>
      </c>
      <c r="K67" s="218">
        <v>0</v>
      </c>
      <c r="L67" s="218">
        <v>220951</v>
      </c>
      <c r="M67" s="218">
        <v>3773539</v>
      </c>
      <c r="N67" s="191"/>
      <c r="O67" s="218">
        <v>7969921</v>
      </c>
      <c r="P67" s="230">
        <v>8265853</v>
      </c>
      <c r="Q67" s="191"/>
      <c r="R67" s="218">
        <v>8265853</v>
      </c>
      <c r="S67" s="192"/>
      <c r="T67" s="218">
        <v>3773539</v>
      </c>
    </row>
    <row r="68" spans="1:20" ht="12.75">
      <c r="A68" s="177" t="s">
        <v>504</v>
      </c>
      <c r="B68" s="178">
        <v>59</v>
      </c>
      <c r="C68" s="218">
        <v>2763212</v>
      </c>
      <c r="D68" s="218">
        <v>2848306</v>
      </c>
      <c r="E68" s="218">
        <v>0</v>
      </c>
      <c r="F68" s="218">
        <v>0</v>
      </c>
      <c r="G68" s="218">
        <v>172839</v>
      </c>
      <c r="H68" s="218">
        <v>2675467</v>
      </c>
      <c r="I68" s="218">
        <v>0</v>
      </c>
      <c r="J68" s="218">
        <v>0</v>
      </c>
      <c r="K68" s="218">
        <v>0</v>
      </c>
      <c r="L68" s="218">
        <v>177160</v>
      </c>
      <c r="M68" s="218">
        <v>0</v>
      </c>
      <c r="N68" s="191"/>
      <c r="O68" s="218">
        <v>3041678</v>
      </c>
      <c r="P68" s="230">
        <v>0</v>
      </c>
      <c r="Q68" s="191"/>
      <c r="R68" s="218">
        <v>3041678</v>
      </c>
      <c r="S68" s="192"/>
      <c r="T68" s="218">
        <v>2675467</v>
      </c>
    </row>
    <row r="69" spans="1:20" ht="12.75">
      <c r="A69" s="177" t="s">
        <v>505</v>
      </c>
      <c r="B69" s="178">
        <v>60</v>
      </c>
      <c r="C69" s="218">
        <v>3165362</v>
      </c>
      <c r="D69" s="218">
        <v>3301345</v>
      </c>
      <c r="E69" s="218">
        <v>0</v>
      </c>
      <c r="F69" s="218">
        <v>0</v>
      </c>
      <c r="G69" s="218">
        <v>0</v>
      </c>
      <c r="H69" s="218">
        <v>3301345</v>
      </c>
      <c r="I69" s="218">
        <v>3430970</v>
      </c>
      <c r="J69" s="218">
        <v>3430970</v>
      </c>
      <c r="K69" s="218">
        <v>0</v>
      </c>
      <c r="L69" s="218">
        <v>0</v>
      </c>
      <c r="M69" s="218">
        <v>3430970</v>
      </c>
      <c r="N69" s="191"/>
      <c r="O69" s="218">
        <v>3914060</v>
      </c>
      <c r="P69" s="230">
        <v>4023927</v>
      </c>
      <c r="Q69" s="191"/>
      <c r="R69" s="218">
        <v>4023927</v>
      </c>
      <c r="S69" s="192"/>
      <c r="T69" s="218">
        <v>3430970</v>
      </c>
    </row>
    <row r="70" spans="1:20" ht="12.75">
      <c r="A70" s="177" t="s">
        <v>506</v>
      </c>
      <c r="B70" s="178">
        <v>61</v>
      </c>
      <c r="C70" s="218">
        <v>91689322</v>
      </c>
      <c r="D70" s="218">
        <v>95030164</v>
      </c>
      <c r="E70" s="218">
        <v>0</v>
      </c>
      <c r="F70" s="218">
        <v>0</v>
      </c>
      <c r="G70" s="218">
        <v>0</v>
      </c>
      <c r="H70" s="218">
        <v>95030164</v>
      </c>
      <c r="I70" s="218">
        <v>98391481</v>
      </c>
      <c r="J70" s="218">
        <v>98391481</v>
      </c>
      <c r="K70" s="218">
        <v>0</v>
      </c>
      <c r="L70" s="218">
        <v>0</v>
      </c>
      <c r="M70" s="218">
        <v>98391481</v>
      </c>
      <c r="N70" s="191"/>
      <c r="O70" s="218">
        <v>103517361</v>
      </c>
      <c r="P70" s="230">
        <v>106555986</v>
      </c>
      <c r="Q70" s="191"/>
      <c r="R70" s="218">
        <v>106555986</v>
      </c>
      <c r="S70" s="192"/>
      <c r="T70" s="218">
        <v>98391481</v>
      </c>
    </row>
    <row r="71" spans="1:20" ht="12.75">
      <c r="A71" s="177" t="s">
        <v>507</v>
      </c>
      <c r="B71" s="178">
        <v>62</v>
      </c>
      <c r="C71" s="218">
        <v>8804100</v>
      </c>
      <c r="D71" s="218">
        <v>9191547</v>
      </c>
      <c r="E71" s="218">
        <v>171137</v>
      </c>
      <c r="F71" s="218">
        <v>76578</v>
      </c>
      <c r="G71" s="218">
        <v>3053929</v>
      </c>
      <c r="H71" s="218">
        <v>6137618</v>
      </c>
      <c r="I71" s="218">
        <v>9519036</v>
      </c>
      <c r="J71" s="218">
        <v>9519036</v>
      </c>
      <c r="K71" s="218">
        <v>0</v>
      </c>
      <c r="L71" s="218">
        <v>3130277</v>
      </c>
      <c r="M71" s="218">
        <v>6388759</v>
      </c>
      <c r="N71" s="191"/>
      <c r="O71" s="218">
        <v>84300521</v>
      </c>
      <c r="P71" s="230">
        <v>86519019</v>
      </c>
      <c r="Q71" s="191"/>
      <c r="R71" s="218">
        <v>86519019</v>
      </c>
      <c r="S71" s="192"/>
      <c r="T71" s="218">
        <v>6388759</v>
      </c>
    </row>
    <row r="72" spans="1:20" ht="12.75">
      <c r="A72" s="177" t="s">
        <v>508</v>
      </c>
      <c r="B72" s="178">
        <v>63</v>
      </c>
      <c r="C72" s="218">
        <v>1924899</v>
      </c>
      <c r="D72" s="218">
        <v>2018524</v>
      </c>
      <c r="E72" s="218">
        <v>0</v>
      </c>
      <c r="F72" s="218">
        <v>0</v>
      </c>
      <c r="G72" s="218">
        <v>0</v>
      </c>
      <c r="H72" s="218">
        <v>2018524</v>
      </c>
      <c r="I72" s="218">
        <v>2071056</v>
      </c>
      <c r="J72" s="218">
        <v>2071056</v>
      </c>
      <c r="K72" s="218">
        <v>0</v>
      </c>
      <c r="L72" s="218">
        <v>0</v>
      </c>
      <c r="M72" s="218">
        <v>2071056</v>
      </c>
      <c r="N72" s="191"/>
      <c r="O72" s="218">
        <v>3098683</v>
      </c>
      <c r="P72" s="230">
        <v>3302479</v>
      </c>
      <c r="Q72" s="191"/>
      <c r="R72" s="218">
        <v>3302479</v>
      </c>
      <c r="S72" s="192"/>
      <c r="T72" s="218">
        <v>2071056</v>
      </c>
    </row>
    <row r="73" spans="1:20" ht="12.75">
      <c r="A73" s="177" t="s">
        <v>509</v>
      </c>
      <c r="B73" s="178">
        <v>64</v>
      </c>
      <c r="C73" s="218">
        <v>27143889</v>
      </c>
      <c r="D73" s="218">
        <v>28336642</v>
      </c>
      <c r="E73" s="218">
        <v>0</v>
      </c>
      <c r="F73" s="218">
        <v>0</v>
      </c>
      <c r="G73" s="218">
        <v>1152273</v>
      </c>
      <c r="H73" s="218">
        <v>27184369</v>
      </c>
      <c r="I73" s="218">
        <v>29710546</v>
      </c>
      <c r="J73" s="218">
        <v>29710546</v>
      </c>
      <c r="K73" s="218">
        <v>0</v>
      </c>
      <c r="L73" s="218">
        <v>1181080</v>
      </c>
      <c r="M73" s="218">
        <v>28529466</v>
      </c>
      <c r="N73" s="191"/>
      <c r="O73" s="218">
        <v>38533037</v>
      </c>
      <c r="P73" s="230">
        <v>39303384</v>
      </c>
      <c r="Q73" s="191"/>
      <c r="R73" s="218">
        <v>39303384</v>
      </c>
      <c r="S73" s="192"/>
      <c r="T73" s="218">
        <v>28529466</v>
      </c>
    </row>
    <row r="74" spans="1:20" ht="12.75">
      <c r="A74" s="177" t="s">
        <v>510</v>
      </c>
      <c r="B74" s="178">
        <v>65</v>
      </c>
      <c r="C74" s="218">
        <v>37380305</v>
      </c>
      <c r="D74" s="218">
        <v>38824230</v>
      </c>
      <c r="E74" s="218">
        <v>0</v>
      </c>
      <c r="F74" s="218">
        <v>0</v>
      </c>
      <c r="G74" s="218">
        <v>2700290</v>
      </c>
      <c r="H74" s="218">
        <v>36123940</v>
      </c>
      <c r="I74" s="218">
        <v>40255015</v>
      </c>
      <c r="J74" s="218">
        <v>40255015</v>
      </c>
      <c r="K74" s="218">
        <v>0</v>
      </c>
      <c r="L74" s="218">
        <v>2767797</v>
      </c>
      <c r="M74" s="218">
        <v>37487218</v>
      </c>
      <c r="N74" s="191"/>
      <c r="O74" s="218">
        <v>77206669</v>
      </c>
      <c r="P74" s="230">
        <v>79352699</v>
      </c>
      <c r="Q74" s="191"/>
      <c r="R74" s="218">
        <v>79352699</v>
      </c>
      <c r="S74" s="192"/>
      <c r="T74" s="218">
        <v>37487218</v>
      </c>
    </row>
    <row r="75" spans="1:20" ht="12.75">
      <c r="A75" s="177" t="s">
        <v>511</v>
      </c>
      <c r="B75" s="178">
        <v>66</v>
      </c>
      <c r="C75" s="218">
        <v>3594737</v>
      </c>
      <c r="D75" s="218">
        <v>3722805</v>
      </c>
      <c r="E75" s="218">
        <v>0</v>
      </c>
      <c r="F75" s="218">
        <v>0</v>
      </c>
      <c r="G75" s="218">
        <v>0</v>
      </c>
      <c r="H75" s="218">
        <v>3722805</v>
      </c>
      <c r="I75" s="218">
        <v>3841422</v>
      </c>
      <c r="J75" s="218">
        <v>3841422</v>
      </c>
      <c r="K75" s="218">
        <v>0</v>
      </c>
      <c r="L75" s="218">
        <v>0</v>
      </c>
      <c r="M75" s="218">
        <v>3841422</v>
      </c>
      <c r="N75" s="191"/>
      <c r="O75" s="218">
        <v>4484537</v>
      </c>
      <c r="P75" s="230">
        <v>4527329</v>
      </c>
      <c r="Q75" s="191"/>
      <c r="R75" s="218">
        <v>4527329</v>
      </c>
      <c r="S75" s="192"/>
      <c r="T75" s="218">
        <v>3841422</v>
      </c>
    </row>
    <row r="76" spans="1:20" ht="12.75">
      <c r="A76" s="177" t="s">
        <v>512</v>
      </c>
      <c r="B76" s="178">
        <v>67</v>
      </c>
      <c r="C76" s="218">
        <v>88864251</v>
      </c>
      <c r="D76" s="218">
        <v>92281116</v>
      </c>
      <c r="E76" s="218">
        <v>0</v>
      </c>
      <c r="F76" s="218">
        <v>0</v>
      </c>
      <c r="G76" s="218">
        <v>12082120</v>
      </c>
      <c r="H76" s="218">
        <v>80198996</v>
      </c>
      <c r="I76" s="218">
        <v>95545971</v>
      </c>
      <c r="J76" s="218">
        <v>95545971</v>
      </c>
      <c r="K76" s="218">
        <v>0</v>
      </c>
      <c r="L76" s="218">
        <v>12384173</v>
      </c>
      <c r="M76" s="218">
        <v>83161798</v>
      </c>
      <c r="N76" s="191"/>
      <c r="O76" s="218">
        <v>167131278</v>
      </c>
      <c r="P76" s="230">
        <v>166762691</v>
      </c>
      <c r="Q76" s="191"/>
      <c r="R76" s="218">
        <v>166762691</v>
      </c>
      <c r="S76" s="192"/>
      <c r="T76" s="218">
        <v>83161798</v>
      </c>
    </row>
    <row r="77" spans="1:20" ht="12.75">
      <c r="A77" s="177" t="s">
        <v>513</v>
      </c>
      <c r="B77" s="178">
        <v>68</v>
      </c>
      <c r="C77" s="218">
        <v>5043351</v>
      </c>
      <c r="D77" s="218">
        <v>5251273</v>
      </c>
      <c r="E77" s="218">
        <v>0</v>
      </c>
      <c r="F77" s="218">
        <v>0</v>
      </c>
      <c r="G77" s="218">
        <v>266841</v>
      </c>
      <c r="H77" s="218">
        <v>4984432</v>
      </c>
      <c r="I77" s="218">
        <v>0</v>
      </c>
      <c r="J77" s="218">
        <v>0</v>
      </c>
      <c r="K77" s="218">
        <v>0</v>
      </c>
      <c r="L77" s="218">
        <v>273512</v>
      </c>
      <c r="M77" s="218">
        <v>0</v>
      </c>
      <c r="N77" s="191"/>
      <c r="O77" s="218">
        <v>6646225</v>
      </c>
      <c r="P77" s="230">
        <v>0</v>
      </c>
      <c r="Q77" s="191"/>
      <c r="R77" s="218">
        <v>6646225</v>
      </c>
      <c r="S77" s="192"/>
      <c r="T77" s="218">
        <v>4984432</v>
      </c>
    </row>
    <row r="78" spans="1:20" ht="12.75">
      <c r="A78" s="177" t="s">
        <v>514</v>
      </c>
      <c r="B78" s="178">
        <v>69</v>
      </c>
      <c r="C78" s="218">
        <v>1933059</v>
      </c>
      <c r="D78" s="218">
        <v>2015091</v>
      </c>
      <c r="E78" s="218">
        <v>0</v>
      </c>
      <c r="F78" s="218">
        <v>0</v>
      </c>
      <c r="G78" s="218">
        <v>43710</v>
      </c>
      <c r="H78" s="218">
        <v>1971381</v>
      </c>
      <c r="I78" s="218">
        <v>2079521</v>
      </c>
      <c r="J78" s="218">
        <v>2079521</v>
      </c>
      <c r="K78" s="218">
        <v>0</v>
      </c>
      <c r="L78" s="218">
        <v>44803</v>
      </c>
      <c r="M78" s="218">
        <v>2034718</v>
      </c>
      <c r="N78" s="191"/>
      <c r="O78" s="218">
        <v>3279240</v>
      </c>
      <c r="P78" s="230">
        <v>3293376</v>
      </c>
      <c r="Q78" s="191"/>
      <c r="R78" s="218">
        <v>3293376</v>
      </c>
      <c r="S78" s="192"/>
      <c r="T78" s="218">
        <v>2034718</v>
      </c>
    </row>
    <row r="79" spans="1:20" ht="12.75">
      <c r="A79" s="177" t="s">
        <v>515</v>
      </c>
      <c r="B79" s="178">
        <v>70</v>
      </c>
      <c r="C79" s="218">
        <v>12481313</v>
      </c>
      <c r="D79" s="218">
        <v>12984294</v>
      </c>
      <c r="E79" s="218">
        <v>0</v>
      </c>
      <c r="F79" s="218">
        <v>0</v>
      </c>
      <c r="G79" s="218">
        <v>0</v>
      </c>
      <c r="H79" s="218">
        <v>12984294</v>
      </c>
      <c r="I79" s="218">
        <v>13395802</v>
      </c>
      <c r="J79" s="218">
        <v>13395802</v>
      </c>
      <c r="K79" s="218">
        <v>0</v>
      </c>
      <c r="L79" s="218">
        <v>0</v>
      </c>
      <c r="M79" s="218">
        <v>13395802</v>
      </c>
      <c r="N79" s="191"/>
      <c r="O79" s="218">
        <v>15825517</v>
      </c>
      <c r="P79" s="230">
        <v>16441715</v>
      </c>
      <c r="Q79" s="191"/>
      <c r="R79" s="218">
        <v>16441715</v>
      </c>
      <c r="S79" s="192"/>
      <c r="T79" s="218">
        <v>13395802</v>
      </c>
    </row>
    <row r="80" spans="1:20" ht="12.75">
      <c r="A80" s="177" t="s">
        <v>516</v>
      </c>
      <c r="B80" s="178">
        <v>71</v>
      </c>
      <c r="C80" s="218">
        <v>78198964</v>
      </c>
      <c r="D80" s="218">
        <v>80994021</v>
      </c>
      <c r="E80" s="218">
        <v>0</v>
      </c>
      <c r="F80" s="218">
        <v>0</v>
      </c>
      <c r="G80" s="218">
        <v>0</v>
      </c>
      <c r="H80" s="218">
        <v>80994021</v>
      </c>
      <c r="I80" s="218">
        <v>83988511</v>
      </c>
      <c r="J80" s="218">
        <v>83988511</v>
      </c>
      <c r="K80" s="218">
        <v>0</v>
      </c>
      <c r="L80" s="218">
        <v>0</v>
      </c>
      <c r="M80" s="218">
        <v>83988511</v>
      </c>
      <c r="N80" s="191"/>
      <c r="O80" s="218">
        <v>136469042</v>
      </c>
      <c r="P80" s="230">
        <v>138108209</v>
      </c>
      <c r="Q80" s="191"/>
      <c r="R80" s="218">
        <v>138108209</v>
      </c>
      <c r="S80" s="192"/>
      <c r="T80" s="218">
        <v>83988511</v>
      </c>
    </row>
    <row r="81" spans="1:20" ht="12.75">
      <c r="A81" s="177" t="s">
        <v>517</v>
      </c>
      <c r="B81" s="178">
        <v>72</v>
      </c>
      <c r="C81" s="218">
        <v>61996342</v>
      </c>
      <c r="D81" s="218">
        <v>64280466</v>
      </c>
      <c r="E81" s="218">
        <v>0</v>
      </c>
      <c r="F81" s="218">
        <v>0</v>
      </c>
      <c r="G81" s="218">
        <v>2649386</v>
      </c>
      <c r="H81" s="218">
        <v>61631080</v>
      </c>
      <c r="I81" s="218">
        <v>66518146</v>
      </c>
      <c r="J81" s="218">
        <v>66518146</v>
      </c>
      <c r="K81" s="218">
        <v>0</v>
      </c>
      <c r="L81" s="218">
        <v>2715621</v>
      </c>
      <c r="M81" s="218">
        <v>63802525</v>
      </c>
      <c r="N81" s="191"/>
      <c r="O81" s="218">
        <v>148948649</v>
      </c>
      <c r="P81" s="230">
        <v>152440288</v>
      </c>
      <c r="Q81" s="191"/>
      <c r="R81" s="218">
        <v>152440288</v>
      </c>
      <c r="S81" s="192"/>
      <c r="T81" s="218">
        <v>63802525</v>
      </c>
    </row>
    <row r="82" spans="1:20" ht="12.75">
      <c r="A82" s="177" t="s">
        <v>518</v>
      </c>
      <c r="B82" s="178">
        <v>73</v>
      </c>
      <c r="C82" s="218">
        <v>93000263</v>
      </c>
      <c r="D82" s="218">
        <v>96531276</v>
      </c>
      <c r="E82" s="218">
        <v>0</v>
      </c>
      <c r="F82" s="218">
        <v>0</v>
      </c>
      <c r="G82" s="218">
        <v>0</v>
      </c>
      <c r="H82" s="218">
        <v>96531276</v>
      </c>
      <c r="I82" s="218">
        <v>100171350</v>
      </c>
      <c r="J82" s="218">
        <v>100171350</v>
      </c>
      <c r="K82" s="218">
        <v>0</v>
      </c>
      <c r="L82" s="218">
        <v>0</v>
      </c>
      <c r="M82" s="218">
        <v>100171350</v>
      </c>
      <c r="N82" s="191"/>
      <c r="O82" s="218">
        <v>136957146</v>
      </c>
      <c r="P82" s="230">
        <v>141514586</v>
      </c>
      <c r="Q82" s="191"/>
      <c r="R82" s="218">
        <v>141514586</v>
      </c>
      <c r="S82" s="192"/>
      <c r="T82" s="218">
        <v>100171350</v>
      </c>
    </row>
    <row r="83" spans="1:20" ht="12.75">
      <c r="A83" s="177" t="s">
        <v>519</v>
      </c>
      <c r="B83" s="178">
        <v>74</v>
      </c>
      <c r="C83" s="218">
        <v>10913346</v>
      </c>
      <c r="D83" s="218">
        <v>11323488</v>
      </c>
      <c r="E83" s="218">
        <v>0</v>
      </c>
      <c r="F83" s="218">
        <v>0</v>
      </c>
      <c r="G83" s="218">
        <v>1037271</v>
      </c>
      <c r="H83" s="218">
        <v>10286217</v>
      </c>
      <c r="I83" s="218">
        <v>11779917</v>
      </c>
      <c r="J83" s="218">
        <v>11779917</v>
      </c>
      <c r="K83" s="218">
        <v>0</v>
      </c>
      <c r="L83" s="218">
        <v>1063203</v>
      </c>
      <c r="M83" s="218">
        <v>10716714</v>
      </c>
      <c r="N83" s="191"/>
      <c r="O83" s="218">
        <v>18784346</v>
      </c>
      <c r="P83" s="230">
        <v>19395857</v>
      </c>
      <c r="Q83" s="191"/>
      <c r="R83" s="218">
        <v>19395857</v>
      </c>
      <c r="S83" s="192"/>
      <c r="T83" s="218">
        <v>10716714</v>
      </c>
    </row>
    <row r="84" spans="1:20" ht="12.75">
      <c r="A84" s="177" t="s">
        <v>520</v>
      </c>
      <c r="B84" s="178">
        <v>75</v>
      </c>
      <c r="C84" s="218">
        <v>42279714</v>
      </c>
      <c r="D84" s="218">
        <v>43636887</v>
      </c>
      <c r="E84" s="218">
        <v>0</v>
      </c>
      <c r="F84" s="218">
        <v>0</v>
      </c>
      <c r="G84" s="218">
        <v>5565069</v>
      </c>
      <c r="H84" s="218">
        <v>38071818</v>
      </c>
      <c r="I84" s="218">
        <v>45061995</v>
      </c>
      <c r="J84" s="218">
        <v>45061995</v>
      </c>
      <c r="K84" s="218">
        <v>0</v>
      </c>
      <c r="L84" s="218">
        <v>5704196</v>
      </c>
      <c r="M84" s="218">
        <v>39357799</v>
      </c>
      <c r="N84" s="191"/>
      <c r="O84" s="218">
        <v>185848816</v>
      </c>
      <c r="P84" s="230">
        <v>194246597</v>
      </c>
      <c r="Q84" s="191"/>
      <c r="R84" s="218">
        <v>194246597</v>
      </c>
      <c r="S84" s="192"/>
      <c r="T84" s="218">
        <v>39357799</v>
      </c>
    </row>
    <row r="85" spans="1:20" ht="12.75">
      <c r="A85" s="177" t="s">
        <v>521</v>
      </c>
      <c r="B85" s="178">
        <v>76</v>
      </c>
      <c r="C85" s="218">
        <v>17533123</v>
      </c>
      <c r="D85" s="218">
        <v>18525532</v>
      </c>
      <c r="E85" s="218">
        <v>0</v>
      </c>
      <c r="F85" s="218">
        <v>0</v>
      </c>
      <c r="G85" s="218">
        <v>0</v>
      </c>
      <c r="H85" s="218">
        <v>18525532</v>
      </c>
      <c r="I85" s="218">
        <v>19221820</v>
      </c>
      <c r="J85" s="218">
        <v>19221820</v>
      </c>
      <c r="K85" s="218">
        <v>0</v>
      </c>
      <c r="L85" s="218">
        <v>0</v>
      </c>
      <c r="M85" s="218">
        <v>19221820</v>
      </c>
      <c r="N85" s="191"/>
      <c r="O85" s="218">
        <v>27786575</v>
      </c>
      <c r="P85" s="230">
        <v>28401768</v>
      </c>
      <c r="Q85" s="191"/>
      <c r="R85" s="218">
        <v>28401768</v>
      </c>
      <c r="S85" s="192"/>
      <c r="T85" s="218">
        <v>19221820</v>
      </c>
    </row>
    <row r="86" spans="1:20" ht="12.75">
      <c r="A86" s="177" t="s">
        <v>522</v>
      </c>
      <c r="B86" s="178">
        <v>77</v>
      </c>
      <c r="C86" s="218">
        <v>15368085</v>
      </c>
      <c r="D86" s="218">
        <v>16153458</v>
      </c>
      <c r="E86" s="218">
        <v>1500000</v>
      </c>
      <c r="F86" s="218">
        <v>0</v>
      </c>
      <c r="G86" s="218">
        <v>1714669</v>
      </c>
      <c r="H86" s="218">
        <v>14438789</v>
      </c>
      <c r="I86" s="218">
        <v>16886182</v>
      </c>
      <c r="J86" s="218">
        <v>16886182</v>
      </c>
      <c r="K86" s="218">
        <v>0</v>
      </c>
      <c r="L86" s="218">
        <v>1757536</v>
      </c>
      <c r="M86" s="218">
        <v>15128646</v>
      </c>
      <c r="N86" s="191"/>
      <c r="O86" s="218">
        <v>27268505</v>
      </c>
      <c r="P86" s="230">
        <v>28797632</v>
      </c>
      <c r="Q86" s="191"/>
      <c r="R86" s="218">
        <v>28797632</v>
      </c>
      <c r="S86" s="192"/>
      <c r="T86" s="218">
        <v>15128646</v>
      </c>
    </row>
    <row r="87" spans="1:20" ht="12.75">
      <c r="A87" s="177" t="s">
        <v>523</v>
      </c>
      <c r="B87" s="178">
        <v>78</v>
      </c>
      <c r="C87" s="218">
        <v>33319777</v>
      </c>
      <c r="D87" s="218">
        <v>34457446</v>
      </c>
      <c r="E87" s="218">
        <v>0</v>
      </c>
      <c r="F87" s="218">
        <v>0</v>
      </c>
      <c r="G87" s="218">
        <v>3174116</v>
      </c>
      <c r="H87" s="218">
        <v>31283330</v>
      </c>
      <c r="I87" s="218">
        <v>35548527</v>
      </c>
      <c r="J87" s="218">
        <v>35548527</v>
      </c>
      <c r="K87" s="218">
        <v>0</v>
      </c>
      <c r="L87" s="218">
        <v>3253469</v>
      </c>
      <c r="M87" s="218">
        <v>32295058</v>
      </c>
      <c r="N87" s="191"/>
      <c r="O87" s="218">
        <v>67084140</v>
      </c>
      <c r="P87" s="230">
        <v>67565558</v>
      </c>
      <c r="Q87" s="191"/>
      <c r="R87" s="218">
        <v>67565558</v>
      </c>
      <c r="S87" s="192"/>
      <c r="T87" s="218">
        <v>32295058</v>
      </c>
    </row>
    <row r="88" spans="1:20" ht="12.75">
      <c r="A88" s="177" t="s">
        <v>524</v>
      </c>
      <c r="B88" s="178">
        <v>79</v>
      </c>
      <c r="C88" s="218">
        <v>47461299</v>
      </c>
      <c r="D88" s="218">
        <v>49198678</v>
      </c>
      <c r="E88" s="218">
        <v>0</v>
      </c>
      <c r="F88" s="218">
        <v>0</v>
      </c>
      <c r="G88" s="218">
        <v>0</v>
      </c>
      <c r="H88" s="218">
        <v>49198678</v>
      </c>
      <c r="I88" s="218">
        <v>50832350</v>
      </c>
      <c r="J88" s="218">
        <v>50832350</v>
      </c>
      <c r="K88" s="218">
        <v>0</v>
      </c>
      <c r="L88" s="218">
        <v>0</v>
      </c>
      <c r="M88" s="218">
        <v>50832350</v>
      </c>
      <c r="N88" s="191"/>
      <c r="O88" s="218">
        <v>97336875</v>
      </c>
      <c r="P88" s="230">
        <v>103218935</v>
      </c>
      <c r="Q88" s="191"/>
      <c r="R88" s="218">
        <v>103218935</v>
      </c>
      <c r="S88" s="192"/>
      <c r="T88" s="218">
        <v>50832350</v>
      </c>
    </row>
    <row r="89" spans="1:20" ht="12.75">
      <c r="A89" s="177" t="s">
        <v>525</v>
      </c>
      <c r="B89" s="178">
        <v>80</v>
      </c>
      <c r="C89" s="218">
        <v>11820540</v>
      </c>
      <c r="D89" s="218">
        <v>12225929</v>
      </c>
      <c r="E89" s="218">
        <v>1544333</v>
      </c>
      <c r="F89" s="218">
        <v>0</v>
      </c>
      <c r="G89" s="218">
        <v>2036302</v>
      </c>
      <c r="H89" s="218">
        <v>10189627</v>
      </c>
      <c r="I89" s="218">
        <v>12651554</v>
      </c>
      <c r="J89" s="218">
        <v>12651554</v>
      </c>
      <c r="K89" s="218">
        <v>0</v>
      </c>
      <c r="L89" s="218">
        <v>2087210</v>
      </c>
      <c r="M89" s="218">
        <v>10564344</v>
      </c>
      <c r="N89" s="191"/>
      <c r="O89" s="218">
        <v>26354750</v>
      </c>
      <c r="P89" s="230">
        <v>28166601</v>
      </c>
      <c r="Q89" s="191"/>
      <c r="R89" s="218">
        <v>28166601</v>
      </c>
      <c r="S89" s="192"/>
      <c r="T89" s="218">
        <v>10564344</v>
      </c>
    </row>
    <row r="90" spans="1:20" ht="12.75">
      <c r="A90" s="177" t="s">
        <v>526</v>
      </c>
      <c r="B90" s="178">
        <v>81</v>
      </c>
      <c r="C90" s="218">
        <v>8773072</v>
      </c>
      <c r="D90" s="218">
        <v>9137869</v>
      </c>
      <c r="E90" s="218">
        <v>0</v>
      </c>
      <c r="F90" s="218">
        <v>0</v>
      </c>
      <c r="G90" s="218">
        <v>1525704</v>
      </c>
      <c r="H90" s="218">
        <v>7612165</v>
      </c>
      <c r="I90" s="218">
        <v>9682432</v>
      </c>
      <c r="J90" s="218">
        <v>9682432</v>
      </c>
      <c r="K90" s="218">
        <v>0</v>
      </c>
      <c r="L90" s="218">
        <v>1563847</v>
      </c>
      <c r="M90" s="218">
        <v>8118585</v>
      </c>
      <c r="N90" s="191"/>
      <c r="O90" s="218">
        <v>14327426</v>
      </c>
      <c r="P90" s="230">
        <v>15224700</v>
      </c>
      <c r="Q90" s="191"/>
      <c r="R90" s="218">
        <v>15224700</v>
      </c>
      <c r="S90" s="192"/>
      <c r="T90" s="218">
        <v>8118585</v>
      </c>
    </row>
    <row r="91" spans="1:20" ht="12.75">
      <c r="A91" s="177" t="s">
        <v>527</v>
      </c>
      <c r="B91" s="178">
        <v>82</v>
      </c>
      <c r="C91" s="218">
        <v>55206582</v>
      </c>
      <c r="D91" s="218">
        <v>57123110</v>
      </c>
      <c r="E91" s="218">
        <v>0</v>
      </c>
      <c r="F91" s="218">
        <v>0</v>
      </c>
      <c r="G91" s="218">
        <v>0</v>
      </c>
      <c r="H91" s="218">
        <v>57123110</v>
      </c>
      <c r="I91" s="218">
        <v>59197321</v>
      </c>
      <c r="J91" s="218">
        <v>59197321</v>
      </c>
      <c r="K91" s="218">
        <v>0</v>
      </c>
      <c r="L91" s="218">
        <v>0</v>
      </c>
      <c r="M91" s="218">
        <v>59197321</v>
      </c>
      <c r="N91" s="191"/>
      <c r="O91" s="218">
        <v>109441421</v>
      </c>
      <c r="P91" s="230">
        <v>114494462</v>
      </c>
      <c r="Q91" s="191"/>
      <c r="R91" s="218">
        <v>114494462</v>
      </c>
      <c r="S91" s="192"/>
      <c r="T91" s="218">
        <v>59197321</v>
      </c>
    </row>
    <row r="92" spans="1:20" ht="12.75">
      <c r="A92" s="177" t="s">
        <v>528</v>
      </c>
      <c r="B92" s="178">
        <v>83</v>
      </c>
      <c r="C92" s="218">
        <v>27320944</v>
      </c>
      <c r="D92" s="218">
        <v>28364047</v>
      </c>
      <c r="E92" s="218">
        <v>0</v>
      </c>
      <c r="F92" s="218">
        <v>0</v>
      </c>
      <c r="G92" s="218">
        <v>0</v>
      </c>
      <c r="H92" s="218">
        <v>28364047</v>
      </c>
      <c r="I92" s="218">
        <v>29350328</v>
      </c>
      <c r="J92" s="218">
        <v>29350328</v>
      </c>
      <c r="K92" s="218">
        <v>0</v>
      </c>
      <c r="L92" s="218">
        <v>0</v>
      </c>
      <c r="M92" s="218">
        <v>29350328</v>
      </c>
      <c r="N92" s="191"/>
      <c r="O92" s="218">
        <v>45354951</v>
      </c>
      <c r="P92" s="230">
        <v>47377928</v>
      </c>
      <c r="Q92" s="191"/>
      <c r="R92" s="218">
        <v>47377928</v>
      </c>
      <c r="S92" s="192"/>
      <c r="T92" s="218">
        <v>29350328</v>
      </c>
    </row>
    <row r="93" spans="1:20" ht="12.75">
      <c r="A93" s="177" t="s">
        <v>529</v>
      </c>
      <c r="B93" s="178">
        <v>84</v>
      </c>
      <c r="C93" s="218">
        <v>3706310</v>
      </c>
      <c r="D93" s="218">
        <v>3870757</v>
      </c>
      <c r="E93" s="218">
        <v>0</v>
      </c>
      <c r="F93" s="218">
        <v>0</v>
      </c>
      <c r="G93" s="218">
        <v>0</v>
      </c>
      <c r="H93" s="218">
        <v>3870757</v>
      </c>
      <c r="I93" s="218">
        <v>4005110</v>
      </c>
      <c r="J93" s="218">
        <v>4005110</v>
      </c>
      <c r="K93" s="218">
        <v>0</v>
      </c>
      <c r="L93" s="218">
        <v>0</v>
      </c>
      <c r="M93" s="218">
        <v>4005110</v>
      </c>
      <c r="N93" s="191"/>
      <c r="O93" s="218">
        <v>6528758</v>
      </c>
      <c r="P93" s="230">
        <v>6833464</v>
      </c>
      <c r="Q93" s="191"/>
      <c r="R93" s="218">
        <v>6833464</v>
      </c>
      <c r="S93" s="192"/>
      <c r="T93" s="218">
        <v>4005110</v>
      </c>
    </row>
    <row r="94" spans="1:20" ht="12.75">
      <c r="A94" s="177" t="s">
        <v>530</v>
      </c>
      <c r="B94" s="178">
        <v>85</v>
      </c>
      <c r="C94" s="218">
        <v>42778627</v>
      </c>
      <c r="D94" s="218">
        <v>44321187</v>
      </c>
      <c r="E94" s="218">
        <v>0</v>
      </c>
      <c r="F94" s="218">
        <v>0</v>
      </c>
      <c r="G94" s="218">
        <v>0</v>
      </c>
      <c r="H94" s="218">
        <v>44321187</v>
      </c>
      <c r="I94" s="218">
        <v>46127811</v>
      </c>
      <c r="J94" s="218">
        <v>46127811</v>
      </c>
      <c r="K94" s="218">
        <v>0</v>
      </c>
      <c r="L94" s="218">
        <v>0</v>
      </c>
      <c r="M94" s="218">
        <v>46127811</v>
      </c>
      <c r="N94" s="191"/>
      <c r="O94" s="218">
        <v>51382873</v>
      </c>
      <c r="P94" s="230">
        <v>53105990</v>
      </c>
      <c r="Q94" s="191"/>
      <c r="R94" s="218">
        <v>53105990</v>
      </c>
      <c r="S94" s="192"/>
      <c r="T94" s="218">
        <v>46127811</v>
      </c>
    </row>
    <row r="95" spans="1:20" ht="12.75">
      <c r="A95" s="177" t="s">
        <v>531</v>
      </c>
      <c r="B95" s="178">
        <v>86</v>
      </c>
      <c r="C95" s="218">
        <v>21114663</v>
      </c>
      <c r="D95" s="218">
        <v>21761925</v>
      </c>
      <c r="E95" s="218">
        <v>366000</v>
      </c>
      <c r="F95" s="218">
        <v>0</v>
      </c>
      <c r="G95" s="218">
        <v>3749083</v>
      </c>
      <c r="H95" s="218">
        <v>18012842</v>
      </c>
      <c r="I95" s="218">
        <v>23383408</v>
      </c>
      <c r="J95" s="218">
        <v>23383408</v>
      </c>
      <c r="K95" s="218">
        <v>890500</v>
      </c>
      <c r="L95" s="218">
        <v>4733310</v>
      </c>
      <c r="M95" s="218">
        <v>18650098</v>
      </c>
      <c r="N95" s="191"/>
      <c r="O95" s="218">
        <v>75975170</v>
      </c>
      <c r="P95" s="230">
        <v>77251491</v>
      </c>
      <c r="Q95" s="191"/>
      <c r="R95" s="218">
        <v>77251491</v>
      </c>
      <c r="S95" s="192"/>
      <c r="T95" s="218">
        <v>18650098</v>
      </c>
    </row>
    <row r="96" spans="1:20" ht="12.75">
      <c r="A96" s="177" t="s">
        <v>532</v>
      </c>
      <c r="B96" s="178">
        <v>87</v>
      </c>
      <c r="C96" s="218">
        <v>23306382</v>
      </c>
      <c r="D96" s="218">
        <v>24164725</v>
      </c>
      <c r="E96" s="218">
        <v>0</v>
      </c>
      <c r="F96" s="218">
        <v>0</v>
      </c>
      <c r="G96" s="218">
        <v>436542</v>
      </c>
      <c r="H96" s="218">
        <v>23728183</v>
      </c>
      <c r="I96" s="218">
        <v>25055743</v>
      </c>
      <c r="J96" s="218">
        <v>25055743</v>
      </c>
      <c r="K96" s="218">
        <v>0</v>
      </c>
      <c r="L96" s="218">
        <v>447456</v>
      </c>
      <c r="M96" s="218">
        <v>24608287</v>
      </c>
      <c r="N96" s="191"/>
      <c r="O96" s="218">
        <v>42151930</v>
      </c>
      <c r="P96" s="230">
        <v>43419127</v>
      </c>
      <c r="Q96" s="191"/>
      <c r="R96" s="218">
        <v>43419127</v>
      </c>
      <c r="S96" s="192"/>
      <c r="T96" s="218">
        <v>24608287</v>
      </c>
    </row>
    <row r="97" spans="1:20" ht="12.75">
      <c r="A97" s="177" t="s">
        <v>533</v>
      </c>
      <c r="B97" s="178">
        <v>88</v>
      </c>
      <c r="C97" s="218">
        <v>54672072</v>
      </c>
      <c r="D97" s="218">
        <v>56974422</v>
      </c>
      <c r="E97" s="218">
        <v>0</v>
      </c>
      <c r="F97" s="218">
        <v>0</v>
      </c>
      <c r="G97" s="218">
        <v>4461094</v>
      </c>
      <c r="H97" s="218">
        <v>52513328</v>
      </c>
      <c r="I97" s="218">
        <v>59106048</v>
      </c>
      <c r="J97" s="218">
        <v>59106048</v>
      </c>
      <c r="K97" s="218">
        <v>0</v>
      </c>
      <c r="L97" s="218">
        <v>4572621</v>
      </c>
      <c r="M97" s="218">
        <v>54533427</v>
      </c>
      <c r="N97" s="191"/>
      <c r="O97" s="218">
        <v>95638082</v>
      </c>
      <c r="P97" s="230">
        <v>98512135</v>
      </c>
      <c r="Q97" s="191"/>
      <c r="R97" s="218">
        <v>98512135</v>
      </c>
      <c r="S97" s="192"/>
      <c r="T97" s="218">
        <v>54533427</v>
      </c>
    </row>
    <row r="98" spans="1:20" ht="12.75">
      <c r="A98" s="177" t="s">
        <v>534</v>
      </c>
      <c r="B98" s="178">
        <v>89</v>
      </c>
      <c r="C98" s="218">
        <v>27655464</v>
      </c>
      <c r="D98" s="218">
        <v>29200902</v>
      </c>
      <c r="E98" s="218">
        <v>0</v>
      </c>
      <c r="F98" s="218">
        <v>400000</v>
      </c>
      <c r="G98" s="218">
        <v>6698419</v>
      </c>
      <c r="H98" s="218">
        <v>22502483</v>
      </c>
      <c r="I98" s="218">
        <v>30302455</v>
      </c>
      <c r="J98" s="218">
        <v>30302455</v>
      </c>
      <c r="K98" s="218">
        <v>0</v>
      </c>
      <c r="L98" s="218">
        <v>6865879</v>
      </c>
      <c r="M98" s="218">
        <v>23436576</v>
      </c>
      <c r="N98" s="191"/>
      <c r="O98" s="218">
        <v>234999494</v>
      </c>
      <c r="P98" s="230">
        <v>246354144</v>
      </c>
      <c r="Q98" s="191"/>
      <c r="R98" s="218">
        <v>246354144</v>
      </c>
      <c r="S98" s="192"/>
      <c r="T98" s="218">
        <v>23436576</v>
      </c>
    </row>
    <row r="99" spans="1:20" ht="12.75">
      <c r="A99" s="177" t="s">
        <v>535</v>
      </c>
      <c r="B99" s="178">
        <v>90</v>
      </c>
      <c r="C99" s="218">
        <v>4349391</v>
      </c>
      <c r="D99" s="218">
        <v>4485945</v>
      </c>
      <c r="E99" s="218">
        <v>0</v>
      </c>
      <c r="F99" s="218">
        <v>0</v>
      </c>
      <c r="G99" s="218">
        <v>0</v>
      </c>
      <c r="H99" s="218">
        <v>4485945</v>
      </c>
      <c r="I99" s="218">
        <v>4677285</v>
      </c>
      <c r="J99" s="218">
        <v>4677285</v>
      </c>
      <c r="K99" s="218">
        <v>0</v>
      </c>
      <c r="L99" s="218">
        <v>0</v>
      </c>
      <c r="M99" s="218">
        <v>4677285</v>
      </c>
      <c r="N99" s="191"/>
      <c r="O99" s="218">
        <v>10765608</v>
      </c>
      <c r="P99" s="230">
        <v>11573230</v>
      </c>
      <c r="Q99" s="191"/>
      <c r="R99" s="218">
        <v>11573230</v>
      </c>
      <c r="S99" s="192"/>
      <c r="T99" s="218">
        <v>4677285</v>
      </c>
    </row>
    <row r="100" spans="1:20" ht="12.75">
      <c r="A100" s="177" t="s">
        <v>536</v>
      </c>
      <c r="B100" s="178">
        <v>91</v>
      </c>
      <c r="C100" s="218">
        <v>10620755</v>
      </c>
      <c r="D100" s="218">
        <v>10909997</v>
      </c>
      <c r="E100" s="218">
        <v>0</v>
      </c>
      <c r="F100" s="218">
        <v>0</v>
      </c>
      <c r="G100" s="218">
        <v>0</v>
      </c>
      <c r="H100" s="218">
        <v>10909997</v>
      </c>
      <c r="I100" s="218">
        <v>11328446</v>
      </c>
      <c r="J100" s="218">
        <v>11328446</v>
      </c>
      <c r="K100" s="218">
        <v>0</v>
      </c>
      <c r="L100" s="218">
        <v>0</v>
      </c>
      <c r="M100" s="218">
        <v>11328446</v>
      </c>
      <c r="N100" s="191"/>
      <c r="O100" s="218">
        <v>23497470</v>
      </c>
      <c r="P100" s="230">
        <v>24248962</v>
      </c>
      <c r="Q100" s="191"/>
      <c r="R100" s="218">
        <v>24248962</v>
      </c>
      <c r="S100" s="192"/>
      <c r="T100" s="218">
        <v>11328446</v>
      </c>
    </row>
    <row r="101" spans="1:20" ht="12.75">
      <c r="A101" s="177" t="s">
        <v>537</v>
      </c>
      <c r="B101" s="178">
        <v>92</v>
      </c>
      <c r="C101" s="218">
        <v>12240486</v>
      </c>
      <c r="D101" s="218">
        <v>12665904</v>
      </c>
      <c r="E101" s="218">
        <v>0</v>
      </c>
      <c r="F101" s="218">
        <v>0</v>
      </c>
      <c r="G101" s="218">
        <v>2661124</v>
      </c>
      <c r="H101" s="218">
        <v>10004780</v>
      </c>
      <c r="I101" s="218">
        <v>13110707</v>
      </c>
      <c r="J101" s="218">
        <v>13110707</v>
      </c>
      <c r="K101" s="218">
        <v>0</v>
      </c>
      <c r="L101" s="218">
        <v>2727652</v>
      </c>
      <c r="M101" s="218">
        <v>10383055</v>
      </c>
      <c r="N101" s="191"/>
      <c r="O101" s="218">
        <v>22278899</v>
      </c>
      <c r="P101" s="230">
        <v>24111977</v>
      </c>
      <c r="Q101" s="191"/>
      <c r="R101" s="218">
        <v>24111977</v>
      </c>
      <c r="S101" s="192"/>
      <c r="T101" s="218">
        <v>10383055</v>
      </c>
    </row>
    <row r="102" spans="1:20" ht="12.75">
      <c r="A102" s="177" t="s">
        <v>538</v>
      </c>
      <c r="B102" s="178">
        <v>93</v>
      </c>
      <c r="C102" s="218">
        <v>136743488</v>
      </c>
      <c r="D102" s="218">
        <v>144152596</v>
      </c>
      <c r="E102" s="218">
        <v>0</v>
      </c>
      <c r="F102" s="218">
        <v>0</v>
      </c>
      <c r="G102" s="218">
        <v>0</v>
      </c>
      <c r="H102" s="218">
        <v>144152596</v>
      </c>
      <c r="I102" s="218">
        <v>150181831</v>
      </c>
      <c r="J102" s="218">
        <v>150181831</v>
      </c>
      <c r="K102" s="218">
        <v>0</v>
      </c>
      <c r="L102" s="218">
        <v>0</v>
      </c>
      <c r="M102" s="218">
        <v>150181831</v>
      </c>
      <c r="N102" s="191"/>
      <c r="O102" s="218">
        <v>164807003</v>
      </c>
      <c r="P102" s="230">
        <v>173411214</v>
      </c>
      <c r="Q102" s="191"/>
      <c r="R102" s="218">
        <v>173411214</v>
      </c>
      <c r="S102" s="192"/>
      <c r="T102" s="218">
        <v>150181831</v>
      </c>
    </row>
    <row r="103" spans="1:20" ht="12.75">
      <c r="A103" s="177" t="s">
        <v>539</v>
      </c>
      <c r="B103" s="178">
        <v>94</v>
      </c>
      <c r="C103" s="218">
        <v>27566372</v>
      </c>
      <c r="D103" s="218">
        <v>28484856</v>
      </c>
      <c r="E103" s="218">
        <v>0</v>
      </c>
      <c r="F103" s="218">
        <v>0</v>
      </c>
      <c r="G103" s="218">
        <v>0</v>
      </c>
      <c r="H103" s="218">
        <v>28484856</v>
      </c>
      <c r="I103" s="218">
        <v>29530590</v>
      </c>
      <c r="J103" s="218">
        <v>29530590</v>
      </c>
      <c r="K103" s="218">
        <v>0</v>
      </c>
      <c r="L103" s="218">
        <v>0</v>
      </c>
      <c r="M103" s="218">
        <v>29530590</v>
      </c>
      <c r="N103" s="191"/>
      <c r="O103" s="218">
        <v>58244671</v>
      </c>
      <c r="P103" s="230">
        <v>59157993</v>
      </c>
      <c r="Q103" s="191"/>
      <c r="R103" s="218">
        <v>59157993</v>
      </c>
      <c r="S103" s="192"/>
      <c r="T103" s="218">
        <v>29530590</v>
      </c>
    </row>
    <row r="104" spans="1:20" ht="12.75">
      <c r="A104" s="177" t="s">
        <v>540</v>
      </c>
      <c r="B104" s="178">
        <v>95</v>
      </c>
      <c r="C104" s="218">
        <v>102122896</v>
      </c>
      <c r="D104" s="218">
        <v>106816456</v>
      </c>
      <c r="E104" s="218">
        <v>0</v>
      </c>
      <c r="F104" s="218">
        <v>0</v>
      </c>
      <c r="G104" s="218">
        <v>0</v>
      </c>
      <c r="H104" s="218">
        <v>106816456</v>
      </c>
      <c r="I104" s="218">
        <v>111666654</v>
      </c>
      <c r="J104" s="218">
        <v>111666654</v>
      </c>
      <c r="K104" s="218">
        <v>0</v>
      </c>
      <c r="L104" s="218">
        <v>0</v>
      </c>
      <c r="M104" s="218">
        <v>111666654</v>
      </c>
      <c r="N104" s="191"/>
      <c r="O104" s="218">
        <v>149103463</v>
      </c>
      <c r="P104" s="230">
        <v>164447878</v>
      </c>
      <c r="Q104" s="191"/>
      <c r="R104" s="218">
        <v>164447878</v>
      </c>
      <c r="S104" s="192"/>
      <c r="T104" s="218">
        <v>111666654</v>
      </c>
    </row>
    <row r="105" spans="1:20" ht="12.75">
      <c r="A105" s="177" t="s">
        <v>541</v>
      </c>
      <c r="B105" s="178">
        <v>96</v>
      </c>
      <c r="C105" s="218">
        <v>93670897</v>
      </c>
      <c r="D105" s="218">
        <v>97107511</v>
      </c>
      <c r="E105" s="218">
        <v>0</v>
      </c>
      <c r="F105" s="218">
        <v>0</v>
      </c>
      <c r="G105" s="218">
        <v>1605846</v>
      </c>
      <c r="H105" s="218">
        <v>95501665</v>
      </c>
      <c r="I105" s="218">
        <v>101543131</v>
      </c>
      <c r="J105" s="218">
        <v>101543131</v>
      </c>
      <c r="K105" s="218">
        <v>971507</v>
      </c>
      <c r="L105" s="218">
        <v>2617499</v>
      </c>
      <c r="M105" s="218">
        <v>98925632</v>
      </c>
      <c r="N105" s="191"/>
      <c r="O105" s="218">
        <v>310566221</v>
      </c>
      <c r="P105" s="230">
        <v>327775684</v>
      </c>
      <c r="Q105" s="191"/>
      <c r="R105" s="218">
        <v>327775684</v>
      </c>
      <c r="S105" s="192"/>
      <c r="T105" s="218">
        <v>98925632</v>
      </c>
    </row>
    <row r="106" spans="1:20" ht="12.75">
      <c r="A106" s="177" t="s">
        <v>542</v>
      </c>
      <c r="B106" s="178">
        <v>97</v>
      </c>
      <c r="C106" s="218">
        <v>53682908</v>
      </c>
      <c r="D106" s="218">
        <v>55682046</v>
      </c>
      <c r="E106" s="218">
        <v>0</v>
      </c>
      <c r="F106" s="218">
        <v>0</v>
      </c>
      <c r="G106" s="218">
        <v>0</v>
      </c>
      <c r="H106" s="218">
        <v>55682046</v>
      </c>
      <c r="I106" s="218">
        <v>58053016</v>
      </c>
      <c r="J106" s="218">
        <v>58053016</v>
      </c>
      <c r="K106" s="218">
        <v>0</v>
      </c>
      <c r="L106" s="218">
        <v>0</v>
      </c>
      <c r="M106" s="218">
        <v>58053016</v>
      </c>
      <c r="N106" s="191"/>
      <c r="O106" s="218">
        <v>70620057</v>
      </c>
      <c r="P106" s="230">
        <v>76233638</v>
      </c>
      <c r="Q106" s="191"/>
      <c r="R106" s="218">
        <v>76233638</v>
      </c>
      <c r="S106" s="192"/>
      <c r="T106" s="218">
        <v>58053016</v>
      </c>
    </row>
    <row r="107" spans="1:20" ht="12.75">
      <c r="A107" s="177" t="s">
        <v>543</v>
      </c>
      <c r="B107" s="178">
        <v>98</v>
      </c>
      <c r="C107" s="218">
        <v>2668353</v>
      </c>
      <c r="D107" s="218">
        <v>2754955</v>
      </c>
      <c r="E107" s="218">
        <v>0</v>
      </c>
      <c r="F107" s="218">
        <v>0</v>
      </c>
      <c r="G107" s="218">
        <v>268975</v>
      </c>
      <c r="H107" s="218">
        <v>2485980</v>
      </c>
      <c r="I107" s="218">
        <v>2846684</v>
      </c>
      <c r="J107" s="218">
        <v>2846684</v>
      </c>
      <c r="K107" s="218">
        <v>0</v>
      </c>
      <c r="L107" s="218">
        <v>275699</v>
      </c>
      <c r="M107" s="218">
        <v>2570985</v>
      </c>
      <c r="N107" s="191"/>
      <c r="O107" s="218">
        <v>4496528</v>
      </c>
      <c r="P107" s="230">
        <v>4518633</v>
      </c>
      <c r="Q107" s="191"/>
      <c r="R107" s="218">
        <v>4518633</v>
      </c>
      <c r="S107" s="192"/>
      <c r="T107" s="218">
        <v>2570985</v>
      </c>
    </row>
    <row r="108" spans="1:20" ht="12.75">
      <c r="A108" s="177" t="s">
        <v>544</v>
      </c>
      <c r="B108" s="178">
        <v>99</v>
      </c>
      <c r="C108" s="218">
        <v>47576229</v>
      </c>
      <c r="D108" s="218">
        <v>49768722</v>
      </c>
      <c r="E108" s="218">
        <v>0</v>
      </c>
      <c r="F108" s="218">
        <v>0</v>
      </c>
      <c r="G108" s="218">
        <v>0</v>
      </c>
      <c r="H108" s="218">
        <v>49768722</v>
      </c>
      <c r="I108" s="218">
        <v>51761247</v>
      </c>
      <c r="J108" s="218">
        <v>51761247</v>
      </c>
      <c r="K108" s="218">
        <v>0</v>
      </c>
      <c r="L108" s="218">
        <v>0</v>
      </c>
      <c r="M108" s="218">
        <v>51761247</v>
      </c>
      <c r="N108" s="191"/>
      <c r="O108" s="218">
        <v>84266424</v>
      </c>
      <c r="P108" s="230">
        <v>86325074</v>
      </c>
      <c r="Q108" s="191"/>
      <c r="R108" s="218">
        <v>86325074</v>
      </c>
      <c r="S108" s="192"/>
      <c r="T108" s="218">
        <v>51761247</v>
      </c>
    </row>
    <row r="109" spans="1:20" ht="12.75">
      <c r="A109" s="177" t="s">
        <v>545</v>
      </c>
      <c r="B109" s="178">
        <v>100</v>
      </c>
      <c r="C109" s="218">
        <v>209234446</v>
      </c>
      <c r="D109" s="218">
        <v>217710963</v>
      </c>
      <c r="E109" s="218">
        <v>0</v>
      </c>
      <c r="F109" s="218">
        <v>0</v>
      </c>
      <c r="G109" s="218">
        <v>10388990</v>
      </c>
      <c r="H109" s="218">
        <v>207321973</v>
      </c>
      <c r="I109" s="218">
        <v>0</v>
      </c>
      <c r="J109" s="218">
        <v>0</v>
      </c>
      <c r="K109" s="218">
        <v>0</v>
      </c>
      <c r="L109" s="218">
        <v>10648715</v>
      </c>
      <c r="M109" s="218">
        <v>0</v>
      </c>
      <c r="N109" s="191"/>
      <c r="O109" s="218">
        <v>261112924</v>
      </c>
      <c r="P109" s="230">
        <v>0</v>
      </c>
      <c r="Q109" s="191"/>
      <c r="R109" s="218">
        <v>261112924</v>
      </c>
      <c r="S109" s="192"/>
      <c r="T109" s="218">
        <v>207321973</v>
      </c>
    </row>
    <row r="110" spans="1:20" ht="12.75">
      <c r="A110" s="177" t="s">
        <v>546</v>
      </c>
      <c r="B110" s="178">
        <v>101</v>
      </c>
      <c r="C110" s="218">
        <v>73437716</v>
      </c>
      <c r="D110" s="218">
        <v>77138077</v>
      </c>
      <c r="E110" s="218">
        <v>0</v>
      </c>
      <c r="F110" s="218">
        <v>0</v>
      </c>
      <c r="G110" s="218">
        <v>3456227</v>
      </c>
      <c r="H110" s="218">
        <v>73681850</v>
      </c>
      <c r="I110" s="218">
        <v>80734921</v>
      </c>
      <c r="J110" s="218">
        <v>80734921</v>
      </c>
      <c r="K110" s="218">
        <v>0</v>
      </c>
      <c r="L110" s="218">
        <v>3542633</v>
      </c>
      <c r="M110" s="218">
        <v>77192288</v>
      </c>
      <c r="N110" s="191"/>
      <c r="O110" s="218">
        <v>139553413</v>
      </c>
      <c r="P110" s="230">
        <v>144352080</v>
      </c>
      <c r="Q110" s="191"/>
      <c r="R110" s="218">
        <v>144352080</v>
      </c>
      <c r="S110" s="192"/>
      <c r="T110" s="218">
        <v>77192288</v>
      </c>
    </row>
    <row r="111" spans="1:20" ht="12.75">
      <c r="A111" s="177" t="s">
        <v>547</v>
      </c>
      <c r="B111" s="178">
        <v>102</v>
      </c>
      <c r="C111" s="218">
        <v>20288107</v>
      </c>
      <c r="D111" s="218">
        <v>21671372</v>
      </c>
      <c r="E111" s="218">
        <v>0</v>
      </c>
      <c r="F111" s="218">
        <v>0</v>
      </c>
      <c r="G111" s="218">
        <v>0</v>
      </c>
      <c r="H111" s="218">
        <v>21671372</v>
      </c>
      <c r="I111" s="218">
        <v>22447943</v>
      </c>
      <c r="J111" s="218">
        <v>22447943</v>
      </c>
      <c r="K111" s="218">
        <v>0</v>
      </c>
      <c r="L111" s="218">
        <v>0</v>
      </c>
      <c r="M111" s="218">
        <v>22447943</v>
      </c>
      <c r="N111" s="191"/>
      <c r="O111" s="218">
        <v>37522723</v>
      </c>
      <c r="P111" s="230">
        <v>39425141</v>
      </c>
      <c r="Q111" s="191"/>
      <c r="R111" s="218">
        <v>39425141</v>
      </c>
      <c r="S111" s="192"/>
      <c r="T111" s="218">
        <v>22447943</v>
      </c>
    </row>
    <row r="112" spans="1:20" ht="12.75">
      <c r="A112" s="177" t="s">
        <v>548</v>
      </c>
      <c r="B112" s="178">
        <v>103</v>
      </c>
      <c r="C112" s="218">
        <v>27018062</v>
      </c>
      <c r="D112" s="218">
        <v>28240124</v>
      </c>
      <c r="E112" s="218">
        <v>0</v>
      </c>
      <c r="F112" s="218">
        <v>0</v>
      </c>
      <c r="G112" s="218">
        <v>0</v>
      </c>
      <c r="H112" s="218">
        <v>28240124</v>
      </c>
      <c r="I112" s="218">
        <v>29313983</v>
      </c>
      <c r="J112" s="218">
        <v>29313983</v>
      </c>
      <c r="K112" s="218">
        <v>0</v>
      </c>
      <c r="L112" s="218">
        <v>0</v>
      </c>
      <c r="M112" s="218">
        <v>29313983</v>
      </c>
      <c r="N112" s="191"/>
      <c r="O112" s="218">
        <v>35314347</v>
      </c>
      <c r="P112" s="230">
        <v>36405927</v>
      </c>
      <c r="Q112" s="191"/>
      <c r="R112" s="218">
        <v>36405927</v>
      </c>
      <c r="S112" s="192"/>
      <c r="T112" s="218">
        <v>29313983</v>
      </c>
    </row>
    <row r="113" spans="1:20" ht="12.75">
      <c r="A113" s="177" t="s">
        <v>549</v>
      </c>
      <c r="B113" s="178">
        <v>104</v>
      </c>
      <c r="C113" s="218">
        <v>4504499</v>
      </c>
      <c r="D113" s="218">
        <v>5016990</v>
      </c>
      <c r="E113" s="218">
        <v>325000</v>
      </c>
      <c r="F113" s="218">
        <v>375000</v>
      </c>
      <c r="G113" s="218">
        <v>1926608</v>
      </c>
      <c r="H113" s="218">
        <v>3090382</v>
      </c>
      <c r="I113" s="218">
        <v>5153754</v>
      </c>
      <c r="J113" s="218">
        <v>5153754</v>
      </c>
      <c r="K113" s="218">
        <v>0</v>
      </c>
      <c r="L113" s="218">
        <v>1974773</v>
      </c>
      <c r="M113" s="218">
        <v>3178981</v>
      </c>
      <c r="N113" s="191"/>
      <c r="O113" s="218">
        <v>18741537</v>
      </c>
      <c r="P113" s="230">
        <v>20133523</v>
      </c>
      <c r="Q113" s="191"/>
      <c r="R113" s="218">
        <v>20133523</v>
      </c>
      <c r="S113" s="192"/>
      <c r="T113" s="218">
        <v>3178981</v>
      </c>
    </row>
    <row r="114" spans="1:20" ht="12.75">
      <c r="A114" s="177" t="s">
        <v>550</v>
      </c>
      <c r="B114" s="178">
        <v>105</v>
      </c>
      <c r="C114" s="218">
        <v>18646207</v>
      </c>
      <c r="D114" s="218">
        <v>19324411</v>
      </c>
      <c r="E114" s="218">
        <v>108000</v>
      </c>
      <c r="F114" s="218">
        <v>0</v>
      </c>
      <c r="G114" s="218">
        <v>1622873</v>
      </c>
      <c r="H114" s="218">
        <v>17701538</v>
      </c>
      <c r="I114" s="218">
        <v>19999591</v>
      </c>
      <c r="J114" s="218">
        <v>19999591</v>
      </c>
      <c r="K114" s="218">
        <v>0</v>
      </c>
      <c r="L114" s="218">
        <v>1663445</v>
      </c>
      <c r="M114" s="218">
        <v>18336146</v>
      </c>
      <c r="N114" s="191"/>
      <c r="O114" s="218">
        <v>34199198</v>
      </c>
      <c r="P114" s="230">
        <v>35076822</v>
      </c>
      <c r="Q114" s="191"/>
      <c r="R114" s="218">
        <v>35076822</v>
      </c>
      <c r="S114" s="192"/>
      <c r="T114" s="218">
        <v>18336146</v>
      </c>
    </row>
    <row r="115" spans="1:20" ht="12.75">
      <c r="A115" s="177" t="s">
        <v>551</v>
      </c>
      <c r="B115" s="178">
        <v>106</v>
      </c>
      <c r="C115" s="218">
        <v>2864737</v>
      </c>
      <c r="D115" s="218">
        <v>2946234</v>
      </c>
      <c r="E115" s="218">
        <v>0</v>
      </c>
      <c r="F115" s="218">
        <v>0</v>
      </c>
      <c r="G115" s="218">
        <v>199153</v>
      </c>
      <c r="H115" s="218">
        <v>2747081</v>
      </c>
      <c r="I115" s="218">
        <v>0</v>
      </c>
      <c r="J115" s="218">
        <v>0</v>
      </c>
      <c r="K115" s="218">
        <v>0</v>
      </c>
      <c r="L115" s="218">
        <v>204132</v>
      </c>
      <c r="M115" s="218">
        <v>0</v>
      </c>
      <c r="N115" s="191"/>
      <c r="O115" s="218">
        <v>4078129</v>
      </c>
      <c r="P115" s="230">
        <v>0</v>
      </c>
      <c r="Q115" s="191"/>
      <c r="R115" s="218">
        <v>4078129</v>
      </c>
      <c r="S115" s="192"/>
      <c r="T115" s="218">
        <v>2747081</v>
      </c>
    </row>
    <row r="116" spans="1:20" ht="12.75">
      <c r="A116" s="177" t="s">
        <v>552</v>
      </c>
      <c r="B116" s="178">
        <v>107</v>
      </c>
      <c r="C116" s="218">
        <v>79051706</v>
      </c>
      <c r="D116" s="218">
        <v>82035573</v>
      </c>
      <c r="E116" s="218">
        <v>0</v>
      </c>
      <c r="F116" s="218">
        <v>0</v>
      </c>
      <c r="G116" s="218">
        <v>0</v>
      </c>
      <c r="H116" s="218">
        <v>82035573</v>
      </c>
      <c r="I116" s="218">
        <v>85170596</v>
      </c>
      <c r="J116" s="218">
        <v>85170596</v>
      </c>
      <c r="K116" s="218">
        <v>0</v>
      </c>
      <c r="L116" s="218">
        <v>0</v>
      </c>
      <c r="M116" s="218">
        <v>85170596</v>
      </c>
      <c r="N116" s="191"/>
      <c r="O116" s="218">
        <v>176065198</v>
      </c>
      <c r="P116" s="230">
        <v>180567764</v>
      </c>
      <c r="Q116" s="191"/>
      <c r="R116" s="218">
        <v>180567764</v>
      </c>
      <c r="S116" s="192"/>
      <c r="T116" s="218">
        <v>85170596</v>
      </c>
    </row>
    <row r="117" spans="1:20" ht="12.75">
      <c r="A117" s="177" t="s">
        <v>553</v>
      </c>
      <c r="B117" s="178">
        <v>108</v>
      </c>
      <c r="C117" s="218">
        <v>2361373</v>
      </c>
      <c r="D117" s="218">
        <v>2443882</v>
      </c>
      <c r="E117" s="218">
        <v>0</v>
      </c>
      <c r="F117" s="218">
        <v>0</v>
      </c>
      <c r="G117" s="218">
        <v>0</v>
      </c>
      <c r="H117" s="218">
        <v>2443882</v>
      </c>
      <c r="I117" s="218">
        <v>2704456</v>
      </c>
      <c r="J117" s="218">
        <v>2704456</v>
      </c>
      <c r="K117" s="218">
        <v>175000</v>
      </c>
      <c r="L117" s="218">
        <v>175000</v>
      </c>
      <c r="M117" s="218">
        <v>2529456</v>
      </c>
      <c r="N117" s="191"/>
      <c r="O117" s="218">
        <v>4081973</v>
      </c>
      <c r="P117" s="230">
        <v>4106980</v>
      </c>
      <c r="Q117" s="191"/>
      <c r="R117" s="218">
        <v>4106980</v>
      </c>
      <c r="S117" s="192"/>
      <c r="T117" s="218">
        <v>2529456</v>
      </c>
    </row>
    <row r="118" spans="1:20" ht="12.75">
      <c r="A118" s="177" t="s">
        <v>554</v>
      </c>
      <c r="B118" s="178">
        <v>109</v>
      </c>
      <c r="C118" s="218">
        <v>720581</v>
      </c>
      <c r="D118" s="218">
        <v>738605</v>
      </c>
      <c r="E118" s="218">
        <v>0</v>
      </c>
      <c r="F118" s="218">
        <v>0</v>
      </c>
      <c r="G118" s="218">
        <v>208936</v>
      </c>
      <c r="H118" s="218">
        <v>529669</v>
      </c>
      <c r="I118" s="218">
        <v>0</v>
      </c>
      <c r="J118" s="218">
        <v>0</v>
      </c>
      <c r="K118" s="218">
        <v>0</v>
      </c>
      <c r="L118" s="218">
        <v>214159</v>
      </c>
      <c r="M118" s="218">
        <v>0</v>
      </c>
      <c r="N118" s="191"/>
      <c r="O118" s="218">
        <v>5719445</v>
      </c>
      <c r="P118" s="230">
        <v>0</v>
      </c>
      <c r="Q118" s="191"/>
      <c r="R118" s="218">
        <v>5719445</v>
      </c>
      <c r="S118" s="192"/>
      <c r="T118" s="218">
        <v>529669</v>
      </c>
    </row>
    <row r="119" spans="1:20" ht="12.75">
      <c r="A119" s="177" t="s">
        <v>555</v>
      </c>
      <c r="B119" s="178">
        <v>110</v>
      </c>
      <c r="C119" s="218">
        <v>37515491</v>
      </c>
      <c r="D119" s="218">
        <v>39346671</v>
      </c>
      <c r="E119" s="218">
        <v>0</v>
      </c>
      <c r="F119" s="218">
        <v>0</v>
      </c>
      <c r="G119" s="218">
        <v>2207626</v>
      </c>
      <c r="H119" s="218">
        <v>37139045</v>
      </c>
      <c r="I119" s="218">
        <v>44448075</v>
      </c>
      <c r="J119" s="218">
        <v>44448075</v>
      </c>
      <c r="K119" s="218">
        <v>3200000</v>
      </c>
      <c r="L119" s="218">
        <v>5462817</v>
      </c>
      <c r="M119" s="218">
        <v>38985258</v>
      </c>
      <c r="N119" s="191"/>
      <c r="O119" s="218">
        <v>68017820</v>
      </c>
      <c r="P119" s="230">
        <v>70392474</v>
      </c>
      <c r="Q119" s="191"/>
      <c r="R119" s="218">
        <v>70392474</v>
      </c>
      <c r="S119" s="192"/>
      <c r="T119" s="218">
        <v>38985258</v>
      </c>
    </row>
    <row r="120" spans="1:20" ht="12.75">
      <c r="A120" s="177" t="s">
        <v>556</v>
      </c>
      <c r="B120" s="178">
        <v>111</v>
      </c>
      <c r="C120" s="218">
        <v>12113372</v>
      </c>
      <c r="D120" s="218">
        <v>12520195</v>
      </c>
      <c r="E120" s="218">
        <v>0</v>
      </c>
      <c r="F120" s="218">
        <v>0</v>
      </c>
      <c r="G120" s="218">
        <v>1197644</v>
      </c>
      <c r="H120" s="218">
        <v>11322551</v>
      </c>
      <c r="I120" s="218">
        <v>12965843</v>
      </c>
      <c r="J120" s="218">
        <v>12965843</v>
      </c>
      <c r="K120" s="218">
        <v>0</v>
      </c>
      <c r="L120" s="218">
        <v>1227585</v>
      </c>
      <c r="M120" s="218">
        <v>11738258</v>
      </c>
      <c r="N120" s="191"/>
      <c r="O120" s="218">
        <v>16742143</v>
      </c>
      <c r="P120" s="230">
        <v>17325226</v>
      </c>
      <c r="Q120" s="191"/>
      <c r="R120" s="218">
        <v>17325226</v>
      </c>
      <c r="S120" s="192"/>
      <c r="T120" s="218">
        <v>11738258</v>
      </c>
    </row>
    <row r="121" spans="1:20" ht="12.75">
      <c r="A121" s="177" t="s">
        <v>557</v>
      </c>
      <c r="B121" s="178">
        <v>112</v>
      </c>
      <c r="C121" s="218">
        <v>3261763</v>
      </c>
      <c r="D121" s="218">
        <v>3402034</v>
      </c>
      <c r="E121" s="218">
        <v>0</v>
      </c>
      <c r="F121" s="218">
        <v>0</v>
      </c>
      <c r="G121" s="218">
        <v>0</v>
      </c>
      <c r="H121" s="218">
        <v>3402034</v>
      </c>
      <c r="I121" s="218">
        <v>3576327</v>
      </c>
      <c r="J121" s="218">
        <v>3576327</v>
      </c>
      <c r="K121" s="218">
        <v>0</v>
      </c>
      <c r="L121" s="218">
        <v>0</v>
      </c>
      <c r="M121" s="218">
        <v>3576327</v>
      </c>
      <c r="N121" s="191"/>
      <c r="O121" s="218">
        <v>5025696</v>
      </c>
      <c r="P121" s="230">
        <v>5151826</v>
      </c>
      <c r="Q121" s="191"/>
      <c r="R121" s="218">
        <v>5151826</v>
      </c>
      <c r="S121" s="192"/>
      <c r="T121" s="218">
        <v>3576327</v>
      </c>
    </row>
    <row r="122" spans="1:20" ht="12.75">
      <c r="A122" s="177" t="s">
        <v>558</v>
      </c>
      <c r="B122" s="178">
        <v>113</v>
      </c>
      <c r="C122" s="218">
        <v>22803152</v>
      </c>
      <c r="D122" s="218">
        <v>23576289</v>
      </c>
      <c r="E122" s="218">
        <v>0</v>
      </c>
      <c r="F122" s="218">
        <v>0</v>
      </c>
      <c r="G122" s="218">
        <v>0</v>
      </c>
      <c r="H122" s="218">
        <v>23576289</v>
      </c>
      <c r="I122" s="218">
        <v>24555636</v>
      </c>
      <c r="J122" s="218">
        <v>24555636</v>
      </c>
      <c r="K122" s="218">
        <v>0</v>
      </c>
      <c r="L122" s="218">
        <v>0</v>
      </c>
      <c r="M122" s="218">
        <v>24555636</v>
      </c>
      <c r="N122" s="191"/>
      <c r="O122" s="218">
        <v>38084811</v>
      </c>
      <c r="P122" s="230">
        <v>38518417</v>
      </c>
      <c r="Q122" s="191"/>
      <c r="R122" s="218">
        <v>38518417</v>
      </c>
      <c r="S122" s="192"/>
      <c r="T122" s="218">
        <v>24555636</v>
      </c>
    </row>
    <row r="123" spans="1:20" ht="12.75">
      <c r="A123" s="177" t="s">
        <v>559</v>
      </c>
      <c r="B123" s="178">
        <v>114</v>
      </c>
      <c r="C123" s="218">
        <v>34278055</v>
      </c>
      <c r="D123" s="218">
        <v>35435096</v>
      </c>
      <c r="E123" s="218">
        <v>0</v>
      </c>
      <c r="F123" s="218">
        <v>0</v>
      </c>
      <c r="G123" s="218">
        <v>0</v>
      </c>
      <c r="H123" s="218">
        <v>35435096</v>
      </c>
      <c r="I123" s="218">
        <v>36586281</v>
      </c>
      <c r="J123" s="218">
        <v>36586281</v>
      </c>
      <c r="K123" s="218">
        <v>0</v>
      </c>
      <c r="L123" s="218">
        <v>0</v>
      </c>
      <c r="M123" s="218">
        <v>36586281</v>
      </c>
      <c r="N123" s="191"/>
      <c r="O123" s="218">
        <v>37999009</v>
      </c>
      <c r="P123" s="230">
        <v>39162791</v>
      </c>
      <c r="Q123" s="191"/>
      <c r="R123" s="218">
        <v>39162791</v>
      </c>
      <c r="S123" s="192"/>
      <c r="T123" s="218">
        <v>36586281</v>
      </c>
    </row>
    <row r="124" spans="1:20" ht="12.75">
      <c r="A124" s="177" t="s">
        <v>560</v>
      </c>
      <c r="B124" s="178">
        <v>115</v>
      </c>
      <c r="C124" s="218">
        <v>30650535</v>
      </c>
      <c r="D124" s="218">
        <v>31932418</v>
      </c>
      <c r="E124" s="218">
        <v>0</v>
      </c>
      <c r="F124" s="218">
        <v>0</v>
      </c>
      <c r="G124" s="218">
        <v>3113578</v>
      </c>
      <c r="H124" s="218">
        <v>28818840</v>
      </c>
      <c r="I124" s="218">
        <v>32985370</v>
      </c>
      <c r="J124" s="218">
        <v>32985370</v>
      </c>
      <c r="K124" s="218">
        <v>0</v>
      </c>
      <c r="L124" s="218">
        <v>3191417</v>
      </c>
      <c r="M124" s="218">
        <v>29793953</v>
      </c>
      <c r="N124" s="191"/>
      <c r="O124" s="218">
        <v>48508630</v>
      </c>
      <c r="P124" s="230">
        <v>49501872</v>
      </c>
      <c r="Q124" s="191"/>
      <c r="R124" s="218">
        <v>49501872</v>
      </c>
      <c r="S124" s="192"/>
      <c r="T124" s="218">
        <v>29793953</v>
      </c>
    </row>
    <row r="125" spans="1:20" ht="12.75">
      <c r="A125" s="177" t="s">
        <v>561</v>
      </c>
      <c r="B125" s="178">
        <v>116</v>
      </c>
      <c r="C125" s="218">
        <v>13917495</v>
      </c>
      <c r="D125" s="218">
        <v>14450497</v>
      </c>
      <c r="E125" s="218">
        <v>0</v>
      </c>
      <c r="F125" s="218">
        <v>0</v>
      </c>
      <c r="G125" s="218">
        <v>2140152</v>
      </c>
      <c r="H125" s="218">
        <v>12310345</v>
      </c>
      <c r="I125" s="218">
        <v>14971380</v>
      </c>
      <c r="J125" s="218">
        <v>14971380</v>
      </c>
      <c r="K125" s="218">
        <v>0</v>
      </c>
      <c r="L125" s="218">
        <v>2193656</v>
      </c>
      <c r="M125" s="218">
        <v>12777724</v>
      </c>
      <c r="N125" s="191"/>
      <c r="O125" s="218">
        <v>26783544</v>
      </c>
      <c r="P125" s="230">
        <v>28068073</v>
      </c>
      <c r="Q125" s="191"/>
      <c r="R125" s="218">
        <v>28068073</v>
      </c>
      <c r="S125" s="192"/>
      <c r="T125" s="218">
        <v>12777724</v>
      </c>
    </row>
    <row r="126" spans="1:20" ht="12.75">
      <c r="A126" s="177" t="s">
        <v>562</v>
      </c>
      <c r="B126" s="178">
        <v>117</v>
      </c>
      <c r="C126" s="218">
        <v>11032660</v>
      </c>
      <c r="D126" s="218">
        <v>11621843</v>
      </c>
      <c r="E126" s="218">
        <v>0</v>
      </c>
      <c r="F126" s="218">
        <v>0</v>
      </c>
      <c r="G126" s="218">
        <v>0</v>
      </c>
      <c r="H126" s="218">
        <v>11621843</v>
      </c>
      <c r="I126" s="218">
        <v>12077192</v>
      </c>
      <c r="J126" s="218">
        <v>12077192</v>
      </c>
      <c r="K126" s="218">
        <v>0</v>
      </c>
      <c r="L126" s="218">
        <v>0</v>
      </c>
      <c r="M126" s="218">
        <v>12077192</v>
      </c>
      <c r="N126" s="191"/>
      <c r="O126" s="218">
        <v>25077923</v>
      </c>
      <c r="P126" s="230">
        <v>26266764</v>
      </c>
      <c r="Q126" s="191"/>
      <c r="R126" s="218">
        <v>26266764</v>
      </c>
      <c r="S126" s="192"/>
      <c r="T126" s="218">
        <v>12077192</v>
      </c>
    </row>
    <row r="127" spans="1:20" ht="12.75">
      <c r="A127" s="177" t="s">
        <v>563</v>
      </c>
      <c r="B127" s="178">
        <v>118</v>
      </c>
      <c r="C127" s="218">
        <v>16171864</v>
      </c>
      <c r="D127" s="218">
        <v>16711720</v>
      </c>
      <c r="E127" s="218">
        <v>0</v>
      </c>
      <c r="F127" s="218">
        <v>0</v>
      </c>
      <c r="G127" s="218">
        <v>929625</v>
      </c>
      <c r="H127" s="218">
        <v>15782095</v>
      </c>
      <c r="I127" s="218">
        <v>17375167</v>
      </c>
      <c r="J127" s="218">
        <v>17375167</v>
      </c>
      <c r="K127" s="218">
        <v>0</v>
      </c>
      <c r="L127" s="218">
        <v>952866</v>
      </c>
      <c r="M127" s="218">
        <v>16422301</v>
      </c>
      <c r="N127" s="191"/>
      <c r="O127" s="218">
        <v>24431846</v>
      </c>
      <c r="P127" s="230">
        <v>25648069</v>
      </c>
      <c r="Q127" s="191"/>
      <c r="R127" s="218">
        <v>25648069</v>
      </c>
      <c r="S127" s="192"/>
      <c r="T127" s="218">
        <v>16422301</v>
      </c>
    </row>
    <row r="128" spans="1:20" ht="12.75">
      <c r="A128" s="177" t="s">
        <v>564</v>
      </c>
      <c r="B128" s="178">
        <v>119</v>
      </c>
      <c r="C128" s="218">
        <v>28024238</v>
      </c>
      <c r="D128" s="218">
        <v>28911424</v>
      </c>
      <c r="E128" s="218">
        <v>0</v>
      </c>
      <c r="F128" s="218">
        <v>0</v>
      </c>
      <c r="G128" s="218">
        <v>7088564</v>
      </c>
      <c r="H128" s="218">
        <v>21822860</v>
      </c>
      <c r="I128" s="218">
        <v>29991463</v>
      </c>
      <c r="J128" s="218">
        <v>29991463</v>
      </c>
      <c r="K128" s="218">
        <v>0</v>
      </c>
      <c r="L128" s="218">
        <v>7265778</v>
      </c>
      <c r="M128" s="218">
        <v>22725685</v>
      </c>
      <c r="N128" s="191"/>
      <c r="O128" s="218">
        <v>42676395</v>
      </c>
      <c r="P128" s="230">
        <v>43402628</v>
      </c>
      <c r="Q128" s="191"/>
      <c r="R128" s="218">
        <v>43402628</v>
      </c>
      <c r="S128" s="192"/>
      <c r="T128" s="218">
        <v>22725685</v>
      </c>
    </row>
    <row r="129" spans="1:20" ht="12.75">
      <c r="A129" s="177" t="s">
        <v>565</v>
      </c>
      <c r="B129" s="178">
        <v>120</v>
      </c>
      <c r="C129" s="218">
        <v>12082323</v>
      </c>
      <c r="D129" s="218">
        <v>12454681</v>
      </c>
      <c r="E129" s="218">
        <v>0</v>
      </c>
      <c r="F129" s="218">
        <v>0</v>
      </c>
      <c r="G129" s="218">
        <v>0</v>
      </c>
      <c r="H129" s="218">
        <v>12454681</v>
      </c>
      <c r="I129" s="218">
        <v>12999662</v>
      </c>
      <c r="J129" s="218">
        <v>12999662</v>
      </c>
      <c r="K129" s="218">
        <v>0</v>
      </c>
      <c r="L129" s="218">
        <v>0</v>
      </c>
      <c r="M129" s="218">
        <v>12999662</v>
      </c>
      <c r="N129" s="191"/>
      <c r="O129" s="218">
        <v>15743103</v>
      </c>
      <c r="P129" s="230">
        <v>16832634</v>
      </c>
      <c r="Q129" s="191"/>
      <c r="R129" s="218">
        <v>16832634</v>
      </c>
      <c r="S129" s="192"/>
      <c r="T129" s="218">
        <v>12999662</v>
      </c>
    </row>
    <row r="130" spans="1:20" ht="12.75">
      <c r="A130" s="177" t="s">
        <v>566</v>
      </c>
      <c r="B130" s="178">
        <v>121</v>
      </c>
      <c r="C130" s="218">
        <v>2348777</v>
      </c>
      <c r="D130" s="218">
        <v>2410484</v>
      </c>
      <c r="E130" s="218">
        <v>0</v>
      </c>
      <c r="F130" s="218">
        <v>0</v>
      </c>
      <c r="G130" s="218">
        <v>0</v>
      </c>
      <c r="H130" s="218">
        <v>2410484</v>
      </c>
      <c r="I130" s="218">
        <v>2476708</v>
      </c>
      <c r="J130" s="218">
        <v>2476708</v>
      </c>
      <c r="K130" s="218">
        <v>0</v>
      </c>
      <c r="L130" s="218">
        <v>0</v>
      </c>
      <c r="M130" s="218">
        <v>2476708</v>
      </c>
      <c r="N130" s="191"/>
      <c r="O130" s="218">
        <v>7860304</v>
      </c>
      <c r="P130" s="230">
        <v>7922651</v>
      </c>
      <c r="Q130" s="191"/>
      <c r="R130" s="218">
        <v>7922651</v>
      </c>
      <c r="S130" s="192"/>
      <c r="T130" s="218">
        <v>2476708</v>
      </c>
    </row>
    <row r="131" spans="1:20" ht="12.75">
      <c r="A131" s="177" t="s">
        <v>567</v>
      </c>
      <c r="B131" s="178">
        <v>122</v>
      </c>
      <c r="C131" s="218">
        <v>41275798</v>
      </c>
      <c r="D131" s="218">
        <v>42832524</v>
      </c>
      <c r="E131" s="218">
        <v>0</v>
      </c>
      <c r="F131" s="218">
        <v>0</v>
      </c>
      <c r="G131" s="218">
        <v>2015823</v>
      </c>
      <c r="H131" s="218">
        <v>40816701</v>
      </c>
      <c r="I131" s="218">
        <v>44422348</v>
      </c>
      <c r="J131" s="218">
        <v>44422348</v>
      </c>
      <c r="K131" s="218">
        <v>0</v>
      </c>
      <c r="L131" s="218">
        <v>2066219</v>
      </c>
      <c r="M131" s="218">
        <v>42356129</v>
      </c>
      <c r="N131" s="191"/>
      <c r="O131" s="218">
        <v>72054006</v>
      </c>
      <c r="P131" s="230">
        <v>73901880</v>
      </c>
      <c r="Q131" s="191"/>
      <c r="R131" s="218">
        <v>73901880</v>
      </c>
      <c r="S131" s="192"/>
      <c r="T131" s="218">
        <v>42356129</v>
      </c>
    </row>
    <row r="132" spans="1:20" ht="12.75">
      <c r="A132" s="177" t="s">
        <v>568</v>
      </c>
      <c r="B132" s="178">
        <v>123</v>
      </c>
      <c r="C132" s="218">
        <v>20151661</v>
      </c>
      <c r="D132" s="218">
        <v>20981462</v>
      </c>
      <c r="E132" s="218">
        <v>0</v>
      </c>
      <c r="F132" s="218">
        <v>0</v>
      </c>
      <c r="G132" s="218">
        <v>853634</v>
      </c>
      <c r="H132" s="218">
        <v>20127828</v>
      </c>
      <c r="I132" s="218">
        <v>21773197</v>
      </c>
      <c r="J132" s="218">
        <v>21773197</v>
      </c>
      <c r="K132" s="218">
        <v>0</v>
      </c>
      <c r="L132" s="218">
        <v>874975</v>
      </c>
      <c r="M132" s="218">
        <v>20898222</v>
      </c>
      <c r="N132" s="191"/>
      <c r="O132" s="218">
        <v>35613774</v>
      </c>
      <c r="P132" s="230">
        <v>37102938</v>
      </c>
      <c r="Q132" s="191"/>
      <c r="R132" s="218">
        <v>37102938</v>
      </c>
      <c r="S132" s="192"/>
      <c r="T132" s="218">
        <v>20898222</v>
      </c>
    </row>
    <row r="133" spans="1:20" ht="12.75">
      <c r="A133" s="177" t="s">
        <v>569</v>
      </c>
      <c r="B133" s="178">
        <v>124</v>
      </c>
      <c r="C133" s="218">
        <v>3945989</v>
      </c>
      <c r="D133" s="218">
        <v>4101377</v>
      </c>
      <c r="E133" s="218">
        <v>0</v>
      </c>
      <c r="F133" s="218">
        <v>0</v>
      </c>
      <c r="G133" s="218">
        <v>0</v>
      </c>
      <c r="H133" s="218">
        <v>4101377</v>
      </c>
      <c r="I133" s="218">
        <v>4229285</v>
      </c>
      <c r="J133" s="218">
        <v>4229285</v>
      </c>
      <c r="K133" s="218">
        <v>0</v>
      </c>
      <c r="L133" s="218">
        <v>0</v>
      </c>
      <c r="M133" s="218">
        <v>4229285</v>
      </c>
      <c r="N133" s="191"/>
      <c r="O133" s="218">
        <v>6430846</v>
      </c>
      <c r="P133" s="230">
        <v>6716533</v>
      </c>
      <c r="Q133" s="191"/>
      <c r="R133" s="218">
        <v>6716533</v>
      </c>
      <c r="S133" s="192"/>
      <c r="T133" s="218">
        <v>4229285</v>
      </c>
    </row>
    <row r="134" spans="1:20" ht="12.75">
      <c r="A134" s="177" t="s">
        <v>570</v>
      </c>
      <c r="B134" s="178">
        <v>125</v>
      </c>
      <c r="C134" s="218">
        <v>20287886</v>
      </c>
      <c r="D134" s="218">
        <v>20906887</v>
      </c>
      <c r="E134" s="218">
        <v>0</v>
      </c>
      <c r="F134" s="218">
        <v>0</v>
      </c>
      <c r="G134" s="218">
        <v>4136402</v>
      </c>
      <c r="H134" s="218">
        <v>16770485</v>
      </c>
      <c r="I134" s="218">
        <v>21588904</v>
      </c>
      <c r="J134" s="218">
        <v>21588904</v>
      </c>
      <c r="K134" s="218">
        <v>0</v>
      </c>
      <c r="L134" s="218">
        <v>4239812</v>
      </c>
      <c r="M134" s="218">
        <v>17349092</v>
      </c>
      <c r="N134" s="191"/>
      <c r="O134" s="218">
        <v>30824318</v>
      </c>
      <c r="P134" s="230">
        <v>32425989</v>
      </c>
      <c r="Q134" s="191"/>
      <c r="R134" s="218">
        <v>32425989</v>
      </c>
      <c r="S134" s="192"/>
      <c r="T134" s="218">
        <v>17349092</v>
      </c>
    </row>
    <row r="135" spans="1:20" ht="12.75">
      <c r="A135" s="177" t="s">
        <v>571</v>
      </c>
      <c r="B135" s="178">
        <v>126</v>
      </c>
      <c r="C135" s="218">
        <v>44144163</v>
      </c>
      <c r="D135" s="218">
        <v>45589303</v>
      </c>
      <c r="E135" s="218">
        <v>0</v>
      </c>
      <c r="F135" s="218">
        <v>0</v>
      </c>
      <c r="G135" s="218">
        <v>3998654</v>
      </c>
      <c r="H135" s="218">
        <v>41590649</v>
      </c>
      <c r="I135" s="218">
        <v>47225978</v>
      </c>
      <c r="J135" s="218">
        <v>47225978</v>
      </c>
      <c r="K135" s="218">
        <v>0</v>
      </c>
      <c r="L135" s="218">
        <v>4098620</v>
      </c>
      <c r="M135" s="218">
        <v>43127358</v>
      </c>
      <c r="N135" s="191"/>
      <c r="O135" s="218">
        <v>149329225</v>
      </c>
      <c r="P135" s="230">
        <v>154941074</v>
      </c>
      <c r="Q135" s="191"/>
      <c r="R135" s="218">
        <v>154941074</v>
      </c>
      <c r="S135" s="192"/>
      <c r="T135" s="218">
        <v>43127358</v>
      </c>
    </row>
    <row r="136" spans="1:20" ht="12.75">
      <c r="A136" s="177" t="s">
        <v>572</v>
      </c>
      <c r="B136" s="178">
        <v>127</v>
      </c>
      <c r="C136" s="218">
        <v>7317964</v>
      </c>
      <c r="D136" s="218">
        <v>7666428</v>
      </c>
      <c r="E136" s="218">
        <v>0</v>
      </c>
      <c r="F136" s="218">
        <v>0</v>
      </c>
      <c r="G136" s="218">
        <v>41602</v>
      </c>
      <c r="H136" s="218">
        <v>7624826</v>
      </c>
      <c r="I136" s="218">
        <v>7920756</v>
      </c>
      <c r="J136" s="218">
        <v>7920756</v>
      </c>
      <c r="K136" s="218">
        <v>0</v>
      </c>
      <c r="L136" s="218">
        <v>42642</v>
      </c>
      <c r="M136" s="218">
        <v>7878114</v>
      </c>
      <c r="N136" s="191"/>
      <c r="O136" s="218">
        <v>14460562</v>
      </c>
      <c r="P136" s="230">
        <v>14532487</v>
      </c>
      <c r="Q136" s="191"/>
      <c r="R136" s="218">
        <v>14532487</v>
      </c>
      <c r="S136" s="192"/>
      <c r="T136" s="218">
        <v>7878114</v>
      </c>
    </row>
    <row r="137" spans="1:20" ht="12.75">
      <c r="A137" s="177" t="s">
        <v>573</v>
      </c>
      <c r="B137" s="178">
        <v>128</v>
      </c>
      <c r="C137" s="218">
        <v>105856629</v>
      </c>
      <c r="D137" s="218">
        <v>110211975</v>
      </c>
      <c r="E137" s="218">
        <v>0</v>
      </c>
      <c r="F137" s="218">
        <v>0</v>
      </c>
      <c r="G137" s="218">
        <v>0</v>
      </c>
      <c r="H137" s="218">
        <v>110211975</v>
      </c>
      <c r="I137" s="218">
        <v>114936210</v>
      </c>
      <c r="J137" s="218">
        <v>114936210</v>
      </c>
      <c r="K137" s="218">
        <v>0</v>
      </c>
      <c r="L137" s="218">
        <v>0</v>
      </c>
      <c r="M137" s="218">
        <v>114936210</v>
      </c>
      <c r="N137" s="191"/>
      <c r="O137" s="218">
        <v>178210750</v>
      </c>
      <c r="P137" s="230">
        <v>186441293</v>
      </c>
      <c r="Q137" s="191"/>
      <c r="R137" s="218">
        <v>186441293</v>
      </c>
      <c r="S137" s="192"/>
      <c r="T137" s="218">
        <v>114936210</v>
      </c>
    </row>
    <row r="138" spans="1:20" ht="12.75">
      <c r="A138" s="177" t="s">
        <v>574</v>
      </c>
      <c r="B138" s="178">
        <v>129</v>
      </c>
      <c r="C138" s="218">
        <v>916486</v>
      </c>
      <c r="D138" s="218">
        <v>949471</v>
      </c>
      <c r="E138" s="218">
        <v>0</v>
      </c>
      <c r="F138" s="218">
        <v>0</v>
      </c>
      <c r="G138" s="218">
        <v>0</v>
      </c>
      <c r="H138" s="218">
        <v>949471</v>
      </c>
      <c r="I138" s="218">
        <v>981328</v>
      </c>
      <c r="J138" s="218">
        <v>981328</v>
      </c>
      <c r="K138" s="218">
        <v>0</v>
      </c>
      <c r="L138" s="218">
        <v>0</v>
      </c>
      <c r="M138" s="218">
        <v>981328</v>
      </c>
      <c r="N138" s="191"/>
      <c r="O138" s="218">
        <v>1280098</v>
      </c>
      <c r="P138" s="230">
        <v>1278103</v>
      </c>
      <c r="Q138" s="191"/>
      <c r="R138" s="218">
        <v>1278103</v>
      </c>
      <c r="S138" s="192"/>
      <c r="T138" s="218">
        <v>981328</v>
      </c>
    </row>
    <row r="139" spans="1:20" ht="12.75">
      <c r="A139" s="177" t="s">
        <v>575</v>
      </c>
      <c r="B139" s="178">
        <v>130</v>
      </c>
      <c r="C139" s="218">
        <v>2253128</v>
      </c>
      <c r="D139" s="218">
        <v>2267068</v>
      </c>
      <c r="E139" s="218">
        <v>0</v>
      </c>
      <c r="F139" s="218">
        <v>0</v>
      </c>
      <c r="G139" s="218">
        <v>194520</v>
      </c>
      <c r="H139" s="218">
        <v>2072548</v>
      </c>
      <c r="I139" s="218">
        <v>0</v>
      </c>
      <c r="J139" s="218">
        <v>0</v>
      </c>
      <c r="K139" s="218">
        <v>0</v>
      </c>
      <c r="L139" s="218">
        <v>199383</v>
      </c>
      <c r="M139" s="218">
        <v>0</v>
      </c>
      <c r="N139" s="191"/>
      <c r="O139" s="218">
        <v>2267068</v>
      </c>
      <c r="P139" s="230">
        <v>0</v>
      </c>
      <c r="Q139" s="191"/>
      <c r="R139" s="218">
        <v>2267068</v>
      </c>
      <c r="S139" s="192"/>
      <c r="T139" s="218">
        <v>2072548</v>
      </c>
    </row>
    <row r="140" spans="1:20" ht="12.75">
      <c r="A140" s="177" t="s">
        <v>576</v>
      </c>
      <c r="B140" s="178">
        <v>131</v>
      </c>
      <c r="C140" s="218">
        <v>79426526</v>
      </c>
      <c r="D140" s="218">
        <v>82762765</v>
      </c>
      <c r="E140" s="218">
        <v>0</v>
      </c>
      <c r="F140" s="218">
        <v>0</v>
      </c>
      <c r="G140" s="218">
        <v>3257354</v>
      </c>
      <c r="H140" s="218">
        <v>79505411</v>
      </c>
      <c r="I140" s="218">
        <v>86508690</v>
      </c>
      <c r="J140" s="218">
        <v>86508690</v>
      </c>
      <c r="K140" s="218">
        <v>0</v>
      </c>
      <c r="L140" s="218">
        <v>3338788</v>
      </c>
      <c r="M140" s="218">
        <v>83169902</v>
      </c>
      <c r="N140" s="191"/>
      <c r="O140" s="218">
        <v>186565506</v>
      </c>
      <c r="P140" s="230">
        <v>191044531</v>
      </c>
      <c r="Q140" s="191"/>
      <c r="R140" s="218">
        <v>191044531</v>
      </c>
      <c r="S140" s="192"/>
      <c r="T140" s="218">
        <v>83169902</v>
      </c>
    </row>
    <row r="141" spans="1:20" ht="12.75">
      <c r="A141" s="177" t="s">
        <v>577</v>
      </c>
      <c r="B141" s="178">
        <v>132</v>
      </c>
      <c r="C141" s="218">
        <v>4765580</v>
      </c>
      <c r="D141" s="218">
        <v>4983986</v>
      </c>
      <c r="E141" s="218">
        <v>0</v>
      </c>
      <c r="F141" s="218">
        <v>0</v>
      </c>
      <c r="G141" s="218">
        <v>0</v>
      </c>
      <c r="H141" s="218">
        <v>4983986</v>
      </c>
      <c r="I141" s="218">
        <v>5185781</v>
      </c>
      <c r="J141" s="218">
        <v>5185781</v>
      </c>
      <c r="K141" s="218">
        <v>0</v>
      </c>
      <c r="L141" s="218">
        <v>0</v>
      </c>
      <c r="M141" s="218">
        <v>5185781</v>
      </c>
      <c r="N141" s="191"/>
      <c r="O141" s="218">
        <v>7732123</v>
      </c>
      <c r="P141" s="230">
        <v>7886089</v>
      </c>
      <c r="Q141" s="191"/>
      <c r="R141" s="218">
        <v>7886089</v>
      </c>
      <c r="S141" s="192"/>
      <c r="T141" s="218">
        <v>5185781</v>
      </c>
    </row>
    <row r="142" spans="1:20" ht="12.75">
      <c r="A142" s="177" t="s">
        <v>578</v>
      </c>
      <c r="B142" s="178">
        <v>133</v>
      </c>
      <c r="C142" s="218">
        <v>24558695</v>
      </c>
      <c r="D142" s="218">
        <v>25464571</v>
      </c>
      <c r="E142" s="218">
        <v>0</v>
      </c>
      <c r="F142" s="218">
        <v>0</v>
      </c>
      <c r="G142" s="218">
        <v>2861015</v>
      </c>
      <c r="H142" s="218">
        <v>22603556</v>
      </c>
      <c r="I142" s="218">
        <v>26906038</v>
      </c>
      <c r="J142" s="218">
        <v>26906038</v>
      </c>
      <c r="K142" s="218">
        <v>0</v>
      </c>
      <c r="L142" s="218">
        <v>2932540</v>
      </c>
      <c r="M142" s="218">
        <v>23973498</v>
      </c>
      <c r="N142" s="191"/>
      <c r="O142" s="218">
        <v>34627219</v>
      </c>
      <c r="P142" s="230">
        <v>36740605</v>
      </c>
      <c r="Q142" s="191"/>
      <c r="R142" s="218">
        <v>36740605</v>
      </c>
      <c r="S142" s="192"/>
      <c r="T142" s="218">
        <v>23973498</v>
      </c>
    </row>
    <row r="143" spans="1:20" ht="12.75">
      <c r="A143" s="177" t="s">
        <v>579</v>
      </c>
      <c r="B143" s="178">
        <v>134</v>
      </c>
      <c r="C143" s="218">
        <v>38179514</v>
      </c>
      <c r="D143" s="218">
        <v>39897093</v>
      </c>
      <c r="E143" s="218">
        <v>0</v>
      </c>
      <c r="F143" s="218">
        <v>0</v>
      </c>
      <c r="G143" s="218">
        <v>0</v>
      </c>
      <c r="H143" s="218">
        <v>39897093</v>
      </c>
      <c r="I143" s="218">
        <v>41342633</v>
      </c>
      <c r="J143" s="218">
        <v>41342633</v>
      </c>
      <c r="K143" s="218">
        <v>0</v>
      </c>
      <c r="L143" s="218">
        <v>0</v>
      </c>
      <c r="M143" s="218">
        <v>41342633</v>
      </c>
      <c r="N143" s="191"/>
      <c r="O143" s="218">
        <v>62767310</v>
      </c>
      <c r="P143" s="230">
        <v>64448921</v>
      </c>
      <c r="Q143" s="191"/>
      <c r="R143" s="218">
        <v>64448921</v>
      </c>
      <c r="S143" s="192"/>
      <c r="T143" s="218">
        <v>41342633</v>
      </c>
    </row>
    <row r="144" spans="1:20" ht="12.75">
      <c r="A144" s="177" t="s">
        <v>580</v>
      </c>
      <c r="B144" s="178">
        <v>135</v>
      </c>
      <c r="C144" s="218">
        <v>5575254</v>
      </c>
      <c r="D144" s="218">
        <v>5773739</v>
      </c>
      <c r="E144" s="218">
        <v>0</v>
      </c>
      <c r="F144" s="218">
        <v>0</v>
      </c>
      <c r="G144" s="218">
        <v>598591</v>
      </c>
      <c r="H144" s="218">
        <v>5175148</v>
      </c>
      <c r="I144" s="218">
        <v>5975020</v>
      </c>
      <c r="J144" s="218">
        <v>5975020</v>
      </c>
      <c r="K144" s="218">
        <v>0</v>
      </c>
      <c r="L144" s="218">
        <v>613556</v>
      </c>
      <c r="M144" s="218">
        <v>5361464</v>
      </c>
      <c r="N144" s="191"/>
      <c r="O144" s="218">
        <v>8591091</v>
      </c>
      <c r="P144" s="230">
        <v>8785981</v>
      </c>
      <c r="Q144" s="191"/>
      <c r="R144" s="218">
        <v>8785981</v>
      </c>
      <c r="S144" s="192"/>
      <c r="T144" s="218">
        <v>5361464</v>
      </c>
    </row>
    <row r="145" spans="1:20" ht="12.75">
      <c r="A145" s="177" t="s">
        <v>581</v>
      </c>
      <c r="B145" s="178">
        <v>136</v>
      </c>
      <c r="C145" s="218">
        <v>45930896</v>
      </c>
      <c r="D145" s="218">
        <v>47769719</v>
      </c>
      <c r="E145" s="218">
        <v>0</v>
      </c>
      <c r="F145" s="218">
        <v>0</v>
      </c>
      <c r="G145" s="218">
        <v>4384290</v>
      </c>
      <c r="H145" s="218">
        <v>43385429</v>
      </c>
      <c r="I145" s="218">
        <v>49800433</v>
      </c>
      <c r="J145" s="218">
        <v>49800433</v>
      </c>
      <c r="K145" s="218">
        <v>0</v>
      </c>
      <c r="L145" s="218">
        <v>4493897</v>
      </c>
      <c r="M145" s="218">
        <v>45306536</v>
      </c>
      <c r="N145" s="191"/>
      <c r="O145" s="218">
        <v>66544455</v>
      </c>
      <c r="P145" s="230">
        <v>71516835</v>
      </c>
      <c r="Q145" s="191"/>
      <c r="R145" s="218">
        <v>71516835</v>
      </c>
      <c r="S145" s="192"/>
      <c r="T145" s="218">
        <v>45306536</v>
      </c>
    </row>
    <row r="146" spans="1:20" ht="12.75">
      <c r="A146" s="177" t="s">
        <v>582</v>
      </c>
      <c r="B146" s="178">
        <v>137</v>
      </c>
      <c r="C146" s="218">
        <v>53918766</v>
      </c>
      <c r="D146" s="218">
        <v>56039874</v>
      </c>
      <c r="E146" s="218">
        <v>0</v>
      </c>
      <c r="F146" s="218">
        <v>0</v>
      </c>
      <c r="G146" s="218">
        <v>0</v>
      </c>
      <c r="H146" s="218">
        <v>56039874</v>
      </c>
      <c r="I146" s="218">
        <v>57528165</v>
      </c>
      <c r="J146" s="218">
        <v>57528165</v>
      </c>
      <c r="K146" s="218">
        <v>0</v>
      </c>
      <c r="L146" s="218">
        <v>0</v>
      </c>
      <c r="M146" s="218">
        <v>57528165</v>
      </c>
      <c r="N146" s="191"/>
      <c r="O146" s="218">
        <v>56039874</v>
      </c>
      <c r="P146" s="230">
        <v>57528165</v>
      </c>
      <c r="Q146" s="191"/>
      <c r="R146" s="218">
        <v>57528165</v>
      </c>
      <c r="S146" s="192"/>
      <c r="T146" s="218">
        <v>56039874</v>
      </c>
    </row>
    <row r="147" spans="1:20" ht="12.75">
      <c r="A147" s="177" t="s">
        <v>583</v>
      </c>
      <c r="B147" s="178">
        <v>138</v>
      </c>
      <c r="C147" s="218">
        <v>14339924</v>
      </c>
      <c r="D147" s="218">
        <v>15361867</v>
      </c>
      <c r="E147" s="218">
        <v>0</v>
      </c>
      <c r="F147" s="218">
        <v>430000</v>
      </c>
      <c r="G147" s="218">
        <v>430000</v>
      </c>
      <c r="H147" s="218">
        <v>14931867</v>
      </c>
      <c r="I147" s="218">
        <v>15935502</v>
      </c>
      <c r="J147" s="218">
        <v>15935502</v>
      </c>
      <c r="K147" s="218">
        <v>0</v>
      </c>
      <c r="L147" s="218">
        <v>440750</v>
      </c>
      <c r="M147" s="218">
        <v>15494752</v>
      </c>
      <c r="N147" s="191"/>
      <c r="O147" s="218">
        <v>20440081</v>
      </c>
      <c r="P147" s="230">
        <v>20742190</v>
      </c>
      <c r="Q147" s="191"/>
      <c r="R147" s="218">
        <v>20742190</v>
      </c>
      <c r="S147" s="192"/>
      <c r="T147" s="218">
        <v>15494752</v>
      </c>
    </row>
    <row r="148" spans="1:20" ht="12.75">
      <c r="A148" s="177" t="s">
        <v>584</v>
      </c>
      <c r="B148" s="178">
        <v>139</v>
      </c>
      <c r="C148" s="218">
        <v>64394378</v>
      </c>
      <c r="D148" s="218">
        <v>67165545</v>
      </c>
      <c r="E148" s="218">
        <v>0</v>
      </c>
      <c r="F148" s="218">
        <v>0</v>
      </c>
      <c r="G148" s="218">
        <v>6486622</v>
      </c>
      <c r="H148" s="218">
        <v>60678923</v>
      </c>
      <c r="I148" s="218">
        <v>70990676</v>
      </c>
      <c r="J148" s="218">
        <v>70990676</v>
      </c>
      <c r="K148" s="218">
        <v>0</v>
      </c>
      <c r="L148" s="218">
        <v>6648788</v>
      </c>
      <c r="M148" s="218">
        <v>64341888</v>
      </c>
      <c r="N148" s="191"/>
      <c r="O148" s="218">
        <v>107168468</v>
      </c>
      <c r="P148" s="230">
        <v>112611303</v>
      </c>
      <c r="Q148" s="191"/>
      <c r="R148" s="218">
        <v>112611303</v>
      </c>
      <c r="S148" s="192"/>
      <c r="T148" s="218">
        <v>64341888</v>
      </c>
    </row>
    <row r="149" spans="1:20" ht="12.75">
      <c r="A149" s="177" t="s">
        <v>585</v>
      </c>
      <c r="B149" s="178">
        <v>140</v>
      </c>
      <c r="C149" s="218">
        <v>7032910</v>
      </c>
      <c r="D149" s="218">
        <v>7273006</v>
      </c>
      <c r="E149" s="218">
        <v>0</v>
      </c>
      <c r="F149" s="218">
        <v>0</v>
      </c>
      <c r="G149" s="218">
        <v>0</v>
      </c>
      <c r="H149" s="218">
        <v>7273006</v>
      </c>
      <c r="I149" s="218">
        <v>7473369</v>
      </c>
      <c r="J149" s="218">
        <v>7473369</v>
      </c>
      <c r="K149" s="218">
        <v>0</v>
      </c>
      <c r="L149" s="218">
        <v>0</v>
      </c>
      <c r="M149" s="218">
        <v>7473369</v>
      </c>
      <c r="N149" s="191"/>
      <c r="O149" s="218">
        <v>12262785</v>
      </c>
      <c r="P149" s="230">
        <v>12614329</v>
      </c>
      <c r="Q149" s="191"/>
      <c r="R149" s="218">
        <v>12614329</v>
      </c>
      <c r="S149" s="192"/>
      <c r="T149" s="218">
        <v>7473369</v>
      </c>
    </row>
    <row r="150" spans="1:20" ht="12.75">
      <c r="A150" s="177" t="s">
        <v>586</v>
      </c>
      <c r="B150" s="178">
        <v>141</v>
      </c>
      <c r="C150" s="218">
        <v>49897596</v>
      </c>
      <c r="D150" s="218">
        <v>51902188</v>
      </c>
      <c r="E150" s="218">
        <v>0</v>
      </c>
      <c r="F150" s="218">
        <v>0</v>
      </c>
      <c r="G150" s="218">
        <v>0</v>
      </c>
      <c r="H150" s="218">
        <v>51902188</v>
      </c>
      <c r="I150" s="218">
        <v>54221196</v>
      </c>
      <c r="J150" s="218">
        <v>54221196</v>
      </c>
      <c r="K150" s="218">
        <v>0</v>
      </c>
      <c r="L150" s="218">
        <v>0</v>
      </c>
      <c r="M150" s="218">
        <v>54221196</v>
      </c>
      <c r="N150" s="191"/>
      <c r="O150" s="218">
        <v>72840923</v>
      </c>
      <c r="P150" s="230">
        <v>75790749</v>
      </c>
      <c r="Q150" s="191"/>
      <c r="R150" s="218">
        <v>75790749</v>
      </c>
      <c r="S150" s="192"/>
      <c r="T150" s="218">
        <v>54221196</v>
      </c>
    </row>
    <row r="151" spans="1:20" ht="12.75">
      <c r="A151" s="177" t="s">
        <v>587</v>
      </c>
      <c r="B151" s="178">
        <v>142</v>
      </c>
      <c r="C151" s="218">
        <v>28951146</v>
      </c>
      <c r="D151" s="218">
        <v>29976106</v>
      </c>
      <c r="E151" s="218">
        <v>0</v>
      </c>
      <c r="F151" s="218">
        <v>0</v>
      </c>
      <c r="G151" s="218">
        <v>0</v>
      </c>
      <c r="H151" s="218">
        <v>29976106</v>
      </c>
      <c r="I151" s="218">
        <v>31093592</v>
      </c>
      <c r="J151" s="218">
        <v>31093592</v>
      </c>
      <c r="K151" s="218">
        <v>0</v>
      </c>
      <c r="L151" s="218">
        <v>0</v>
      </c>
      <c r="M151" s="218">
        <v>31093592</v>
      </c>
      <c r="N151" s="191"/>
      <c r="O151" s="218">
        <v>59255608</v>
      </c>
      <c r="P151" s="230">
        <v>63355840</v>
      </c>
      <c r="Q151" s="191"/>
      <c r="R151" s="218">
        <v>63355840</v>
      </c>
      <c r="S151" s="192"/>
      <c r="T151" s="218">
        <v>31093592</v>
      </c>
    </row>
    <row r="152" spans="1:20" ht="12.75">
      <c r="A152" s="177" t="s">
        <v>588</v>
      </c>
      <c r="B152" s="178">
        <v>143</v>
      </c>
      <c r="C152" s="218">
        <v>3556682</v>
      </c>
      <c r="D152" s="218">
        <v>3698567</v>
      </c>
      <c r="E152" s="218">
        <v>0</v>
      </c>
      <c r="F152" s="218">
        <v>0</v>
      </c>
      <c r="G152" s="218">
        <v>135493</v>
      </c>
      <c r="H152" s="218">
        <v>3563074</v>
      </c>
      <c r="I152" s="218">
        <v>3835638</v>
      </c>
      <c r="J152" s="218">
        <v>3835638</v>
      </c>
      <c r="K152" s="218">
        <v>0</v>
      </c>
      <c r="L152" s="218">
        <v>138880</v>
      </c>
      <c r="M152" s="218">
        <v>3696758</v>
      </c>
      <c r="N152" s="191"/>
      <c r="O152" s="218">
        <v>4702939</v>
      </c>
      <c r="P152" s="230">
        <v>5021417</v>
      </c>
      <c r="Q152" s="191"/>
      <c r="R152" s="218">
        <v>5021417</v>
      </c>
      <c r="S152" s="192"/>
      <c r="T152" s="218">
        <v>3696758</v>
      </c>
    </row>
    <row r="153" spans="1:20" ht="12.75">
      <c r="A153" s="177" t="s">
        <v>589</v>
      </c>
      <c r="B153" s="178">
        <v>144</v>
      </c>
      <c r="C153" s="218">
        <v>39429985</v>
      </c>
      <c r="D153" s="218">
        <v>40693414</v>
      </c>
      <c r="E153" s="218">
        <v>0</v>
      </c>
      <c r="F153" s="218">
        <v>0</v>
      </c>
      <c r="G153" s="218">
        <v>4985038</v>
      </c>
      <c r="H153" s="218">
        <v>35708376</v>
      </c>
      <c r="I153" s="218">
        <v>42002648</v>
      </c>
      <c r="J153" s="218">
        <v>42002648</v>
      </c>
      <c r="K153" s="218">
        <v>0</v>
      </c>
      <c r="L153" s="218">
        <v>5109664</v>
      </c>
      <c r="M153" s="218">
        <v>36892984</v>
      </c>
      <c r="N153" s="191"/>
      <c r="O153" s="218">
        <v>76553611</v>
      </c>
      <c r="P153" s="230">
        <v>81127485</v>
      </c>
      <c r="Q153" s="191"/>
      <c r="R153" s="218">
        <v>81127485</v>
      </c>
      <c r="S153" s="192"/>
      <c r="T153" s="218">
        <v>36892984</v>
      </c>
    </row>
    <row r="154" spans="1:20" ht="12.75">
      <c r="A154" s="177" t="s">
        <v>590</v>
      </c>
      <c r="B154" s="178">
        <v>145</v>
      </c>
      <c r="C154" s="218">
        <v>33554184</v>
      </c>
      <c r="D154" s="218">
        <v>34825119</v>
      </c>
      <c r="E154" s="218">
        <v>0</v>
      </c>
      <c r="F154" s="218">
        <v>0</v>
      </c>
      <c r="G154" s="218">
        <v>2652649</v>
      </c>
      <c r="H154" s="218">
        <v>32172470</v>
      </c>
      <c r="I154" s="218">
        <v>36318594</v>
      </c>
      <c r="J154" s="218">
        <v>36318594</v>
      </c>
      <c r="K154" s="218">
        <v>0</v>
      </c>
      <c r="L154" s="218">
        <v>2718965</v>
      </c>
      <c r="M154" s="218">
        <v>33599629</v>
      </c>
      <c r="N154" s="191"/>
      <c r="O154" s="218">
        <v>54513237</v>
      </c>
      <c r="P154" s="230">
        <v>56437112</v>
      </c>
      <c r="Q154" s="191"/>
      <c r="R154" s="218">
        <v>56437112</v>
      </c>
      <c r="S154" s="192"/>
      <c r="T154" s="218">
        <v>33599629</v>
      </c>
    </row>
    <row r="155" spans="1:20" ht="12.75">
      <c r="A155" s="177" t="s">
        <v>591</v>
      </c>
      <c r="B155" s="178">
        <v>146</v>
      </c>
      <c r="C155" s="218">
        <v>22656022</v>
      </c>
      <c r="D155" s="218">
        <v>23627168</v>
      </c>
      <c r="E155" s="218">
        <v>0</v>
      </c>
      <c r="F155" s="218">
        <v>0</v>
      </c>
      <c r="G155" s="218">
        <v>3873658</v>
      </c>
      <c r="H155" s="218">
        <v>19753510</v>
      </c>
      <c r="I155" s="218">
        <v>24667773</v>
      </c>
      <c r="J155" s="218">
        <v>24667773</v>
      </c>
      <c r="K155" s="218">
        <v>0</v>
      </c>
      <c r="L155" s="218">
        <v>3970499</v>
      </c>
      <c r="M155" s="218">
        <v>20697274</v>
      </c>
      <c r="N155" s="191"/>
      <c r="O155" s="218">
        <v>47599494</v>
      </c>
      <c r="P155" s="230">
        <v>50653308</v>
      </c>
      <c r="Q155" s="191"/>
      <c r="R155" s="218">
        <v>50653308</v>
      </c>
      <c r="S155" s="192"/>
      <c r="T155" s="218">
        <v>20697274</v>
      </c>
    </row>
    <row r="156" spans="1:20" ht="12.75">
      <c r="A156" s="177" t="s">
        <v>592</v>
      </c>
      <c r="B156" s="178">
        <v>147</v>
      </c>
      <c r="C156" s="218">
        <v>17729094</v>
      </c>
      <c r="D156" s="218">
        <v>18774299</v>
      </c>
      <c r="E156" s="218">
        <v>0</v>
      </c>
      <c r="F156" s="218">
        <v>0</v>
      </c>
      <c r="G156" s="218">
        <v>3619638</v>
      </c>
      <c r="H156" s="218">
        <v>15154661</v>
      </c>
      <c r="I156" s="218">
        <v>19503493</v>
      </c>
      <c r="J156" s="218">
        <v>19503493</v>
      </c>
      <c r="K156" s="218">
        <v>0</v>
      </c>
      <c r="L156" s="218">
        <v>3710129</v>
      </c>
      <c r="M156" s="218">
        <v>15793364</v>
      </c>
      <c r="N156" s="191"/>
      <c r="O156" s="218">
        <v>25511131</v>
      </c>
      <c r="P156" s="230">
        <v>26152804</v>
      </c>
      <c r="Q156" s="191"/>
      <c r="R156" s="218">
        <v>26152804</v>
      </c>
      <c r="S156" s="192"/>
      <c r="T156" s="218">
        <v>15793364</v>
      </c>
    </row>
    <row r="157" spans="1:20" ht="12.75">
      <c r="A157" s="177" t="s">
        <v>593</v>
      </c>
      <c r="B157" s="178">
        <v>148</v>
      </c>
      <c r="C157" s="218">
        <v>8618973</v>
      </c>
      <c r="D157" s="218">
        <v>9002151</v>
      </c>
      <c r="E157" s="218">
        <v>0</v>
      </c>
      <c r="F157" s="218">
        <v>0</v>
      </c>
      <c r="G157" s="218">
        <v>0</v>
      </c>
      <c r="H157" s="218">
        <v>9002151</v>
      </c>
      <c r="I157" s="218">
        <v>9381201</v>
      </c>
      <c r="J157" s="218">
        <v>9381201</v>
      </c>
      <c r="K157" s="218">
        <v>0</v>
      </c>
      <c r="L157" s="218">
        <v>0</v>
      </c>
      <c r="M157" s="218">
        <v>9381201</v>
      </c>
      <c r="N157" s="191"/>
      <c r="O157" s="218">
        <v>10136597</v>
      </c>
      <c r="P157" s="230">
        <v>10469759</v>
      </c>
      <c r="Q157" s="191"/>
      <c r="R157" s="218">
        <v>10469759</v>
      </c>
      <c r="S157" s="192"/>
      <c r="T157" s="218">
        <v>9381201</v>
      </c>
    </row>
    <row r="158" spans="1:20" ht="12.75">
      <c r="A158" s="177" t="s">
        <v>594</v>
      </c>
      <c r="B158" s="178">
        <v>149</v>
      </c>
      <c r="C158" s="218">
        <v>74107308</v>
      </c>
      <c r="D158" s="218">
        <v>80249851</v>
      </c>
      <c r="E158" s="218">
        <v>0</v>
      </c>
      <c r="F158" s="218">
        <v>0</v>
      </c>
      <c r="G158" s="218">
        <v>0</v>
      </c>
      <c r="H158" s="218">
        <v>80249851</v>
      </c>
      <c r="I158" s="218">
        <v>85338536</v>
      </c>
      <c r="J158" s="218">
        <v>85338536</v>
      </c>
      <c r="K158" s="218">
        <v>0</v>
      </c>
      <c r="L158" s="218">
        <v>0</v>
      </c>
      <c r="M158" s="218">
        <v>85338536</v>
      </c>
      <c r="N158" s="191"/>
      <c r="O158" s="218">
        <v>121000938</v>
      </c>
      <c r="P158" s="230">
        <v>131275998</v>
      </c>
      <c r="Q158" s="190"/>
      <c r="R158" s="218">
        <v>131275998</v>
      </c>
      <c r="S158" s="192"/>
      <c r="T158" s="218">
        <v>85338536</v>
      </c>
    </row>
    <row r="159" spans="1:20" ht="12.75">
      <c r="A159" s="177" t="s">
        <v>595</v>
      </c>
      <c r="B159" s="178">
        <v>150</v>
      </c>
      <c r="C159" s="218">
        <v>15986619</v>
      </c>
      <c r="D159" s="218">
        <v>16672089</v>
      </c>
      <c r="E159" s="218">
        <v>0</v>
      </c>
      <c r="F159" s="218">
        <v>0</v>
      </c>
      <c r="G159" s="218">
        <v>384093</v>
      </c>
      <c r="H159" s="218">
        <v>16287996</v>
      </c>
      <c r="I159" s="218">
        <v>17242283</v>
      </c>
      <c r="J159" s="218">
        <v>17242283</v>
      </c>
      <c r="K159" s="218">
        <v>0</v>
      </c>
      <c r="L159" s="218">
        <v>393695</v>
      </c>
      <c r="M159" s="218">
        <v>16848588</v>
      </c>
      <c r="N159" s="191"/>
      <c r="O159" s="218">
        <v>23686086</v>
      </c>
      <c r="P159" s="230">
        <v>24065047</v>
      </c>
      <c r="Q159" s="191"/>
      <c r="R159" s="218">
        <v>24065047</v>
      </c>
      <c r="S159" s="192"/>
      <c r="T159" s="218">
        <v>16848588</v>
      </c>
    </row>
    <row r="160" spans="1:20" ht="12.75">
      <c r="A160" s="177" t="s">
        <v>596</v>
      </c>
      <c r="B160" s="178">
        <v>151</v>
      </c>
      <c r="C160" s="218">
        <v>14615965</v>
      </c>
      <c r="D160" s="218">
        <v>15292785</v>
      </c>
      <c r="E160" s="218">
        <v>0</v>
      </c>
      <c r="F160" s="218">
        <v>0</v>
      </c>
      <c r="G160" s="218">
        <v>0</v>
      </c>
      <c r="H160" s="218">
        <v>15292785</v>
      </c>
      <c r="I160" s="218">
        <v>15878879</v>
      </c>
      <c r="J160" s="218">
        <v>15878879</v>
      </c>
      <c r="K160" s="218">
        <v>0</v>
      </c>
      <c r="L160" s="218">
        <v>0</v>
      </c>
      <c r="M160" s="218">
        <v>15878879</v>
      </c>
      <c r="N160" s="191"/>
      <c r="O160" s="218">
        <v>27607786</v>
      </c>
      <c r="P160" s="230">
        <v>28120945</v>
      </c>
      <c r="Q160" s="191"/>
      <c r="R160" s="218">
        <v>28120945</v>
      </c>
      <c r="S160" s="192"/>
      <c r="T160" s="218">
        <v>15878879</v>
      </c>
    </row>
    <row r="161" spans="1:20" ht="12.75">
      <c r="A161" s="177" t="s">
        <v>597</v>
      </c>
      <c r="B161" s="178">
        <v>152</v>
      </c>
      <c r="C161" s="218">
        <v>17783155</v>
      </c>
      <c r="D161" s="218">
        <v>18419626</v>
      </c>
      <c r="E161" s="218">
        <v>0</v>
      </c>
      <c r="F161" s="218">
        <v>0</v>
      </c>
      <c r="G161" s="218">
        <v>0</v>
      </c>
      <c r="H161" s="218">
        <v>18419626</v>
      </c>
      <c r="I161" s="218">
        <v>19395615</v>
      </c>
      <c r="J161" s="218">
        <v>19395615</v>
      </c>
      <c r="K161" s="218">
        <v>0</v>
      </c>
      <c r="L161" s="218">
        <v>0</v>
      </c>
      <c r="M161" s="218">
        <v>19395615</v>
      </c>
      <c r="N161" s="191"/>
      <c r="O161" s="218">
        <v>31691120</v>
      </c>
      <c r="P161" s="230">
        <v>32898991</v>
      </c>
      <c r="Q161" s="191"/>
      <c r="R161" s="218">
        <v>32898991</v>
      </c>
      <c r="S161" s="192"/>
      <c r="T161" s="218">
        <v>19395615</v>
      </c>
    </row>
    <row r="162" spans="1:20" ht="12.75">
      <c r="A162" s="177" t="s">
        <v>598</v>
      </c>
      <c r="B162" s="178">
        <v>153</v>
      </c>
      <c r="C162" s="218">
        <v>77287086</v>
      </c>
      <c r="D162" s="218">
        <v>80298856</v>
      </c>
      <c r="E162" s="218">
        <v>0</v>
      </c>
      <c r="F162" s="218">
        <v>0</v>
      </c>
      <c r="G162" s="218">
        <v>0</v>
      </c>
      <c r="H162" s="218">
        <v>80298856</v>
      </c>
      <c r="I162" s="218">
        <v>83446290</v>
      </c>
      <c r="J162" s="218">
        <v>83446290</v>
      </c>
      <c r="K162" s="218">
        <v>0</v>
      </c>
      <c r="L162" s="218">
        <v>0</v>
      </c>
      <c r="M162" s="218">
        <v>83446290</v>
      </c>
      <c r="N162" s="191"/>
      <c r="O162" s="218">
        <v>104389541</v>
      </c>
      <c r="P162" s="230">
        <v>107884897</v>
      </c>
      <c r="Q162" s="191"/>
      <c r="R162" s="218">
        <v>107884897</v>
      </c>
      <c r="S162" s="192"/>
      <c r="T162" s="218">
        <v>83446290</v>
      </c>
    </row>
    <row r="163" spans="1:20" ht="12.75">
      <c r="A163" s="177" t="s">
        <v>599</v>
      </c>
      <c r="B163" s="178">
        <v>154</v>
      </c>
      <c r="C163" s="218">
        <v>5377732</v>
      </c>
      <c r="D163" s="218">
        <v>5597916</v>
      </c>
      <c r="E163" s="218">
        <v>0</v>
      </c>
      <c r="F163" s="218">
        <v>0</v>
      </c>
      <c r="G163" s="218">
        <v>293895</v>
      </c>
      <c r="H163" s="218">
        <v>5304021</v>
      </c>
      <c r="I163" s="218">
        <v>5917184</v>
      </c>
      <c r="J163" s="218">
        <v>5917184</v>
      </c>
      <c r="K163" s="218">
        <v>0</v>
      </c>
      <c r="L163" s="218">
        <v>301242</v>
      </c>
      <c r="M163" s="218">
        <v>5615942</v>
      </c>
      <c r="N163" s="191"/>
      <c r="O163" s="218">
        <v>6785975</v>
      </c>
      <c r="P163" s="230">
        <v>7155194</v>
      </c>
      <c r="Q163" s="191"/>
      <c r="R163" s="218">
        <v>7155194</v>
      </c>
      <c r="S163" s="192"/>
      <c r="T163" s="218">
        <v>5615942</v>
      </c>
    </row>
    <row r="164" spans="1:20" ht="12.75">
      <c r="A164" s="177" t="s">
        <v>600</v>
      </c>
      <c r="B164" s="178">
        <v>155</v>
      </c>
      <c r="C164" s="218">
        <v>176907122</v>
      </c>
      <c r="D164" s="218">
        <v>184938303</v>
      </c>
      <c r="E164" s="218">
        <v>0</v>
      </c>
      <c r="F164" s="218">
        <v>0</v>
      </c>
      <c r="G164" s="218">
        <v>21176483</v>
      </c>
      <c r="H164" s="218">
        <v>163761820</v>
      </c>
      <c r="I164" s="218">
        <v>194415314</v>
      </c>
      <c r="J164" s="218">
        <v>194415314</v>
      </c>
      <c r="K164" s="218">
        <v>0</v>
      </c>
      <c r="L164" s="218">
        <v>21705895</v>
      </c>
      <c r="M164" s="218">
        <v>172709419</v>
      </c>
      <c r="N164" s="191"/>
      <c r="O164" s="218">
        <v>314958702</v>
      </c>
      <c r="P164" s="230">
        <v>323819221</v>
      </c>
      <c r="Q164" s="191"/>
      <c r="R164" s="218">
        <v>323819221</v>
      </c>
      <c r="S164" s="192"/>
      <c r="T164" s="218">
        <v>172709419</v>
      </c>
    </row>
    <row r="165" spans="1:20" ht="12.75">
      <c r="A165" s="177" t="s">
        <v>601</v>
      </c>
      <c r="B165" s="178">
        <v>156</v>
      </c>
      <c r="C165" s="218">
        <v>1878027</v>
      </c>
      <c r="D165" s="218">
        <v>1932264</v>
      </c>
      <c r="E165" s="218">
        <v>0</v>
      </c>
      <c r="F165" s="218">
        <v>0</v>
      </c>
      <c r="G165" s="218">
        <v>0</v>
      </c>
      <c r="H165" s="218">
        <v>1932264</v>
      </c>
      <c r="I165" s="218">
        <v>2006275</v>
      </c>
      <c r="J165" s="218">
        <v>2006275</v>
      </c>
      <c r="K165" s="218">
        <v>0</v>
      </c>
      <c r="L165" s="218">
        <v>0</v>
      </c>
      <c r="M165" s="218">
        <v>2006275</v>
      </c>
      <c r="N165" s="191"/>
      <c r="O165" s="218">
        <v>2273057</v>
      </c>
      <c r="P165" s="230">
        <v>2427274</v>
      </c>
      <c r="Q165" s="191"/>
      <c r="R165" s="218">
        <v>2427274</v>
      </c>
      <c r="S165" s="192"/>
      <c r="T165" s="218">
        <v>2006275</v>
      </c>
    </row>
    <row r="166" spans="1:20" ht="12.75">
      <c r="A166" s="177" t="s">
        <v>602</v>
      </c>
      <c r="B166" s="178">
        <v>157</v>
      </c>
      <c r="C166" s="218">
        <v>28418354</v>
      </c>
      <c r="D166" s="218">
        <v>29211523</v>
      </c>
      <c r="E166" s="218">
        <v>0</v>
      </c>
      <c r="F166" s="218">
        <v>0</v>
      </c>
      <c r="G166" s="218">
        <v>3193765</v>
      </c>
      <c r="H166" s="218">
        <v>26017758</v>
      </c>
      <c r="I166" s="218">
        <v>30272310</v>
      </c>
      <c r="J166" s="218">
        <v>30272310</v>
      </c>
      <c r="K166" s="218">
        <v>0</v>
      </c>
      <c r="L166" s="218">
        <v>3273609</v>
      </c>
      <c r="M166" s="218">
        <v>26998701</v>
      </c>
      <c r="N166" s="191"/>
      <c r="O166" s="218">
        <v>54504586</v>
      </c>
      <c r="P166" s="230">
        <v>55293147</v>
      </c>
      <c r="Q166" s="191"/>
      <c r="R166" s="218">
        <v>55293147</v>
      </c>
      <c r="S166" s="192"/>
      <c r="T166" s="218">
        <v>26998701</v>
      </c>
    </row>
    <row r="167" spans="1:20" ht="12.75">
      <c r="A167" s="177" t="s">
        <v>603</v>
      </c>
      <c r="B167" s="178">
        <v>158</v>
      </c>
      <c r="C167" s="218">
        <v>38069647</v>
      </c>
      <c r="D167" s="218">
        <v>40158316</v>
      </c>
      <c r="E167" s="218">
        <v>0</v>
      </c>
      <c r="F167" s="218">
        <v>0</v>
      </c>
      <c r="G167" s="218">
        <v>2131572</v>
      </c>
      <c r="H167" s="218">
        <v>38026744</v>
      </c>
      <c r="I167" s="218">
        <v>42041245</v>
      </c>
      <c r="J167" s="218">
        <v>42041245</v>
      </c>
      <c r="K167" s="218">
        <v>0</v>
      </c>
      <c r="L167" s="218">
        <v>2184861</v>
      </c>
      <c r="M167" s="218">
        <v>39856384</v>
      </c>
      <c r="N167" s="191"/>
      <c r="O167" s="218">
        <v>51521465</v>
      </c>
      <c r="P167" s="230">
        <v>54441912</v>
      </c>
      <c r="Q167" s="191"/>
      <c r="R167" s="218">
        <v>54441912</v>
      </c>
      <c r="S167" s="192"/>
      <c r="T167" s="218">
        <v>39856384</v>
      </c>
    </row>
    <row r="168" spans="1:20" ht="12.75">
      <c r="A168" s="177" t="s">
        <v>604</v>
      </c>
      <c r="B168" s="178">
        <v>159</v>
      </c>
      <c r="C168" s="218">
        <v>48289342</v>
      </c>
      <c r="D168" s="218">
        <v>49857396</v>
      </c>
      <c r="E168" s="218">
        <v>0</v>
      </c>
      <c r="F168" s="218">
        <v>0</v>
      </c>
      <c r="G168" s="218">
        <v>5648777</v>
      </c>
      <c r="H168" s="218">
        <v>44208619</v>
      </c>
      <c r="I168" s="218">
        <v>51362992</v>
      </c>
      <c r="J168" s="218">
        <v>51362992</v>
      </c>
      <c r="K168" s="218">
        <v>0</v>
      </c>
      <c r="L168" s="218">
        <v>5789996</v>
      </c>
      <c r="M168" s="218">
        <v>45572996</v>
      </c>
      <c r="N168" s="191"/>
      <c r="O168" s="218">
        <v>56282829</v>
      </c>
      <c r="P168" s="230">
        <v>57088665</v>
      </c>
      <c r="Q168" s="191"/>
      <c r="R168" s="218">
        <v>57088665</v>
      </c>
      <c r="S168" s="192"/>
      <c r="T168" s="218">
        <v>45572996</v>
      </c>
    </row>
    <row r="169" spans="1:20" ht="12.75">
      <c r="A169" s="177" t="s">
        <v>605</v>
      </c>
      <c r="B169" s="178">
        <v>160</v>
      </c>
      <c r="C169" s="218">
        <v>152560490</v>
      </c>
      <c r="D169" s="218">
        <v>158905239</v>
      </c>
      <c r="E169" s="218">
        <v>0</v>
      </c>
      <c r="F169" s="218">
        <v>0</v>
      </c>
      <c r="G169" s="218">
        <v>0</v>
      </c>
      <c r="H169" s="218">
        <v>158905239</v>
      </c>
      <c r="I169" s="218">
        <v>165213230</v>
      </c>
      <c r="J169" s="218">
        <v>165213230</v>
      </c>
      <c r="K169" s="218">
        <v>0</v>
      </c>
      <c r="L169" s="218">
        <v>0</v>
      </c>
      <c r="M169" s="218">
        <v>165213230</v>
      </c>
      <c r="N169" s="191"/>
      <c r="O169" s="218">
        <v>226083087</v>
      </c>
      <c r="P169" s="230">
        <v>236340374</v>
      </c>
      <c r="Q169" s="191"/>
      <c r="R169" s="218">
        <v>236340374</v>
      </c>
      <c r="S169" s="192"/>
      <c r="T169" s="218">
        <v>165213230</v>
      </c>
    </row>
    <row r="170" spans="1:20" ht="12.75">
      <c r="A170" s="177" t="s">
        <v>606</v>
      </c>
      <c r="B170" s="178">
        <v>161</v>
      </c>
      <c r="C170" s="218">
        <v>41088672</v>
      </c>
      <c r="D170" s="218">
        <v>42772547</v>
      </c>
      <c r="E170" s="218">
        <v>0</v>
      </c>
      <c r="F170" s="218">
        <v>0</v>
      </c>
      <c r="G170" s="218">
        <v>0</v>
      </c>
      <c r="H170" s="218">
        <v>42772547</v>
      </c>
      <c r="I170" s="218">
        <v>44380722</v>
      </c>
      <c r="J170" s="218">
        <v>44380722</v>
      </c>
      <c r="K170" s="218">
        <v>0</v>
      </c>
      <c r="L170" s="218">
        <v>0</v>
      </c>
      <c r="M170" s="218">
        <v>44380722</v>
      </c>
      <c r="N170" s="191"/>
      <c r="O170" s="218">
        <v>53648538</v>
      </c>
      <c r="P170" s="230">
        <v>54980866</v>
      </c>
      <c r="Q170" s="191"/>
      <c r="R170" s="218">
        <v>54980866</v>
      </c>
      <c r="S170" s="192"/>
      <c r="T170" s="218">
        <v>44380722</v>
      </c>
    </row>
    <row r="171" spans="1:20" ht="12.75">
      <c r="A171" s="177" t="s">
        <v>607</v>
      </c>
      <c r="B171" s="178">
        <v>162</v>
      </c>
      <c r="C171" s="218">
        <v>24137396</v>
      </c>
      <c r="D171" s="218">
        <v>25107062</v>
      </c>
      <c r="E171" s="218">
        <v>0</v>
      </c>
      <c r="F171" s="218">
        <v>0</v>
      </c>
      <c r="G171" s="218">
        <v>1280600</v>
      </c>
      <c r="H171" s="218">
        <v>23826462</v>
      </c>
      <c r="I171" s="218">
        <v>26043471</v>
      </c>
      <c r="J171" s="218">
        <v>26043471</v>
      </c>
      <c r="K171" s="218">
        <v>0</v>
      </c>
      <c r="L171" s="218">
        <v>1312615</v>
      </c>
      <c r="M171" s="218">
        <v>24730856</v>
      </c>
      <c r="N171" s="191"/>
      <c r="O171" s="218">
        <v>38706411</v>
      </c>
      <c r="P171" s="230">
        <v>40716090</v>
      </c>
      <c r="Q171" s="191"/>
      <c r="R171" s="218">
        <v>40716090</v>
      </c>
      <c r="S171" s="192"/>
      <c r="T171" s="218">
        <v>24730856</v>
      </c>
    </row>
    <row r="172" spans="1:20" ht="12.75">
      <c r="A172" s="177" t="s">
        <v>608</v>
      </c>
      <c r="B172" s="178">
        <v>163</v>
      </c>
      <c r="C172" s="218">
        <v>131247559</v>
      </c>
      <c r="D172" s="218">
        <v>136429137</v>
      </c>
      <c r="E172" s="218">
        <v>0</v>
      </c>
      <c r="F172" s="218">
        <v>0</v>
      </c>
      <c r="G172" s="218">
        <v>0</v>
      </c>
      <c r="H172" s="218">
        <v>136429137</v>
      </c>
      <c r="I172" s="218">
        <v>141804316</v>
      </c>
      <c r="J172" s="218">
        <v>141804316</v>
      </c>
      <c r="K172" s="218">
        <v>0</v>
      </c>
      <c r="L172" s="218">
        <v>0</v>
      </c>
      <c r="M172" s="218">
        <v>141804316</v>
      </c>
      <c r="N172" s="191"/>
      <c r="O172" s="218">
        <v>230662992</v>
      </c>
      <c r="P172" s="230">
        <v>247966726</v>
      </c>
      <c r="Q172" s="191"/>
      <c r="R172" s="218">
        <v>247966726</v>
      </c>
      <c r="S172" s="192"/>
      <c r="T172" s="218">
        <v>141804316</v>
      </c>
    </row>
    <row r="173" spans="1:20" ht="12.75">
      <c r="A173" s="177" t="s">
        <v>609</v>
      </c>
      <c r="B173" s="178">
        <v>164</v>
      </c>
      <c r="C173" s="218">
        <v>42596102</v>
      </c>
      <c r="D173" s="218">
        <v>44273401</v>
      </c>
      <c r="E173" s="218">
        <v>0</v>
      </c>
      <c r="F173" s="218">
        <v>0</v>
      </c>
      <c r="G173" s="218">
        <v>5725538</v>
      </c>
      <c r="H173" s="218">
        <v>38547863</v>
      </c>
      <c r="I173" s="218">
        <v>45783643</v>
      </c>
      <c r="J173" s="218">
        <v>45783643</v>
      </c>
      <c r="K173" s="218">
        <v>0</v>
      </c>
      <c r="L173" s="218">
        <v>5868676</v>
      </c>
      <c r="M173" s="218">
        <v>39914967</v>
      </c>
      <c r="N173" s="191"/>
      <c r="O173" s="218">
        <v>79965769</v>
      </c>
      <c r="P173" s="230">
        <v>85510584</v>
      </c>
      <c r="Q173" s="191"/>
      <c r="R173" s="218">
        <v>85510584</v>
      </c>
      <c r="S173" s="192"/>
      <c r="T173" s="218">
        <v>39914967</v>
      </c>
    </row>
    <row r="174" spans="1:20" ht="12.75">
      <c r="A174" s="177" t="s">
        <v>610</v>
      </c>
      <c r="B174" s="178">
        <v>165</v>
      </c>
      <c r="C174" s="218">
        <v>90263355</v>
      </c>
      <c r="D174" s="218">
        <v>94569307</v>
      </c>
      <c r="E174" s="218">
        <v>0</v>
      </c>
      <c r="F174" s="218">
        <v>0</v>
      </c>
      <c r="G174" s="218">
        <v>0</v>
      </c>
      <c r="H174" s="218">
        <v>94569307</v>
      </c>
      <c r="I174" s="218">
        <v>98301115</v>
      </c>
      <c r="J174" s="218">
        <v>98301115</v>
      </c>
      <c r="K174" s="218">
        <v>0</v>
      </c>
      <c r="L174" s="218">
        <v>0</v>
      </c>
      <c r="M174" s="218">
        <v>98301115</v>
      </c>
      <c r="N174" s="191"/>
      <c r="O174" s="218">
        <v>211189918</v>
      </c>
      <c r="P174" s="230">
        <v>224606384</v>
      </c>
      <c r="Q174" s="191"/>
      <c r="R174" s="218">
        <v>224606384</v>
      </c>
      <c r="S174" s="192"/>
      <c r="T174" s="218">
        <v>98301115</v>
      </c>
    </row>
    <row r="175" spans="1:20" ht="12.75">
      <c r="A175" s="177" t="s">
        <v>611</v>
      </c>
      <c r="B175" s="178">
        <v>166</v>
      </c>
      <c r="C175" s="218">
        <v>24583099</v>
      </c>
      <c r="D175" s="218">
        <v>25363947</v>
      </c>
      <c r="E175" s="218">
        <v>0</v>
      </c>
      <c r="F175" s="218">
        <v>0</v>
      </c>
      <c r="G175" s="218">
        <v>2918141</v>
      </c>
      <c r="H175" s="218">
        <v>22445806</v>
      </c>
      <c r="I175" s="218">
        <v>26178066</v>
      </c>
      <c r="J175" s="218">
        <v>26178066</v>
      </c>
      <c r="K175" s="218">
        <v>0</v>
      </c>
      <c r="L175" s="218">
        <v>2991095</v>
      </c>
      <c r="M175" s="218">
        <v>23186971</v>
      </c>
      <c r="N175" s="191"/>
      <c r="O175" s="218">
        <v>62724666</v>
      </c>
      <c r="P175" s="230">
        <v>67268649</v>
      </c>
      <c r="Q175" s="191"/>
      <c r="R175" s="218">
        <v>67268649</v>
      </c>
      <c r="S175" s="192"/>
      <c r="T175" s="218">
        <v>23186971</v>
      </c>
    </row>
    <row r="176" spans="1:20" ht="12.75">
      <c r="A176" s="177" t="s">
        <v>612</v>
      </c>
      <c r="B176" s="178">
        <v>167</v>
      </c>
      <c r="C176" s="218">
        <v>62753738</v>
      </c>
      <c r="D176" s="218">
        <v>65023962</v>
      </c>
      <c r="E176" s="218">
        <v>0</v>
      </c>
      <c r="F176" s="218">
        <v>0</v>
      </c>
      <c r="G176" s="218">
        <v>2415028</v>
      </c>
      <c r="H176" s="218">
        <v>62608934</v>
      </c>
      <c r="I176" s="218">
        <v>67724944</v>
      </c>
      <c r="J176" s="218">
        <v>67724944</v>
      </c>
      <c r="K176" s="218">
        <v>0</v>
      </c>
      <c r="L176" s="218">
        <v>2475404</v>
      </c>
      <c r="M176" s="218">
        <v>65249540</v>
      </c>
      <c r="N176" s="191"/>
      <c r="O176" s="218">
        <v>100194655</v>
      </c>
      <c r="P176" s="230">
        <v>103547419</v>
      </c>
      <c r="Q176" s="191"/>
      <c r="R176" s="218">
        <v>103547419</v>
      </c>
      <c r="S176" s="192"/>
      <c r="T176" s="218">
        <v>65249540</v>
      </c>
    </row>
    <row r="177" spans="1:20" ht="12.75">
      <c r="A177" s="177" t="s">
        <v>613</v>
      </c>
      <c r="B177" s="178">
        <v>168</v>
      </c>
      <c r="C177" s="218">
        <v>61400179</v>
      </c>
      <c r="D177" s="218">
        <v>63238414</v>
      </c>
      <c r="E177" s="218">
        <v>0</v>
      </c>
      <c r="F177" s="218">
        <v>0</v>
      </c>
      <c r="G177" s="218">
        <v>6774809</v>
      </c>
      <c r="H177" s="218">
        <v>56463605</v>
      </c>
      <c r="I177" s="218">
        <v>65122516</v>
      </c>
      <c r="J177" s="218">
        <v>65122516</v>
      </c>
      <c r="K177" s="218">
        <v>0</v>
      </c>
      <c r="L177" s="218">
        <v>6944179</v>
      </c>
      <c r="M177" s="218">
        <v>58178337</v>
      </c>
      <c r="N177" s="191"/>
      <c r="O177" s="218">
        <v>167981310</v>
      </c>
      <c r="P177" s="230">
        <v>173650431</v>
      </c>
      <c r="Q177" s="191"/>
      <c r="R177" s="218">
        <v>173650431</v>
      </c>
      <c r="S177" s="192"/>
      <c r="T177" s="218">
        <v>58178337</v>
      </c>
    </row>
    <row r="178" spans="1:20" ht="12.75">
      <c r="A178" s="177" t="s">
        <v>614</v>
      </c>
      <c r="B178" s="178">
        <v>169</v>
      </c>
      <c r="C178" s="218">
        <v>18306189</v>
      </c>
      <c r="D178" s="218">
        <v>19362682</v>
      </c>
      <c r="E178" s="218">
        <v>0</v>
      </c>
      <c r="F178" s="218">
        <v>420000</v>
      </c>
      <c r="G178" s="218">
        <v>2119262</v>
      </c>
      <c r="H178" s="218">
        <v>17243420</v>
      </c>
      <c r="I178" s="218">
        <v>20050404</v>
      </c>
      <c r="J178" s="218">
        <v>20050404</v>
      </c>
      <c r="K178" s="218">
        <v>0</v>
      </c>
      <c r="L178" s="218">
        <v>2172244</v>
      </c>
      <c r="M178" s="218">
        <v>17878160</v>
      </c>
      <c r="N178" s="191"/>
      <c r="O178" s="218">
        <v>43676713</v>
      </c>
      <c r="P178" s="230">
        <v>45920924</v>
      </c>
      <c r="Q178" s="191"/>
      <c r="R178" s="218">
        <v>45920924</v>
      </c>
      <c r="S178" s="192"/>
      <c r="T178" s="218">
        <v>17878160</v>
      </c>
    </row>
    <row r="179" spans="1:20" ht="12.75">
      <c r="A179" s="177" t="s">
        <v>615</v>
      </c>
      <c r="B179" s="178">
        <v>170</v>
      </c>
      <c r="C179" s="218">
        <v>138028167</v>
      </c>
      <c r="D179" s="218">
        <v>144113359</v>
      </c>
      <c r="E179" s="218">
        <v>0</v>
      </c>
      <c r="F179" s="218">
        <v>0</v>
      </c>
      <c r="G179" s="218">
        <v>0</v>
      </c>
      <c r="H179" s="218">
        <v>144113359</v>
      </c>
      <c r="I179" s="218">
        <v>150058642</v>
      </c>
      <c r="J179" s="218">
        <v>150058642</v>
      </c>
      <c r="K179" s="218">
        <v>0</v>
      </c>
      <c r="L179" s="218">
        <v>0</v>
      </c>
      <c r="M179" s="218">
        <v>150058642</v>
      </c>
      <c r="N179" s="191"/>
      <c r="O179" s="218">
        <v>154550088</v>
      </c>
      <c r="P179" s="230">
        <v>162883196</v>
      </c>
      <c r="Q179" s="191"/>
      <c r="R179" s="218">
        <v>162883196</v>
      </c>
      <c r="S179" s="192"/>
      <c r="T179" s="218">
        <v>150058642</v>
      </c>
    </row>
    <row r="180" spans="1:20" ht="12.75">
      <c r="A180" s="177" t="s">
        <v>616</v>
      </c>
      <c r="B180" s="178">
        <v>171</v>
      </c>
      <c r="C180" s="218">
        <v>62903647</v>
      </c>
      <c r="D180" s="218">
        <v>65059735</v>
      </c>
      <c r="E180" s="218">
        <v>0</v>
      </c>
      <c r="F180" s="218">
        <v>0</v>
      </c>
      <c r="G180" s="218">
        <v>2560169</v>
      </c>
      <c r="H180" s="218">
        <v>62499566</v>
      </c>
      <c r="I180" s="218">
        <v>67531947</v>
      </c>
      <c r="J180" s="218">
        <v>67531947</v>
      </c>
      <c r="K180" s="218">
        <v>0</v>
      </c>
      <c r="L180" s="218">
        <v>2624173</v>
      </c>
      <c r="M180" s="218">
        <v>64907774</v>
      </c>
      <c r="N180" s="191"/>
      <c r="O180" s="218">
        <v>129530413</v>
      </c>
      <c r="P180" s="230">
        <v>137082785</v>
      </c>
      <c r="Q180" s="191"/>
      <c r="R180" s="218">
        <v>137082785</v>
      </c>
      <c r="S180" s="192"/>
      <c r="T180" s="218">
        <v>64907774</v>
      </c>
    </row>
    <row r="181" spans="1:20" ht="12.75">
      <c r="A181" s="177" t="s">
        <v>617</v>
      </c>
      <c r="B181" s="178">
        <v>172</v>
      </c>
      <c r="C181" s="218">
        <v>48001741</v>
      </c>
      <c r="D181" s="218">
        <v>49968699</v>
      </c>
      <c r="E181" s="218">
        <v>0</v>
      </c>
      <c r="F181" s="218">
        <v>0</v>
      </c>
      <c r="G181" s="218">
        <v>0</v>
      </c>
      <c r="H181" s="218">
        <v>49968699</v>
      </c>
      <c r="I181" s="218">
        <v>51762724</v>
      </c>
      <c r="J181" s="218">
        <v>51762724</v>
      </c>
      <c r="K181" s="218">
        <v>0</v>
      </c>
      <c r="L181" s="218">
        <v>0</v>
      </c>
      <c r="M181" s="218">
        <v>51762724</v>
      </c>
      <c r="N181" s="191"/>
      <c r="O181" s="218">
        <v>140133979</v>
      </c>
      <c r="P181" s="230">
        <v>145468884</v>
      </c>
      <c r="Q181" s="191"/>
      <c r="R181" s="218">
        <v>145468884</v>
      </c>
      <c r="S181" s="192"/>
      <c r="T181" s="218">
        <v>51762724</v>
      </c>
    </row>
    <row r="182" spans="1:20" ht="12.75">
      <c r="A182" s="177" t="s">
        <v>618</v>
      </c>
      <c r="B182" s="178">
        <v>173</v>
      </c>
      <c r="C182" s="218">
        <v>22005954</v>
      </c>
      <c r="D182" s="218">
        <v>22855216</v>
      </c>
      <c r="E182" s="218">
        <v>0</v>
      </c>
      <c r="F182" s="218">
        <v>0</v>
      </c>
      <c r="G182" s="218">
        <v>1964085</v>
      </c>
      <c r="H182" s="218">
        <v>20891131</v>
      </c>
      <c r="I182" s="218">
        <v>23600254</v>
      </c>
      <c r="J182" s="218">
        <v>23600254</v>
      </c>
      <c r="K182" s="218">
        <v>0</v>
      </c>
      <c r="L182" s="218">
        <v>2013187</v>
      </c>
      <c r="M182" s="218">
        <v>21587067</v>
      </c>
      <c r="N182" s="191"/>
      <c r="O182" s="218">
        <v>44637057</v>
      </c>
      <c r="P182" s="230">
        <v>48287164</v>
      </c>
      <c r="Q182" s="191"/>
      <c r="R182" s="218">
        <v>48287164</v>
      </c>
      <c r="S182" s="192"/>
      <c r="T182" s="218">
        <v>21587067</v>
      </c>
    </row>
    <row r="183" spans="1:20" ht="12.75">
      <c r="A183" s="177" t="s">
        <v>619</v>
      </c>
      <c r="B183" s="178">
        <v>174</v>
      </c>
      <c r="C183" s="218">
        <v>29049744</v>
      </c>
      <c r="D183" s="218">
        <v>30432490</v>
      </c>
      <c r="E183" s="218">
        <v>0</v>
      </c>
      <c r="F183" s="218">
        <v>0</v>
      </c>
      <c r="G183" s="218">
        <v>1410415</v>
      </c>
      <c r="H183" s="218">
        <v>29022075</v>
      </c>
      <c r="I183" s="218">
        <v>32083704</v>
      </c>
      <c r="J183" s="218">
        <v>32083704</v>
      </c>
      <c r="K183" s="218">
        <v>0</v>
      </c>
      <c r="L183" s="218">
        <v>1445675</v>
      </c>
      <c r="M183" s="218">
        <v>30638029</v>
      </c>
      <c r="N183" s="191"/>
      <c r="O183" s="218">
        <v>38360336</v>
      </c>
      <c r="P183" s="230">
        <v>40990532</v>
      </c>
      <c r="Q183" s="191"/>
      <c r="R183" s="218">
        <v>40990532</v>
      </c>
      <c r="S183" s="192"/>
      <c r="T183" s="218">
        <v>30638029</v>
      </c>
    </row>
    <row r="184" spans="1:20" ht="12.75">
      <c r="A184" s="177" t="s">
        <v>620</v>
      </c>
      <c r="B184" s="178">
        <v>175</v>
      </c>
      <c r="C184" s="218">
        <v>42835123</v>
      </c>
      <c r="D184" s="218">
        <v>44458802</v>
      </c>
      <c r="E184" s="218">
        <v>1913103</v>
      </c>
      <c r="F184" s="218">
        <v>0</v>
      </c>
      <c r="G184" s="218">
        <v>9477076</v>
      </c>
      <c r="H184" s="218">
        <v>34981726</v>
      </c>
      <c r="I184" s="218">
        <v>46047741</v>
      </c>
      <c r="J184" s="218">
        <v>46047741</v>
      </c>
      <c r="K184" s="218">
        <v>0</v>
      </c>
      <c r="L184" s="218">
        <v>9714003</v>
      </c>
      <c r="M184" s="218">
        <v>36333738</v>
      </c>
      <c r="N184" s="191"/>
      <c r="O184" s="218">
        <v>69543732</v>
      </c>
      <c r="P184" s="230">
        <v>71447678</v>
      </c>
      <c r="Q184" s="191"/>
      <c r="R184" s="218">
        <v>71447678</v>
      </c>
      <c r="S184" s="192"/>
      <c r="T184" s="218">
        <v>36333738</v>
      </c>
    </row>
    <row r="185" spans="1:20" ht="12.75">
      <c r="A185" s="177" t="s">
        <v>621</v>
      </c>
      <c r="B185" s="178">
        <v>176</v>
      </c>
      <c r="C185" s="218">
        <v>113940518</v>
      </c>
      <c r="D185" s="218">
        <v>118138663</v>
      </c>
      <c r="E185" s="218">
        <v>0</v>
      </c>
      <c r="F185" s="218">
        <v>0</v>
      </c>
      <c r="G185" s="218">
        <v>0</v>
      </c>
      <c r="H185" s="218">
        <v>118138663</v>
      </c>
      <c r="I185" s="218">
        <v>122959539</v>
      </c>
      <c r="J185" s="218">
        <v>122959539</v>
      </c>
      <c r="K185" s="218">
        <v>0</v>
      </c>
      <c r="L185" s="218">
        <v>0</v>
      </c>
      <c r="M185" s="218">
        <v>122959539</v>
      </c>
      <c r="N185" s="191"/>
      <c r="O185" s="218">
        <v>293809165</v>
      </c>
      <c r="P185" s="230">
        <v>297911269</v>
      </c>
      <c r="Q185" s="191"/>
      <c r="R185" s="218">
        <v>297911269</v>
      </c>
      <c r="S185" s="192"/>
      <c r="T185" s="218">
        <v>122959539</v>
      </c>
    </row>
    <row r="186" spans="1:20" ht="12.75">
      <c r="A186" s="177" t="s">
        <v>622</v>
      </c>
      <c r="B186" s="178">
        <v>177</v>
      </c>
      <c r="C186" s="218">
        <v>39782447</v>
      </c>
      <c r="D186" s="218">
        <v>41294017</v>
      </c>
      <c r="E186" s="218">
        <v>0</v>
      </c>
      <c r="F186" s="218">
        <v>0</v>
      </c>
      <c r="G186" s="218">
        <v>2593258</v>
      </c>
      <c r="H186" s="218">
        <v>38700759</v>
      </c>
      <c r="I186" s="218">
        <v>43047199</v>
      </c>
      <c r="J186" s="218">
        <v>43047199</v>
      </c>
      <c r="K186" s="218">
        <v>0</v>
      </c>
      <c r="L186" s="218">
        <v>2658089</v>
      </c>
      <c r="M186" s="218">
        <v>40389110</v>
      </c>
      <c r="N186" s="191"/>
      <c r="O186" s="218">
        <v>59329097</v>
      </c>
      <c r="P186" s="230">
        <v>61667802</v>
      </c>
      <c r="Q186" s="191"/>
      <c r="R186" s="218">
        <v>61667802</v>
      </c>
      <c r="S186" s="192"/>
      <c r="T186" s="218">
        <v>40389110</v>
      </c>
    </row>
    <row r="187" spans="1:20" ht="12.75">
      <c r="A187" s="177" t="s">
        <v>623</v>
      </c>
      <c r="B187" s="178">
        <v>178</v>
      </c>
      <c r="C187" s="218">
        <v>57521943</v>
      </c>
      <c r="D187" s="218">
        <v>64738724</v>
      </c>
      <c r="E187" s="218">
        <v>0</v>
      </c>
      <c r="F187" s="218">
        <v>5180000</v>
      </c>
      <c r="G187" s="218">
        <v>5180000</v>
      </c>
      <c r="H187" s="218">
        <v>59558724</v>
      </c>
      <c r="I187" s="218">
        <v>66981117</v>
      </c>
      <c r="J187" s="218">
        <v>66981117</v>
      </c>
      <c r="K187" s="218">
        <v>0</v>
      </c>
      <c r="L187" s="218">
        <v>5309500</v>
      </c>
      <c r="M187" s="218">
        <v>61671617</v>
      </c>
      <c r="N187" s="191"/>
      <c r="O187" s="218">
        <v>146069870</v>
      </c>
      <c r="P187" s="230">
        <v>151924481</v>
      </c>
      <c r="Q187" s="191"/>
      <c r="R187" s="218">
        <v>151924481</v>
      </c>
      <c r="S187" s="192"/>
      <c r="T187" s="218">
        <v>61671617</v>
      </c>
    </row>
    <row r="188" spans="1:20" ht="12.75">
      <c r="A188" s="177" t="s">
        <v>624</v>
      </c>
      <c r="B188" s="178">
        <v>179</v>
      </c>
      <c r="C188" s="218">
        <v>15201586</v>
      </c>
      <c r="D188" s="218">
        <v>15840333</v>
      </c>
      <c r="E188" s="218">
        <v>0</v>
      </c>
      <c r="F188" s="218">
        <v>0</v>
      </c>
      <c r="G188" s="218">
        <v>2679906</v>
      </c>
      <c r="H188" s="218">
        <v>13160427</v>
      </c>
      <c r="I188" s="218">
        <v>16819641</v>
      </c>
      <c r="J188" s="218">
        <v>16819641</v>
      </c>
      <c r="K188" s="218">
        <v>271820</v>
      </c>
      <c r="L188" s="218">
        <v>3018724</v>
      </c>
      <c r="M188" s="218">
        <v>13800917</v>
      </c>
      <c r="N188" s="191"/>
      <c r="O188" s="218">
        <v>25224568</v>
      </c>
      <c r="P188" s="230">
        <v>26722778</v>
      </c>
      <c r="Q188" s="191"/>
      <c r="R188" s="218">
        <v>26722778</v>
      </c>
      <c r="S188" s="192"/>
      <c r="T188" s="218">
        <v>13800917</v>
      </c>
    </row>
    <row r="189" spans="1:20" ht="12.75">
      <c r="A189" s="177" t="s">
        <v>625</v>
      </c>
      <c r="B189" s="178">
        <v>180</v>
      </c>
      <c r="C189" s="218">
        <v>12817276</v>
      </c>
      <c r="D189" s="218">
        <v>13230691</v>
      </c>
      <c r="E189" s="218">
        <v>0</v>
      </c>
      <c r="F189" s="218">
        <v>0</v>
      </c>
      <c r="G189" s="218">
        <v>1952833</v>
      </c>
      <c r="H189" s="218">
        <v>11277858</v>
      </c>
      <c r="I189" s="218">
        <v>13792584</v>
      </c>
      <c r="J189" s="218">
        <v>13792584</v>
      </c>
      <c r="K189" s="218">
        <v>0</v>
      </c>
      <c r="L189" s="218">
        <v>2001654</v>
      </c>
      <c r="M189" s="218">
        <v>11790930</v>
      </c>
      <c r="N189" s="191"/>
      <c r="O189" s="218">
        <v>22873052</v>
      </c>
      <c r="P189" s="230">
        <v>23400816</v>
      </c>
      <c r="Q189" s="191"/>
      <c r="R189" s="218">
        <v>23400816</v>
      </c>
      <c r="S189" s="192"/>
      <c r="T189" s="218">
        <v>11790930</v>
      </c>
    </row>
    <row r="190" spans="1:20" ht="12.75">
      <c r="A190" s="177" t="s">
        <v>626</v>
      </c>
      <c r="B190" s="178">
        <v>181</v>
      </c>
      <c r="C190" s="218">
        <v>90014577</v>
      </c>
      <c r="D190" s="218">
        <v>93348857</v>
      </c>
      <c r="E190" s="218">
        <v>0</v>
      </c>
      <c r="F190" s="218">
        <v>0</v>
      </c>
      <c r="G190" s="218">
        <v>0</v>
      </c>
      <c r="H190" s="218">
        <v>93348857</v>
      </c>
      <c r="I190" s="218">
        <v>97238148</v>
      </c>
      <c r="J190" s="218">
        <v>97238148</v>
      </c>
      <c r="K190" s="218">
        <v>0</v>
      </c>
      <c r="L190" s="218">
        <v>0</v>
      </c>
      <c r="M190" s="218">
        <v>97238148</v>
      </c>
      <c r="N190" s="191"/>
      <c r="O190" s="218">
        <v>153538553</v>
      </c>
      <c r="P190" s="230">
        <v>161109610</v>
      </c>
      <c r="Q190" s="191"/>
      <c r="R190" s="218">
        <v>161109610</v>
      </c>
      <c r="S190" s="192"/>
      <c r="T190" s="218">
        <v>97238148</v>
      </c>
    </row>
    <row r="191" spans="1:20" ht="12.75">
      <c r="A191" s="177" t="s">
        <v>627</v>
      </c>
      <c r="B191" s="178">
        <v>182</v>
      </c>
      <c r="C191" s="218">
        <v>42271292</v>
      </c>
      <c r="D191" s="218">
        <v>44431811</v>
      </c>
      <c r="E191" s="218">
        <v>0</v>
      </c>
      <c r="F191" s="218">
        <v>0</v>
      </c>
      <c r="G191" s="218">
        <v>0</v>
      </c>
      <c r="H191" s="218">
        <v>44431811</v>
      </c>
      <c r="I191" s="218">
        <v>46577372</v>
      </c>
      <c r="J191" s="218">
        <v>46577372</v>
      </c>
      <c r="K191" s="218">
        <v>0</v>
      </c>
      <c r="L191" s="218">
        <v>0</v>
      </c>
      <c r="M191" s="218">
        <v>46577372</v>
      </c>
      <c r="N191" s="191"/>
      <c r="O191" s="218">
        <v>71698740</v>
      </c>
      <c r="P191" s="230">
        <v>74411162</v>
      </c>
      <c r="Q191" s="191"/>
      <c r="R191" s="218">
        <v>74411162</v>
      </c>
      <c r="S191" s="192"/>
      <c r="T191" s="218">
        <v>46577372</v>
      </c>
    </row>
    <row r="192" spans="1:20" ht="12.75">
      <c r="A192" s="177" t="s">
        <v>628</v>
      </c>
      <c r="B192" s="178">
        <v>183</v>
      </c>
      <c r="C192" s="218">
        <v>1423245</v>
      </c>
      <c r="D192" s="218">
        <v>1463886</v>
      </c>
      <c r="E192" s="218">
        <v>0</v>
      </c>
      <c r="F192" s="218">
        <v>0</v>
      </c>
      <c r="G192" s="218">
        <v>0</v>
      </c>
      <c r="H192" s="218">
        <v>1463886</v>
      </c>
      <c r="I192" s="218">
        <v>1504465</v>
      </c>
      <c r="J192" s="218">
        <v>1504465</v>
      </c>
      <c r="K192" s="218">
        <v>0</v>
      </c>
      <c r="L192" s="218">
        <v>0</v>
      </c>
      <c r="M192" s="218">
        <v>1504465</v>
      </c>
      <c r="N192" s="191"/>
      <c r="O192" s="218">
        <v>1679235</v>
      </c>
      <c r="P192" s="230">
        <v>1765801</v>
      </c>
      <c r="Q192" s="191"/>
      <c r="R192" s="218">
        <v>1765801</v>
      </c>
      <c r="S192" s="192"/>
      <c r="T192" s="218">
        <v>1504465</v>
      </c>
    </row>
    <row r="193" spans="1:20" ht="12.75">
      <c r="A193" s="177" t="s">
        <v>629</v>
      </c>
      <c r="B193" s="178">
        <v>184</v>
      </c>
      <c r="C193" s="218">
        <v>28006842</v>
      </c>
      <c r="D193" s="218">
        <v>29471490</v>
      </c>
      <c r="E193" s="218">
        <v>0</v>
      </c>
      <c r="F193" s="218">
        <v>0</v>
      </c>
      <c r="G193" s="218">
        <v>1738660</v>
      </c>
      <c r="H193" s="218">
        <v>27732830</v>
      </c>
      <c r="I193" s="218">
        <v>30670471</v>
      </c>
      <c r="J193" s="218">
        <v>30670471</v>
      </c>
      <c r="K193" s="218">
        <v>0</v>
      </c>
      <c r="L193" s="218">
        <v>1782127</v>
      </c>
      <c r="M193" s="218">
        <v>28888344</v>
      </c>
      <c r="N193" s="191"/>
      <c r="O193" s="218">
        <v>55853298</v>
      </c>
      <c r="P193" s="230">
        <v>56844682</v>
      </c>
      <c r="Q193" s="191"/>
      <c r="R193" s="218">
        <v>56844682</v>
      </c>
      <c r="S193" s="192"/>
      <c r="T193" s="218">
        <v>28888344</v>
      </c>
    </row>
    <row r="194" spans="1:20" ht="12.75">
      <c r="A194" s="177" t="s">
        <v>630</v>
      </c>
      <c r="B194" s="178">
        <v>185</v>
      </c>
      <c r="C194" s="218">
        <v>70897896</v>
      </c>
      <c r="D194" s="218">
        <v>73699324</v>
      </c>
      <c r="E194" s="218">
        <v>0</v>
      </c>
      <c r="F194" s="218">
        <v>0</v>
      </c>
      <c r="G194" s="218">
        <v>0</v>
      </c>
      <c r="H194" s="218">
        <v>73699324</v>
      </c>
      <c r="I194" s="218">
        <v>76555191</v>
      </c>
      <c r="J194" s="218">
        <v>76555191</v>
      </c>
      <c r="K194" s="218">
        <v>0</v>
      </c>
      <c r="L194" s="218">
        <v>0</v>
      </c>
      <c r="M194" s="218">
        <v>76555191</v>
      </c>
      <c r="N194" s="191"/>
      <c r="O194" s="218">
        <v>93120412</v>
      </c>
      <c r="P194" s="230">
        <v>95871910</v>
      </c>
      <c r="Q194" s="191"/>
      <c r="R194" s="218">
        <v>95871910</v>
      </c>
      <c r="S194" s="192"/>
      <c r="T194" s="218">
        <v>76555191</v>
      </c>
    </row>
    <row r="195" spans="1:20" ht="12.75">
      <c r="A195" s="177" t="s">
        <v>631</v>
      </c>
      <c r="B195" s="178">
        <v>186</v>
      </c>
      <c r="C195" s="218">
        <v>25332451</v>
      </c>
      <c r="D195" s="218">
        <v>26788885</v>
      </c>
      <c r="E195" s="218">
        <v>0</v>
      </c>
      <c r="F195" s="218">
        <v>0</v>
      </c>
      <c r="G195" s="218">
        <v>0</v>
      </c>
      <c r="H195" s="218">
        <v>26788885</v>
      </c>
      <c r="I195" s="218">
        <v>28143416</v>
      </c>
      <c r="J195" s="218">
        <v>28143416</v>
      </c>
      <c r="K195" s="218">
        <v>0</v>
      </c>
      <c r="L195" s="218">
        <v>0</v>
      </c>
      <c r="M195" s="218">
        <v>28143416</v>
      </c>
      <c r="N195" s="191"/>
      <c r="O195" s="218">
        <v>45479849</v>
      </c>
      <c r="P195" s="230">
        <v>47246155</v>
      </c>
      <c r="Q195" s="191"/>
      <c r="R195" s="218">
        <v>47246155</v>
      </c>
      <c r="S195" s="192"/>
      <c r="T195" s="218">
        <v>28143416</v>
      </c>
    </row>
    <row r="196" spans="1:20" ht="12.75">
      <c r="A196" s="177" t="s">
        <v>632</v>
      </c>
      <c r="B196" s="178">
        <v>187</v>
      </c>
      <c r="C196" s="218">
        <v>20829764</v>
      </c>
      <c r="D196" s="218">
        <v>22032205</v>
      </c>
      <c r="E196" s="218">
        <v>0</v>
      </c>
      <c r="F196" s="218">
        <v>0</v>
      </c>
      <c r="G196" s="218">
        <v>2917796</v>
      </c>
      <c r="H196" s="218">
        <v>19114409</v>
      </c>
      <c r="I196" s="218">
        <v>23833992</v>
      </c>
      <c r="J196" s="218">
        <v>23833992</v>
      </c>
      <c r="K196" s="218">
        <v>0</v>
      </c>
      <c r="L196" s="218">
        <v>2990741</v>
      </c>
      <c r="M196" s="218">
        <v>20843251</v>
      </c>
      <c r="N196" s="191"/>
      <c r="O196" s="218">
        <v>32100282</v>
      </c>
      <c r="P196" s="230">
        <v>34576429</v>
      </c>
      <c r="Q196" s="191"/>
      <c r="R196" s="218">
        <v>34576429</v>
      </c>
      <c r="S196" s="192"/>
      <c r="T196" s="218">
        <v>20843251</v>
      </c>
    </row>
    <row r="197" spans="1:20" ht="12.75">
      <c r="A197" s="177" t="s">
        <v>633</v>
      </c>
      <c r="B197" s="178">
        <v>188</v>
      </c>
      <c r="C197" s="218">
        <v>4850197</v>
      </c>
      <c r="D197" s="218">
        <v>5015056</v>
      </c>
      <c r="E197" s="218">
        <v>0</v>
      </c>
      <c r="F197" s="218">
        <v>0</v>
      </c>
      <c r="G197" s="218">
        <v>0</v>
      </c>
      <c r="H197" s="218">
        <v>5015056</v>
      </c>
      <c r="I197" s="218">
        <v>5174824</v>
      </c>
      <c r="J197" s="218">
        <v>5174824</v>
      </c>
      <c r="K197" s="218">
        <v>0</v>
      </c>
      <c r="L197" s="218">
        <v>0</v>
      </c>
      <c r="M197" s="218">
        <v>5174824</v>
      </c>
      <c r="N197" s="191"/>
      <c r="O197" s="218">
        <v>8032083</v>
      </c>
      <c r="P197" s="230">
        <v>8355043</v>
      </c>
      <c r="Q197" s="191"/>
      <c r="R197" s="218">
        <v>8355043</v>
      </c>
      <c r="S197" s="192"/>
      <c r="T197" s="218">
        <v>5174824</v>
      </c>
    </row>
    <row r="198" spans="1:20" ht="12.75">
      <c r="A198" s="177" t="s">
        <v>634</v>
      </c>
      <c r="B198" s="178">
        <v>189</v>
      </c>
      <c r="C198" s="218">
        <v>79587098</v>
      </c>
      <c r="D198" s="218">
        <v>82374502</v>
      </c>
      <c r="E198" s="218">
        <v>0</v>
      </c>
      <c r="F198" s="218">
        <v>0</v>
      </c>
      <c r="G198" s="218">
        <v>12908891</v>
      </c>
      <c r="H198" s="218">
        <v>69465611</v>
      </c>
      <c r="I198" s="218">
        <v>85396758</v>
      </c>
      <c r="J198" s="218">
        <v>85396758</v>
      </c>
      <c r="K198" s="218">
        <v>0</v>
      </c>
      <c r="L198" s="218">
        <v>13231613</v>
      </c>
      <c r="M198" s="218">
        <v>72165145</v>
      </c>
      <c r="N198" s="191"/>
      <c r="O198" s="218">
        <v>158810367</v>
      </c>
      <c r="P198" s="230">
        <v>164324770</v>
      </c>
      <c r="Q198" s="191"/>
      <c r="R198" s="218">
        <v>164324770</v>
      </c>
      <c r="S198" s="192"/>
      <c r="T198" s="218">
        <v>72165145</v>
      </c>
    </row>
    <row r="199" spans="1:20" ht="12.75">
      <c r="A199" s="177" t="s">
        <v>635</v>
      </c>
      <c r="B199" s="178">
        <v>190</v>
      </c>
      <c r="C199" s="218">
        <v>639015</v>
      </c>
      <c r="D199" s="218">
        <v>655693</v>
      </c>
      <c r="E199" s="218">
        <v>0</v>
      </c>
      <c r="F199" s="218">
        <v>0</v>
      </c>
      <c r="G199" s="218">
        <v>0</v>
      </c>
      <c r="H199" s="218">
        <v>655693</v>
      </c>
      <c r="I199" s="218">
        <v>0</v>
      </c>
      <c r="J199" s="218">
        <v>0</v>
      </c>
      <c r="K199" s="218">
        <v>0</v>
      </c>
      <c r="L199" s="218">
        <v>0</v>
      </c>
      <c r="M199" s="218">
        <v>0</v>
      </c>
      <c r="N199" s="191"/>
      <c r="O199" s="218">
        <v>703326</v>
      </c>
      <c r="P199" s="230">
        <v>0</v>
      </c>
      <c r="Q199" s="191"/>
      <c r="R199" s="218">
        <v>703326</v>
      </c>
      <c r="S199" s="192"/>
      <c r="T199" s="218">
        <v>655693</v>
      </c>
    </row>
    <row r="200" spans="1:20" ht="12.75">
      <c r="A200" s="177" t="s">
        <v>636</v>
      </c>
      <c r="B200" s="178">
        <v>191</v>
      </c>
      <c r="C200" s="218">
        <v>13611944</v>
      </c>
      <c r="D200" s="218">
        <v>14206908</v>
      </c>
      <c r="E200" s="218">
        <v>0</v>
      </c>
      <c r="F200" s="218">
        <v>0</v>
      </c>
      <c r="G200" s="218">
        <v>119730</v>
      </c>
      <c r="H200" s="218">
        <v>14087178</v>
      </c>
      <c r="I200" s="218">
        <v>14762752</v>
      </c>
      <c r="J200" s="218">
        <v>14762752</v>
      </c>
      <c r="K200" s="218">
        <v>0</v>
      </c>
      <c r="L200" s="218">
        <v>122723</v>
      </c>
      <c r="M200" s="218">
        <v>14640029</v>
      </c>
      <c r="N200" s="191"/>
      <c r="O200" s="218">
        <v>20240828</v>
      </c>
      <c r="P200" s="230">
        <v>20445996</v>
      </c>
      <c r="Q200" s="191"/>
      <c r="R200" s="218">
        <v>20445996</v>
      </c>
      <c r="S200" s="192"/>
      <c r="T200" s="218">
        <v>14640029</v>
      </c>
    </row>
    <row r="201" spans="1:20" ht="12.75">
      <c r="A201" s="177" t="s">
        <v>637</v>
      </c>
      <c r="B201" s="178">
        <v>192</v>
      </c>
      <c r="C201" s="218">
        <v>17194323</v>
      </c>
      <c r="D201" s="218">
        <v>18178839</v>
      </c>
      <c r="E201" s="218">
        <v>0</v>
      </c>
      <c r="F201" s="218">
        <v>0</v>
      </c>
      <c r="G201" s="218">
        <v>137806</v>
      </c>
      <c r="H201" s="218">
        <v>18041033</v>
      </c>
      <c r="I201" s="218">
        <v>19037452</v>
      </c>
      <c r="J201" s="218">
        <v>19037452</v>
      </c>
      <c r="K201" s="218">
        <v>0</v>
      </c>
      <c r="L201" s="218">
        <v>141251</v>
      </c>
      <c r="M201" s="218">
        <v>18896201</v>
      </c>
      <c r="N201" s="191"/>
      <c r="O201" s="218">
        <v>22683025</v>
      </c>
      <c r="P201" s="230">
        <v>23908977</v>
      </c>
      <c r="Q201" s="191"/>
      <c r="R201" s="218">
        <v>23908977</v>
      </c>
      <c r="S201" s="192"/>
      <c r="T201" s="218">
        <v>18896201</v>
      </c>
    </row>
    <row r="202" spans="1:20" ht="12.75">
      <c r="A202" s="177" t="s">
        <v>638</v>
      </c>
      <c r="B202" s="178">
        <v>193</v>
      </c>
      <c r="C202" s="218">
        <v>3999223</v>
      </c>
      <c r="D202" s="218">
        <v>4138621</v>
      </c>
      <c r="E202" s="218">
        <v>0</v>
      </c>
      <c r="F202" s="218">
        <v>0</v>
      </c>
      <c r="G202" s="218">
        <v>918941</v>
      </c>
      <c r="H202" s="218">
        <v>3219680</v>
      </c>
      <c r="I202" s="218">
        <v>4282162</v>
      </c>
      <c r="J202" s="218">
        <v>4282162</v>
      </c>
      <c r="K202" s="218">
        <v>0</v>
      </c>
      <c r="L202" s="218">
        <v>941915</v>
      </c>
      <c r="M202" s="218">
        <v>3340247</v>
      </c>
      <c r="N202" s="191"/>
      <c r="O202" s="218">
        <v>13261893</v>
      </c>
      <c r="P202" s="230">
        <v>13398227</v>
      </c>
      <c r="Q202" s="191"/>
      <c r="R202" s="218">
        <v>13398227</v>
      </c>
      <c r="S202" s="192"/>
      <c r="T202" s="218">
        <v>3340247</v>
      </c>
    </row>
    <row r="203" spans="1:20" ht="12.75">
      <c r="A203" s="177" t="s">
        <v>639</v>
      </c>
      <c r="B203" s="178">
        <v>194</v>
      </c>
      <c r="C203" s="218">
        <v>1708335</v>
      </c>
      <c r="D203" s="218">
        <v>1775205</v>
      </c>
      <c r="E203" s="218">
        <v>0</v>
      </c>
      <c r="F203" s="218">
        <v>0</v>
      </c>
      <c r="G203" s="218">
        <v>0</v>
      </c>
      <c r="H203" s="218">
        <v>1775205</v>
      </c>
      <c r="I203" s="218">
        <v>1922003</v>
      </c>
      <c r="J203" s="218">
        <v>1922003</v>
      </c>
      <c r="K203" s="218">
        <v>0</v>
      </c>
      <c r="L203" s="218">
        <v>0</v>
      </c>
      <c r="M203" s="218">
        <v>1922003</v>
      </c>
      <c r="N203" s="191"/>
      <c r="O203" s="218">
        <v>2798607</v>
      </c>
      <c r="P203" s="230">
        <v>2982363</v>
      </c>
      <c r="Q203" s="191"/>
      <c r="R203" s="218">
        <v>2982363</v>
      </c>
      <c r="S203" s="192"/>
      <c r="T203" s="218">
        <v>1922003</v>
      </c>
    </row>
    <row r="204" spans="1:20" ht="12.75">
      <c r="A204" s="177" t="s">
        <v>640</v>
      </c>
      <c r="B204" s="178">
        <v>195</v>
      </c>
      <c r="C204" s="218">
        <v>602916</v>
      </c>
      <c r="D204" s="218">
        <v>624449</v>
      </c>
      <c r="E204" s="218">
        <v>0</v>
      </c>
      <c r="F204" s="218">
        <v>0</v>
      </c>
      <c r="G204" s="218">
        <v>141298</v>
      </c>
      <c r="H204" s="218">
        <v>483151</v>
      </c>
      <c r="I204" s="218">
        <v>651478</v>
      </c>
      <c r="J204" s="218">
        <v>651478</v>
      </c>
      <c r="K204" s="218">
        <v>0</v>
      </c>
      <c r="L204" s="218">
        <v>144830</v>
      </c>
      <c r="M204" s="218">
        <v>506648</v>
      </c>
      <c r="N204" s="191"/>
      <c r="O204" s="218">
        <v>2207767</v>
      </c>
      <c r="P204" s="230">
        <v>2244328</v>
      </c>
      <c r="Q204" s="191"/>
      <c r="R204" s="218">
        <v>2244328</v>
      </c>
      <c r="S204" s="192"/>
      <c r="T204" s="218">
        <v>506648</v>
      </c>
    </row>
    <row r="205" spans="1:20" ht="12.75">
      <c r="A205" s="177" t="s">
        <v>641</v>
      </c>
      <c r="B205" s="178">
        <v>196</v>
      </c>
      <c r="C205" s="218">
        <v>8552061</v>
      </c>
      <c r="D205" s="218">
        <v>9422554</v>
      </c>
      <c r="E205" s="218">
        <v>0</v>
      </c>
      <c r="F205" s="218">
        <v>600000</v>
      </c>
      <c r="G205" s="218">
        <v>1113266</v>
      </c>
      <c r="H205" s="218">
        <v>8309288</v>
      </c>
      <c r="I205" s="218">
        <v>9715905</v>
      </c>
      <c r="J205" s="218">
        <v>9715905</v>
      </c>
      <c r="K205" s="218">
        <v>0</v>
      </c>
      <c r="L205" s="218">
        <v>1141098</v>
      </c>
      <c r="M205" s="218">
        <v>8574807</v>
      </c>
      <c r="N205" s="191"/>
      <c r="O205" s="218">
        <v>24204605</v>
      </c>
      <c r="P205" s="230">
        <v>25909260</v>
      </c>
      <c r="Q205" s="191"/>
      <c r="R205" s="218">
        <v>25909260</v>
      </c>
      <c r="S205" s="192"/>
      <c r="T205" s="218">
        <v>8574807</v>
      </c>
    </row>
    <row r="206" spans="1:20" ht="12.75">
      <c r="A206" s="177" t="s">
        <v>642</v>
      </c>
      <c r="B206" s="178">
        <v>197</v>
      </c>
      <c r="C206" s="218">
        <v>74761587</v>
      </c>
      <c r="D206" s="218">
        <v>77688262</v>
      </c>
      <c r="E206" s="218">
        <v>0</v>
      </c>
      <c r="F206" s="218">
        <v>0</v>
      </c>
      <c r="G206" s="218">
        <v>7087721</v>
      </c>
      <c r="H206" s="218">
        <v>70600541</v>
      </c>
      <c r="I206" s="218">
        <v>81091677</v>
      </c>
      <c r="J206" s="218">
        <v>81091677</v>
      </c>
      <c r="K206" s="218">
        <v>0</v>
      </c>
      <c r="L206" s="218">
        <v>7264914</v>
      </c>
      <c r="M206" s="218">
        <v>73826763</v>
      </c>
      <c r="N206" s="191"/>
      <c r="O206" s="218">
        <v>611165051</v>
      </c>
      <c r="P206" s="230">
        <v>609726995</v>
      </c>
      <c r="Q206" s="191"/>
      <c r="R206" s="218">
        <v>609726995</v>
      </c>
      <c r="S206" s="192"/>
      <c r="T206" s="218">
        <v>73826763</v>
      </c>
    </row>
    <row r="207" spans="1:20" ht="12.75">
      <c r="A207" s="177" t="s">
        <v>643</v>
      </c>
      <c r="B207" s="178">
        <v>198</v>
      </c>
      <c r="C207" s="218">
        <v>107285191</v>
      </c>
      <c r="D207" s="218">
        <v>111851327</v>
      </c>
      <c r="E207" s="218">
        <v>0</v>
      </c>
      <c r="F207" s="218">
        <v>0</v>
      </c>
      <c r="G207" s="218">
        <v>5520295</v>
      </c>
      <c r="H207" s="218">
        <v>106331032</v>
      </c>
      <c r="I207" s="218">
        <v>116908229</v>
      </c>
      <c r="J207" s="218">
        <v>116908229</v>
      </c>
      <c r="K207" s="218">
        <v>0</v>
      </c>
      <c r="L207" s="218">
        <v>5658302</v>
      </c>
      <c r="M207" s="218">
        <v>111249927</v>
      </c>
      <c r="N207" s="191"/>
      <c r="O207" s="218">
        <v>223296447</v>
      </c>
      <c r="P207" s="230">
        <v>231674686</v>
      </c>
      <c r="Q207" s="191"/>
      <c r="R207" s="218">
        <v>231674686</v>
      </c>
      <c r="S207" s="192"/>
      <c r="T207" s="218">
        <v>111249927</v>
      </c>
    </row>
    <row r="208" spans="1:20" ht="12.75">
      <c r="A208" s="177" t="s">
        <v>644</v>
      </c>
      <c r="B208" s="178">
        <v>199</v>
      </c>
      <c r="C208" s="218">
        <v>134365725</v>
      </c>
      <c r="D208" s="218">
        <v>142426994</v>
      </c>
      <c r="E208" s="218">
        <v>0</v>
      </c>
      <c r="F208" s="218">
        <v>0</v>
      </c>
      <c r="G208" s="218">
        <v>10634935</v>
      </c>
      <c r="H208" s="218">
        <v>131792059</v>
      </c>
      <c r="I208" s="218">
        <v>150539475</v>
      </c>
      <c r="J208" s="218">
        <v>150539475</v>
      </c>
      <c r="K208" s="218">
        <v>0</v>
      </c>
      <c r="L208" s="218">
        <v>10900808</v>
      </c>
      <c r="M208" s="218">
        <v>139638667</v>
      </c>
      <c r="N208" s="191"/>
      <c r="O208" s="218">
        <v>270094087</v>
      </c>
      <c r="P208" s="230">
        <v>276143262</v>
      </c>
      <c r="Q208" s="191"/>
      <c r="R208" s="218">
        <v>276143262</v>
      </c>
      <c r="S208" s="192"/>
      <c r="T208" s="218">
        <v>139638667</v>
      </c>
    </row>
    <row r="209" spans="1:20" ht="12.75">
      <c r="A209" s="177" t="s">
        <v>645</v>
      </c>
      <c r="B209" s="178">
        <v>200</v>
      </c>
      <c r="C209" s="218">
        <v>564635</v>
      </c>
      <c r="D209" s="218">
        <v>582156</v>
      </c>
      <c r="E209" s="218">
        <v>70000</v>
      </c>
      <c r="F209" s="218">
        <v>0</v>
      </c>
      <c r="G209" s="218">
        <v>109499</v>
      </c>
      <c r="H209" s="218">
        <v>472657</v>
      </c>
      <c r="I209" s="218">
        <v>607443</v>
      </c>
      <c r="J209" s="218">
        <v>607443</v>
      </c>
      <c r="K209" s="218">
        <v>0</v>
      </c>
      <c r="L209" s="218">
        <v>112236</v>
      </c>
      <c r="M209" s="218">
        <v>495207</v>
      </c>
      <c r="N209" s="191"/>
      <c r="O209" s="218">
        <v>985158</v>
      </c>
      <c r="P209" s="230">
        <v>991728</v>
      </c>
      <c r="Q209" s="191"/>
      <c r="R209" s="218">
        <v>991728</v>
      </c>
      <c r="S209" s="192"/>
      <c r="T209" s="218">
        <v>495207</v>
      </c>
    </row>
    <row r="210" spans="1:20" ht="12.75">
      <c r="A210" s="177" t="s">
        <v>646</v>
      </c>
      <c r="B210" s="178">
        <v>201</v>
      </c>
      <c r="C210" s="218">
        <v>129211894</v>
      </c>
      <c r="D210" s="218">
        <v>134165825</v>
      </c>
      <c r="E210" s="218">
        <v>0</v>
      </c>
      <c r="F210" s="218">
        <v>0</v>
      </c>
      <c r="G210" s="218">
        <v>0</v>
      </c>
      <c r="H210" s="218">
        <v>134165825</v>
      </c>
      <c r="I210" s="218">
        <v>139232805</v>
      </c>
      <c r="J210" s="218">
        <v>139232805</v>
      </c>
      <c r="K210" s="218">
        <v>0</v>
      </c>
      <c r="L210" s="218">
        <v>0</v>
      </c>
      <c r="M210" s="218">
        <v>139232805</v>
      </c>
      <c r="N210" s="191"/>
      <c r="O210" s="218">
        <v>166818438</v>
      </c>
      <c r="P210" s="230">
        <v>177262232</v>
      </c>
      <c r="Q210" s="191"/>
      <c r="R210" s="218">
        <v>177262232</v>
      </c>
      <c r="S210" s="192"/>
      <c r="T210" s="218">
        <v>139232805</v>
      </c>
    </row>
    <row r="211" spans="1:20" ht="12.75">
      <c r="A211" s="177" t="s">
        <v>647</v>
      </c>
      <c r="B211" s="178">
        <v>202</v>
      </c>
      <c r="C211" s="218">
        <v>1986818</v>
      </c>
      <c r="D211" s="218">
        <v>2068476</v>
      </c>
      <c r="E211" s="218">
        <v>0</v>
      </c>
      <c r="F211" s="218">
        <v>0</v>
      </c>
      <c r="G211" s="218">
        <v>0</v>
      </c>
      <c r="H211" s="218">
        <v>2068476</v>
      </c>
      <c r="I211" s="218">
        <v>2151701</v>
      </c>
      <c r="J211" s="218">
        <v>2151701</v>
      </c>
      <c r="K211" s="218">
        <v>0</v>
      </c>
      <c r="L211" s="218">
        <v>0</v>
      </c>
      <c r="M211" s="218">
        <v>2151701</v>
      </c>
      <c r="N211" s="191"/>
      <c r="O211" s="218">
        <v>2967870</v>
      </c>
      <c r="P211" s="230">
        <v>3000171</v>
      </c>
      <c r="Q211" s="191"/>
      <c r="R211" s="218">
        <v>3000171</v>
      </c>
      <c r="S211" s="192"/>
      <c r="T211" s="218">
        <v>2151701</v>
      </c>
    </row>
    <row r="212" spans="1:20" ht="12.75">
      <c r="A212" s="177" t="s">
        <v>648</v>
      </c>
      <c r="B212" s="178">
        <v>203</v>
      </c>
      <c r="C212" s="218">
        <v>4972733</v>
      </c>
      <c r="D212" s="218">
        <v>5159395</v>
      </c>
      <c r="E212" s="218">
        <v>0</v>
      </c>
      <c r="F212" s="218">
        <v>0</v>
      </c>
      <c r="G212" s="218">
        <v>471185</v>
      </c>
      <c r="H212" s="218">
        <v>4688210</v>
      </c>
      <c r="I212" s="218">
        <v>5329113</v>
      </c>
      <c r="J212" s="218">
        <v>5329113</v>
      </c>
      <c r="K212" s="218">
        <v>0</v>
      </c>
      <c r="L212" s="218">
        <v>482965</v>
      </c>
      <c r="M212" s="218">
        <v>4846148</v>
      </c>
      <c r="N212" s="191"/>
      <c r="O212" s="218">
        <v>12948171</v>
      </c>
      <c r="P212" s="230">
        <v>13360124</v>
      </c>
      <c r="Q212" s="191"/>
      <c r="R212" s="218">
        <v>13360124</v>
      </c>
      <c r="S212" s="192"/>
      <c r="T212" s="218">
        <v>4846148</v>
      </c>
    </row>
    <row r="213" spans="1:20" ht="12.75">
      <c r="A213" s="177" t="s">
        <v>649</v>
      </c>
      <c r="B213" s="178">
        <v>204</v>
      </c>
      <c r="C213" s="218">
        <v>1995078</v>
      </c>
      <c r="D213" s="218">
        <v>2058173</v>
      </c>
      <c r="E213" s="218">
        <v>0</v>
      </c>
      <c r="F213" s="218">
        <v>0</v>
      </c>
      <c r="G213" s="218">
        <v>396228</v>
      </c>
      <c r="H213" s="218">
        <v>1661945</v>
      </c>
      <c r="I213" s="218">
        <v>2134938</v>
      </c>
      <c r="J213" s="218">
        <v>2134938</v>
      </c>
      <c r="K213" s="218">
        <v>0</v>
      </c>
      <c r="L213" s="218">
        <v>406134</v>
      </c>
      <c r="M213" s="218">
        <v>1728804</v>
      </c>
      <c r="N213" s="191"/>
      <c r="O213" s="218">
        <v>2894412</v>
      </c>
      <c r="P213" s="230">
        <v>2917303</v>
      </c>
      <c r="Q213" s="191"/>
      <c r="R213" s="218">
        <v>2917303</v>
      </c>
      <c r="S213" s="192"/>
      <c r="T213" s="218">
        <v>1728804</v>
      </c>
    </row>
    <row r="214" spans="1:20" ht="12.75">
      <c r="A214" s="177" t="s">
        <v>650</v>
      </c>
      <c r="B214" s="178">
        <v>205</v>
      </c>
      <c r="C214" s="218">
        <v>16361470</v>
      </c>
      <c r="D214" s="218">
        <v>16951777</v>
      </c>
      <c r="E214" s="218">
        <v>359790</v>
      </c>
      <c r="F214" s="218">
        <v>0</v>
      </c>
      <c r="G214" s="218">
        <v>1781041</v>
      </c>
      <c r="H214" s="218">
        <v>15170736</v>
      </c>
      <c r="I214" s="218">
        <v>17575360</v>
      </c>
      <c r="J214" s="218">
        <v>17575360</v>
      </c>
      <c r="K214" s="218">
        <v>0</v>
      </c>
      <c r="L214" s="218">
        <v>1825567</v>
      </c>
      <c r="M214" s="218">
        <v>15749793</v>
      </c>
      <c r="N214" s="191"/>
      <c r="O214" s="218">
        <v>39946599</v>
      </c>
      <c r="P214" s="230">
        <v>42208884</v>
      </c>
      <c r="Q214" s="191"/>
      <c r="R214" s="218">
        <v>42208884</v>
      </c>
      <c r="S214" s="192"/>
      <c r="T214" s="218">
        <v>15749793</v>
      </c>
    </row>
    <row r="215" spans="1:20" ht="12.75">
      <c r="A215" s="177" t="s">
        <v>651</v>
      </c>
      <c r="B215" s="178">
        <v>206</v>
      </c>
      <c r="C215" s="218">
        <v>54300695</v>
      </c>
      <c r="D215" s="218">
        <v>56390995</v>
      </c>
      <c r="E215" s="218">
        <v>0</v>
      </c>
      <c r="F215" s="218">
        <v>0</v>
      </c>
      <c r="G215" s="218">
        <v>0</v>
      </c>
      <c r="H215" s="218">
        <v>56390995</v>
      </c>
      <c r="I215" s="218">
        <v>58726600</v>
      </c>
      <c r="J215" s="218">
        <v>58726600</v>
      </c>
      <c r="K215" s="218">
        <v>0</v>
      </c>
      <c r="L215" s="218">
        <v>0</v>
      </c>
      <c r="M215" s="218">
        <v>58726600</v>
      </c>
      <c r="N215" s="191"/>
      <c r="O215" s="218">
        <v>115870604</v>
      </c>
      <c r="P215" s="230">
        <v>120706321</v>
      </c>
      <c r="Q215" s="191"/>
      <c r="R215" s="218">
        <v>120706321</v>
      </c>
      <c r="S215" s="192"/>
      <c r="T215" s="218">
        <v>58726600</v>
      </c>
    </row>
    <row r="216" spans="1:20" ht="12.75">
      <c r="A216" s="177" t="s">
        <v>652</v>
      </c>
      <c r="B216" s="178">
        <v>207</v>
      </c>
      <c r="C216" s="218">
        <v>343951137</v>
      </c>
      <c r="D216" s="218">
        <v>358155776</v>
      </c>
      <c r="E216" s="218">
        <v>0</v>
      </c>
      <c r="F216" s="218">
        <v>0</v>
      </c>
      <c r="G216" s="218">
        <v>26159259</v>
      </c>
      <c r="H216" s="218">
        <v>331996517</v>
      </c>
      <c r="I216" s="218">
        <v>373675762</v>
      </c>
      <c r="J216" s="218">
        <v>373675762</v>
      </c>
      <c r="K216" s="218">
        <v>0</v>
      </c>
      <c r="L216" s="218">
        <v>26813240</v>
      </c>
      <c r="M216" s="218">
        <v>346862522</v>
      </c>
      <c r="N216" s="191"/>
      <c r="O216" s="218">
        <v>793502415</v>
      </c>
      <c r="P216" s="230">
        <v>804829020</v>
      </c>
      <c r="Q216" s="191"/>
      <c r="R216" s="218">
        <v>804829020</v>
      </c>
      <c r="S216" s="192"/>
      <c r="T216" s="218">
        <v>346862522</v>
      </c>
    </row>
    <row r="217" spans="1:20" ht="12.75">
      <c r="A217" s="177" t="s">
        <v>653</v>
      </c>
      <c r="B217" s="178">
        <v>208</v>
      </c>
      <c r="C217" s="218">
        <v>30047297</v>
      </c>
      <c r="D217" s="218">
        <v>31381469</v>
      </c>
      <c r="E217" s="218">
        <v>0</v>
      </c>
      <c r="F217" s="218">
        <v>0</v>
      </c>
      <c r="G217" s="218">
        <v>2893086</v>
      </c>
      <c r="H217" s="218">
        <v>28488383</v>
      </c>
      <c r="I217" s="218">
        <v>32894876</v>
      </c>
      <c r="J217" s="218">
        <v>32894876</v>
      </c>
      <c r="K217" s="218">
        <v>0</v>
      </c>
      <c r="L217" s="218">
        <v>2965413</v>
      </c>
      <c r="M217" s="218">
        <v>29929463</v>
      </c>
      <c r="N217" s="191"/>
      <c r="O217" s="218">
        <v>46233810</v>
      </c>
      <c r="P217" s="230">
        <v>49481976</v>
      </c>
      <c r="Q217" s="191"/>
      <c r="R217" s="218">
        <v>49481976</v>
      </c>
      <c r="S217" s="192"/>
      <c r="T217" s="218">
        <v>29929463</v>
      </c>
    </row>
    <row r="218" spans="1:20" ht="12.75">
      <c r="A218" s="177" t="s">
        <v>654</v>
      </c>
      <c r="B218" s="178">
        <v>209</v>
      </c>
      <c r="C218" s="218">
        <v>17777170</v>
      </c>
      <c r="D218" s="218">
        <v>18814731</v>
      </c>
      <c r="E218" s="218">
        <v>0</v>
      </c>
      <c r="F218" s="218">
        <v>0</v>
      </c>
      <c r="G218" s="218">
        <v>0</v>
      </c>
      <c r="H218" s="218">
        <v>18814731</v>
      </c>
      <c r="I218" s="218">
        <v>19460894</v>
      </c>
      <c r="J218" s="218">
        <v>19460894</v>
      </c>
      <c r="K218" s="218">
        <v>0</v>
      </c>
      <c r="L218" s="218">
        <v>0</v>
      </c>
      <c r="M218" s="218">
        <v>19460894</v>
      </c>
      <c r="N218" s="191"/>
      <c r="O218" s="218">
        <v>19200352</v>
      </c>
      <c r="P218" s="230">
        <v>20171818</v>
      </c>
      <c r="Q218" s="191"/>
      <c r="R218" s="218">
        <v>20171818</v>
      </c>
      <c r="S218" s="192"/>
      <c r="T218" s="218">
        <v>19200352</v>
      </c>
    </row>
    <row r="219" spans="1:20" ht="12.75">
      <c r="A219" s="177" t="s">
        <v>655</v>
      </c>
      <c r="B219" s="178">
        <v>210</v>
      </c>
      <c r="C219" s="218">
        <v>74267520</v>
      </c>
      <c r="D219" s="218">
        <v>77464858</v>
      </c>
      <c r="E219" s="218">
        <v>0</v>
      </c>
      <c r="F219" s="218">
        <v>0</v>
      </c>
      <c r="G219" s="218">
        <v>7981880</v>
      </c>
      <c r="H219" s="218">
        <v>69482978</v>
      </c>
      <c r="I219" s="218">
        <v>80370687</v>
      </c>
      <c r="J219" s="218">
        <v>80370687</v>
      </c>
      <c r="K219" s="218">
        <v>0</v>
      </c>
      <c r="L219" s="218">
        <v>8181427</v>
      </c>
      <c r="M219" s="218">
        <v>72189260</v>
      </c>
      <c r="N219" s="191"/>
      <c r="O219" s="218">
        <v>133857368</v>
      </c>
      <c r="P219" s="230">
        <v>135787504</v>
      </c>
      <c r="Q219" s="191"/>
      <c r="R219" s="218">
        <v>135787504</v>
      </c>
      <c r="S219" s="192"/>
      <c r="T219" s="218">
        <v>72189260</v>
      </c>
    </row>
    <row r="220" spans="1:20" ht="12.75">
      <c r="A220" s="177" t="s">
        <v>656</v>
      </c>
      <c r="B220" s="178">
        <v>211</v>
      </c>
      <c r="C220" s="218">
        <v>58295294</v>
      </c>
      <c r="D220" s="218">
        <v>60377329</v>
      </c>
      <c r="E220" s="218">
        <v>6500000</v>
      </c>
      <c r="F220" s="218">
        <v>0</v>
      </c>
      <c r="G220" s="218">
        <v>6662500</v>
      </c>
      <c r="H220" s="218">
        <v>53714829</v>
      </c>
      <c r="I220" s="218">
        <v>62508011</v>
      </c>
      <c r="J220" s="218">
        <v>62508011</v>
      </c>
      <c r="K220" s="218">
        <v>0</v>
      </c>
      <c r="L220" s="218">
        <v>6829063</v>
      </c>
      <c r="M220" s="218">
        <v>55678948</v>
      </c>
      <c r="N220" s="191"/>
      <c r="O220" s="218">
        <v>102193920</v>
      </c>
      <c r="P220" s="230">
        <v>106500850</v>
      </c>
      <c r="Q220" s="191"/>
      <c r="R220" s="218">
        <v>106500850</v>
      </c>
      <c r="S220" s="192"/>
      <c r="T220" s="218">
        <v>55678948</v>
      </c>
    </row>
    <row r="221" spans="1:20" ht="12.75">
      <c r="A221" s="177" t="s">
        <v>657</v>
      </c>
      <c r="B221" s="178">
        <v>212</v>
      </c>
      <c r="C221" s="218">
        <v>5879516</v>
      </c>
      <c r="D221" s="218">
        <v>6092243</v>
      </c>
      <c r="E221" s="218">
        <v>0</v>
      </c>
      <c r="F221" s="218">
        <v>0</v>
      </c>
      <c r="G221" s="218">
        <v>0</v>
      </c>
      <c r="H221" s="218">
        <v>6092243</v>
      </c>
      <c r="I221" s="218">
        <v>6333313</v>
      </c>
      <c r="J221" s="218">
        <v>6333313</v>
      </c>
      <c r="K221" s="218">
        <v>0</v>
      </c>
      <c r="L221" s="218">
        <v>0</v>
      </c>
      <c r="M221" s="218">
        <v>6333313</v>
      </c>
      <c r="N221" s="191"/>
      <c r="O221" s="218">
        <v>11124178</v>
      </c>
      <c r="P221" s="230">
        <v>11330425</v>
      </c>
      <c r="Q221" s="191"/>
      <c r="R221" s="218">
        <v>11330425</v>
      </c>
      <c r="S221" s="192"/>
      <c r="T221" s="218">
        <v>6333313</v>
      </c>
    </row>
    <row r="222" spans="1:20" ht="12.75">
      <c r="A222" s="177" t="s">
        <v>658</v>
      </c>
      <c r="B222" s="178">
        <v>213</v>
      </c>
      <c r="C222" s="218">
        <v>44467836</v>
      </c>
      <c r="D222" s="218">
        <v>46656776</v>
      </c>
      <c r="E222" s="218">
        <v>0</v>
      </c>
      <c r="F222" s="218">
        <v>0</v>
      </c>
      <c r="G222" s="218">
        <v>1715933</v>
      </c>
      <c r="H222" s="218">
        <v>44940843</v>
      </c>
      <c r="I222" s="218">
        <v>48765572</v>
      </c>
      <c r="J222" s="218">
        <v>48765572</v>
      </c>
      <c r="K222" s="218">
        <v>0</v>
      </c>
      <c r="L222" s="218">
        <v>1758831</v>
      </c>
      <c r="M222" s="218">
        <v>47006741</v>
      </c>
      <c r="N222" s="191"/>
      <c r="O222" s="218">
        <v>85246396</v>
      </c>
      <c r="P222" s="230">
        <v>87939838</v>
      </c>
      <c r="Q222" s="191"/>
      <c r="R222" s="218">
        <v>87939838</v>
      </c>
      <c r="S222" s="192"/>
      <c r="T222" s="218">
        <v>47006741</v>
      </c>
    </row>
    <row r="223" spans="1:20" ht="12.75">
      <c r="A223" s="177" t="s">
        <v>659</v>
      </c>
      <c r="B223" s="178">
        <v>214</v>
      </c>
      <c r="C223" s="218">
        <v>59108954</v>
      </c>
      <c r="D223" s="218">
        <v>61649762</v>
      </c>
      <c r="E223" s="218">
        <v>0</v>
      </c>
      <c r="F223" s="218">
        <v>0</v>
      </c>
      <c r="G223" s="218">
        <v>5265326</v>
      </c>
      <c r="H223" s="218">
        <v>56384436</v>
      </c>
      <c r="I223" s="218">
        <v>66730590</v>
      </c>
      <c r="J223" s="218">
        <v>66730590</v>
      </c>
      <c r="K223" s="218">
        <v>2500000</v>
      </c>
      <c r="L223" s="218">
        <v>7896959</v>
      </c>
      <c r="M223" s="218">
        <v>58833631</v>
      </c>
      <c r="N223" s="191"/>
      <c r="O223" s="218">
        <v>92019887</v>
      </c>
      <c r="P223" s="230">
        <v>93343062</v>
      </c>
      <c r="Q223" s="191"/>
      <c r="R223" s="218">
        <v>93343062</v>
      </c>
      <c r="S223" s="192"/>
      <c r="T223" s="218">
        <v>58833631</v>
      </c>
    </row>
    <row r="224" spans="1:20" ht="12.75">
      <c r="A224" s="177" t="s">
        <v>660</v>
      </c>
      <c r="B224" s="178">
        <v>215</v>
      </c>
      <c r="C224" s="218">
        <v>50983446</v>
      </c>
      <c r="D224" s="218">
        <v>52997340</v>
      </c>
      <c r="E224" s="218">
        <v>0</v>
      </c>
      <c r="F224" s="218">
        <v>0</v>
      </c>
      <c r="G224" s="218">
        <v>1576494</v>
      </c>
      <c r="H224" s="218">
        <v>51420846</v>
      </c>
      <c r="I224" s="218">
        <v>55450240</v>
      </c>
      <c r="J224" s="218">
        <v>55450240</v>
      </c>
      <c r="K224" s="218">
        <v>0</v>
      </c>
      <c r="L224" s="218">
        <v>1615906</v>
      </c>
      <c r="M224" s="218">
        <v>53834334</v>
      </c>
      <c r="N224" s="191"/>
      <c r="O224" s="218">
        <v>76840151</v>
      </c>
      <c r="P224" s="230">
        <v>79216918</v>
      </c>
      <c r="Q224" s="191"/>
      <c r="R224" s="218">
        <v>79216918</v>
      </c>
      <c r="S224" s="192"/>
      <c r="T224" s="218">
        <v>53834334</v>
      </c>
    </row>
    <row r="225" spans="1:20" ht="12.75">
      <c r="A225" s="177" t="s">
        <v>661</v>
      </c>
      <c r="B225" s="178">
        <v>216</v>
      </c>
      <c r="C225" s="218">
        <v>21564417</v>
      </c>
      <c r="D225" s="218">
        <v>22340990</v>
      </c>
      <c r="E225" s="218">
        <v>0</v>
      </c>
      <c r="F225" s="218">
        <v>0</v>
      </c>
      <c r="G225" s="218">
        <v>40649</v>
      </c>
      <c r="H225" s="218">
        <v>22300341</v>
      </c>
      <c r="I225" s="218">
        <v>23216701</v>
      </c>
      <c r="J225" s="218">
        <v>23216701</v>
      </c>
      <c r="K225" s="218">
        <v>0</v>
      </c>
      <c r="L225" s="218">
        <v>41665</v>
      </c>
      <c r="M225" s="218">
        <v>23175036</v>
      </c>
      <c r="N225" s="191"/>
      <c r="O225" s="218">
        <v>44479837</v>
      </c>
      <c r="P225" s="230">
        <v>46176501</v>
      </c>
      <c r="Q225" s="191"/>
      <c r="R225" s="218">
        <v>46176501</v>
      </c>
      <c r="S225" s="192"/>
      <c r="T225" s="218">
        <v>23175036</v>
      </c>
    </row>
    <row r="226" spans="1:20" ht="12.75">
      <c r="A226" s="177" t="s">
        <v>662</v>
      </c>
      <c r="B226" s="178">
        <v>217</v>
      </c>
      <c r="C226" s="218">
        <v>8690698</v>
      </c>
      <c r="D226" s="218">
        <v>9054916</v>
      </c>
      <c r="E226" s="218">
        <v>0</v>
      </c>
      <c r="F226" s="218">
        <v>0</v>
      </c>
      <c r="G226" s="218">
        <v>1069126</v>
      </c>
      <c r="H226" s="218">
        <v>7985790</v>
      </c>
      <c r="I226" s="218">
        <v>9312053</v>
      </c>
      <c r="J226" s="218">
        <v>9312053</v>
      </c>
      <c r="K226" s="218">
        <v>0</v>
      </c>
      <c r="L226" s="218">
        <v>1095854</v>
      </c>
      <c r="M226" s="218">
        <v>8216199</v>
      </c>
      <c r="N226" s="191"/>
      <c r="O226" s="218">
        <v>12058955</v>
      </c>
      <c r="P226" s="230">
        <v>12143768</v>
      </c>
      <c r="Q226" s="191"/>
      <c r="R226" s="218">
        <v>12143768</v>
      </c>
      <c r="S226" s="192"/>
      <c r="T226" s="218">
        <v>8216199</v>
      </c>
    </row>
    <row r="227" spans="1:20" ht="12.75">
      <c r="A227" s="177" t="s">
        <v>663</v>
      </c>
      <c r="B227" s="178">
        <v>218</v>
      </c>
      <c r="C227" s="218">
        <v>36577459</v>
      </c>
      <c r="D227" s="218">
        <v>38391163</v>
      </c>
      <c r="E227" s="218">
        <v>0</v>
      </c>
      <c r="F227" s="218">
        <v>0</v>
      </c>
      <c r="G227" s="218">
        <v>0</v>
      </c>
      <c r="H227" s="218">
        <v>38391163</v>
      </c>
      <c r="I227" s="218">
        <v>40225841</v>
      </c>
      <c r="J227" s="218">
        <v>40225841</v>
      </c>
      <c r="K227" s="218">
        <v>0</v>
      </c>
      <c r="L227" s="218">
        <v>0</v>
      </c>
      <c r="M227" s="218">
        <v>40225841</v>
      </c>
      <c r="N227" s="191"/>
      <c r="O227" s="218">
        <v>66549775</v>
      </c>
      <c r="P227" s="230">
        <v>69025587</v>
      </c>
      <c r="Q227" s="191"/>
      <c r="R227" s="218">
        <v>69025587</v>
      </c>
      <c r="S227" s="192"/>
      <c r="T227" s="218">
        <v>40225841</v>
      </c>
    </row>
    <row r="228" spans="1:20" ht="12.75">
      <c r="A228" s="177" t="s">
        <v>664</v>
      </c>
      <c r="B228" s="178">
        <v>219</v>
      </c>
      <c r="C228" s="218">
        <v>43199612</v>
      </c>
      <c r="D228" s="218">
        <v>44672846</v>
      </c>
      <c r="E228" s="218">
        <v>0</v>
      </c>
      <c r="F228" s="218">
        <v>0</v>
      </c>
      <c r="G228" s="218">
        <v>1103402</v>
      </c>
      <c r="H228" s="218">
        <v>43569444</v>
      </c>
      <c r="I228" s="218">
        <v>46571075</v>
      </c>
      <c r="J228" s="218">
        <v>46571075</v>
      </c>
      <c r="K228" s="218">
        <v>0</v>
      </c>
      <c r="L228" s="218">
        <v>1130987</v>
      </c>
      <c r="M228" s="218">
        <v>45440088</v>
      </c>
      <c r="N228" s="191"/>
      <c r="O228" s="218">
        <v>69038926</v>
      </c>
      <c r="P228" s="230">
        <v>71272053</v>
      </c>
      <c r="Q228" s="191"/>
      <c r="R228" s="218">
        <v>71272053</v>
      </c>
      <c r="S228" s="192"/>
      <c r="T228" s="218">
        <v>45440088</v>
      </c>
    </row>
    <row r="229" spans="1:20" ht="12.75">
      <c r="A229" s="177" t="s">
        <v>665</v>
      </c>
      <c r="B229" s="178">
        <v>220</v>
      </c>
      <c r="C229" s="218">
        <v>73656770</v>
      </c>
      <c r="D229" s="218">
        <v>83324094</v>
      </c>
      <c r="E229" s="218">
        <v>0</v>
      </c>
      <c r="F229" s="218">
        <v>5950000</v>
      </c>
      <c r="G229" s="218">
        <v>5950000</v>
      </c>
      <c r="H229" s="218">
        <v>77374094</v>
      </c>
      <c r="I229" s="218">
        <v>86514615</v>
      </c>
      <c r="J229" s="218">
        <v>86514615</v>
      </c>
      <c r="K229" s="218">
        <v>0</v>
      </c>
      <c r="L229" s="218">
        <v>6098750</v>
      </c>
      <c r="M229" s="218">
        <v>80415865</v>
      </c>
      <c r="N229" s="191"/>
      <c r="O229" s="218">
        <v>142571752</v>
      </c>
      <c r="P229" s="230">
        <v>146745749</v>
      </c>
      <c r="Q229" s="191"/>
      <c r="R229" s="218">
        <v>146745749</v>
      </c>
      <c r="S229" s="192"/>
      <c r="T229" s="218">
        <v>80415865</v>
      </c>
    </row>
    <row r="230" spans="1:20" ht="12.75">
      <c r="A230" s="177" t="s">
        <v>666</v>
      </c>
      <c r="B230" s="178">
        <v>221</v>
      </c>
      <c r="C230" s="218">
        <v>22592311</v>
      </c>
      <c r="D230" s="218">
        <v>23379875</v>
      </c>
      <c r="E230" s="218">
        <v>275000</v>
      </c>
      <c r="F230" s="218">
        <v>0</v>
      </c>
      <c r="G230" s="218">
        <v>3223597</v>
      </c>
      <c r="H230" s="218">
        <v>20156278</v>
      </c>
      <c r="I230" s="218">
        <v>24276340</v>
      </c>
      <c r="J230" s="218">
        <v>24276340</v>
      </c>
      <c r="K230" s="218">
        <v>0</v>
      </c>
      <c r="L230" s="218">
        <v>3304187</v>
      </c>
      <c r="M230" s="218">
        <v>20972153</v>
      </c>
      <c r="N230" s="191"/>
      <c r="O230" s="218">
        <v>85437988</v>
      </c>
      <c r="P230" s="230">
        <v>91410722</v>
      </c>
      <c r="Q230" s="191"/>
      <c r="R230" s="218">
        <v>91410722</v>
      </c>
      <c r="S230" s="192"/>
      <c r="T230" s="218">
        <v>20972153</v>
      </c>
    </row>
    <row r="231" spans="1:20" ht="12.75">
      <c r="A231" s="177" t="s">
        <v>667</v>
      </c>
      <c r="B231" s="178">
        <v>222</v>
      </c>
      <c r="C231" s="218">
        <v>2893048</v>
      </c>
      <c r="D231" s="218">
        <v>2993573</v>
      </c>
      <c r="E231" s="218">
        <v>0</v>
      </c>
      <c r="F231" s="218">
        <v>0</v>
      </c>
      <c r="G231" s="218">
        <v>46151</v>
      </c>
      <c r="H231" s="218">
        <v>2947422</v>
      </c>
      <c r="I231" s="218">
        <v>3133746</v>
      </c>
      <c r="J231" s="218">
        <v>3133746</v>
      </c>
      <c r="K231" s="218">
        <v>0</v>
      </c>
      <c r="L231" s="218">
        <v>47305</v>
      </c>
      <c r="M231" s="218">
        <v>3086441</v>
      </c>
      <c r="N231" s="191"/>
      <c r="O231" s="218">
        <v>5522669</v>
      </c>
      <c r="P231" s="230">
        <v>5983136</v>
      </c>
      <c r="Q231" s="191"/>
      <c r="R231" s="218">
        <v>5983136</v>
      </c>
      <c r="S231" s="192"/>
      <c r="T231" s="218">
        <v>3086441</v>
      </c>
    </row>
    <row r="232" spans="1:20" ht="12.75">
      <c r="A232" s="177" t="s">
        <v>668</v>
      </c>
      <c r="B232" s="178">
        <v>223</v>
      </c>
      <c r="C232" s="218">
        <v>11152441</v>
      </c>
      <c r="D232" s="218">
        <v>11511097</v>
      </c>
      <c r="E232" s="218">
        <v>0</v>
      </c>
      <c r="F232" s="218">
        <v>0</v>
      </c>
      <c r="G232" s="218">
        <v>648287</v>
      </c>
      <c r="H232" s="218">
        <v>10862810</v>
      </c>
      <c r="I232" s="218">
        <v>12073047</v>
      </c>
      <c r="J232" s="218">
        <v>12073047</v>
      </c>
      <c r="K232" s="218">
        <v>0</v>
      </c>
      <c r="L232" s="218">
        <v>664494</v>
      </c>
      <c r="M232" s="218">
        <v>11408553</v>
      </c>
      <c r="N232" s="191"/>
      <c r="O232" s="218">
        <v>14358400</v>
      </c>
      <c r="P232" s="230">
        <v>15257765</v>
      </c>
      <c r="Q232" s="191"/>
      <c r="R232" s="218">
        <v>15257765</v>
      </c>
      <c r="S232" s="192"/>
      <c r="T232" s="218">
        <v>11408553</v>
      </c>
    </row>
    <row r="233" spans="1:20" ht="12.75">
      <c r="A233" s="177" t="s">
        <v>669</v>
      </c>
      <c r="B233" s="178">
        <v>224</v>
      </c>
      <c r="C233" s="218">
        <v>24881343</v>
      </c>
      <c r="D233" s="218">
        <v>25734238</v>
      </c>
      <c r="E233" s="218">
        <v>725000</v>
      </c>
      <c r="F233" s="218">
        <v>0</v>
      </c>
      <c r="G233" s="218">
        <v>3085222</v>
      </c>
      <c r="H233" s="218">
        <v>22649016</v>
      </c>
      <c r="I233" s="218">
        <v>26621552</v>
      </c>
      <c r="J233" s="218">
        <v>26621552</v>
      </c>
      <c r="K233" s="218">
        <v>0</v>
      </c>
      <c r="L233" s="218">
        <v>3162353</v>
      </c>
      <c r="M233" s="218">
        <v>23459199</v>
      </c>
      <c r="N233" s="191"/>
      <c r="O233" s="218">
        <v>105249732</v>
      </c>
      <c r="P233" s="230">
        <v>106782901</v>
      </c>
      <c r="Q233" s="191"/>
      <c r="R233" s="218">
        <v>106782901</v>
      </c>
      <c r="S233" s="192"/>
      <c r="T233" s="218">
        <v>23459199</v>
      </c>
    </row>
    <row r="234" spans="1:20" ht="12.75">
      <c r="A234" s="177" t="s">
        <v>670</v>
      </c>
      <c r="B234" s="178">
        <v>225</v>
      </c>
      <c r="C234" s="218">
        <v>5180195</v>
      </c>
      <c r="D234" s="218">
        <v>5344437</v>
      </c>
      <c r="E234" s="218">
        <v>0</v>
      </c>
      <c r="F234" s="218">
        <v>0</v>
      </c>
      <c r="G234" s="218">
        <v>483453</v>
      </c>
      <c r="H234" s="218">
        <v>4860984</v>
      </c>
      <c r="I234" s="218">
        <v>5506920</v>
      </c>
      <c r="J234" s="218">
        <v>5506920</v>
      </c>
      <c r="K234" s="218">
        <v>0</v>
      </c>
      <c r="L234" s="218">
        <v>495539</v>
      </c>
      <c r="M234" s="218">
        <v>5011381</v>
      </c>
      <c r="N234" s="191"/>
      <c r="O234" s="218">
        <v>15412387</v>
      </c>
      <c r="P234" s="230">
        <v>15634188</v>
      </c>
      <c r="Q234" s="191"/>
      <c r="R234" s="218">
        <v>15634188</v>
      </c>
      <c r="S234" s="192"/>
      <c r="T234" s="218">
        <v>5011381</v>
      </c>
    </row>
    <row r="235" spans="1:20" ht="12.75">
      <c r="A235" s="177" t="s">
        <v>671</v>
      </c>
      <c r="B235" s="178">
        <v>226</v>
      </c>
      <c r="C235" s="218">
        <v>23278922</v>
      </c>
      <c r="D235" s="218">
        <v>24126631</v>
      </c>
      <c r="E235" s="218">
        <v>0</v>
      </c>
      <c r="F235" s="218">
        <v>0</v>
      </c>
      <c r="G235" s="218">
        <v>0</v>
      </c>
      <c r="H235" s="218">
        <v>24126631</v>
      </c>
      <c r="I235" s="218">
        <v>25030860</v>
      </c>
      <c r="J235" s="218">
        <v>25030860</v>
      </c>
      <c r="K235" s="218">
        <v>0</v>
      </c>
      <c r="L235" s="218">
        <v>0</v>
      </c>
      <c r="M235" s="218">
        <v>25030860</v>
      </c>
      <c r="N235" s="191"/>
      <c r="O235" s="218">
        <v>36946817</v>
      </c>
      <c r="P235" s="230">
        <v>38472537</v>
      </c>
      <c r="Q235" s="191"/>
      <c r="R235" s="218">
        <v>38472537</v>
      </c>
      <c r="S235" s="192"/>
      <c r="T235" s="218">
        <v>25030860</v>
      </c>
    </row>
    <row r="236" spans="1:20" ht="12.75">
      <c r="A236" s="177" t="s">
        <v>672</v>
      </c>
      <c r="B236" s="178">
        <v>227</v>
      </c>
      <c r="C236" s="218">
        <v>19116646</v>
      </c>
      <c r="D236" s="218">
        <v>19780028</v>
      </c>
      <c r="E236" s="218">
        <v>0</v>
      </c>
      <c r="F236" s="218">
        <v>0</v>
      </c>
      <c r="G236" s="218">
        <v>0</v>
      </c>
      <c r="H236" s="218">
        <v>19780028</v>
      </c>
      <c r="I236" s="218">
        <v>20350802</v>
      </c>
      <c r="J236" s="218">
        <v>20350802</v>
      </c>
      <c r="K236" s="218">
        <v>0</v>
      </c>
      <c r="L236" s="218">
        <v>0</v>
      </c>
      <c r="M236" s="218">
        <v>20350802</v>
      </c>
      <c r="N236" s="191"/>
      <c r="O236" s="218">
        <v>23960085</v>
      </c>
      <c r="P236" s="230">
        <v>24672694</v>
      </c>
      <c r="Q236" s="191"/>
      <c r="R236" s="218">
        <v>24672694</v>
      </c>
      <c r="S236" s="192"/>
      <c r="T236" s="218">
        <v>20350802</v>
      </c>
    </row>
    <row r="237" spans="1:20" ht="12.75">
      <c r="A237" s="177" t="s">
        <v>673</v>
      </c>
      <c r="B237" s="178">
        <v>228</v>
      </c>
      <c r="C237" s="218">
        <v>9884908</v>
      </c>
      <c r="D237" s="218">
        <v>10252760</v>
      </c>
      <c r="E237" s="218">
        <v>400000</v>
      </c>
      <c r="F237" s="218">
        <v>0</v>
      </c>
      <c r="G237" s="218">
        <v>700266</v>
      </c>
      <c r="H237" s="218">
        <v>9552494</v>
      </c>
      <c r="I237" s="218">
        <v>10600352</v>
      </c>
      <c r="J237" s="218">
        <v>10600352</v>
      </c>
      <c r="K237" s="218">
        <v>0</v>
      </c>
      <c r="L237" s="218">
        <v>717773</v>
      </c>
      <c r="M237" s="218">
        <v>9882579</v>
      </c>
      <c r="N237" s="191"/>
      <c r="O237" s="218">
        <v>14384021</v>
      </c>
      <c r="P237" s="230">
        <v>14797362</v>
      </c>
      <c r="Q237" s="191"/>
      <c r="R237" s="218">
        <v>14797362</v>
      </c>
      <c r="S237" s="192"/>
      <c r="T237" s="218">
        <v>9882579</v>
      </c>
    </row>
    <row r="238" spans="1:20" ht="12.75">
      <c r="A238" s="177" t="s">
        <v>674</v>
      </c>
      <c r="B238" s="178">
        <v>229</v>
      </c>
      <c r="C238" s="218">
        <v>118533936</v>
      </c>
      <c r="D238" s="218">
        <v>122866207</v>
      </c>
      <c r="E238" s="218">
        <v>0</v>
      </c>
      <c r="F238" s="218">
        <v>0</v>
      </c>
      <c r="G238" s="218">
        <v>0</v>
      </c>
      <c r="H238" s="218">
        <v>122866207</v>
      </c>
      <c r="I238" s="218">
        <v>127332468</v>
      </c>
      <c r="J238" s="218">
        <v>127332468</v>
      </c>
      <c r="K238" s="218">
        <v>0</v>
      </c>
      <c r="L238" s="218">
        <v>0</v>
      </c>
      <c r="M238" s="218">
        <v>127332468</v>
      </c>
      <c r="N238" s="191"/>
      <c r="O238" s="218">
        <v>211703828</v>
      </c>
      <c r="P238" s="230">
        <v>219364651</v>
      </c>
      <c r="Q238" s="191"/>
      <c r="R238" s="218">
        <v>219364651</v>
      </c>
      <c r="S238" s="192"/>
      <c r="T238" s="218">
        <v>127332468</v>
      </c>
    </row>
    <row r="239" spans="1:20" ht="12.75">
      <c r="A239" s="177" t="s">
        <v>675</v>
      </c>
      <c r="B239" s="178">
        <v>230</v>
      </c>
      <c r="C239" s="218">
        <v>4037770</v>
      </c>
      <c r="D239" s="218">
        <v>4157387</v>
      </c>
      <c r="E239" s="218">
        <v>0</v>
      </c>
      <c r="F239" s="218">
        <v>0</v>
      </c>
      <c r="G239" s="218">
        <v>269524</v>
      </c>
      <c r="H239" s="218">
        <v>3887863</v>
      </c>
      <c r="I239" s="218">
        <v>4284010</v>
      </c>
      <c r="J239" s="218">
        <v>4284010</v>
      </c>
      <c r="K239" s="218">
        <v>0</v>
      </c>
      <c r="L239" s="218">
        <v>276262</v>
      </c>
      <c r="M239" s="218">
        <v>4007748</v>
      </c>
      <c r="N239" s="191"/>
      <c r="O239" s="218">
        <v>4499178</v>
      </c>
      <c r="P239" s="230">
        <v>4571713</v>
      </c>
      <c r="Q239" s="191"/>
      <c r="R239" s="218">
        <v>4571713</v>
      </c>
      <c r="S239" s="192"/>
      <c r="T239" s="218">
        <v>4007748</v>
      </c>
    </row>
    <row r="240" spans="1:20" ht="12.75">
      <c r="A240" s="177" t="s">
        <v>676</v>
      </c>
      <c r="B240" s="178">
        <v>231</v>
      </c>
      <c r="C240" s="218">
        <v>39529263</v>
      </c>
      <c r="D240" s="218">
        <v>40934294</v>
      </c>
      <c r="E240" s="218">
        <v>0</v>
      </c>
      <c r="F240" s="218">
        <v>0</v>
      </c>
      <c r="G240" s="218">
        <v>1399958</v>
      </c>
      <c r="H240" s="218">
        <v>39534336</v>
      </c>
      <c r="I240" s="218">
        <v>42490498</v>
      </c>
      <c r="J240" s="218">
        <v>42490498</v>
      </c>
      <c r="K240" s="218">
        <v>0</v>
      </c>
      <c r="L240" s="218">
        <v>1434957</v>
      </c>
      <c r="M240" s="218">
        <v>41055541</v>
      </c>
      <c r="N240" s="191"/>
      <c r="O240" s="218">
        <v>73908757</v>
      </c>
      <c r="P240" s="230">
        <v>75994797</v>
      </c>
      <c r="Q240" s="191"/>
      <c r="R240" s="218">
        <v>75994797</v>
      </c>
      <c r="S240" s="192"/>
      <c r="T240" s="218">
        <v>41055541</v>
      </c>
    </row>
    <row r="241" spans="1:20" ht="12.75">
      <c r="A241" s="177" t="s">
        <v>677</v>
      </c>
      <c r="B241" s="178">
        <v>232</v>
      </c>
      <c r="C241" s="218">
        <v>19793092</v>
      </c>
      <c r="D241" s="218">
        <v>21984081</v>
      </c>
      <c r="E241" s="218">
        <v>0</v>
      </c>
      <c r="F241" s="218">
        <v>1400000</v>
      </c>
      <c r="G241" s="218">
        <v>2188060</v>
      </c>
      <c r="H241" s="218">
        <v>19796021</v>
      </c>
      <c r="I241" s="218">
        <v>22779823</v>
      </c>
      <c r="J241" s="218">
        <v>22779823</v>
      </c>
      <c r="K241" s="218">
        <v>0</v>
      </c>
      <c r="L241" s="218">
        <v>2242762</v>
      </c>
      <c r="M241" s="218">
        <v>20537061</v>
      </c>
      <c r="N241" s="191"/>
      <c r="O241" s="218">
        <v>35580985</v>
      </c>
      <c r="P241" s="230">
        <v>35557373</v>
      </c>
      <c r="Q241" s="191"/>
      <c r="R241" s="218">
        <v>35557373</v>
      </c>
      <c r="S241" s="192"/>
      <c r="T241" s="218">
        <v>20537061</v>
      </c>
    </row>
    <row r="242" spans="1:20" ht="12.75">
      <c r="A242" s="177" t="s">
        <v>678</v>
      </c>
      <c r="B242" s="178">
        <v>233</v>
      </c>
      <c r="C242" s="218">
        <v>2037506</v>
      </c>
      <c r="D242" s="218">
        <v>2168834</v>
      </c>
      <c r="E242" s="218">
        <v>0</v>
      </c>
      <c r="F242" s="218">
        <v>0</v>
      </c>
      <c r="G242" s="218">
        <v>0</v>
      </c>
      <c r="H242" s="218">
        <v>2168834</v>
      </c>
      <c r="I242" s="218">
        <v>0</v>
      </c>
      <c r="J242" s="218">
        <v>0</v>
      </c>
      <c r="K242" s="218">
        <v>0</v>
      </c>
      <c r="L242" s="218">
        <v>0</v>
      </c>
      <c r="M242" s="218">
        <v>0</v>
      </c>
      <c r="N242" s="191"/>
      <c r="O242" s="218">
        <v>2373196</v>
      </c>
      <c r="P242" s="230">
        <v>0</v>
      </c>
      <c r="Q242" s="191"/>
      <c r="R242" s="218">
        <v>2373196</v>
      </c>
      <c r="S242" s="192"/>
      <c r="T242" s="218">
        <v>2168834</v>
      </c>
    </row>
    <row r="243" spans="1:20" ht="12.75">
      <c r="A243" s="177" t="s">
        <v>679</v>
      </c>
      <c r="B243" s="178">
        <v>234</v>
      </c>
      <c r="C243" s="218">
        <v>2673214</v>
      </c>
      <c r="D243" s="218">
        <v>2756054</v>
      </c>
      <c r="E243" s="218">
        <v>0</v>
      </c>
      <c r="F243" s="218">
        <v>0</v>
      </c>
      <c r="G243" s="218">
        <v>0</v>
      </c>
      <c r="H243" s="218">
        <v>2756054</v>
      </c>
      <c r="I243" s="218">
        <v>2855932</v>
      </c>
      <c r="J243" s="218">
        <v>2855932</v>
      </c>
      <c r="K243" s="218">
        <v>0</v>
      </c>
      <c r="L243" s="218">
        <v>0</v>
      </c>
      <c r="M243" s="218">
        <v>2855932</v>
      </c>
      <c r="N243" s="191"/>
      <c r="O243" s="218">
        <v>3982765</v>
      </c>
      <c r="P243" s="230">
        <v>4355315</v>
      </c>
      <c r="Q243" s="191"/>
      <c r="R243" s="218">
        <v>4355315</v>
      </c>
      <c r="S243" s="192"/>
      <c r="T243" s="218">
        <v>2855932</v>
      </c>
    </row>
    <row r="244" spans="1:20" ht="12.75">
      <c r="A244" s="177" t="s">
        <v>680</v>
      </c>
      <c r="B244" s="178">
        <v>235</v>
      </c>
      <c r="C244" s="218">
        <v>3328454</v>
      </c>
      <c r="D244" s="218">
        <v>3552966</v>
      </c>
      <c r="E244" s="218">
        <v>0</v>
      </c>
      <c r="F244" s="218">
        <v>93053</v>
      </c>
      <c r="G244" s="218">
        <v>1049239</v>
      </c>
      <c r="H244" s="218">
        <v>2503727</v>
      </c>
      <c r="I244" s="218">
        <v>3677209</v>
      </c>
      <c r="J244" s="218">
        <v>3677209</v>
      </c>
      <c r="K244" s="218">
        <v>0</v>
      </c>
      <c r="L244" s="218">
        <v>1075470</v>
      </c>
      <c r="M244" s="218">
        <v>2601739</v>
      </c>
      <c r="N244" s="191"/>
      <c r="O244" s="218">
        <v>5317144</v>
      </c>
      <c r="P244" s="230">
        <v>5627252</v>
      </c>
      <c r="Q244" s="191"/>
      <c r="R244" s="218">
        <v>5627252</v>
      </c>
      <c r="S244" s="192"/>
      <c r="T244" s="218">
        <v>2601739</v>
      </c>
    </row>
    <row r="245" spans="1:20" ht="12.75">
      <c r="A245" s="177" t="s">
        <v>681</v>
      </c>
      <c r="B245" s="178">
        <v>236</v>
      </c>
      <c r="C245" s="218">
        <v>89534132</v>
      </c>
      <c r="D245" s="218">
        <v>92117152</v>
      </c>
      <c r="E245" s="218">
        <v>0</v>
      </c>
      <c r="F245" s="218">
        <v>0</v>
      </c>
      <c r="G245" s="218">
        <v>0</v>
      </c>
      <c r="H245" s="218">
        <v>92117152</v>
      </c>
      <c r="I245" s="218">
        <v>96013146</v>
      </c>
      <c r="J245" s="218">
        <v>96013146</v>
      </c>
      <c r="K245" s="218">
        <v>0</v>
      </c>
      <c r="L245" s="218">
        <v>0</v>
      </c>
      <c r="M245" s="218">
        <v>96013146</v>
      </c>
      <c r="N245" s="191"/>
      <c r="O245" s="218">
        <v>92117152</v>
      </c>
      <c r="P245" s="230">
        <v>96013146</v>
      </c>
      <c r="Q245" s="191"/>
      <c r="R245" s="218">
        <v>96013146</v>
      </c>
      <c r="S245" s="192"/>
      <c r="T245" s="218">
        <v>92117152</v>
      </c>
    </row>
    <row r="246" spans="1:20" ht="12.75">
      <c r="A246" s="177" t="s">
        <v>682</v>
      </c>
      <c r="B246" s="178">
        <v>237</v>
      </c>
      <c r="C246" s="218">
        <v>1800147</v>
      </c>
      <c r="D246" s="218">
        <v>1930793</v>
      </c>
      <c r="E246" s="218">
        <v>0</v>
      </c>
      <c r="F246" s="218">
        <v>0</v>
      </c>
      <c r="G246" s="218">
        <v>39599</v>
      </c>
      <c r="H246" s="218">
        <v>1891194</v>
      </c>
      <c r="I246" s="218">
        <v>2156534</v>
      </c>
      <c r="J246" s="218">
        <v>2156534</v>
      </c>
      <c r="K246" s="218">
        <v>0</v>
      </c>
      <c r="L246" s="218">
        <v>40589</v>
      </c>
      <c r="M246" s="218">
        <v>2115945</v>
      </c>
      <c r="N246" s="191"/>
      <c r="O246" s="218">
        <v>2363102</v>
      </c>
      <c r="P246" s="230">
        <v>2615715</v>
      </c>
      <c r="Q246" s="191"/>
      <c r="R246" s="218">
        <v>2615715</v>
      </c>
      <c r="S246" s="192"/>
      <c r="T246" s="218">
        <v>2115945</v>
      </c>
    </row>
    <row r="247" spans="1:20" ht="12.75">
      <c r="A247" s="177" t="s">
        <v>683</v>
      </c>
      <c r="B247" s="178">
        <v>238</v>
      </c>
      <c r="C247" s="218">
        <v>21817477</v>
      </c>
      <c r="D247" s="218">
        <v>22913366</v>
      </c>
      <c r="E247" s="218">
        <v>0</v>
      </c>
      <c r="F247" s="218">
        <v>0</v>
      </c>
      <c r="G247" s="218">
        <v>1127812</v>
      </c>
      <c r="H247" s="218">
        <v>21785554</v>
      </c>
      <c r="I247" s="218">
        <v>24231962</v>
      </c>
      <c r="J247" s="218">
        <v>24231962</v>
      </c>
      <c r="K247" s="218">
        <v>0</v>
      </c>
      <c r="L247" s="218">
        <v>1156007</v>
      </c>
      <c r="M247" s="218">
        <v>23075955</v>
      </c>
      <c r="N247" s="191"/>
      <c r="O247" s="218">
        <v>38558932</v>
      </c>
      <c r="P247" s="230">
        <v>40187960</v>
      </c>
      <c r="Q247" s="191"/>
      <c r="R247" s="218">
        <v>40187960</v>
      </c>
      <c r="S247" s="192"/>
      <c r="T247" s="218">
        <v>23075955</v>
      </c>
    </row>
    <row r="248" spans="1:20" ht="12.75">
      <c r="A248" s="177" t="s">
        <v>684</v>
      </c>
      <c r="B248" s="178">
        <v>239</v>
      </c>
      <c r="C248" s="218">
        <v>170642498</v>
      </c>
      <c r="D248" s="218">
        <v>179332150</v>
      </c>
      <c r="E248" s="218">
        <v>0</v>
      </c>
      <c r="F248" s="218">
        <v>0</v>
      </c>
      <c r="G248" s="218">
        <v>0</v>
      </c>
      <c r="H248" s="218">
        <v>179332150</v>
      </c>
      <c r="I248" s="218">
        <v>188298109</v>
      </c>
      <c r="J248" s="218">
        <v>188298109</v>
      </c>
      <c r="K248" s="218">
        <v>0</v>
      </c>
      <c r="L248" s="218">
        <v>0</v>
      </c>
      <c r="M248" s="218">
        <v>188298109</v>
      </c>
      <c r="N248" s="191"/>
      <c r="O248" s="218">
        <v>280524920</v>
      </c>
      <c r="P248" s="230">
        <v>294547870</v>
      </c>
      <c r="Q248" s="191"/>
      <c r="R248" s="218">
        <v>294547870</v>
      </c>
      <c r="S248" s="192"/>
      <c r="T248" s="218">
        <v>188298109</v>
      </c>
    </row>
    <row r="249" spans="1:20" ht="12.75">
      <c r="A249" s="177" t="s">
        <v>685</v>
      </c>
      <c r="B249" s="178">
        <v>240</v>
      </c>
      <c r="C249" s="218">
        <v>9718362</v>
      </c>
      <c r="D249" s="218">
        <v>10053825</v>
      </c>
      <c r="E249" s="218">
        <v>0</v>
      </c>
      <c r="F249" s="218">
        <v>0</v>
      </c>
      <c r="G249" s="218">
        <v>0</v>
      </c>
      <c r="H249" s="218">
        <v>10053825</v>
      </c>
      <c r="I249" s="218">
        <v>10361540</v>
      </c>
      <c r="J249" s="218">
        <v>10361540</v>
      </c>
      <c r="K249" s="218">
        <v>0</v>
      </c>
      <c r="L249" s="218">
        <v>0</v>
      </c>
      <c r="M249" s="218">
        <v>10361540</v>
      </c>
      <c r="N249" s="191"/>
      <c r="O249" s="218">
        <v>13577071</v>
      </c>
      <c r="P249" s="230">
        <v>14289222</v>
      </c>
      <c r="Q249" s="191"/>
      <c r="R249" s="218">
        <v>14289222</v>
      </c>
      <c r="S249" s="192"/>
      <c r="T249" s="218">
        <v>10361540</v>
      </c>
    </row>
    <row r="250" spans="1:20" ht="12.75">
      <c r="A250" s="177" t="s">
        <v>686</v>
      </c>
      <c r="B250" s="178">
        <v>241</v>
      </c>
      <c r="C250" s="218">
        <v>9157587</v>
      </c>
      <c r="D250" s="218">
        <v>9554494</v>
      </c>
      <c r="E250" s="218">
        <v>0</v>
      </c>
      <c r="F250" s="218">
        <v>0</v>
      </c>
      <c r="G250" s="218">
        <v>0</v>
      </c>
      <c r="H250" s="218">
        <v>9554494</v>
      </c>
      <c r="I250" s="218">
        <v>9895271</v>
      </c>
      <c r="J250" s="218">
        <v>9895271</v>
      </c>
      <c r="K250" s="218">
        <v>0</v>
      </c>
      <c r="L250" s="218">
        <v>0</v>
      </c>
      <c r="M250" s="218">
        <v>9895271</v>
      </c>
      <c r="N250" s="191"/>
      <c r="O250" s="218">
        <v>13983085</v>
      </c>
      <c r="P250" s="230">
        <v>14326289</v>
      </c>
      <c r="Q250" s="191"/>
      <c r="R250" s="218">
        <v>14326289</v>
      </c>
      <c r="S250" s="192"/>
      <c r="T250" s="218">
        <v>9895271</v>
      </c>
    </row>
    <row r="251" spans="1:20" ht="12.75">
      <c r="A251" s="177" t="s">
        <v>687</v>
      </c>
      <c r="B251" s="178">
        <v>242</v>
      </c>
      <c r="C251" s="218">
        <v>20380555</v>
      </c>
      <c r="D251" s="218">
        <v>21180140</v>
      </c>
      <c r="E251" s="218">
        <v>308000</v>
      </c>
      <c r="F251" s="218">
        <v>0</v>
      </c>
      <c r="G251" s="218">
        <v>1118214</v>
      </c>
      <c r="H251" s="218">
        <v>20061926</v>
      </c>
      <c r="I251" s="218">
        <v>22048493</v>
      </c>
      <c r="J251" s="218">
        <v>22048493</v>
      </c>
      <c r="K251" s="218">
        <v>0</v>
      </c>
      <c r="L251" s="218">
        <v>1146169</v>
      </c>
      <c r="M251" s="218">
        <v>20902324</v>
      </c>
      <c r="N251" s="191"/>
      <c r="O251" s="218">
        <v>85113514</v>
      </c>
      <c r="P251" s="230">
        <v>87676535</v>
      </c>
      <c r="Q251" s="191"/>
      <c r="R251" s="218">
        <v>87676535</v>
      </c>
      <c r="S251" s="192"/>
      <c r="T251" s="218">
        <v>20902324</v>
      </c>
    </row>
    <row r="252" spans="1:20" ht="12.75">
      <c r="A252" s="177" t="s">
        <v>688</v>
      </c>
      <c r="B252" s="178">
        <v>243</v>
      </c>
      <c r="C252" s="218">
        <v>260842479</v>
      </c>
      <c r="D252" s="218">
        <v>272751243</v>
      </c>
      <c r="E252" s="218">
        <v>0</v>
      </c>
      <c r="F252" s="218">
        <v>0</v>
      </c>
      <c r="G252" s="218">
        <v>0</v>
      </c>
      <c r="H252" s="218">
        <v>272751243</v>
      </c>
      <c r="I252" s="218">
        <v>285580015</v>
      </c>
      <c r="J252" s="218">
        <v>285580015</v>
      </c>
      <c r="K252" s="218">
        <v>0</v>
      </c>
      <c r="L252" s="218">
        <v>0</v>
      </c>
      <c r="M252" s="218">
        <v>285580015</v>
      </c>
      <c r="N252" s="191"/>
      <c r="O252" s="218">
        <v>426078372</v>
      </c>
      <c r="P252" s="230">
        <v>448234839</v>
      </c>
      <c r="Q252" s="191"/>
      <c r="R252" s="218">
        <v>448234839</v>
      </c>
      <c r="S252" s="192"/>
      <c r="T252" s="218">
        <v>285580015</v>
      </c>
    </row>
    <row r="253" spans="1:20" ht="12.75">
      <c r="A253" s="177" t="s">
        <v>689</v>
      </c>
      <c r="B253" s="178">
        <v>244</v>
      </c>
      <c r="C253" s="218">
        <v>62443799</v>
      </c>
      <c r="D253" s="218">
        <v>64856564</v>
      </c>
      <c r="E253" s="218">
        <v>0</v>
      </c>
      <c r="F253" s="218">
        <v>0</v>
      </c>
      <c r="G253" s="218">
        <v>7608149</v>
      </c>
      <c r="H253" s="218">
        <v>57248415</v>
      </c>
      <c r="I253" s="218">
        <v>66920456</v>
      </c>
      <c r="J253" s="218">
        <v>66920456</v>
      </c>
      <c r="K253" s="218">
        <v>0</v>
      </c>
      <c r="L253" s="218">
        <v>7798353</v>
      </c>
      <c r="M253" s="218">
        <v>59122103</v>
      </c>
      <c r="N253" s="191"/>
      <c r="O253" s="218">
        <v>98662084</v>
      </c>
      <c r="P253" s="230">
        <v>101911760</v>
      </c>
      <c r="Q253" s="191"/>
      <c r="R253" s="218">
        <v>101911760</v>
      </c>
      <c r="S253" s="192"/>
      <c r="T253" s="218">
        <v>59122103</v>
      </c>
    </row>
    <row r="254" spans="1:20" ht="12.75">
      <c r="A254" s="177" t="s">
        <v>690</v>
      </c>
      <c r="B254" s="178">
        <v>245</v>
      </c>
      <c r="C254" s="218">
        <v>33717292</v>
      </c>
      <c r="D254" s="218">
        <v>35163339</v>
      </c>
      <c r="E254" s="218">
        <v>0</v>
      </c>
      <c r="F254" s="218">
        <v>0</v>
      </c>
      <c r="G254" s="218">
        <v>2248496</v>
      </c>
      <c r="H254" s="218">
        <v>32914843</v>
      </c>
      <c r="I254" s="218">
        <v>36574904</v>
      </c>
      <c r="J254" s="218">
        <v>36574904</v>
      </c>
      <c r="K254" s="218">
        <v>0</v>
      </c>
      <c r="L254" s="218">
        <v>2304708</v>
      </c>
      <c r="M254" s="218">
        <v>34270196</v>
      </c>
      <c r="N254" s="191"/>
      <c r="O254" s="218">
        <v>59461569</v>
      </c>
      <c r="P254" s="230">
        <v>61091305</v>
      </c>
      <c r="Q254" s="191"/>
      <c r="R254" s="218">
        <v>61091305</v>
      </c>
      <c r="S254" s="192"/>
      <c r="T254" s="218">
        <v>34270196</v>
      </c>
    </row>
    <row r="255" spans="1:20" ht="12.75">
      <c r="A255" s="177" t="s">
        <v>691</v>
      </c>
      <c r="B255" s="178">
        <v>246</v>
      </c>
      <c r="C255" s="218">
        <v>70895487</v>
      </c>
      <c r="D255" s="218">
        <v>73289696</v>
      </c>
      <c r="E255" s="218">
        <v>4150000</v>
      </c>
      <c r="F255" s="218">
        <v>0</v>
      </c>
      <c r="G255" s="218">
        <v>14972088</v>
      </c>
      <c r="H255" s="218">
        <v>58317608</v>
      </c>
      <c r="I255" s="218">
        <v>76089241</v>
      </c>
      <c r="J255" s="218">
        <v>76089241</v>
      </c>
      <c r="K255" s="218">
        <v>0</v>
      </c>
      <c r="L255" s="218">
        <v>15346390</v>
      </c>
      <c r="M255" s="218">
        <v>60742851</v>
      </c>
      <c r="N255" s="191"/>
      <c r="O255" s="218">
        <v>136684325</v>
      </c>
      <c r="P255" s="230">
        <v>143025908</v>
      </c>
      <c r="Q255" s="191"/>
      <c r="R255" s="218">
        <v>143025908</v>
      </c>
      <c r="S255" s="192"/>
      <c r="T255" s="218">
        <v>60742851</v>
      </c>
    </row>
    <row r="256" spans="1:20" ht="12.75">
      <c r="A256" s="177" t="s">
        <v>692</v>
      </c>
      <c r="B256" s="178">
        <v>247</v>
      </c>
      <c r="C256" s="218">
        <v>24421910</v>
      </c>
      <c r="D256" s="218">
        <v>25501040</v>
      </c>
      <c r="E256" s="218">
        <v>2115992</v>
      </c>
      <c r="F256" s="218">
        <v>0</v>
      </c>
      <c r="G256" s="218">
        <v>2168892</v>
      </c>
      <c r="H256" s="218">
        <v>23332148</v>
      </c>
      <c r="I256" s="218">
        <v>26561340</v>
      </c>
      <c r="J256" s="218">
        <v>26561340</v>
      </c>
      <c r="K256" s="218">
        <v>0</v>
      </c>
      <c r="L256" s="218">
        <v>2223114</v>
      </c>
      <c r="M256" s="218">
        <v>24338226</v>
      </c>
      <c r="N256" s="191"/>
      <c r="O256" s="218">
        <v>50073334</v>
      </c>
      <c r="P256" s="230">
        <v>51559102</v>
      </c>
      <c r="Q256" s="191"/>
      <c r="R256" s="218">
        <v>51559102</v>
      </c>
      <c r="S256" s="192"/>
      <c r="T256" s="218">
        <v>24338226</v>
      </c>
    </row>
    <row r="257" spans="1:20" ht="12.75">
      <c r="A257" s="177" t="s">
        <v>693</v>
      </c>
      <c r="B257" s="178">
        <v>248</v>
      </c>
      <c r="C257" s="218">
        <v>86416689</v>
      </c>
      <c r="D257" s="218">
        <v>90539665</v>
      </c>
      <c r="E257" s="218">
        <v>0</v>
      </c>
      <c r="F257" s="218">
        <v>0</v>
      </c>
      <c r="G257" s="218">
        <v>0</v>
      </c>
      <c r="H257" s="218">
        <v>90539665</v>
      </c>
      <c r="I257" s="218">
        <v>95665289</v>
      </c>
      <c r="J257" s="218">
        <v>95665289</v>
      </c>
      <c r="K257" s="218">
        <v>0</v>
      </c>
      <c r="L257" s="218">
        <v>0</v>
      </c>
      <c r="M257" s="218">
        <v>95665289</v>
      </c>
      <c r="N257" s="191"/>
      <c r="O257" s="218">
        <v>180895886</v>
      </c>
      <c r="P257" s="230">
        <v>191611762</v>
      </c>
      <c r="Q257" s="191"/>
      <c r="R257" s="218">
        <v>191611762</v>
      </c>
      <c r="S257" s="192"/>
      <c r="T257" s="218">
        <v>95665289</v>
      </c>
    </row>
    <row r="258" spans="1:20" ht="12.75">
      <c r="A258" s="177" t="s">
        <v>694</v>
      </c>
      <c r="B258" s="178">
        <v>249</v>
      </c>
      <c r="C258" s="218">
        <v>5131596</v>
      </c>
      <c r="D258" s="218">
        <v>5318609</v>
      </c>
      <c r="E258" s="218">
        <v>0</v>
      </c>
      <c r="F258" s="218">
        <v>0</v>
      </c>
      <c r="G258" s="218">
        <v>0</v>
      </c>
      <c r="H258" s="218">
        <v>5318609</v>
      </c>
      <c r="I258" s="218">
        <v>5471586</v>
      </c>
      <c r="J258" s="218">
        <v>5471586</v>
      </c>
      <c r="K258" s="218">
        <v>0</v>
      </c>
      <c r="L258" s="218">
        <v>0</v>
      </c>
      <c r="M258" s="218">
        <v>5471586</v>
      </c>
      <c r="N258" s="191"/>
      <c r="O258" s="218">
        <v>10512545</v>
      </c>
      <c r="P258" s="230">
        <v>10559021</v>
      </c>
      <c r="Q258" s="191"/>
      <c r="R258" s="218">
        <v>10559021</v>
      </c>
      <c r="S258" s="192"/>
      <c r="T258" s="218">
        <v>5471586</v>
      </c>
    </row>
    <row r="259" spans="1:20" ht="12.75">
      <c r="A259" s="177" t="s">
        <v>695</v>
      </c>
      <c r="B259" s="178">
        <v>250</v>
      </c>
      <c r="C259" s="218">
        <v>12010430</v>
      </c>
      <c r="D259" s="218">
        <v>12695527</v>
      </c>
      <c r="E259" s="218">
        <v>0</v>
      </c>
      <c r="F259" s="218">
        <v>0</v>
      </c>
      <c r="G259" s="218">
        <v>359302</v>
      </c>
      <c r="H259" s="218">
        <v>12336225</v>
      </c>
      <c r="I259" s="218">
        <v>13172714</v>
      </c>
      <c r="J259" s="218">
        <v>13172714</v>
      </c>
      <c r="K259" s="218">
        <v>0</v>
      </c>
      <c r="L259" s="218">
        <v>368285</v>
      </c>
      <c r="M259" s="218">
        <v>12804429</v>
      </c>
      <c r="N259" s="191"/>
      <c r="O259" s="218">
        <v>25885524</v>
      </c>
      <c r="P259" s="230">
        <v>26965157</v>
      </c>
      <c r="Q259" s="191"/>
      <c r="R259" s="218">
        <v>26965157</v>
      </c>
      <c r="S259" s="192"/>
      <c r="T259" s="218">
        <v>12804429</v>
      </c>
    </row>
    <row r="260" spans="1:20" ht="12.75">
      <c r="A260" s="177" t="s">
        <v>696</v>
      </c>
      <c r="B260" s="178">
        <v>251</v>
      </c>
      <c r="C260" s="218">
        <v>34043239</v>
      </c>
      <c r="D260" s="218">
        <v>35171558</v>
      </c>
      <c r="E260" s="218">
        <v>0</v>
      </c>
      <c r="F260" s="218">
        <v>0</v>
      </c>
      <c r="G260" s="218">
        <v>4122162</v>
      </c>
      <c r="H260" s="218">
        <v>31049396</v>
      </c>
      <c r="I260" s="218">
        <v>36298680</v>
      </c>
      <c r="J260" s="218">
        <v>36298680</v>
      </c>
      <c r="K260" s="218">
        <v>0</v>
      </c>
      <c r="L260" s="218">
        <v>4225216</v>
      </c>
      <c r="M260" s="218">
        <v>32073464</v>
      </c>
      <c r="N260" s="191"/>
      <c r="O260" s="218">
        <v>55728490</v>
      </c>
      <c r="P260" s="230">
        <v>58150160</v>
      </c>
      <c r="Q260" s="191"/>
      <c r="R260" s="218">
        <v>58150160</v>
      </c>
      <c r="S260" s="192"/>
      <c r="T260" s="218">
        <v>32073464</v>
      </c>
    </row>
    <row r="261" spans="1:20" ht="12.75">
      <c r="A261" s="177" t="s">
        <v>697</v>
      </c>
      <c r="B261" s="178">
        <v>252</v>
      </c>
      <c r="C261" s="218">
        <v>22030340</v>
      </c>
      <c r="D261" s="218">
        <v>22784123</v>
      </c>
      <c r="E261" s="218">
        <v>0</v>
      </c>
      <c r="F261" s="218">
        <v>0</v>
      </c>
      <c r="G261" s="218">
        <v>3035912</v>
      </c>
      <c r="H261" s="218">
        <v>19748211</v>
      </c>
      <c r="I261" s="218">
        <v>23623593</v>
      </c>
      <c r="J261" s="218">
        <v>23623593</v>
      </c>
      <c r="K261" s="218">
        <v>0</v>
      </c>
      <c r="L261" s="218">
        <v>3111810</v>
      </c>
      <c r="M261" s="218">
        <v>20511783</v>
      </c>
      <c r="N261" s="191"/>
      <c r="O261" s="218">
        <v>57686565</v>
      </c>
      <c r="P261" s="230">
        <v>61680170</v>
      </c>
      <c r="Q261" s="191"/>
      <c r="R261" s="218">
        <v>61680170</v>
      </c>
      <c r="S261" s="192"/>
      <c r="T261" s="218">
        <v>20511783</v>
      </c>
    </row>
    <row r="262" spans="1:20" ht="12.75">
      <c r="A262" s="177" t="s">
        <v>698</v>
      </c>
      <c r="B262" s="178">
        <v>253</v>
      </c>
      <c r="C262" s="218">
        <v>4248259</v>
      </c>
      <c r="D262" s="218">
        <v>4369678</v>
      </c>
      <c r="E262" s="218">
        <v>0</v>
      </c>
      <c r="F262" s="218">
        <v>0</v>
      </c>
      <c r="G262" s="218">
        <v>0</v>
      </c>
      <c r="H262" s="218">
        <v>4369678</v>
      </c>
      <c r="I262" s="218">
        <v>4661748</v>
      </c>
      <c r="J262" s="218">
        <v>4661748</v>
      </c>
      <c r="K262" s="218">
        <v>0</v>
      </c>
      <c r="L262" s="218">
        <v>0</v>
      </c>
      <c r="M262" s="218">
        <v>4661748</v>
      </c>
      <c r="N262" s="191"/>
      <c r="O262" s="218">
        <v>12885677</v>
      </c>
      <c r="P262" s="230">
        <v>12903238</v>
      </c>
      <c r="Q262" s="191"/>
      <c r="R262" s="218">
        <v>12903238</v>
      </c>
      <c r="S262" s="192"/>
      <c r="T262" s="218">
        <v>4661748</v>
      </c>
    </row>
    <row r="263" spans="1:20" ht="12.75">
      <c r="A263" s="177" t="s">
        <v>699</v>
      </c>
      <c r="B263" s="178">
        <v>254</v>
      </c>
      <c r="C263" s="218">
        <v>14613302</v>
      </c>
      <c r="D263" s="218">
        <v>15281089</v>
      </c>
      <c r="E263" s="218">
        <v>0</v>
      </c>
      <c r="F263" s="218">
        <v>0</v>
      </c>
      <c r="G263" s="218">
        <v>1394328</v>
      </c>
      <c r="H263" s="218">
        <v>13886761</v>
      </c>
      <c r="I263" s="218">
        <v>15880249</v>
      </c>
      <c r="J263" s="218">
        <v>15880249</v>
      </c>
      <c r="K263" s="218">
        <v>0</v>
      </c>
      <c r="L263" s="218">
        <v>1429186</v>
      </c>
      <c r="M263" s="218">
        <v>14451063</v>
      </c>
      <c r="N263" s="191"/>
      <c r="O263" s="218">
        <v>28210886</v>
      </c>
      <c r="P263" s="230">
        <v>28699673</v>
      </c>
      <c r="Q263" s="191"/>
      <c r="R263" s="218">
        <v>28699673</v>
      </c>
      <c r="S263" s="192"/>
      <c r="T263" s="218">
        <v>14451063</v>
      </c>
    </row>
    <row r="264" spans="1:20" ht="12.75">
      <c r="A264" s="177" t="s">
        <v>700</v>
      </c>
      <c r="B264" s="178">
        <v>255</v>
      </c>
      <c r="C264" s="218">
        <v>1685125</v>
      </c>
      <c r="D264" s="218">
        <v>1742078</v>
      </c>
      <c r="E264" s="218">
        <v>0</v>
      </c>
      <c r="F264" s="218">
        <v>0</v>
      </c>
      <c r="G264" s="218">
        <v>191636</v>
      </c>
      <c r="H264" s="218">
        <v>1550442</v>
      </c>
      <c r="I264" s="218">
        <v>0</v>
      </c>
      <c r="J264" s="218">
        <v>0</v>
      </c>
      <c r="K264" s="218">
        <v>0</v>
      </c>
      <c r="L264" s="218">
        <v>196427</v>
      </c>
      <c r="M264" s="218">
        <v>0</v>
      </c>
      <c r="N264" s="191"/>
      <c r="O264" s="218">
        <v>3526970</v>
      </c>
      <c r="P264" s="230">
        <v>0</v>
      </c>
      <c r="Q264" s="191"/>
      <c r="R264" s="218">
        <v>3526970</v>
      </c>
      <c r="S264" s="192"/>
      <c r="T264" s="218">
        <v>1550442</v>
      </c>
    </row>
    <row r="265" spans="1:20" ht="12.75">
      <c r="A265" s="177" t="s">
        <v>701</v>
      </c>
      <c r="B265" s="178">
        <v>256</v>
      </c>
      <c r="C265" s="218">
        <v>3427807</v>
      </c>
      <c r="D265" s="218">
        <v>3550260</v>
      </c>
      <c r="E265" s="218">
        <v>0</v>
      </c>
      <c r="F265" s="218">
        <v>0</v>
      </c>
      <c r="G265" s="218">
        <v>0</v>
      </c>
      <c r="H265" s="218">
        <v>3550260</v>
      </c>
      <c r="I265" s="218">
        <v>3745886</v>
      </c>
      <c r="J265" s="218">
        <v>3745886</v>
      </c>
      <c r="K265" s="218">
        <v>0</v>
      </c>
      <c r="L265" s="218">
        <v>0</v>
      </c>
      <c r="M265" s="218">
        <v>3745886</v>
      </c>
      <c r="N265" s="191"/>
      <c r="O265" s="218">
        <v>3832816</v>
      </c>
      <c r="P265" s="230">
        <v>4050640</v>
      </c>
      <c r="Q265" s="191"/>
      <c r="R265" s="218">
        <v>4050640</v>
      </c>
      <c r="S265" s="192"/>
      <c r="T265" s="218">
        <v>3745886</v>
      </c>
    </row>
    <row r="266" spans="1:20" ht="12.75">
      <c r="A266" s="177" t="s">
        <v>702</v>
      </c>
      <c r="B266" s="178">
        <v>257</v>
      </c>
      <c r="C266" s="218">
        <v>14633853</v>
      </c>
      <c r="D266" s="218">
        <v>15363231</v>
      </c>
      <c r="E266" s="218">
        <v>0</v>
      </c>
      <c r="F266" s="218">
        <v>0</v>
      </c>
      <c r="G266" s="218">
        <v>360977</v>
      </c>
      <c r="H266" s="218">
        <v>15002254</v>
      </c>
      <c r="I266" s="218">
        <v>16204745</v>
      </c>
      <c r="J266" s="218">
        <v>16204745</v>
      </c>
      <c r="K266" s="218">
        <v>0</v>
      </c>
      <c r="L266" s="218">
        <v>370001</v>
      </c>
      <c r="M266" s="218">
        <v>15834744</v>
      </c>
      <c r="N266" s="191"/>
      <c r="O266" s="218">
        <v>23989698</v>
      </c>
      <c r="P266" s="230">
        <v>26283857</v>
      </c>
      <c r="Q266" s="191"/>
      <c r="R266" s="218">
        <v>26283857</v>
      </c>
      <c r="S266" s="192"/>
      <c r="T266" s="218">
        <v>15834744</v>
      </c>
    </row>
    <row r="267" spans="1:20" ht="12.75">
      <c r="A267" s="177" t="s">
        <v>703</v>
      </c>
      <c r="B267" s="178">
        <v>258</v>
      </c>
      <c r="C267" s="218">
        <v>99208798</v>
      </c>
      <c r="D267" s="218">
        <v>107591472</v>
      </c>
      <c r="E267" s="218">
        <v>0</v>
      </c>
      <c r="F267" s="218">
        <v>0</v>
      </c>
      <c r="G267" s="218">
        <v>0</v>
      </c>
      <c r="H267" s="218">
        <v>107591472</v>
      </c>
      <c r="I267" s="218">
        <v>111930861</v>
      </c>
      <c r="J267" s="218">
        <v>111930861</v>
      </c>
      <c r="K267" s="218">
        <v>0</v>
      </c>
      <c r="L267" s="218">
        <v>0</v>
      </c>
      <c r="M267" s="218">
        <v>111930861</v>
      </c>
      <c r="N267" s="191"/>
      <c r="O267" s="218">
        <v>153129622</v>
      </c>
      <c r="P267" s="230">
        <v>165220960</v>
      </c>
      <c r="Q267" s="191"/>
      <c r="R267" s="218">
        <v>165220960</v>
      </c>
      <c r="S267" s="192"/>
      <c r="T267" s="218">
        <v>111930861</v>
      </c>
    </row>
    <row r="268" spans="1:20" ht="12.75">
      <c r="A268" s="177" t="s">
        <v>704</v>
      </c>
      <c r="B268" s="178">
        <v>259</v>
      </c>
      <c r="C268" s="218">
        <v>20232635</v>
      </c>
      <c r="D268" s="218">
        <v>21513215</v>
      </c>
      <c r="E268" s="218">
        <v>0</v>
      </c>
      <c r="F268" s="218">
        <v>450000</v>
      </c>
      <c r="G268" s="218">
        <v>450000</v>
      </c>
      <c r="H268" s="218">
        <v>21063215</v>
      </c>
      <c r="I268" s="218">
        <v>22475272</v>
      </c>
      <c r="J268" s="218">
        <v>22475272</v>
      </c>
      <c r="K268" s="218">
        <v>0</v>
      </c>
      <c r="L268" s="218">
        <v>461250</v>
      </c>
      <c r="M268" s="218">
        <v>22014022</v>
      </c>
      <c r="N268" s="191"/>
      <c r="O268" s="218">
        <v>49257644</v>
      </c>
      <c r="P268" s="230">
        <v>51959978</v>
      </c>
      <c r="Q268" s="191"/>
      <c r="R268" s="218">
        <v>51959978</v>
      </c>
      <c r="S268" s="192"/>
      <c r="T268" s="218">
        <v>22014022</v>
      </c>
    </row>
    <row r="269" spans="1:20" ht="12.75">
      <c r="A269" s="177" t="s">
        <v>705</v>
      </c>
      <c r="B269" s="178">
        <v>260</v>
      </c>
      <c r="C269" s="218">
        <v>3125227</v>
      </c>
      <c r="D269" s="218">
        <v>3227269</v>
      </c>
      <c r="E269" s="218">
        <v>0</v>
      </c>
      <c r="F269" s="218">
        <v>0</v>
      </c>
      <c r="G269" s="218">
        <v>0</v>
      </c>
      <c r="H269" s="218">
        <v>3227269</v>
      </c>
      <c r="I269" s="218">
        <v>3328346</v>
      </c>
      <c r="J269" s="218">
        <v>3328346</v>
      </c>
      <c r="K269" s="218">
        <v>0</v>
      </c>
      <c r="L269" s="218">
        <v>0</v>
      </c>
      <c r="M269" s="218">
        <v>3328346</v>
      </c>
      <c r="N269" s="191"/>
      <c r="O269" s="218">
        <v>6003497</v>
      </c>
      <c r="P269" s="230">
        <v>6021005</v>
      </c>
      <c r="Q269" s="191"/>
      <c r="R269" s="218">
        <v>6021005</v>
      </c>
      <c r="S269" s="192"/>
      <c r="T269" s="218">
        <v>3328346</v>
      </c>
    </row>
    <row r="270" spans="1:20" ht="12.75">
      <c r="A270" s="177" t="s">
        <v>706</v>
      </c>
      <c r="B270" s="178">
        <v>261</v>
      </c>
      <c r="C270" s="218">
        <v>60644643</v>
      </c>
      <c r="D270" s="218">
        <v>66281547</v>
      </c>
      <c r="E270" s="218">
        <v>0</v>
      </c>
      <c r="F270" s="218">
        <v>0</v>
      </c>
      <c r="G270" s="218">
        <v>8139378</v>
      </c>
      <c r="H270" s="218">
        <v>58142169</v>
      </c>
      <c r="I270" s="218">
        <v>68530415</v>
      </c>
      <c r="J270" s="218">
        <v>68530415</v>
      </c>
      <c r="K270" s="218">
        <v>0</v>
      </c>
      <c r="L270" s="218">
        <v>8342862</v>
      </c>
      <c r="M270" s="218">
        <v>60187553</v>
      </c>
      <c r="N270" s="191"/>
      <c r="O270" s="218">
        <v>119622964</v>
      </c>
      <c r="P270" s="230">
        <v>121158663</v>
      </c>
      <c r="Q270" s="191"/>
      <c r="R270" s="218">
        <v>121158663</v>
      </c>
      <c r="S270" s="192"/>
      <c r="T270" s="218">
        <v>60187553</v>
      </c>
    </row>
    <row r="271" spans="1:20" ht="12.75">
      <c r="A271" s="177" t="s">
        <v>707</v>
      </c>
      <c r="B271" s="178">
        <v>262</v>
      </c>
      <c r="C271" s="218">
        <v>64944694</v>
      </c>
      <c r="D271" s="218">
        <v>68007835</v>
      </c>
      <c r="E271" s="218">
        <v>0</v>
      </c>
      <c r="F271" s="218">
        <v>0</v>
      </c>
      <c r="G271" s="218">
        <v>0</v>
      </c>
      <c r="H271" s="218">
        <v>68007835</v>
      </c>
      <c r="I271" s="218">
        <v>70854683</v>
      </c>
      <c r="J271" s="218">
        <v>70854683</v>
      </c>
      <c r="K271" s="218">
        <v>0</v>
      </c>
      <c r="L271" s="218">
        <v>0</v>
      </c>
      <c r="M271" s="218">
        <v>70854683</v>
      </c>
      <c r="N271" s="191"/>
      <c r="O271" s="218">
        <v>126141173</v>
      </c>
      <c r="P271" s="230">
        <v>131400387</v>
      </c>
      <c r="Q271" s="191"/>
      <c r="R271" s="218">
        <v>131400387</v>
      </c>
      <c r="S271" s="192"/>
      <c r="T271" s="218">
        <v>70854683</v>
      </c>
    </row>
    <row r="272" spans="1:20" ht="12.75">
      <c r="A272" s="177" t="s">
        <v>708</v>
      </c>
      <c r="B272" s="178">
        <v>263</v>
      </c>
      <c r="C272" s="218">
        <v>1434665</v>
      </c>
      <c r="D272" s="218">
        <v>1513503</v>
      </c>
      <c r="E272" s="218">
        <v>0</v>
      </c>
      <c r="F272" s="218">
        <v>0</v>
      </c>
      <c r="G272" s="218">
        <v>231791</v>
      </c>
      <c r="H272" s="218">
        <v>1281712</v>
      </c>
      <c r="I272" s="218">
        <v>1562267</v>
      </c>
      <c r="J272" s="218">
        <v>1562267</v>
      </c>
      <c r="K272" s="218">
        <v>0</v>
      </c>
      <c r="L272" s="218">
        <v>237586</v>
      </c>
      <c r="M272" s="218">
        <v>1324681</v>
      </c>
      <c r="N272" s="191"/>
      <c r="O272" s="218">
        <v>1732565</v>
      </c>
      <c r="P272" s="230">
        <v>1876709</v>
      </c>
      <c r="Q272" s="191"/>
      <c r="R272" s="218">
        <v>1876709</v>
      </c>
      <c r="S272" s="192"/>
      <c r="T272" s="218">
        <v>1324681</v>
      </c>
    </row>
    <row r="273" spans="1:20" ht="12.75">
      <c r="A273" s="177" t="s">
        <v>709</v>
      </c>
      <c r="B273" s="178">
        <v>264</v>
      </c>
      <c r="C273" s="218">
        <v>57874204</v>
      </c>
      <c r="D273" s="218">
        <v>60306984</v>
      </c>
      <c r="E273" s="218">
        <v>0</v>
      </c>
      <c r="F273" s="218">
        <v>0</v>
      </c>
      <c r="G273" s="218">
        <v>7458403</v>
      </c>
      <c r="H273" s="218">
        <v>52848581</v>
      </c>
      <c r="I273" s="218">
        <v>63035327</v>
      </c>
      <c r="J273" s="218">
        <v>63035327</v>
      </c>
      <c r="K273" s="218">
        <v>0</v>
      </c>
      <c r="L273" s="218">
        <v>7644863</v>
      </c>
      <c r="M273" s="218">
        <v>55390464</v>
      </c>
      <c r="N273" s="191"/>
      <c r="O273" s="218">
        <v>121876292</v>
      </c>
      <c r="P273" s="230">
        <v>128658226</v>
      </c>
      <c r="Q273" s="191"/>
      <c r="R273" s="218">
        <v>128658226</v>
      </c>
      <c r="S273" s="192"/>
      <c r="T273" s="218">
        <v>55390464</v>
      </c>
    </row>
    <row r="274" spans="1:20" ht="12.75">
      <c r="A274" s="177" t="s">
        <v>710</v>
      </c>
      <c r="B274" s="178">
        <v>265</v>
      </c>
      <c r="C274" s="218">
        <v>40656429</v>
      </c>
      <c r="D274" s="218">
        <v>42777102</v>
      </c>
      <c r="E274" s="218">
        <v>0</v>
      </c>
      <c r="F274" s="218">
        <v>0</v>
      </c>
      <c r="G274" s="218">
        <v>0</v>
      </c>
      <c r="H274" s="218">
        <v>42777102</v>
      </c>
      <c r="I274" s="218">
        <v>44390184</v>
      </c>
      <c r="J274" s="218">
        <v>44390184</v>
      </c>
      <c r="K274" s="218">
        <v>0</v>
      </c>
      <c r="L274" s="218">
        <v>0</v>
      </c>
      <c r="M274" s="218">
        <v>44390184</v>
      </c>
      <c r="N274" s="191"/>
      <c r="O274" s="218">
        <v>65320379</v>
      </c>
      <c r="P274" s="230">
        <v>66611283</v>
      </c>
      <c r="Q274" s="191"/>
      <c r="R274" s="218">
        <v>66611283</v>
      </c>
      <c r="S274" s="192"/>
      <c r="T274" s="218">
        <v>44390184</v>
      </c>
    </row>
    <row r="275" spans="1:20" ht="12.75">
      <c r="A275" s="177" t="s">
        <v>711</v>
      </c>
      <c r="B275" s="178">
        <v>266</v>
      </c>
      <c r="C275" s="218">
        <v>66157427</v>
      </c>
      <c r="D275" s="218">
        <v>68238204</v>
      </c>
      <c r="E275" s="218">
        <v>0</v>
      </c>
      <c r="F275" s="218">
        <v>0</v>
      </c>
      <c r="G275" s="218">
        <v>12169932</v>
      </c>
      <c r="H275" s="218">
        <v>56068272</v>
      </c>
      <c r="I275" s="218">
        <v>70884940</v>
      </c>
      <c r="J275" s="218">
        <v>70884940</v>
      </c>
      <c r="K275" s="218">
        <v>0</v>
      </c>
      <c r="L275" s="218">
        <v>12474180</v>
      </c>
      <c r="M275" s="218">
        <v>58410760</v>
      </c>
      <c r="N275" s="191"/>
      <c r="O275" s="218">
        <v>91478060</v>
      </c>
      <c r="P275" s="230">
        <v>92118653</v>
      </c>
      <c r="Q275" s="191"/>
      <c r="R275" s="218">
        <v>92118653</v>
      </c>
      <c r="S275" s="192"/>
      <c r="T275" s="218">
        <v>58410760</v>
      </c>
    </row>
    <row r="276" spans="1:20" ht="12.75">
      <c r="A276" s="177" t="s">
        <v>712</v>
      </c>
      <c r="B276" s="178">
        <v>267</v>
      </c>
      <c r="C276" s="218">
        <v>10393389</v>
      </c>
      <c r="D276" s="218">
        <v>10920888</v>
      </c>
      <c r="E276" s="218">
        <v>0</v>
      </c>
      <c r="F276" s="218">
        <v>0</v>
      </c>
      <c r="G276" s="218">
        <v>340544</v>
      </c>
      <c r="H276" s="218">
        <v>10580344</v>
      </c>
      <c r="I276" s="218">
        <v>11315939</v>
      </c>
      <c r="J276" s="218">
        <v>11315939</v>
      </c>
      <c r="K276" s="218">
        <v>0</v>
      </c>
      <c r="L276" s="218">
        <v>349058</v>
      </c>
      <c r="M276" s="218">
        <v>10966881</v>
      </c>
      <c r="N276" s="191"/>
      <c r="O276" s="218">
        <v>16764082</v>
      </c>
      <c r="P276" s="230">
        <v>17087510</v>
      </c>
      <c r="Q276" s="191"/>
      <c r="R276" s="218">
        <v>17087510</v>
      </c>
      <c r="S276" s="192"/>
      <c r="T276" s="218">
        <v>10966881</v>
      </c>
    </row>
    <row r="277" spans="1:20" ht="12.75">
      <c r="A277" s="177" t="s">
        <v>713</v>
      </c>
      <c r="B277" s="178">
        <v>268</v>
      </c>
      <c r="C277" s="218">
        <v>4160116</v>
      </c>
      <c r="D277" s="218">
        <v>4333542</v>
      </c>
      <c r="E277" s="218">
        <v>0</v>
      </c>
      <c r="F277" s="218">
        <v>0</v>
      </c>
      <c r="G277" s="218">
        <v>296907</v>
      </c>
      <c r="H277" s="218">
        <v>4036635</v>
      </c>
      <c r="I277" s="218">
        <v>4477248</v>
      </c>
      <c r="J277" s="218">
        <v>4477248</v>
      </c>
      <c r="K277" s="218">
        <v>0</v>
      </c>
      <c r="L277" s="218">
        <v>304330</v>
      </c>
      <c r="M277" s="218">
        <v>4172918</v>
      </c>
      <c r="N277" s="191"/>
      <c r="O277" s="218">
        <v>6944200</v>
      </c>
      <c r="P277" s="230">
        <v>7085165</v>
      </c>
      <c r="Q277" s="191"/>
      <c r="R277" s="218">
        <v>7085165</v>
      </c>
      <c r="S277" s="192"/>
      <c r="T277" s="218">
        <v>4172918</v>
      </c>
    </row>
    <row r="278" spans="1:20" ht="12.75">
      <c r="A278" s="177" t="s">
        <v>714</v>
      </c>
      <c r="B278" s="178">
        <v>269</v>
      </c>
      <c r="C278" s="218">
        <v>24052971</v>
      </c>
      <c r="D278" s="218">
        <v>24900338</v>
      </c>
      <c r="E278" s="218">
        <v>0</v>
      </c>
      <c r="F278" s="218">
        <v>0</v>
      </c>
      <c r="G278" s="218">
        <v>4382263</v>
      </c>
      <c r="H278" s="218">
        <v>20518075</v>
      </c>
      <c r="I278" s="218">
        <v>25808183</v>
      </c>
      <c r="J278" s="218">
        <v>25808183</v>
      </c>
      <c r="K278" s="218">
        <v>0</v>
      </c>
      <c r="L278" s="218">
        <v>4491820</v>
      </c>
      <c r="M278" s="218">
        <v>21316363</v>
      </c>
      <c r="N278" s="191"/>
      <c r="O278" s="218">
        <v>32795367</v>
      </c>
      <c r="P278" s="230">
        <v>33410862</v>
      </c>
      <c r="Q278" s="191"/>
      <c r="R278" s="218">
        <v>33410862</v>
      </c>
      <c r="S278" s="192"/>
      <c r="T278" s="218">
        <v>21316363</v>
      </c>
    </row>
    <row r="279" spans="1:20" ht="12.75">
      <c r="A279" s="177" t="s">
        <v>715</v>
      </c>
      <c r="B279" s="178">
        <v>270</v>
      </c>
      <c r="C279" s="218">
        <v>10453055</v>
      </c>
      <c r="D279" s="218">
        <v>10898446</v>
      </c>
      <c r="E279" s="218">
        <v>0</v>
      </c>
      <c r="F279" s="218">
        <v>0</v>
      </c>
      <c r="G279" s="218">
        <v>703752</v>
      </c>
      <c r="H279" s="218">
        <v>10194694</v>
      </c>
      <c r="I279" s="218">
        <v>11314964</v>
      </c>
      <c r="J279" s="218">
        <v>11314964</v>
      </c>
      <c r="K279" s="218">
        <v>0</v>
      </c>
      <c r="L279" s="218">
        <v>721346</v>
      </c>
      <c r="M279" s="218">
        <v>10593618</v>
      </c>
      <c r="N279" s="191"/>
      <c r="O279" s="218">
        <v>18082591</v>
      </c>
      <c r="P279" s="230">
        <v>18392040</v>
      </c>
      <c r="Q279" s="191"/>
      <c r="R279" s="218">
        <v>18392040</v>
      </c>
      <c r="S279" s="192"/>
      <c r="T279" s="218">
        <v>10593618</v>
      </c>
    </row>
    <row r="280" spans="1:20" ht="12.75">
      <c r="A280" s="177" t="s">
        <v>716</v>
      </c>
      <c r="B280" s="178">
        <v>271</v>
      </c>
      <c r="C280" s="218">
        <v>72040793</v>
      </c>
      <c r="D280" s="218">
        <v>74964859</v>
      </c>
      <c r="E280" s="218">
        <v>0</v>
      </c>
      <c r="F280" s="218">
        <v>0</v>
      </c>
      <c r="G280" s="218">
        <v>6070971</v>
      </c>
      <c r="H280" s="218">
        <v>68893888</v>
      </c>
      <c r="I280" s="218">
        <v>77695673</v>
      </c>
      <c r="J280" s="218">
        <v>77695673</v>
      </c>
      <c r="K280" s="218">
        <v>0</v>
      </c>
      <c r="L280" s="218">
        <v>6222745</v>
      </c>
      <c r="M280" s="218">
        <v>71472928</v>
      </c>
      <c r="N280" s="191"/>
      <c r="O280" s="218">
        <v>160772527</v>
      </c>
      <c r="P280" s="230">
        <v>162467230</v>
      </c>
      <c r="Q280" s="191"/>
      <c r="R280" s="218">
        <v>162467230</v>
      </c>
      <c r="S280" s="192"/>
      <c r="T280" s="218">
        <v>71472928</v>
      </c>
    </row>
    <row r="281" spans="1:20" ht="12.75">
      <c r="A281" s="177" t="s">
        <v>717</v>
      </c>
      <c r="B281" s="178">
        <v>272</v>
      </c>
      <c r="C281" s="218">
        <v>5228300</v>
      </c>
      <c r="D281" s="218">
        <v>5431885</v>
      </c>
      <c r="E281" s="218">
        <v>0</v>
      </c>
      <c r="F281" s="218">
        <v>0</v>
      </c>
      <c r="G281" s="218">
        <v>728786</v>
      </c>
      <c r="H281" s="218">
        <v>4703099</v>
      </c>
      <c r="I281" s="218">
        <v>5649760</v>
      </c>
      <c r="J281" s="218">
        <v>5649760</v>
      </c>
      <c r="K281" s="218">
        <v>0</v>
      </c>
      <c r="L281" s="218">
        <v>747006</v>
      </c>
      <c r="M281" s="218">
        <v>4902754</v>
      </c>
      <c r="N281" s="191"/>
      <c r="O281" s="218">
        <v>5500249</v>
      </c>
      <c r="P281" s="230">
        <v>5649760</v>
      </c>
      <c r="Q281" s="191"/>
      <c r="R281" s="218">
        <v>5649760</v>
      </c>
      <c r="S281" s="192"/>
      <c r="T281" s="218">
        <v>4902754</v>
      </c>
    </row>
    <row r="282" spans="1:20" ht="12.75">
      <c r="A282" s="177" t="s">
        <v>718</v>
      </c>
      <c r="B282" s="178">
        <v>273</v>
      </c>
      <c r="C282" s="218">
        <v>54438515</v>
      </c>
      <c r="D282" s="218">
        <v>56581414</v>
      </c>
      <c r="E282" s="218">
        <v>0</v>
      </c>
      <c r="F282" s="218">
        <v>0</v>
      </c>
      <c r="G282" s="218">
        <v>0</v>
      </c>
      <c r="H282" s="218">
        <v>56581414</v>
      </c>
      <c r="I282" s="218">
        <v>60290346</v>
      </c>
      <c r="J282" s="218">
        <v>60290346</v>
      </c>
      <c r="K282" s="218">
        <v>0</v>
      </c>
      <c r="L282" s="218">
        <v>0</v>
      </c>
      <c r="M282" s="218">
        <v>60290346</v>
      </c>
      <c r="N282" s="191"/>
      <c r="O282" s="218">
        <v>57785557</v>
      </c>
      <c r="P282" s="230">
        <v>62270105</v>
      </c>
      <c r="Q282" s="191"/>
      <c r="R282" s="218">
        <v>62270105</v>
      </c>
      <c r="S282" s="192"/>
      <c r="T282" s="218">
        <v>57785557</v>
      </c>
    </row>
    <row r="283" spans="1:20" ht="12.75">
      <c r="A283" s="177" t="s">
        <v>719</v>
      </c>
      <c r="B283" s="178">
        <v>274</v>
      </c>
      <c r="C283" s="218">
        <v>155996513</v>
      </c>
      <c r="D283" s="218">
        <v>168272052</v>
      </c>
      <c r="E283" s="218">
        <v>0</v>
      </c>
      <c r="F283" s="218">
        <v>0</v>
      </c>
      <c r="G283" s="218">
        <v>0</v>
      </c>
      <c r="H283" s="218">
        <v>168272052</v>
      </c>
      <c r="I283" s="218">
        <v>182757870</v>
      </c>
      <c r="J283" s="218">
        <v>182757870</v>
      </c>
      <c r="K283" s="218">
        <v>0</v>
      </c>
      <c r="L283" s="218">
        <v>0</v>
      </c>
      <c r="M283" s="218">
        <v>182757870</v>
      </c>
      <c r="N283" s="191"/>
      <c r="O283" s="218">
        <v>449911515</v>
      </c>
      <c r="P283" s="230">
        <v>482447295</v>
      </c>
      <c r="Q283" s="191"/>
      <c r="R283" s="218">
        <v>482447295</v>
      </c>
      <c r="S283" s="192"/>
      <c r="T283" s="218">
        <v>182757870</v>
      </c>
    </row>
    <row r="284" spans="1:20" ht="12.75">
      <c r="A284" s="177" t="s">
        <v>720</v>
      </c>
      <c r="B284" s="178">
        <v>275</v>
      </c>
      <c r="C284" s="218">
        <v>27040090</v>
      </c>
      <c r="D284" s="218">
        <v>27987337</v>
      </c>
      <c r="E284" s="218">
        <v>0</v>
      </c>
      <c r="F284" s="218">
        <v>0</v>
      </c>
      <c r="G284" s="218">
        <v>0</v>
      </c>
      <c r="H284" s="218">
        <v>27987337</v>
      </c>
      <c r="I284" s="218">
        <v>28954479</v>
      </c>
      <c r="J284" s="218">
        <v>28954479</v>
      </c>
      <c r="K284" s="218">
        <v>0</v>
      </c>
      <c r="L284" s="218">
        <v>0</v>
      </c>
      <c r="M284" s="218">
        <v>28954479</v>
      </c>
      <c r="N284" s="191"/>
      <c r="O284" s="218">
        <v>41485111</v>
      </c>
      <c r="P284" s="230">
        <v>43774386</v>
      </c>
      <c r="Q284" s="191"/>
      <c r="R284" s="218">
        <v>43774386</v>
      </c>
      <c r="S284" s="192"/>
      <c r="T284" s="218">
        <v>28954479</v>
      </c>
    </row>
    <row r="285" spans="1:20" ht="12.75">
      <c r="A285" s="177" t="s">
        <v>721</v>
      </c>
      <c r="B285" s="178">
        <v>276</v>
      </c>
      <c r="C285" s="218">
        <v>11821433</v>
      </c>
      <c r="D285" s="218">
        <v>12318764</v>
      </c>
      <c r="E285" s="218">
        <v>493163</v>
      </c>
      <c r="F285" s="218">
        <v>0</v>
      </c>
      <c r="G285" s="218">
        <v>505492</v>
      </c>
      <c r="H285" s="218">
        <v>11813272</v>
      </c>
      <c r="I285" s="218">
        <v>12799413</v>
      </c>
      <c r="J285" s="218">
        <v>12799413</v>
      </c>
      <c r="K285" s="218">
        <v>0</v>
      </c>
      <c r="L285" s="218">
        <v>518129</v>
      </c>
      <c r="M285" s="218">
        <v>12281284</v>
      </c>
      <c r="N285" s="191"/>
      <c r="O285" s="218">
        <v>20148400</v>
      </c>
      <c r="P285" s="230">
        <v>20381267</v>
      </c>
      <c r="Q285" s="191"/>
      <c r="R285" s="218">
        <v>20381267</v>
      </c>
      <c r="S285" s="192"/>
      <c r="T285" s="218">
        <v>12281284</v>
      </c>
    </row>
    <row r="286" spans="1:20" ht="12.75">
      <c r="A286" s="177" t="s">
        <v>722</v>
      </c>
      <c r="B286" s="178">
        <v>277</v>
      </c>
      <c r="C286" s="218">
        <v>42637552</v>
      </c>
      <c r="D286" s="218">
        <v>44598742</v>
      </c>
      <c r="E286" s="218">
        <v>0</v>
      </c>
      <c r="F286" s="218">
        <v>0</v>
      </c>
      <c r="G286" s="218">
        <v>2501058</v>
      </c>
      <c r="H286" s="218">
        <v>42097684</v>
      </c>
      <c r="I286" s="218">
        <v>46502554</v>
      </c>
      <c r="J286" s="218">
        <v>46502554</v>
      </c>
      <c r="K286" s="218">
        <v>0</v>
      </c>
      <c r="L286" s="218">
        <v>2563584</v>
      </c>
      <c r="M286" s="218">
        <v>43938970</v>
      </c>
      <c r="N286" s="191"/>
      <c r="O286" s="218">
        <v>65636238</v>
      </c>
      <c r="P286" s="230">
        <v>68799944</v>
      </c>
      <c r="Q286" s="191"/>
      <c r="R286" s="218">
        <v>68799944</v>
      </c>
      <c r="S286" s="192"/>
      <c r="T286" s="218">
        <v>43938970</v>
      </c>
    </row>
    <row r="287" spans="1:20" ht="12.75">
      <c r="A287" s="177" t="s">
        <v>723</v>
      </c>
      <c r="B287" s="178">
        <v>278</v>
      </c>
      <c r="C287" s="218">
        <v>21603094</v>
      </c>
      <c r="D287" s="218">
        <v>22413899</v>
      </c>
      <c r="E287" s="218">
        <v>0</v>
      </c>
      <c r="F287" s="218">
        <v>0</v>
      </c>
      <c r="G287" s="218">
        <v>0</v>
      </c>
      <c r="H287" s="218">
        <v>22413899</v>
      </c>
      <c r="I287" s="218">
        <v>23419283</v>
      </c>
      <c r="J287" s="218">
        <v>23419283</v>
      </c>
      <c r="K287" s="218">
        <v>0</v>
      </c>
      <c r="L287" s="218">
        <v>0</v>
      </c>
      <c r="M287" s="218">
        <v>23419283</v>
      </c>
      <c r="N287" s="191"/>
      <c r="O287" s="218">
        <v>28151108</v>
      </c>
      <c r="P287" s="230">
        <v>29831411</v>
      </c>
      <c r="Q287" s="191"/>
      <c r="R287" s="218">
        <v>29831411</v>
      </c>
      <c r="S287" s="192"/>
      <c r="T287" s="218">
        <v>23419283</v>
      </c>
    </row>
    <row r="288" spans="1:20" ht="12.75">
      <c r="A288" s="177" t="s">
        <v>724</v>
      </c>
      <c r="B288" s="178">
        <v>279</v>
      </c>
      <c r="C288" s="218">
        <v>19183577</v>
      </c>
      <c r="D288" s="218">
        <v>20110144</v>
      </c>
      <c r="E288" s="218">
        <v>0</v>
      </c>
      <c r="F288" s="218">
        <v>0</v>
      </c>
      <c r="G288" s="218">
        <v>0</v>
      </c>
      <c r="H288" s="218">
        <v>20110144</v>
      </c>
      <c r="I288" s="218">
        <v>20817839</v>
      </c>
      <c r="J288" s="218">
        <v>20817839</v>
      </c>
      <c r="K288" s="218">
        <v>0</v>
      </c>
      <c r="L288" s="218">
        <v>0</v>
      </c>
      <c r="M288" s="218">
        <v>20817839</v>
      </c>
      <c r="N288" s="191"/>
      <c r="O288" s="218">
        <v>28768188</v>
      </c>
      <c r="P288" s="230">
        <v>29013381</v>
      </c>
      <c r="Q288" s="191"/>
      <c r="R288" s="218">
        <v>29013381</v>
      </c>
      <c r="S288" s="192"/>
      <c r="T288" s="218">
        <v>20817839</v>
      </c>
    </row>
    <row r="289" spans="1:20" ht="12.75">
      <c r="A289" s="177" t="s">
        <v>725</v>
      </c>
      <c r="B289" s="178">
        <v>280</v>
      </c>
      <c r="C289" s="218">
        <v>14244789</v>
      </c>
      <c r="D289" s="218">
        <v>14758796</v>
      </c>
      <c r="E289" s="218">
        <v>0</v>
      </c>
      <c r="F289" s="218">
        <v>0</v>
      </c>
      <c r="G289" s="218">
        <v>1453278</v>
      </c>
      <c r="H289" s="218">
        <v>13305518</v>
      </c>
      <c r="I289" s="218">
        <v>15352342</v>
      </c>
      <c r="J289" s="218">
        <v>15352342</v>
      </c>
      <c r="K289" s="218">
        <v>0</v>
      </c>
      <c r="L289" s="218">
        <v>1489610</v>
      </c>
      <c r="M289" s="218">
        <v>13862732</v>
      </c>
      <c r="N289" s="191"/>
      <c r="O289" s="218">
        <v>28601231</v>
      </c>
      <c r="P289" s="230">
        <v>30642609</v>
      </c>
      <c r="Q289" s="191"/>
      <c r="R289" s="218">
        <v>30642609</v>
      </c>
      <c r="S289" s="192"/>
      <c r="T289" s="218">
        <v>13862732</v>
      </c>
    </row>
    <row r="290" spans="1:20" ht="12.75">
      <c r="A290" s="177" t="s">
        <v>726</v>
      </c>
      <c r="B290" s="178">
        <v>281</v>
      </c>
      <c r="C290" s="218">
        <v>205316171</v>
      </c>
      <c r="D290" s="218">
        <v>216375301</v>
      </c>
      <c r="E290" s="218">
        <v>0</v>
      </c>
      <c r="F290" s="218">
        <v>0</v>
      </c>
      <c r="G290" s="218">
        <v>0</v>
      </c>
      <c r="H290" s="218">
        <v>216375301</v>
      </c>
      <c r="I290" s="218">
        <v>228522820</v>
      </c>
      <c r="J290" s="218">
        <v>228522820</v>
      </c>
      <c r="K290" s="218">
        <v>0</v>
      </c>
      <c r="L290" s="218">
        <v>0</v>
      </c>
      <c r="M290" s="218">
        <v>228522820</v>
      </c>
      <c r="N290" s="191"/>
      <c r="O290" s="218">
        <v>218252539</v>
      </c>
      <c r="P290" s="230">
        <v>235905338</v>
      </c>
      <c r="Q290" s="191"/>
      <c r="R290" s="218">
        <v>235905338</v>
      </c>
      <c r="S290" s="192"/>
      <c r="T290" s="218">
        <v>218252539</v>
      </c>
    </row>
    <row r="291" spans="1:20" ht="12.75">
      <c r="A291" s="177" t="s">
        <v>727</v>
      </c>
      <c r="B291" s="178">
        <v>282</v>
      </c>
      <c r="C291" s="218">
        <v>19254900</v>
      </c>
      <c r="D291" s="218">
        <v>19909046</v>
      </c>
      <c r="E291" s="218">
        <v>0</v>
      </c>
      <c r="F291" s="218">
        <v>0</v>
      </c>
      <c r="G291" s="218">
        <v>1180005</v>
      </c>
      <c r="H291" s="218">
        <v>18729041</v>
      </c>
      <c r="I291" s="218">
        <v>20691991</v>
      </c>
      <c r="J291" s="218">
        <v>20691991</v>
      </c>
      <c r="K291" s="218">
        <v>0</v>
      </c>
      <c r="L291" s="218">
        <v>1209505</v>
      </c>
      <c r="M291" s="218">
        <v>19482486</v>
      </c>
      <c r="N291" s="191"/>
      <c r="O291" s="218">
        <v>29518781</v>
      </c>
      <c r="P291" s="230">
        <v>30768117</v>
      </c>
      <c r="Q291" s="191"/>
      <c r="R291" s="218">
        <v>30768117</v>
      </c>
      <c r="S291" s="192"/>
      <c r="T291" s="218">
        <v>19482486</v>
      </c>
    </row>
    <row r="292" spans="1:20" ht="12.75">
      <c r="A292" s="177" t="s">
        <v>728</v>
      </c>
      <c r="B292" s="178">
        <v>283</v>
      </c>
      <c r="C292" s="218">
        <v>8500747</v>
      </c>
      <c r="D292" s="218">
        <v>8788113</v>
      </c>
      <c r="E292" s="218">
        <v>0</v>
      </c>
      <c r="F292" s="218">
        <v>0</v>
      </c>
      <c r="G292" s="218">
        <v>0</v>
      </c>
      <c r="H292" s="218">
        <v>8788113</v>
      </c>
      <c r="I292" s="218">
        <v>9069900</v>
      </c>
      <c r="J292" s="218">
        <v>9069900</v>
      </c>
      <c r="K292" s="218">
        <v>0</v>
      </c>
      <c r="L292" s="218">
        <v>0</v>
      </c>
      <c r="M292" s="218">
        <v>9069900</v>
      </c>
      <c r="N292" s="191"/>
      <c r="O292" s="218">
        <v>22911618</v>
      </c>
      <c r="P292" s="230">
        <v>23389726</v>
      </c>
      <c r="Q292" s="191"/>
      <c r="R292" s="218">
        <v>23389726</v>
      </c>
      <c r="S292" s="192"/>
      <c r="T292" s="218">
        <v>9069900</v>
      </c>
    </row>
    <row r="293" spans="1:20" ht="12.75">
      <c r="A293" s="177" t="s">
        <v>729</v>
      </c>
      <c r="B293" s="178">
        <v>284</v>
      </c>
      <c r="C293" s="218">
        <v>48775845</v>
      </c>
      <c r="D293" s="218">
        <v>50503191</v>
      </c>
      <c r="E293" s="218">
        <v>0</v>
      </c>
      <c r="F293" s="218">
        <v>0</v>
      </c>
      <c r="G293" s="218">
        <v>0</v>
      </c>
      <c r="H293" s="218">
        <v>50503191</v>
      </c>
      <c r="I293" s="218">
        <v>52362187</v>
      </c>
      <c r="J293" s="218">
        <v>52362187</v>
      </c>
      <c r="K293" s="218">
        <v>0</v>
      </c>
      <c r="L293" s="218">
        <v>0</v>
      </c>
      <c r="M293" s="218">
        <v>52362187</v>
      </c>
      <c r="N293" s="191"/>
      <c r="O293" s="218">
        <v>112085592</v>
      </c>
      <c r="P293" s="230">
        <v>115009795</v>
      </c>
      <c r="Q293" s="191"/>
      <c r="R293" s="218">
        <v>115009795</v>
      </c>
      <c r="S293" s="192"/>
      <c r="T293" s="218">
        <v>52362187</v>
      </c>
    </row>
    <row r="294" spans="1:20" ht="12.75">
      <c r="A294" s="177" t="s">
        <v>730</v>
      </c>
      <c r="B294" s="178">
        <v>285</v>
      </c>
      <c r="C294" s="218">
        <v>66125345</v>
      </c>
      <c r="D294" s="218">
        <v>68706812</v>
      </c>
      <c r="E294" s="218">
        <v>0</v>
      </c>
      <c r="F294" s="218">
        <v>0</v>
      </c>
      <c r="G294" s="218">
        <v>0</v>
      </c>
      <c r="H294" s="218">
        <v>68706812</v>
      </c>
      <c r="I294" s="218">
        <v>71357804</v>
      </c>
      <c r="J294" s="218">
        <v>71357804</v>
      </c>
      <c r="K294" s="218">
        <v>0</v>
      </c>
      <c r="L294" s="218">
        <v>0</v>
      </c>
      <c r="M294" s="218">
        <v>71357804</v>
      </c>
      <c r="N294" s="191"/>
      <c r="O294" s="218">
        <v>107410442</v>
      </c>
      <c r="P294" s="230">
        <v>110254435</v>
      </c>
      <c r="Q294" s="191"/>
      <c r="R294" s="218">
        <v>110254435</v>
      </c>
      <c r="S294" s="192"/>
      <c r="T294" s="218">
        <v>71357804</v>
      </c>
    </row>
    <row r="295" spans="1:20" ht="12.75">
      <c r="A295" s="177" t="s">
        <v>731</v>
      </c>
      <c r="B295" s="178">
        <v>286</v>
      </c>
      <c r="C295" s="218">
        <v>26431265</v>
      </c>
      <c r="D295" s="218">
        <v>27908186</v>
      </c>
      <c r="E295" s="218">
        <v>0</v>
      </c>
      <c r="F295" s="218">
        <v>0</v>
      </c>
      <c r="G295" s="218">
        <v>1401034</v>
      </c>
      <c r="H295" s="218">
        <v>26507152</v>
      </c>
      <c r="I295" s="218">
        <v>28945474</v>
      </c>
      <c r="J295" s="218">
        <v>28945474</v>
      </c>
      <c r="K295" s="218">
        <v>0</v>
      </c>
      <c r="L295" s="218">
        <v>1436060</v>
      </c>
      <c r="M295" s="218">
        <v>27509414</v>
      </c>
      <c r="N295" s="191"/>
      <c r="O295" s="218">
        <v>33954173</v>
      </c>
      <c r="P295" s="230">
        <v>36191408</v>
      </c>
      <c r="Q295" s="191"/>
      <c r="R295" s="218">
        <v>36191408</v>
      </c>
      <c r="S295" s="192"/>
      <c r="T295" s="218">
        <v>27509414</v>
      </c>
    </row>
    <row r="296" spans="1:20" ht="12.75">
      <c r="A296" s="177" t="s">
        <v>732</v>
      </c>
      <c r="B296" s="178">
        <v>287</v>
      </c>
      <c r="C296" s="218">
        <v>24101513</v>
      </c>
      <c r="D296" s="218">
        <v>25017150</v>
      </c>
      <c r="E296" s="218">
        <v>0</v>
      </c>
      <c r="F296" s="218">
        <v>0</v>
      </c>
      <c r="G296" s="218">
        <v>0</v>
      </c>
      <c r="H296" s="218">
        <v>25017150</v>
      </c>
      <c r="I296" s="218">
        <v>25903627</v>
      </c>
      <c r="J296" s="218">
        <v>25903627</v>
      </c>
      <c r="K296" s="218">
        <v>0</v>
      </c>
      <c r="L296" s="218">
        <v>0</v>
      </c>
      <c r="M296" s="218">
        <v>25903627</v>
      </c>
      <c r="N296" s="191"/>
      <c r="O296" s="218">
        <v>34231707</v>
      </c>
      <c r="P296" s="230">
        <v>34486976</v>
      </c>
      <c r="Q296" s="191"/>
      <c r="R296" s="218">
        <v>34486976</v>
      </c>
      <c r="S296" s="192"/>
      <c r="T296" s="218">
        <v>25903627</v>
      </c>
    </row>
    <row r="297" spans="1:20" ht="12.75">
      <c r="A297" s="177" t="s">
        <v>733</v>
      </c>
      <c r="B297" s="178">
        <v>288</v>
      </c>
      <c r="C297" s="218">
        <v>84710256</v>
      </c>
      <c r="D297" s="218">
        <v>87791953</v>
      </c>
      <c r="E297" s="218">
        <v>0</v>
      </c>
      <c r="F297" s="218">
        <v>0</v>
      </c>
      <c r="G297" s="218">
        <v>16780140</v>
      </c>
      <c r="H297" s="218">
        <v>71011813</v>
      </c>
      <c r="I297" s="218">
        <v>90842088</v>
      </c>
      <c r="J297" s="218">
        <v>90842088</v>
      </c>
      <c r="K297" s="218">
        <v>0</v>
      </c>
      <c r="L297" s="218">
        <v>17199644</v>
      </c>
      <c r="M297" s="218">
        <v>73642444</v>
      </c>
      <c r="N297" s="191"/>
      <c r="O297" s="218">
        <v>119326829</v>
      </c>
      <c r="P297" s="230">
        <v>120307643</v>
      </c>
      <c r="Q297" s="191"/>
      <c r="R297" s="218">
        <v>120307643</v>
      </c>
      <c r="S297" s="192"/>
      <c r="T297" s="218">
        <v>73642444</v>
      </c>
    </row>
    <row r="298" spans="1:20" ht="12.75">
      <c r="A298" s="177" t="s">
        <v>734</v>
      </c>
      <c r="B298" s="178">
        <v>289</v>
      </c>
      <c r="C298" s="218">
        <v>5317673</v>
      </c>
      <c r="D298" s="218">
        <v>5710552</v>
      </c>
      <c r="E298" s="218">
        <v>200000</v>
      </c>
      <c r="F298" s="218">
        <v>200000</v>
      </c>
      <c r="G298" s="218">
        <v>1276178</v>
      </c>
      <c r="H298" s="218">
        <v>4434374</v>
      </c>
      <c r="I298" s="218">
        <v>5997413</v>
      </c>
      <c r="J298" s="218">
        <v>5997413</v>
      </c>
      <c r="K298" s="218">
        <v>0</v>
      </c>
      <c r="L298" s="218">
        <v>1308082</v>
      </c>
      <c r="M298" s="218">
        <v>4689331</v>
      </c>
      <c r="N298" s="191"/>
      <c r="O298" s="218">
        <v>9431697</v>
      </c>
      <c r="P298" s="230">
        <v>9630756</v>
      </c>
      <c r="Q298" s="191"/>
      <c r="R298" s="218">
        <v>9630756</v>
      </c>
      <c r="S298" s="192"/>
      <c r="T298" s="218">
        <v>4689331</v>
      </c>
    </row>
    <row r="299" spans="1:20" ht="12.75">
      <c r="A299" s="177" t="s">
        <v>735</v>
      </c>
      <c r="B299" s="178">
        <v>290</v>
      </c>
      <c r="C299" s="218">
        <v>19985519</v>
      </c>
      <c r="D299" s="218">
        <v>20947652</v>
      </c>
      <c r="E299" s="218">
        <v>0</v>
      </c>
      <c r="F299" s="218">
        <v>0</v>
      </c>
      <c r="G299" s="218">
        <v>640044</v>
      </c>
      <c r="H299" s="218">
        <v>20307608</v>
      </c>
      <c r="I299" s="218">
        <v>21869979</v>
      </c>
      <c r="J299" s="218">
        <v>21869979</v>
      </c>
      <c r="K299" s="218">
        <v>0</v>
      </c>
      <c r="L299" s="218">
        <v>656045</v>
      </c>
      <c r="M299" s="218">
        <v>21213934</v>
      </c>
      <c r="N299" s="191"/>
      <c r="O299" s="218">
        <v>39350869</v>
      </c>
      <c r="P299" s="230">
        <v>40256319</v>
      </c>
      <c r="Q299" s="191"/>
      <c r="R299" s="218">
        <v>40256319</v>
      </c>
      <c r="S299" s="192"/>
      <c r="T299" s="218">
        <v>21213934</v>
      </c>
    </row>
    <row r="300" spans="1:20" ht="12.75">
      <c r="A300" s="177" t="s">
        <v>736</v>
      </c>
      <c r="B300" s="178">
        <v>291</v>
      </c>
      <c r="C300" s="218">
        <v>50034671</v>
      </c>
      <c r="D300" s="218">
        <v>51665474</v>
      </c>
      <c r="E300" s="218">
        <v>0</v>
      </c>
      <c r="F300" s="218">
        <v>0</v>
      </c>
      <c r="G300" s="218">
        <v>6666863</v>
      </c>
      <c r="H300" s="218">
        <v>44998611</v>
      </c>
      <c r="I300" s="218">
        <v>53587582</v>
      </c>
      <c r="J300" s="218">
        <v>53587582</v>
      </c>
      <c r="K300" s="218">
        <v>0</v>
      </c>
      <c r="L300" s="218">
        <v>6833535</v>
      </c>
      <c r="M300" s="218">
        <v>46754047</v>
      </c>
      <c r="N300" s="191"/>
      <c r="O300" s="218">
        <v>80794146</v>
      </c>
      <c r="P300" s="230">
        <v>85241593</v>
      </c>
      <c r="Q300" s="191"/>
      <c r="R300" s="218">
        <v>85241593</v>
      </c>
      <c r="S300" s="192"/>
      <c r="T300" s="218">
        <v>46754047</v>
      </c>
    </row>
    <row r="301" spans="1:20" ht="12.75">
      <c r="A301" s="177" t="s">
        <v>737</v>
      </c>
      <c r="B301" s="178">
        <v>292</v>
      </c>
      <c r="C301" s="218">
        <v>33646940</v>
      </c>
      <c r="D301" s="218">
        <v>35127161</v>
      </c>
      <c r="E301" s="218">
        <v>0</v>
      </c>
      <c r="F301" s="218">
        <v>0</v>
      </c>
      <c r="G301" s="218">
        <v>0</v>
      </c>
      <c r="H301" s="218">
        <v>35127161</v>
      </c>
      <c r="I301" s="218">
        <v>36723823</v>
      </c>
      <c r="J301" s="218">
        <v>36723823</v>
      </c>
      <c r="K301" s="218">
        <v>0</v>
      </c>
      <c r="L301" s="218">
        <v>0</v>
      </c>
      <c r="M301" s="218">
        <v>36723823</v>
      </c>
      <c r="N301" s="191"/>
      <c r="O301" s="218">
        <v>57434751</v>
      </c>
      <c r="P301" s="230">
        <v>57795276</v>
      </c>
      <c r="Q301" s="191"/>
      <c r="R301" s="218">
        <v>57795276</v>
      </c>
      <c r="S301" s="192"/>
      <c r="T301" s="218">
        <v>36723823</v>
      </c>
    </row>
    <row r="302" spans="1:20" ht="12.75">
      <c r="A302" s="177" t="s">
        <v>738</v>
      </c>
      <c r="B302" s="178">
        <v>293</v>
      </c>
      <c r="C302" s="218">
        <v>101092103</v>
      </c>
      <c r="D302" s="218">
        <v>106324574</v>
      </c>
      <c r="E302" s="218">
        <v>0</v>
      </c>
      <c r="F302" s="218">
        <v>0</v>
      </c>
      <c r="G302" s="218">
        <v>0</v>
      </c>
      <c r="H302" s="218">
        <v>106324574</v>
      </c>
      <c r="I302" s="218">
        <v>111223321</v>
      </c>
      <c r="J302" s="218">
        <v>111223321</v>
      </c>
      <c r="K302" s="218">
        <v>0</v>
      </c>
      <c r="L302" s="218">
        <v>0</v>
      </c>
      <c r="M302" s="218">
        <v>111223321</v>
      </c>
      <c r="N302" s="191"/>
      <c r="O302" s="218">
        <v>141322925</v>
      </c>
      <c r="P302" s="230">
        <v>158989617</v>
      </c>
      <c r="Q302" s="191"/>
      <c r="R302" s="218">
        <v>158989617</v>
      </c>
      <c r="S302" s="192"/>
      <c r="T302" s="218">
        <v>111223321</v>
      </c>
    </row>
    <row r="303" spans="1:20" ht="12.75">
      <c r="A303" s="177" t="s">
        <v>739</v>
      </c>
      <c r="B303" s="178">
        <v>294</v>
      </c>
      <c r="C303" s="218">
        <v>9863059</v>
      </c>
      <c r="D303" s="218">
        <v>10243270</v>
      </c>
      <c r="E303" s="218">
        <v>470246</v>
      </c>
      <c r="F303" s="218">
        <v>0</v>
      </c>
      <c r="G303" s="218">
        <v>3021666</v>
      </c>
      <c r="H303" s="218">
        <v>7221604</v>
      </c>
      <c r="I303" s="218">
        <v>10681125</v>
      </c>
      <c r="J303" s="218">
        <v>10681125</v>
      </c>
      <c r="K303" s="218">
        <v>0</v>
      </c>
      <c r="L303" s="218">
        <v>3097208</v>
      </c>
      <c r="M303" s="218">
        <v>7583917</v>
      </c>
      <c r="N303" s="191"/>
      <c r="O303" s="218">
        <v>17768333</v>
      </c>
      <c r="P303" s="230">
        <v>19050566</v>
      </c>
      <c r="Q303" s="191"/>
      <c r="R303" s="218">
        <v>19050566</v>
      </c>
      <c r="S303" s="192"/>
      <c r="T303" s="218">
        <v>7583917</v>
      </c>
    </row>
    <row r="304" spans="1:20" ht="12.75">
      <c r="A304" s="177" t="s">
        <v>740</v>
      </c>
      <c r="B304" s="178">
        <v>295</v>
      </c>
      <c r="C304" s="218">
        <v>78416959</v>
      </c>
      <c r="D304" s="218">
        <v>81546456</v>
      </c>
      <c r="E304" s="218">
        <v>0</v>
      </c>
      <c r="F304" s="218">
        <v>0</v>
      </c>
      <c r="G304" s="218">
        <v>0</v>
      </c>
      <c r="H304" s="218">
        <v>81546456</v>
      </c>
      <c r="I304" s="218">
        <v>85074472</v>
      </c>
      <c r="J304" s="218">
        <v>85074472</v>
      </c>
      <c r="K304" s="218">
        <v>0</v>
      </c>
      <c r="L304" s="218">
        <v>0</v>
      </c>
      <c r="M304" s="218">
        <v>85074472</v>
      </c>
      <c r="N304" s="191"/>
      <c r="O304" s="218">
        <v>131592926</v>
      </c>
      <c r="P304" s="230">
        <v>137602906</v>
      </c>
      <c r="Q304" s="191"/>
      <c r="R304" s="218">
        <v>137602906</v>
      </c>
      <c r="S304" s="192"/>
      <c r="T304" s="218">
        <v>85074472</v>
      </c>
    </row>
    <row r="305" spans="1:20" ht="12.75">
      <c r="A305" s="177" t="s">
        <v>741</v>
      </c>
      <c r="B305" s="178">
        <v>296</v>
      </c>
      <c r="C305" s="218">
        <v>24554479</v>
      </c>
      <c r="D305" s="218">
        <v>25454675</v>
      </c>
      <c r="E305" s="218">
        <v>0</v>
      </c>
      <c r="F305" s="218">
        <v>0</v>
      </c>
      <c r="G305" s="218">
        <v>1819141</v>
      </c>
      <c r="H305" s="218">
        <v>23635534</v>
      </c>
      <c r="I305" s="218">
        <v>26385317</v>
      </c>
      <c r="J305" s="218">
        <v>26385317</v>
      </c>
      <c r="K305" s="218">
        <v>0</v>
      </c>
      <c r="L305" s="218">
        <v>1864620</v>
      </c>
      <c r="M305" s="218">
        <v>24520697</v>
      </c>
      <c r="N305" s="191"/>
      <c r="O305" s="218">
        <v>75584407</v>
      </c>
      <c r="P305" s="230">
        <v>78091045</v>
      </c>
      <c r="Q305" s="191"/>
      <c r="R305" s="218">
        <v>78091045</v>
      </c>
      <c r="S305" s="192"/>
      <c r="T305" s="218">
        <v>24520697</v>
      </c>
    </row>
    <row r="306" spans="1:20" ht="12.75">
      <c r="A306" s="177" t="s">
        <v>742</v>
      </c>
      <c r="B306" s="178">
        <v>297</v>
      </c>
      <c r="C306" s="218">
        <v>1456031</v>
      </c>
      <c r="D306" s="218">
        <v>1505631</v>
      </c>
      <c r="E306" s="218">
        <v>0</v>
      </c>
      <c r="F306" s="218">
        <v>0</v>
      </c>
      <c r="G306" s="218">
        <v>429672</v>
      </c>
      <c r="H306" s="218">
        <v>1075959</v>
      </c>
      <c r="I306" s="218">
        <v>1553376</v>
      </c>
      <c r="J306" s="218">
        <v>1553376</v>
      </c>
      <c r="K306" s="218">
        <v>0</v>
      </c>
      <c r="L306" s="218">
        <v>440414</v>
      </c>
      <c r="M306" s="218">
        <v>1112962</v>
      </c>
      <c r="N306" s="191"/>
      <c r="O306" s="218">
        <v>4768449</v>
      </c>
      <c r="P306" s="230">
        <v>4972520</v>
      </c>
      <c r="Q306" s="191"/>
      <c r="R306" s="218">
        <v>4972520</v>
      </c>
      <c r="S306" s="192"/>
      <c r="T306" s="218">
        <v>1112962</v>
      </c>
    </row>
    <row r="307" spans="1:20" ht="12.75">
      <c r="A307" s="177" t="s">
        <v>743</v>
      </c>
      <c r="B307" s="178">
        <v>298</v>
      </c>
      <c r="C307" s="218">
        <v>22917282</v>
      </c>
      <c r="D307" s="218">
        <v>24422084</v>
      </c>
      <c r="E307" s="218">
        <v>0</v>
      </c>
      <c r="F307" s="218">
        <v>593068</v>
      </c>
      <c r="G307" s="218">
        <v>5048221</v>
      </c>
      <c r="H307" s="218">
        <v>19373863</v>
      </c>
      <c r="I307" s="218">
        <v>25256908</v>
      </c>
      <c r="J307" s="218">
        <v>25256908</v>
      </c>
      <c r="K307" s="218">
        <v>0</v>
      </c>
      <c r="L307" s="218">
        <v>5174427</v>
      </c>
      <c r="M307" s="218">
        <v>20082481</v>
      </c>
      <c r="N307" s="191"/>
      <c r="O307" s="218">
        <v>36075477</v>
      </c>
      <c r="P307" s="230">
        <v>36595021</v>
      </c>
      <c r="Q307" s="191"/>
      <c r="R307" s="218">
        <v>36595021</v>
      </c>
      <c r="S307" s="192"/>
      <c r="T307" s="218">
        <v>20082481</v>
      </c>
    </row>
    <row r="308" spans="1:20" ht="12.75">
      <c r="A308" s="177" t="s">
        <v>744</v>
      </c>
      <c r="B308" s="178">
        <v>299</v>
      </c>
      <c r="C308" s="218">
        <v>16660837</v>
      </c>
      <c r="D308" s="218">
        <v>17227050</v>
      </c>
      <c r="E308" s="218">
        <v>0</v>
      </c>
      <c r="F308" s="218">
        <v>0</v>
      </c>
      <c r="G308" s="218">
        <v>1894228</v>
      </c>
      <c r="H308" s="218">
        <v>15332822</v>
      </c>
      <c r="I308" s="218">
        <v>17807325</v>
      </c>
      <c r="J308" s="218">
        <v>17807325</v>
      </c>
      <c r="K308" s="218">
        <v>0</v>
      </c>
      <c r="L308" s="218">
        <v>1941584</v>
      </c>
      <c r="M308" s="218">
        <v>15865741</v>
      </c>
      <c r="N308" s="191"/>
      <c r="O308" s="218">
        <v>24230990</v>
      </c>
      <c r="P308" s="230">
        <v>26677385</v>
      </c>
      <c r="Q308" s="191"/>
      <c r="R308" s="218">
        <v>26677385</v>
      </c>
      <c r="S308" s="192"/>
      <c r="T308" s="218">
        <v>15865741</v>
      </c>
    </row>
    <row r="309" spans="1:20" ht="12.75">
      <c r="A309" s="177" t="s">
        <v>745</v>
      </c>
      <c r="B309" s="178">
        <v>300</v>
      </c>
      <c r="C309" s="218">
        <v>15496934</v>
      </c>
      <c r="D309" s="218">
        <v>16038083</v>
      </c>
      <c r="E309" s="218">
        <v>0</v>
      </c>
      <c r="F309" s="218">
        <v>0</v>
      </c>
      <c r="G309" s="218">
        <v>4774334</v>
      </c>
      <c r="H309" s="218">
        <v>11263749</v>
      </c>
      <c r="I309" s="218">
        <v>16597422</v>
      </c>
      <c r="J309" s="218">
        <v>16597422</v>
      </c>
      <c r="K309" s="218">
        <v>0</v>
      </c>
      <c r="L309" s="218">
        <v>4893692</v>
      </c>
      <c r="M309" s="218">
        <v>11703730</v>
      </c>
      <c r="N309" s="191"/>
      <c r="O309" s="218">
        <v>57963067</v>
      </c>
      <c r="P309" s="230">
        <v>59192960</v>
      </c>
      <c r="Q309" s="191"/>
      <c r="R309" s="218">
        <v>59192960</v>
      </c>
      <c r="S309" s="192"/>
      <c r="T309" s="218">
        <v>11703730</v>
      </c>
    </row>
    <row r="310" spans="1:20" ht="12.75">
      <c r="A310" s="177" t="s">
        <v>746</v>
      </c>
      <c r="B310" s="178">
        <v>301</v>
      </c>
      <c r="C310" s="218">
        <v>27040694</v>
      </c>
      <c r="D310" s="218">
        <v>28178290</v>
      </c>
      <c r="E310" s="218">
        <v>0</v>
      </c>
      <c r="F310" s="218">
        <v>0</v>
      </c>
      <c r="G310" s="218">
        <v>0</v>
      </c>
      <c r="H310" s="218">
        <v>28178290</v>
      </c>
      <c r="I310" s="218">
        <v>29429241</v>
      </c>
      <c r="J310" s="218">
        <v>29429241</v>
      </c>
      <c r="K310" s="218">
        <v>0</v>
      </c>
      <c r="L310" s="218">
        <v>0</v>
      </c>
      <c r="M310" s="218">
        <v>29429241</v>
      </c>
      <c r="N310" s="191"/>
      <c r="O310" s="218">
        <v>44454115</v>
      </c>
      <c r="P310" s="230">
        <v>46322795</v>
      </c>
      <c r="Q310" s="191"/>
      <c r="R310" s="218">
        <v>46322795</v>
      </c>
      <c r="S310" s="192"/>
      <c r="T310" s="218">
        <v>29429241</v>
      </c>
    </row>
    <row r="311" spans="1:20" ht="12.75">
      <c r="A311" s="177" t="s">
        <v>747</v>
      </c>
      <c r="B311" s="178">
        <v>302</v>
      </c>
      <c r="C311" s="218">
        <v>1489774</v>
      </c>
      <c r="D311" s="218">
        <v>1533632</v>
      </c>
      <c r="E311" s="218">
        <v>0</v>
      </c>
      <c r="F311" s="218">
        <v>0</v>
      </c>
      <c r="G311" s="218">
        <v>0</v>
      </c>
      <c r="H311" s="218">
        <v>1533632</v>
      </c>
      <c r="I311" s="218">
        <v>1577691</v>
      </c>
      <c r="J311" s="218">
        <v>1577691</v>
      </c>
      <c r="K311" s="218">
        <v>0</v>
      </c>
      <c r="L311" s="218">
        <v>0</v>
      </c>
      <c r="M311" s="218">
        <v>1577691</v>
      </c>
      <c r="N311" s="191"/>
      <c r="O311" s="218">
        <v>5083686</v>
      </c>
      <c r="P311" s="230">
        <v>5189859</v>
      </c>
      <c r="Q311" s="191"/>
      <c r="R311" s="218">
        <v>5189859</v>
      </c>
      <c r="S311" s="192"/>
      <c r="T311" s="218">
        <v>1577691</v>
      </c>
    </row>
    <row r="312" spans="1:20" ht="12.75">
      <c r="A312" s="177" t="s">
        <v>748</v>
      </c>
      <c r="B312" s="178">
        <v>303</v>
      </c>
      <c r="C312" s="218">
        <v>19498443</v>
      </c>
      <c r="D312" s="218">
        <v>20349068</v>
      </c>
      <c r="E312" s="218">
        <v>0</v>
      </c>
      <c r="F312" s="218">
        <v>0</v>
      </c>
      <c r="G312" s="218">
        <v>5842155</v>
      </c>
      <c r="H312" s="218">
        <v>14506913</v>
      </c>
      <c r="I312" s="218">
        <v>21315215</v>
      </c>
      <c r="J312" s="218">
        <v>21315215</v>
      </c>
      <c r="K312" s="218">
        <v>0</v>
      </c>
      <c r="L312" s="218">
        <v>5988209</v>
      </c>
      <c r="M312" s="218">
        <v>15327006</v>
      </c>
      <c r="N312" s="191"/>
      <c r="O312" s="218">
        <v>30895258</v>
      </c>
      <c r="P312" s="230">
        <v>32914784</v>
      </c>
      <c r="Q312" s="191"/>
      <c r="R312" s="218">
        <v>32914784</v>
      </c>
      <c r="S312" s="192"/>
      <c r="T312" s="218">
        <v>15327006</v>
      </c>
    </row>
    <row r="313" spans="1:20" ht="12.75">
      <c r="A313" s="177" t="s">
        <v>749</v>
      </c>
      <c r="B313" s="178">
        <v>304</v>
      </c>
      <c r="C313" s="218">
        <v>27508002</v>
      </c>
      <c r="D313" s="218">
        <v>29252849</v>
      </c>
      <c r="E313" s="218">
        <v>0</v>
      </c>
      <c r="F313" s="218">
        <v>0</v>
      </c>
      <c r="G313" s="218">
        <v>1102810</v>
      </c>
      <c r="H313" s="218">
        <v>28150039</v>
      </c>
      <c r="I313" s="218">
        <v>31371477</v>
      </c>
      <c r="J313" s="218">
        <v>31371477</v>
      </c>
      <c r="K313" s="218">
        <v>0</v>
      </c>
      <c r="L313" s="218">
        <v>1130380</v>
      </c>
      <c r="M313" s="218">
        <v>30241097</v>
      </c>
      <c r="N313" s="191"/>
      <c r="O313" s="218">
        <v>46143667</v>
      </c>
      <c r="P313" s="230">
        <v>50925035</v>
      </c>
      <c r="Q313" s="191"/>
      <c r="R313" s="218">
        <v>50925035</v>
      </c>
      <c r="S313" s="192"/>
      <c r="T313" s="218">
        <v>30241097</v>
      </c>
    </row>
    <row r="314" spans="1:20" ht="12.75">
      <c r="A314" s="177" t="s">
        <v>750</v>
      </c>
      <c r="B314" s="178">
        <v>305</v>
      </c>
      <c r="C314" s="218">
        <v>71370427</v>
      </c>
      <c r="D314" s="218">
        <v>74317122</v>
      </c>
      <c r="E314" s="218">
        <v>0</v>
      </c>
      <c r="F314" s="218">
        <v>0</v>
      </c>
      <c r="G314" s="218">
        <v>0</v>
      </c>
      <c r="H314" s="218">
        <v>74317122</v>
      </c>
      <c r="I314" s="218">
        <v>77387411</v>
      </c>
      <c r="J314" s="218">
        <v>77387411</v>
      </c>
      <c r="K314" s="218">
        <v>0</v>
      </c>
      <c r="L314" s="218">
        <v>0</v>
      </c>
      <c r="M314" s="218">
        <v>77387411</v>
      </c>
      <c r="N314" s="191"/>
      <c r="O314" s="218">
        <v>134163967</v>
      </c>
      <c r="P314" s="230">
        <v>141565848</v>
      </c>
      <c r="Q314" s="191"/>
      <c r="R314" s="218">
        <v>141565848</v>
      </c>
      <c r="S314" s="192"/>
      <c r="T314" s="218">
        <v>77387411</v>
      </c>
    </row>
    <row r="315" spans="1:20" ht="12.75">
      <c r="A315" s="177" t="s">
        <v>751</v>
      </c>
      <c r="B315" s="178">
        <v>306</v>
      </c>
      <c r="C315" s="218">
        <v>3282099</v>
      </c>
      <c r="D315" s="218">
        <v>3419431</v>
      </c>
      <c r="E315" s="218">
        <v>0</v>
      </c>
      <c r="F315" s="218">
        <v>0</v>
      </c>
      <c r="G315" s="218">
        <v>0</v>
      </c>
      <c r="H315" s="218">
        <v>3419431</v>
      </c>
      <c r="I315" s="218">
        <v>3518108</v>
      </c>
      <c r="J315" s="218">
        <v>3518108</v>
      </c>
      <c r="K315" s="218">
        <v>0</v>
      </c>
      <c r="L315" s="218">
        <v>0</v>
      </c>
      <c r="M315" s="218">
        <v>3518108</v>
      </c>
      <c r="N315" s="191"/>
      <c r="O315" s="218">
        <v>4337473</v>
      </c>
      <c r="P315" s="230">
        <v>4326179</v>
      </c>
      <c r="Q315" s="191"/>
      <c r="R315" s="218">
        <v>4326179</v>
      </c>
      <c r="S315" s="192"/>
      <c r="T315" s="218">
        <v>3518108</v>
      </c>
    </row>
    <row r="316" spans="1:20" ht="12.75">
      <c r="A316" s="177" t="s">
        <v>752</v>
      </c>
      <c r="B316" s="178">
        <v>307</v>
      </c>
      <c r="C316" s="218">
        <v>71197868</v>
      </c>
      <c r="D316" s="218">
        <v>74507681</v>
      </c>
      <c r="E316" s="218">
        <v>0</v>
      </c>
      <c r="F316" s="218">
        <v>0</v>
      </c>
      <c r="G316" s="218">
        <v>5506416</v>
      </c>
      <c r="H316" s="218">
        <v>69001265</v>
      </c>
      <c r="I316" s="218">
        <v>78212188</v>
      </c>
      <c r="J316" s="218">
        <v>78212188</v>
      </c>
      <c r="K316" s="218">
        <v>0</v>
      </c>
      <c r="L316" s="218">
        <v>5644076</v>
      </c>
      <c r="M316" s="218">
        <v>72568112</v>
      </c>
      <c r="N316" s="191"/>
      <c r="O316" s="218">
        <v>120936823</v>
      </c>
      <c r="P316" s="230">
        <v>128207692</v>
      </c>
      <c r="Q316" s="191"/>
      <c r="R316" s="218">
        <v>128207692</v>
      </c>
      <c r="S316" s="192"/>
      <c r="T316" s="218">
        <v>72568112</v>
      </c>
    </row>
    <row r="317" spans="1:20" ht="12.75">
      <c r="A317" s="177" t="s">
        <v>753</v>
      </c>
      <c r="B317" s="178">
        <v>308</v>
      </c>
      <c r="C317" s="218">
        <v>219284328</v>
      </c>
      <c r="D317" s="218">
        <v>231970809</v>
      </c>
      <c r="E317" s="218">
        <v>0</v>
      </c>
      <c r="F317" s="218">
        <v>0</v>
      </c>
      <c r="G317" s="218">
        <v>0</v>
      </c>
      <c r="H317" s="218">
        <v>231970809</v>
      </c>
      <c r="I317" s="218">
        <v>245720542</v>
      </c>
      <c r="J317" s="218">
        <v>245720542</v>
      </c>
      <c r="K317" s="218">
        <v>0</v>
      </c>
      <c r="L317" s="218">
        <v>0</v>
      </c>
      <c r="M317" s="218">
        <v>245720542</v>
      </c>
      <c r="N317" s="191"/>
      <c r="O317" s="218">
        <v>344056545</v>
      </c>
      <c r="P317" s="230">
        <v>371202482</v>
      </c>
      <c r="Q317" s="191"/>
      <c r="R317" s="218">
        <v>371202482</v>
      </c>
      <c r="S317" s="192"/>
      <c r="T317" s="218">
        <v>245720542</v>
      </c>
    </row>
    <row r="318" spans="1:20" ht="12.75">
      <c r="A318" s="177" t="s">
        <v>754</v>
      </c>
      <c r="B318" s="178">
        <v>309</v>
      </c>
      <c r="C318" s="218">
        <v>15006396</v>
      </c>
      <c r="D318" s="218">
        <v>15473335</v>
      </c>
      <c r="E318" s="218">
        <v>0</v>
      </c>
      <c r="F318" s="218">
        <v>0</v>
      </c>
      <c r="G318" s="218">
        <v>0</v>
      </c>
      <c r="H318" s="218">
        <v>15473335</v>
      </c>
      <c r="I318" s="218">
        <v>16080570</v>
      </c>
      <c r="J318" s="218">
        <v>16080570</v>
      </c>
      <c r="K318" s="218">
        <v>0</v>
      </c>
      <c r="L318" s="218">
        <v>0</v>
      </c>
      <c r="M318" s="218">
        <v>16080570</v>
      </c>
      <c r="N318" s="191"/>
      <c r="O318" s="218">
        <v>18785164</v>
      </c>
      <c r="P318" s="230">
        <v>19714579</v>
      </c>
      <c r="Q318" s="191"/>
      <c r="R318" s="218">
        <v>19714579</v>
      </c>
      <c r="S318" s="192"/>
      <c r="T318" s="218">
        <v>16080570</v>
      </c>
    </row>
    <row r="319" spans="1:20" ht="12.75">
      <c r="A319" s="177" t="s">
        <v>755</v>
      </c>
      <c r="B319" s="178">
        <v>310</v>
      </c>
      <c r="C319" s="218">
        <v>40402319</v>
      </c>
      <c r="D319" s="218">
        <v>42001479</v>
      </c>
      <c r="E319" s="218">
        <v>0</v>
      </c>
      <c r="F319" s="218">
        <v>0</v>
      </c>
      <c r="G319" s="218">
        <v>0</v>
      </c>
      <c r="H319" s="218">
        <v>42001479</v>
      </c>
      <c r="I319" s="218">
        <v>43624089</v>
      </c>
      <c r="J319" s="218">
        <v>43624089</v>
      </c>
      <c r="K319" s="218">
        <v>0</v>
      </c>
      <c r="L319" s="218">
        <v>0</v>
      </c>
      <c r="M319" s="218">
        <v>43624089</v>
      </c>
      <c r="N319" s="191"/>
      <c r="O319" s="218">
        <v>97131889</v>
      </c>
      <c r="P319" s="230">
        <v>100963391</v>
      </c>
      <c r="Q319" s="191"/>
      <c r="R319" s="218">
        <v>100963391</v>
      </c>
      <c r="S319" s="192"/>
      <c r="T319" s="218">
        <v>43624089</v>
      </c>
    </row>
    <row r="320" spans="1:20" ht="12.75">
      <c r="A320" s="177" t="s">
        <v>756</v>
      </c>
      <c r="B320" s="178">
        <v>311</v>
      </c>
      <c r="C320" s="218">
        <v>8001578</v>
      </c>
      <c r="D320" s="218">
        <v>8333966</v>
      </c>
      <c r="E320" s="218">
        <v>0</v>
      </c>
      <c r="F320" s="218">
        <v>0</v>
      </c>
      <c r="G320" s="218">
        <v>0</v>
      </c>
      <c r="H320" s="218">
        <v>8333966</v>
      </c>
      <c r="I320" s="218">
        <v>8602186</v>
      </c>
      <c r="J320" s="218">
        <v>8602186</v>
      </c>
      <c r="K320" s="218">
        <v>0</v>
      </c>
      <c r="L320" s="218">
        <v>0</v>
      </c>
      <c r="M320" s="218">
        <v>8602186</v>
      </c>
      <c r="N320" s="191"/>
      <c r="O320" s="218">
        <v>10232730</v>
      </c>
      <c r="P320" s="230">
        <v>10884257</v>
      </c>
      <c r="Q320" s="191"/>
      <c r="R320" s="218">
        <v>10884257</v>
      </c>
      <c r="S320" s="192"/>
      <c r="T320" s="218">
        <v>8602186</v>
      </c>
    </row>
    <row r="321" spans="1:20" ht="12.75">
      <c r="A321" s="177" t="s">
        <v>757</v>
      </c>
      <c r="B321" s="178">
        <v>312</v>
      </c>
      <c r="C321" s="218">
        <v>1745377</v>
      </c>
      <c r="D321" s="218">
        <v>1799561</v>
      </c>
      <c r="E321" s="218">
        <v>0</v>
      </c>
      <c r="F321" s="218">
        <v>0</v>
      </c>
      <c r="G321" s="218">
        <v>0</v>
      </c>
      <c r="H321" s="218">
        <v>1799561</v>
      </c>
      <c r="I321" s="218">
        <v>1856728</v>
      </c>
      <c r="J321" s="218">
        <v>1856728</v>
      </c>
      <c r="K321" s="218">
        <v>0</v>
      </c>
      <c r="L321" s="218">
        <v>0</v>
      </c>
      <c r="M321" s="218">
        <v>1856728</v>
      </c>
      <c r="N321" s="191"/>
      <c r="O321" s="218">
        <v>1973518</v>
      </c>
      <c r="P321" s="230">
        <v>2001222</v>
      </c>
      <c r="Q321" s="191"/>
      <c r="R321" s="218">
        <v>2001222</v>
      </c>
      <c r="S321" s="192"/>
      <c r="T321" s="218">
        <v>1856728</v>
      </c>
    </row>
    <row r="322" spans="1:20" ht="12.75">
      <c r="A322" s="177" t="s">
        <v>758</v>
      </c>
      <c r="B322" s="178">
        <v>313</v>
      </c>
      <c r="C322" s="218">
        <v>1221475</v>
      </c>
      <c r="D322" s="218">
        <v>1257612</v>
      </c>
      <c r="E322" s="218">
        <v>0</v>
      </c>
      <c r="F322" s="218">
        <v>0</v>
      </c>
      <c r="G322" s="218">
        <v>128702</v>
      </c>
      <c r="H322" s="218">
        <v>1128910</v>
      </c>
      <c r="I322" s="218">
        <v>1298775</v>
      </c>
      <c r="J322" s="218">
        <v>1298775</v>
      </c>
      <c r="K322" s="218">
        <v>0</v>
      </c>
      <c r="L322" s="218">
        <v>131920</v>
      </c>
      <c r="M322" s="218">
        <v>1166855</v>
      </c>
      <c r="N322" s="191"/>
      <c r="O322" s="218">
        <v>2096674</v>
      </c>
      <c r="P322" s="230">
        <v>2096715</v>
      </c>
      <c r="Q322" s="191"/>
      <c r="R322" s="218">
        <v>2096715</v>
      </c>
      <c r="S322" s="192"/>
      <c r="T322" s="218">
        <v>1166855</v>
      </c>
    </row>
    <row r="323" spans="1:20" ht="12.75">
      <c r="A323" s="177" t="s">
        <v>759</v>
      </c>
      <c r="B323" s="178">
        <v>314</v>
      </c>
      <c r="C323" s="218">
        <v>109523765</v>
      </c>
      <c r="D323" s="218">
        <v>117181127</v>
      </c>
      <c r="E323" s="218">
        <v>0</v>
      </c>
      <c r="F323" s="218">
        <v>0</v>
      </c>
      <c r="G323" s="218">
        <v>0</v>
      </c>
      <c r="H323" s="218">
        <v>117181127</v>
      </c>
      <c r="I323" s="218">
        <v>123391323</v>
      </c>
      <c r="J323" s="218">
        <v>123391323</v>
      </c>
      <c r="K323" s="218">
        <v>0</v>
      </c>
      <c r="L323" s="218">
        <v>0</v>
      </c>
      <c r="M323" s="218">
        <v>123391323</v>
      </c>
      <c r="N323" s="191"/>
      <c r="O323" s="218">
        <v>227465113</v>
      </c>
      <c r="P323" s="230">
        <v>234959259</v>
      </c>
      <c r="Q323" s="191"/>
      <c r="R323" s="218">
        <v>234959259</v>
      </c>
      <c r="S323" s="192"/>
      <c r="T323" s="218">
        <v>123391323</v>
      </c>
    </row>
    <row r="324" spans="1:20" ht="12.75">
      <c r="A324" s="177" t="s">
        <v>760</v>
      </c>
      <c r="B324" s="178">
        <v>315</v>
      </c>
      <c r="C324" s="218">
        <v>71052943</v>
      </c>
      <c r="D324" s="218">
        <v>73386611</v>
      </c>
      <c r="E324" s="218">
        <v>0</v>
      </c>
      <c r="F324" s="218">
        <v>0</v>
      </c>
      <c r="G324" s="218">
        <v>14568539</v>
      </c>
      <c r="H324" s="218">
        <v>58818072</v>
      </c>
      <c r="I324" s="218">
        <v>75548618</v>
      </c>
      <c r="J324" s="218">
        <v>75548618</v>
      </c>
      <c r="K324" s="218">
        <v>0</v>
      </c>
      <c r="L324" s="218">
        <v>14932752</v>
      </c>
      <c r="M324" s="218">
        <v>60615866</v>
      </c>
      <c r="N324" s="191"/>
      <c r="O324" s="218">
        <v>99873308</v>
      </c>
      <c r="P324" s="230">
        <v>99986248</v>
      </c>
      <c r="Q324" s="191"/>
      <c r="R324" s="218">
        <v>99986248</v>
      </c>
      <c r="S324" s="192"/>
      <c r="T324" s="218">
        <v>60615866</v>
      </c>
    </row>
    <row r="325" spans="1:20" ht="12.75">
      <c r="A325" s="177" t="s">
        <v>761</v>
      </c>
      <c r="B325" s="178">
        <v>316</v>
      </c>
      <c r="C325" s="218">
        <v>22355582</v>
      </c>
      <c r="D325" s="218">
        <v>23233170</v>
      </c>
      <c r="E325" s="218">
        <v>0</v>
      </c>
      <c r="F325" s="218">
        <v>0</v>
      </c>
      <c r="G325" s="218">
        <v>0</v>
      </c>
      <c r="H325" s="218">
        <v>23233170</v>
      </c>
      <c r="I325" s="218">
        <v>24102092</v>
      </c>
      <c r="J325" s="218">
        <v>24102092</v>
      </c>
      <c r="K325" s="218">
        <v>0</v>
      </c>
      <c r="L325" s="218">
        <v>0</v>
      </c>
      <c r="M325" s="218">
        <v>24102092</v>
      </c>
      <c r="N325" s="191"/>
      <c r="O325" s="218">
        <v>42847641</v>
      </c>
      <c r="P325" s="230">
        <v>44045910</v>
      </c>
      <c r="Q325" s="191"/>
      <c r="R325" s="218">
        <v>44045910</v>
      </c>
      <c r="S325" s="192"/>
      <c r="T325" s="218">
        <v>24102092</v>
      </c>
    </row>
    <row r="326" spans="1:20" ht="12.75">
      <c r="A326" s="177" t="s">
        <v>762</v>
      </c>
      <c r="B326" s="178">
        <v>317</v>
      </c>
      <c r="C326" s="218">
        <v>128981693</v>
      </c>
      <c r="D326" s="218">
        <v>134009065</v>
      </c>
      <c r="E326" s="218">
        <v>0</v>
      </c>
      <c r="F326" s="218">
        <v>0</v>
      </c>
      <c r="G326" s="218">
        <v>23160261</v>
      </c>
      <c r="H326" s="218">
        <v>110848804</v>
      </c>
      <c r="I326" s="218">
        <v>139112513</v>
      </c>
      <c r="J326" s="218">
        <v>139112513</v>
      </c>
      <c r="K326" s="218">
        <v>0</v>
      </c>
      <c r="L326" s="218">
        <v>23739268</v>
      </c>
      <c r="M326" s="218">
        <v>115373245</v>
      </c>
      <c r="N326" s="191"/>
      <c r="O326" s="218">
        <v>313358360</v>
      </c>
      <c r="P326" s="230">
        <v>317898688</v>
      </c>
      <c r="Q326" s="191"/>
      <c r="R326" s="218">
        <v>317898688</v>
      </c>
      <c r="S326" s="192"/>
      <c r="T326" s="218">
        <v>115373245</v>
      </c>
    </row>
    <row r="327" spans="1:20" ht="12.75">
      <c r="A327" s="177" t="s">
        <v>763</v>
      </c>
      <c r="B327" s="178">
        <v>318</v>
      </c>
      <c r="C327" s="218">
        <v>15788086</v>
      </c>
      <c r="D327" s="218">
        <v>16481342</v>
      </c>
      <c r="E327" s="218">
        <v>0</v>
      </c>
      <c r="F327" s="218">
        <v>179000</v>
      </c>
      <c r="G327" s="218">
        <v>3296228</v>
      </c>
      <c r="H327" s="218">
        <v>13185114</v>
      </c>
      <c r="I327" s="218">
        <v>17177914</v>
      </c>
      <c r="J327" s="218">
        <v>17177914</v>
      </c>
      <c r="K327" s="218">
        <v>148000</v>
      </c>
      <c r="L327" s="218">
        <v>3526634</v>
      </c>
      <c r="M327" s="218">
        <v>13651280</v>
      </c>
      <c r="N327" s="191"/>
      <c r="O327" s="218">
        <v>61447534</v>
      </c>
      <c r="P327" s="230">
        <v>62129252</v>
      </c>
      <c r="Q327" s="191"/>
      <c r="R327" s="218">
        <v>62129252</v>
      </c>
      <c r="S327" s="192"/>
      <c r="T327" s="218">
        <v>13651280</v>
      </c>
    </row>
    <row r="328" spans="1:20" ht="12.75">
      <c r="A328" s="177" t="s">
        <v>764</v>
      </c>
      <c r="B328" s="178">
        <v>319</v>
      </c>
      <c r="C328" s="218">
        <v>2373737</v>
      </c>
      <c r="D328" s="218">
        <v>2474931</v>
      </c>
      <c r="E328" s="218">
        <v>0</v>
      </c>
      <c r="F328" s="218">
        <v>0</v>
      </c>
      <c r="G328" s="218">
        <v>0</v>
      </c>
      <c r="H328" s="218">
        <v>2474931</v>
      </c>
      <c r="I328" s="218">
        <v>2583763</v>
      </c>
      <c r="J328" s="218">
        <v>2583763</v>
      </c>
      <c r="K328" s="218">
        <v>0</v>
      </c>
      <c r="L328" s="218">
        <v>0</v>
      </c>
      <c r="M328" s="218">
        <v>2583763</v>
      </c>
      <c r="N328" s="191"/>
      <c r="O328" s="218">
        <v>2474931</v>
      </c>
      <c r="P328" s="230">
        <v>2583763</v>
      </c>
      <c r="Q328" s="191"/>
      <c r="R328" s="218">
        <v>2583763</v>
      </c>
      <c r="S328" s="192"/>
      <c r="T328" s="218">
        <v>2474931</v>
      </c>
    </row>
    <row r="329" spans="1:20" ht="12.75">
      <c r="A329" s="177" t="s">
        <v>765</v>
      </c>
      <c r="B329" s="178">
        <v>320</v>
      </c>
      <c r="C329" s="218">
        <v>15134589</v>
      </c>
      <c r="D329" s="218">
        <v>16237543</v>
      </c>
      <c r="E329" s="218">
        <v>331294</v>
      </c>
      <c r="F329" s="218">
        <v>499145</v>
      </c>
      <c r="G329" s="218">
        <v>3843051</v>
      </c>
      <c r="H329" s="218">
        <v>12394492</v>
      </c>
      <c r="I329" s="218">
        <v>17879600</v>
      </c>
      <c r="J329" s="218">
        <v>17879600</v>
      </c>
      <c r="K329" s="218">
        <v>1085362</v>
      </c>
      <c r="L329" s="218">
        <v>5024489</v>
      </c>
      <c r="M329" s="218">
        <v>12855111</v>
      </c>
      <c r="N329" s="191"/>
      <c r="O329" s="218">
        <v>22142213</v>
      </c>
      <c r="P329" s="230">
        <v>23137814</v>
      </c>
      <c r="Q329" s="191"/>
      <c r="R329" s="218">
        <v>23137814</v>
      </c>
      <c r="S329" s="192"/>
      <c r="T329" s="218">
        <v>12855111</v>
      </c>
    </row>
    <row r="330" spans="1:20" ht="12.75">
      <c r="A330" s="177" t="s">
        <v>766</v>
      </c>
      <c r="B330" s="178">
        <v>321</v>
      </c>
      <c r="C330" s="218">
        <v>17321101</v>
      </c>
      <c r="D330" s="218">
        <v>17966588</v>
      </c>
      <c r="E330" s="218">
        <v>0</v>
      </c>
      <c r="F330" s="218">
        <v>0</v>
      </c>
      <c r="G330" s="218">
        <v>0</v>
      </c>
      <c r="H330" s="218">
        <v>17966588</v>
      </c>
      <c r="I330" s="218">
        <v>18723755</v>
      </c>
      <c r="J330" s="218">
        <v>18723755</v>
      </c>
      <c r="K330" s="218">
        <v>0</v>
      </c>
      <c r="L330" s="218">
        <v>0</v>
      </c>
      <c r="M330" s="218">
        <v>18723755</v>
      </c>
      <c r="N330" s="191"/>
      <c r="O330" s="218">
        <v>25327302</v>
      </c>
      <c r="P330" s="230">
        <v>26543239</v>
      </c>
      <c r="Q330" s="191"/>
      <c r="R330" s="218">
        <v>26543239</v>
      </c>
      <c r="S330" s="192"/>
      <c r="T330" s="218">
        <v>18723755</v>
      </c>
    </row>
    <row r="331" spans="1:20" ht="12.75">
      <c r="A331" s="177" t="s">
        <v>767</v>
      </c>
      <c r="B331" s="178">
        <v>322</v>
      </c>
      <c r="C331" s="218">
        <v>24308721</v>
      </c>
      <c r="D331" s="218">
        <v>25356591</v>
      </c>
      <c r="E331" s="218">
        <v>0</v>
      </c>
      <c r="F331" s="218">
        <v>0</v>
      </c>
      <c r="G331" s="218">
        <v>113046</v>
      </c>
      <c r="H331" s="218">
        <v>25243545</v>
      </c>
      <c r="I331" s="218">
        <v>26412538</v>
      </c>
      <c r="J331" s="218">
        <v>26412538</v>
      </c>
      <c r="K331" s="218">
        <v>0</v>
      </c>
      <c r="L331" s="218">
        <v>115872</v>
      </c>
      <c r="M331" s="218">
        <v>26296666</v>
      </c>
      <c r="N331" s="191"/>
      <c r="O331" s="218">
        <v>32133842</v>
      </c>
      <c r="P331" s="230">
        <v>32528791</v>
      </c>
      <c r="Q331" s="191"/>
      <c r="R331" s="218">
        <v>32528791</v>
      </c>
      <c r="S331" s="192"/>
      <c r="T331" s="218">
        <v>26296666</v>
      </c>
    </row>
    <row r="332" spans="1:20" ht="12.75">
      <c r="A332" s="177" t="s">
        <v>768</v>
      </c>
      <c r="B332" s="178">
        <v>323</v>
      </c>
      <c r="C332" s="218">
        <v>5907603</v>
      </c>
      <c r="D332" s="218">
        <v>6218609</v>
      </c>
      <c r="E332" s="218">
        <v>0</v>
      </c>
      <c r="F332" s="218">
        <v>0</v>
      </c>
      <c r="G332" s="218">
        <v>0</v>
      </c>
      <c r="H332" s="218">
        <v>6218609</v>
      </c>
      <c r="I332" s="218">
        <v>6413228</v>
      </c>
      <c r="J332" s="218">
        <v>6413228</v>
      </c>
      <c r="K332" s="218">
        <v>0</v>
      </c>
      <c r="L332" s="218">
        <v>0</v>
      </c>
      <c r="M332" s="218">
        <v>6413228</v>
      </c>
      <c r="N332" s="191"/>
      <c r="O332" s="218">
        <v>10569641</v>
      </c>
      <c r="P332" s="230">
        <v>11425011</v>
      </c>
      <c r="Q332" s="191"/>
      <c r="R332" s="218">
        <v>11425011</v>
      </c>
      <c r="S332" s="192"/>
      <c r="T332" s="218">
        <v>6413228</v>
      </c>
    </row>
    <row r="333" spans="1:20" ht="12.75">
      <c r="A333" s="177" t="s">
        <v>769</v>
      </c>
      <c r="B333" s="178">
        <v>324</v>
      </c>
      <c r="C333" s="218">
        <v>13653481</v>
      </c>
      <c r="D333" s="218">
        <v>14138156</v>
      </c>
      <c r="E333" s="218">
        <v>0</v>
      </c>
      <c r="F333" s="218">
        <v>0</v>
      </c>
      <c r="G333" s="218">
        <v>2347871</v>
      </c>
      <c r="H333" s="218">
        <v>11790285</v>
      </c>
      <c r="I333" s="218">
        <v>14732479</v>
      </c>
      <c r="J333" s="218">
        <v>14732479</v>
      </c>
      <c r="K333" s="218">
        <v>0</v>
      </c>
      <c r="L333" s="218">
        <v>2406568</v>
      </c>
      <c r="M333" s="218">
        <v>12325911</v>
      </c>
      <c r="N333" s="191"/>
      <c r="O333" s="218">
        <v>24443633</v>
      </c>
      <c r="P333" s="230">
        <v>25043101</v>
      </c>
      <c r="Q333" s="191"/>
      <c r="R333" s="218">
        <v>25043101</v>
      </c>
      <c r="S333" s="192"/>
      <c r="T333" s="218">
        <v>12325911</v>
      </c>
    </row>
    <row r="334" spans="1:20" ht="12.75">
      <c r="A334" s="177" t="s">
        <v>770</v>
      </c>
      <c r="B334" s="178">
        <v>325</v>
      </c>
      <c r="C334" s="218">
        <v>70938030</v>
      </c>
      <c r="D334" s="218">
        <v>71673901</v>
      </c>
      <c r="E334" s="218">
        <v>0</v>
      </c>
      <c r="F334" s="218">
        <v>0</v>
      </c>
      <c r="G334" s="218">
        <v>0</v>
      </c>
      <c r="H334" s="218">
        <v>71673901</v>
      </c>
      <c r="I334" s="218">
        <v>72606200</v>
      </c>
      <c r="J334" s="218">
        <v>72606200</v>
      </c>
      <c r="K334" s="218">
        <v>0</v>
      </c>
      <c r="L334" s="218">
        <v>0</v>
      </c>
      <c r="M334" s="218">
        <v>72606200</v>
      </c>
      <c r="N334" s="191"/>
      <c r="O334" s="218">
        <v>71673901</v>
      </c>
      <c r="P334" s="230">
        <v>72606200</v>
      </c>
      <c r="Q334" s="191"/>
      <c r="R334" s="218">
        <v>72606200</v>
      </c>
      <c r="S334" s="192"/>
      <c r="T334" s="218">
        <v>71673901</v>
      </c>
    </row>
    <row r="335" spans="1:20" ht="12.75">
      <c r="A335" s="177" t="s">
        <v>771</v>
      </c>
      <c r="B335" s="178">
        <v>326</v>
      </c>
      <c r="C335" s="218">
        <v>5926880</v>
      </c>
      <c r="D335" s="218">
        <v>6121927</v>
      </c>
      <c r="E335" s="218">
        <v>0</v>
      </c>
      <c r="F335" s="218">
        <v>0</v>
      </c>
      <c r="G335" s="218">
        <v>0</v>
      </c>
      <c r="H335" s="218">
        <v>6121927</v>
      </c>
      <c r="I335" s="218">
        <v>6310078</v>
      </c>
      <c r="J335" s="218">
        <v>6310078</v>
      </c>
      <c r="K335" s="218">
        <v>0</v>
      </c>
      <c r="L335" s="218">
        <v>0</v>
      </c>
      <c r="M335" s="218">
        <v>6310078</v>
      </c>
      <c r="N335" s="191"/>
      <c r="O335" s="218">
        <v>9546593</v>
      </c>
      <c r="P335" s="230">
        <v>9588571</v>
      </c>
      <c r="Q335" s="191"/>
      <c r="R335" s="218">
        <v>9588571</v>
      </c>
      <c r="S335" s="192"/>
      <c r="T335" s="218">
        <v>6310078</v>
      </c>
    </row>
    <row r="336" spans="1:20" ht="12.75">
      <c r="A336" s="177" t="s">
        <v>772</v>
      </c>
      <c r="B336" s="178">
        <v>327</v>
      </c>
      <c r="C336" s="218">
        <v>15687937</v>
      </c>
      <c r="D336" s="218">
        <v>16231803</v>
      </c>
      <c r="E336" s="218">
        <v>400000</v>
      </c>
      <c r="F336" s="218">
        <v>0</v>
      </c>
      <c r="G336" s="218">
        <v>4385193</v>
      </c>
      <c r="H336" s="218">
        <v>11846610</v>
      </c>
      <c r="I336" s="218">
        <v>16771372</v>
      </c>
      <c r="J336" s="218">
        <v>16771372</v>
      </c>
      <c r="K336" s="218">
        <v>0</v>
      </c>
      <c r="L336" s="218">
        <v>4494823</v>
      </c>
      <c r="M336" s="218">
        <v>12276549</v>
      </c>
      <c r="N336" s="191"/>
      <c r="O336" s="218">
        <v>70615906</v>
      </c>
      <c r="P336" s="230">
        <v>71337766</v>
      </c>
      <c r="Q336" s="191"/>
      <c r="R336" s="218">
        <v>71337766</v>
      </c>
      <c r="S336" s="192"/>
      <c r="T336" s="218">
        <v>12276549</v>
      </c>
    </row>
    <row r="337" spans="1:20" ht="12.75">
      <c r="A337" s="177" t="s">
        <v>773</v>
      </c>
      <c r="B337" s="178">
        <v>328</v>
      </c>
      <c r="C337" s="218">
        <v>84338470</v>
      </c>
      <c r="D337" s="218">
        <v>87805268</v>
      </c>
      <c r="E337" s="218">
        <v>0</v>
      </c>
      <c r="F337" s="218">
        <v>0</v>
      </c>
      <c r="G337" s="218">
        <v>0</v>
      </c>
      <c r="H337" s="218">
        <v>87805268</v>
      </c>
      <c r="I337" s="218">
        <v>92289938</v>
      </c>
      <c r="J337" s="218">
        <v>92289938</v>
      </c>
      <c r="K337" s="218">
        <v>0</v>
      </c>
      <c r="L337" s="218">
        <v>0</v>
      </c>
      <c r="M337" s="218">
        <v>92289938</v>
      </c>
      <c r="N337" s="191"/>
      <c r="O337" s="218">
        <v>106194403</v>
      </c>
      <c r="P337" s="230">
        <v>109224658</v>
      </c>
      <c r="Q337" s="191"/>
      <c r="R337" s="218">
        <v>109224658</v>
      </c>
      <c r="S337" s="192"/>
      <c r="T337" s="218">
        <v>92289938</v>
      </c>
    </row>
    <row r="338" spans="1:20" ht="12.75">
      <c r="A338" s="177" t="s">
        <v>774</v>
      </c>
      <c r="B338" s="178">
        <v>329</v>
      </c>
      <c r="C338" s="218">
        <v>78163668</v>
      </c>
      <c r="D338" s="218">
        <v>81172571</v>
      </c>
      <c r="E338" s="218">
        <v>0</v>
      </c>
      <c r="F338" s="218">
        <v>0</v>
      </c>
      <c r="G338" s="218">
        <v>0</v>
      </c>
      <c r="H338" s="218">
        <v>81172571</v>
      </c>
      <c r="I338" s="218">
        <v>85946506</v>
      </c>
      <c r="J338" s="218">
        <v>85946506</v>
      </c>
      <c r="K338" s="218">
        <v>0</v>
      </c>
      <c r="L338" s="218">
        <v>0</v>
      </c>
      <c r="M338" s="218">
        <v>85946506</v>
      </c>
      <c r="N338" s="191"/>
      <c r="O338" s="218">
        <v>85549612</v>
      </c>
      <c r="P338" s="230">
        <v>89882080</v>
      </c>
      <c r="Q338" s="191"/>
      <c r="R338" s="218">
        <v>89882080</v>
      </c>
      <c r="S338" s="192"/>
      <c r="T338" s="218">
        <v>85549612</v>
      </c>
    </row>
    <row r="339" spans="1:20" ht="12.75">
      <c r="A339" s="177" t="s">
        <v>775</v>
      </c>
      <c r="B339" s="178">
        <v>330</v>
      </c>
      <c r="C339" s="218">
        <v>75930116</v>
      </c>
      <c r="D339" s="218">
        <v>78898206</v>
      </c>
      <c r="E339" s="218">
        <v>0</v>
      </c>
      <c r="F339" s="218">
        <v>0</v>
      </c>
      <c r="G339" s="218">
        <v>4910435</v>
      </c>
      <c r="H339" s="218">
        <v>73987771</v>
      </c>
      <c r="I339" s="218">
        <v>82208606</v>
      </c>
      <c r="J339" s="218">
        <v>82208606</v>
      </c>
      <c r="K339" s="218">
        <v>0</v>
      </c>
      <c r="L339" s="218">
        <v>5033196</v>
      </c>
      <c r="M339" s="218">
        <v>77175410</v>
      </c>
      <c r="N339" s="191"/>
      <c r="O339" s="218">
        <v>125278757</v>
      </c>
      <c r="P339" s="230">
        <v>127976793</v>
      </c>
      <c r="Q339" s="191"/>
      <c r="R339" s="218">
        <v>127976793</v>
      </c>
      <c r="S339" s="192"/>
      <c r="T339" s="218">
        <v>77175410</v>
      </c>
    </row>
    <row r="340" spans="1:20" ht="12.75">
      <c r="A340" s="177" t="s">
        <v>776</v>
      </c>
      <c r="B340" s="178">
        <v>331</v>
      </c>
      <c r="C340" s="218">
        <v>4373441</v>
      </c>
      <c r="D340" s="218">
        <v>4551749</v>
      </c>
      <c r="E340" s="218">
        <v>0</v>
      </c>
      <c r="F340" s="218">
        <v>0</v>
      </c>
      <c r="G340" s="218">
        <v>491602</v>
      </c>
      <c r="H340" s="218">
        <v>4060147</v>
      </c>
      <c r="I340" s="218">
        <v>4717089</v>
      </c>
      <c r="J340" s="218">
        <v>4717089</v>
      </c>
      <c r="K340" s="218">
        <v>0</v>
      </c>
      <c r="L340" s="218">
        <v>503892</v>
      </c>
      <c r="M340" s="218">
        <v>4213197</v>
      </c>
      <c r="N340" s="191"/>
      <c r="O340" s="218">
        <v>5946320</v>
      </c>
      <c r="P340" s="230">
        <v>6048877</v>
      </c>
      <c r="Q340" s="191"/>
      <c r="R340" s="218">
        <v>6048877</v>
      </c>
      <c r="S340" s="192"/>
      <c r="T340" s="218">
        <v>4213197</v>
      </c>
    </row>
    <row r="341" spans="1:20" ht="12.75">
      <c r="A341" s="177" t="s">
        <v>777</v>
      </c>
      <c r="B341" s="178">
        <v>332</v>
      </c>
      <c r="C341" s="218">
        <v>19185353</v>
      </c>
      <c r="D341" s="218">
        <v>19879914</v>
      </c>
      <c r="E341" s="218">
        <v>0</v>
      </c>
      <c r="F341" s="218">
        <v>0</v>
      </c>
      <c r="G341" s="218">
        <v>2401847</v>
      </c>
      <c r="H341" s="218">
        <v>17478067</v>
      </c>
      <c r="I341" s="218">
        <v>20697368</v>
      </c>
      <c r="J341" s="218">
        <v>20697368</v>
      </c>
      <c r="K341" s="218">
        <v>0</v>
      </c>
      <c r="L341" s="218">
        <v>2461893</v>
      </c>
      <c r="M341" s="218">
        <v>18235475</v>
      </c>
      <c r="N341" s="191"/>
      <c r="O341" s="218">
        <v>26240384</v>
      </c>
      <c r="P341" s="230">
        <v>28564272</v>
      </c>
      <c r="Q341" s="191"/>
      <c r="R341" s="218">
        <v>28564272</v>
      </c>
      <c r="S341" s="192"/>
      <c r="T341" s="218">
        <v>18235475</v>
      </c>
    </row>
    <row r="342" spans="1:20" ht="12.75">
      <c r="A342" s="177" t="s">
        <v>778</v>
      </c>
      <c r="B342" s="178">
        <v>333</v>
      </c>
      <c r="C342" s="218">
        <v>78090817</v>
      </c>
      <c r="D342" s="218">
        <v>81078696</v>
      </c>
      <c r="E342" s="218">
        <v>0</v>
      </c>
      <c r="F342" s="218">
        <v>0</v>
      </c>
      <c r="G342" s="218">
        <v>5816931</v>
      </c>
      <c r="H342" s="218">
        <v>75261765</v>
      </c>
      <c r="I342" s="218">
        <v>84137267</v>
      </c>
      <c r="J342" s="218">
        <v>84137267</v>
      </c>
      <c r="K342" s="218">
        <v>0</v>
      </c>
      <c r="L342" s="218">
        <v>5962354</v>
      </c>
      <c r="M342" s="218">
        <v>78174913</v>
      </c>
      <c r="N342" s="191"/>
      <c r="O342" s="218">
        <v>156558513</v>
      </c>
      <c r="P342" s="230">
        <v>159707968</v>
      </c>
      <c r="Q342" s="191"/>
      <c r="R342" s="218">
        <v>159707968</v>
      </c>
      <c r="S342" s="192"/>
      <c r="T342" s="218">
        <v>78174913</v>
      </c>
    </row>
    <row r="343" spans="1:20" ht="12.75">
      <c r="A343" s="177" t="s">
        <v>779</v>
      </c>
      <c r="B343" s="178">
        <v>334</v>
      </c>
      <c r="C343" s="218">
        <v>26800675</v>
      </c>
      <c r="D343" s="218">
        <v>27980872</v>
      </c>
      <c r="E343" s="218">
        <v>0</v>
      </c>
      <c r="F343" s="218">
        <v>0</v>
      </c>
      <c r="G343" s="218">
        <v>284986</v>
      </c>
      <c r="H343" s="218">
        <v>27695886</v>
      </c>
      <c r="I343" s="218">
        <v>29163246</v>
      </c>
      <c r="J343" s="218">
        <v>29163246</v>
      </c>
      <c r="K343" s="218">
        <v>0</v>
      </c>
      <c r="L343" s="218">
        <v>292111</v>
      </c>
      <c r="M343" s="218">
        <v>28871135</v>
      </c>
      <c r="N343" s="191"/>
      <c r="O343" s="218">
        <v>87469918</v>
      </c>
      <c r="P343" s="230">
        <v>91591561</v>
      </c>
      <c r="Q343" s="191"/>
      <c r="R343" s="218">
        <v>91591561</v>
      </c>
      <c r="S343" s="192"/>
      <c r="T343" s="218">
        <v>28871135</v>
      </c>
    </row>
    <row r="344" spans="1:20" ht="12.75">
      <c r="A344" s="177" t="s">
        <v>780</v>
      </c>
      <c r="B344" s="178">
        <v>335</v>
      </c>
      <c r="C344" s="218">
        <v>76623854</v>
      </c>
      <c r="D344" s="218">
        <v>79703916</v>
      </c>
      <c r="E344" s="218">
        <v>0</v>
      </c>
      <c r="F344" s="218">
        <v>0</v>
      </c>
      <c r="G344" s="218">
        <v>8417734</v>
      </c>
      <c r="H344" s="218">
        <v>71286182</v>
      </c>
      <c r="I344" s="218">
        <v>83076625</v>
      </c>
      <c r="J344" s="218">
        <v>83076625</v>
      </c>
      <c r="K344" s="218">
        <v>0</v>
      </c>
      <c r="L344" s="218">
        <v>8628177</v>
      </c>
      <c r="M344" s="218">
        <v>74448448</v>
      </c>
      <c r="N344" s="191"/>
      <c r="O344" s="218">
        <v>120816700</v>
      </c>
      <c r="P344" s="230">
        <v>124101130</v>
      </c>
      <c r="Q344" s="191"/>
      <c r="R344" s="218">
        <v>124101130</v>
      </c>
      <c r="S344" s="192"/>
      <c r="T344" s="218">
        <v>74448448</v>
      </c>
    </row>
    <row r="345" spans="1:20" ht="12.75">
      <c r="A345" s="177" t="s">
        <v>781</v>
      </c>
      <c r="B345" s="178">
        <v>336</v>
      </c>
      <c r="C345" s="218">
        <v>106743622</v>
      </c>
      <c r="D345" s="218">
        <v>111575293</v>
      </c>
      <c r="E345" s="218">
        <v>0</v>
      </c>
      <c r="F345" s="218">
        <v>0</v>
      </c>
      <c r="G345" s="218">
        <v>0</v>
      </c>
      <c r="H345" s="218">
        <v>111575293</v>
      </c>
      <c r="I345" s="218">
        <v>116020265</v>
      </c>
      <c r="J345" s="218">
        <v>116020265</v>
      </c>
      <c r="K345" s="218">
        <v>0</v>
      </c>
      <c r="L345" s="218">
        <v>0</v>
      </c>
      <c r="M345" s="218">
        <v>116020265</v>
      </c>
      <c r="N345" s="191"/>
      <c r="O345" s="218">
        <v>216203287</v>
      </c>
      <c r="P345" s="230">
        <v>230125720</v>
      </c>
      <c r="Q345" s="191"/>
      <c r="R345" s="218">
        <v>230125720</v>
      </c>
      <c r="S345" s="192"/>
      <c r="T345" s="218">
        <v>116020265</v>
      </c>
    </row>
    <row r="346" spans="1:20" ht="12.75">
      <c r="A346" s="177" t="s">
        <v>782</v>
      </c>
      <c r="B346" s="178">
        <v>337</v>
      </c>
      <c r="C346" s="218">
        <v>5031168</v>
      </c>
      <c r="D346" s="218">
        <v>5261279</v>
      </c>
      <c r="E346" s="218">
        <v>0</v>
      </c>
      <c r="F346" s="218">
        <v>0</v>
      </c>
      <c r="G346" s="218">
        <v>306079</v>
      </c>
      <c r="H346" s="218">
        <v>4955200</v>
      </c>
      <c r="I346" s="218">
        <v>5483508</v>
      </c>
      <c r="J346" s="218">
        <v>5483508</v>
      </c>
      <c r="K346" s="218">
        <v>0</v>
      </c>
      <c r="L346" s="218">
        <v>313731</v>
      </c>
      <c r="M346" s="218">
        <v>5169777</v>
      </c>
      <c r="N346" s="191"/>
      <c r="O346" s="218">
        <v>6965000</v>
      </c>
      <c r="P346" s="230">
        <v>7261620</v>
      </c>
      <c r="Q346" s="191"/>
      <c r="R346" s="218">
        <v>7261620</v>
      </c>
      <c r="S346" s="192"/>
      <c r="T346" s="218">
        <v>5169777</v>
      </c>
    </row>
    <row r="347" spans="1:20" ht="12.75">
      <c r="A347" s="177" t="s">
        <v>783</v>
      </c>
      <c r="B347" s="178">
        <v>338</v>
      </c>
      <c r="C347" s="218">
        <v>25238380</v>
      </c>
      <c r="D347" s="218">
        <v>26106341</v>
      </c>
      <c r="E347" s="218">
        <v>0</v>
      </c>
      <c r="F347" s="218">
        <v>0</v>
      </c>
      <c r="G347" s="218">
        <v>0</v>
      </c>
      <c r="H347" s="218">
        <v>26106341</v>
      </c>
      <c r="I347" s="218">
        <v>27156448</v>
      </c>
      <c r="J347" s="218">
        <v>27156448</v>
      </c>
      <c r="K347" s="218">
        <v>0</v>
      </c>
      <c r="L347" s="218">
        <v>0</v>
      </c>
      <c r="M347" s="218">
        <v>27156448</v>
      </c>
      <c r="N347" s="191"/>
      <c r="O347" s="218">
        <v>42939312</v>
      </c>
      <c r="P347" s="230">
        <v>45572412</v>
      </c>
      <c r="Q347" s="191"/>
      <c r="R347" s="218">
        <v>45572412</v>
      </c>
      <c r="S347" s="192"/>
      <c r="T347" s="218">
        <v>27156448</v>
      </c>
    </row>
    <row r="348" spans="1:20" ht="12.75">
      <c r="A348" s="177" t="s">
        <v>784</v>
      </c>
      <c r="B348" s="178">
        <v>339</v>
      </c>
      <c r="C348" s="218">
        <v>37335012</v>
      </c>
      <c r="D348" s="218">
        <v>38691959</v>
      </c>
      <c r="E348" s="218">
        <v>0</v>
      </c>
      <c r="F348" s="218">
        <v>0</v>
      </c>
      <c r="G348" s="218">
        <v>3066942</v>
      </c>
      <c r="H348" s="218">
        <v>35625017</v>
      </c>
      <c r="I348" s="218">
        <v>40099245</v>
      </c>
      <c r="J348" s="218">
        <v>40099245</v>
      </c>
      <c r="K348" s="218">
        <v>0</v>
      </c>
      <c r="L348" s="218">
        <v>3143616</v>
      </c>
      <c r="M348" s="218">
        <v>36955629</v>
      </c>
      <c r="N348" s="191"/>
      <c r="O348" s="218">
        <v>44043815</v>
      </c>
      <c r="P348" s="230">
        <v>44453605</v>
      </c>
      <c r="Q348" s="191"/>
      <c r="R348" s="218">
        <v>44453605</v>
      </c>
      <c r="S348" s="192"/>
      <c r="T348" s="218">
        <v>36955629</v>
      </c>
    </row>
    <row r="349" spans="1:20" ht="12.75">
      <c r="A349" s="177" t="s">
        <v>785</v>
      </c>
      <c r="B349" s="178">
        <v>340</v>
      </c>
      <c r="C349" s="218">
        <v>5946442</v>
      </c>
      <c r="D349" s="218">
        <v>6170616</v>
      </c>
      <c r="E349" s="218">
        <v>0</v>
      </c>
      <c r="F349" s="218">
        <v>0</v>
      </c>
      <c r="G349" s="218">
        <v>821519</v>
      </c>
      <c r="H349" s="218">
        <v>5349097</v>
      </c>
      <c r="I349" s="218">
        <v>6354536</v>
      </c>
      <c r="J349" s="218">
        <v>6354536</v>
      </c>
      <c r="K349" s="218">
        <v>0</v>
      </c>
      <c r="L349" s="218">
        <v>842057</v>
      </c>
      <c r="M349" s="218">
        <v>5512479</v>
      </c>
      <c r="N349" s="191"/>
      <c r="O349" s="218">
        <v>8024659</v>
      </c>
      <c r="P349" s="230">
        <v>8112534</v>
      </c>
      <c r="Q349" s="191"/>
      <c r="R349" s="218">
        <v>8112534</v>
      </c>
      <c r="S349" s="192"/>
      <c r="T349" s="218">
        <v>5512479</v>
      </c>
    </row>
    <row r="350" spans="1:20" ht="12.75">
      <c r="A350" s="177" t="s">
        <v>786</v>
      </c>
      <c r="B350" s="178">
        <v>341</v>
      </c>
      <c r="C350" s="218">
        <v>17541121</v>
      </c>
      <c r="D350" s="218">
        <v>18254133</v>
      </c>
      <c r="E350" s="218">
        <v>0</v>
      </c>
      <c r="F350" s="218">
        <v>0</v>
      </c>
      <c r="G350" s="218">
        <v>1720350</v>
      </c>
      <c r="H350" s="218">
        <v>16533783</v>
      </c>
      <c r="I350" s="218">
        <v>19135788</v>
      </c>
      <c r="J350" s="218">
        <v>19135788</v>
      </c>
      <c r="K350" s="218">
        <v>0</v>
      </c>
      <c r="L350" s="218">
        <v>1763359</v>
      </c>
      <c r="M350" s="218">
        <v>17372429</v>
      </c>
      <c r="N350" s="191"/>
      <c r="O350" s="218">
        <v>25496666</v>
      </c>
      <c r="P350" s="230">
        <v>25983901</v>
      </c>
      <c r="Q350" s="191"/>
      <c r="R350" s="218">
        <v>25983901</v>
      </c>
      <c r="S350" s="192"/>
      <c r="T350" s="218">
        <v>17372429</v>
      </c>
    </row>
    <row r="351" spans="1:20" ht="12.75">
      <c r="A351" s="177" t="s">
        <v>787</v>
      </c>
      <c r="B351" s="178">
        <v>342</v>
      </c>
      <c r="C351" s="218">
        <v>80382294</v>
      </c>
      <c r="D351" s="218">
        <v>84206856</v>
      </c>
      <c r="E351" s="218">
        <v>0</v>
      </c>
      <c r="F351" s="218">
        <v>0</v>
      </c>
      <c r="G351" s="218">
        <v>0</v>
      </c>
      <c r="H351" s="218">
        <v>84206856</v>
      </c>
      <c r="I351" s="218">
        <v>87640834</v>
      </c>
      <c r="J351" s="218">
        <v>87640834</v>
      </c>
      <c r="K351" s="218">
        <v>0</v>
      </c>
      <c r="L351" s="218">
        <v>0</v>
      </c>
      <c r="M351" s="218">
        <v>87640834</v>
      </c>
      <c r="N351" s="191"/>
      <c r="O351" s="218">
        <v>124530662</v>
      </c>
      <c r="P351" s="230">
        <v>125889994</v>
      </c>
      <c r="Q351" s="191"/>
      <c r="R351" s="218">
        <v>125889994</v>
      </c>
      <c r="S351" s="192"/>
      <c r="T351" s="218">
        <v>87640834</v>
      </c>
    </row>
    <row r="352" spans="1:20" ht="12.75">
      <c r="A352" s="177" t="s">
        <v>788</v>
      </c>
      <c r="B352" s="178">
        <v>343</v>
      </c>
      <c r="C352" s="218">
        <v>11873546</v>
      </c>
      <c r="D352" s="218">
        <v>12322980</v>
      </c>
      <c r="E352" s="218">
        <v>0</v>
      </c>
      <c r="F352" s="218">
        <v>0</v>
      </c>
      <c r="G352" s="218">
        <v>502314</v>
      </c>
      <c r="H352" s="218">
        <v>11820666</v>
      </c>
      <c r="I352" s="218">
        <v>12974050</v>
      </c>
      <c r="J352" s="218">
        <v>12974050</v>
      </c>
      <c r="K352" s="218">
        <v>0</v>
      </c>
      <c r="L352" s="218">
        <v>514872</v>
      </c>
      <c r="M352" s="218">
        <v>12459178</v>
      </c>
      <c r="N352" s="191"/>
      <c r="O352" s="218">
        <v>19420480</v>
      </c>
      <c r="P352" s="230">
        <v>20860319</v>
      </c>
      <c r="Q352" s="191"/>
      <c r="R352" s="218">
        <v>20860319</v>
      </c>
      <c r="S352" s="192"/>
      <c r="T352" s="218">
        <v>12459178</v>
      </c>
    </row>
    <row r="353" spans="1:20" ht="12.75">
      <c r="A353" s="177" t="s">
        <v>789</v>
      </c>
      <c r="B353" s="178">
        <v>344</v>
      </c>
      <c r="C353" s="218">
        <v>78484100</v>
      </c>
      <c r="D353" s="218">
        <v>91268201</v>
      </c>
      <c r="E353" s="218">
        <v>0</v>
      </c>
      <c r="F353" s="218">
        <v>10000000</v>
      </c>
      <c r="G353" s="218">
        <v>18314032</v>
      </c>
      <c r="H353" s="218">
        <v>72954169</v>
      </c>
      <c r="I353" s="218">
        <v>94572189</v>
      </c>
      <c r="J353" s="218">
        <v>94572189</v>
      </c>
      <c r="K353" s="218">
        <v>0</v>
      </c>
      <c r="L353" s="218">
        <v>18771883</v>
      </c>
      <c r="M353" s="218">
        <v>75800306</v>
      </c>
      <c r="N353" s="191"/>
      <c r="O353" s="218">
        <v>204240776</v>
      </c>
      <c r="P353" s="230">
        <v>207895742</v>
      </c>
      <c r="Q353" s="191"/>
      <c r="R353" s="218">
        <v>207895742</v>
      </c>
      <c r="S353" s="192"/>
      <c r="T353" s="218">
        <v>75800306</v>
      </c>
    </row>
    <row r="354" spans="1:20" ht="12.75">
      <c r="A354" s="177" t="s">
        <v>790</v>
      </c>
      <c r="B354" s="178">
        <v>345</v>
      </c>
      <c r="C354" s="218">
        <v>1781674</v>
      </c>
      <c r="D354" s="218">
        <v>1844702</v>
      </c>
      <c r="E354" s="218">
        <v>0</v>
      </c>
      <c r="F354" s="218">
        <v>0</v>
      </c>
      <c r="G354" s="218">
        <v>52064</v>
      </c>
      <c r="H354" s="218">
        <v>1792638</v>
      </c>
      <c r="I354" s="218">
        <v>0</v>
      </c>
      <c r="J354" s="218">
        <v>0</v>
      </c>
      <c r="K354" s="218">
        <v>0</v>
      </c>
      <c r="L354" s="218">
        <v>53366</v>
      </c>
      <c r="M354" s="218">
        <v>0</v>
      </c>
      <c r="N354" s="191"/>
      <c r="O354" s="218">
        <v>2941463</v>
      </c>
      <c r="P354" s="230">
        <v>0</v>
      </c>
      <c r="Q354" s="191"/>
      <c r="R354" s="218">
        <v>2941463</v>
      </c>
      <c r="S354" s="192"/>
      <c r="T354" s="218">
        <v>1792638</v>
      </c>
    </row>
    <row r="355" spans="1:20" ht="12.75">
      <c r="A355" s="177" t="s">
        <v>791</v>
      </c>
      <c r="B355" s="178">
        <v>346</v>
      </c>
      <c r="C355" s="218">
        <v>29138110</v>
      </c>
      <c r="D355" s="218">
        <v>30098548</v>
      </c>
      <c r="E355" s="218">
        <v>0</v>
      </c>
      <c r="F355" s="218">
        <v>0</v>
      </c>
      <c r="G355" s="218">
        <v>6758363</v>
      </c>
      <c r="H355" s="218">
        <v>23340185</v>
      </c>
      <c r="I355" s="218">
        <v>31043462</v>
      </c>
      <c r="J355" s="218">
        <v>31043462</v>
      </c>
      <c r="K355" s="218">
        <v>0</v>
      </c>
      <c r="L355" s="218">
        <v>6927322</v>
      </c>
      <c r="M355" s="218">
        <v>24116140</v>
      </c>
      <c r="N355" s="191"/>
      <c r="O355" s="218">
        <v>67725564</v>
      </c>
      <c r="P355" s="230">
        <v>69264976</v>
      </c>
      <c r="Q355" s="191"/>
      <c r="R355" s="218">
        <v>69264976</v>
      </c>
      <c r="S355" s="192"/>
      <c r="T355" s="218">
        <v>24116140</v>
      </c>
    </row>
    <row r="356" spans="1:20" ht="12.75">
      <c r="A356" s="177" t="s">
        <v>792</v>
      </c>
      <c r="B356" s="178">
        <v>347</v>
      </c>
      <c r="C356" s="218">
        <v>126832137</v>
      </c>
      <c r="D356" s="218">
        <v>133532009</v>
      </c>
      <c r="E356" s="218">
        <v>0</v>
      </c>
      <c r="F356" s="218">
        <v>0</v>
      </c>
      <c r="G356" s="218">
        <v>0</v>
      </c>
      <c r="H356" s="218">
        <v>133532009</v>
      </c>
      <c r="I356" s="218">
        <v>140963591</v>
      </c>
      <c r="J356" s="218">
        <v>140963591</v>
      </c>
      <c r="K356" s="218">
        <v>0</v>
      </c>
      <c r="L356" s="218">
        <v>0</v>
      </c>
      <c r="M356" s="218">
        <v>140963591</v>
      </c>
      <c r="N356" s="191"/>
      <c r="O356" s="218">
        <v>213092582</v>
      </c>
      <c r="P356" s="230">
        <v>223258079</v>
      </c>
      <c r="Q356" s="191"/>
      <c r="R356" s="218">
        <v>223258079</v>
      </c>
      <c r="S356" s="192"/>
      <c r="T356" s="218">
        <v>140963591</v>
      </c>
    </row>
    <row r="357" spans="1:20" ht="12.75">
      <c r="A357" s="177" t="s">
        <v>793</v>
      </c>
      <c r="B357" s="178">
        <v>348</v>
      </c>
      <c r="C357" s="218">
        <v>321080317</v>
      </c>
      <c r="D357" s="218">
        <v>335601504</v>
      </c>
      <c r="E357" s="218">
        <v>0</v>
      </c>
      <c r="F357" s="218">
        <v>0</v>
      </c>
      <c r="G357" s="218">
        <v>0</v>
      </c>
      <c r="H357" s="218">
        <v>335601504</v>
      </c>
      <c r="I357" s="218">
        <v>351294265</v>
      </c>
      <c r="J357" s="218">
        <v>351294265</v>
      </c>
      <c r="K357" s="218">
        <v>0</v>
      </c>
      <c r="L357" s="218">
        <v>0</v>
      </c>
      <c r="M357" s="218">
        <v>351294265</v>
      </c>
      <c r="N357" s="191"/>
      <c r="O357" s="218">
        <v>366154126</v>
      </c>
      <c r="P357" s="230">
        <v>395618919</v>
      </c>
      <c r="Q357" s="191"/>
      <c r="R357" s="218">
        <v>395618919</v>
      </c>
      <c r="S357" s="192"/>
      <c r="T357" s="218">
        <v>351294265</v>
      </c>
    </row>
    <row r="358" spans="1:20" ht="12.75">
      <c r="A358" s="177" t="s">
        <v>794</v>
      </c>
      <c r="B358" s="178">
        <v>349</v>
      </c>
      <c r="C358" s="218">
        <v>2845446</v>
      </c>
      <c r="D358" s="218">
        <v>2945205</v>
      </c>
      <c r="E358" s="218">
        <v>0</v>
      </c>
      <c r="F358" s="218">
        <v>0</v>
      </c>
      <c r="G358" s="218">
        <v>182584</v>
      </c>
      <c r="H358" s="218">
        <v>2762621</v>
      </c>
      <c r="I358" s="218">
        <v>3069614</v>
      </c>
      <c r="J358" s="218">
        <v>3069614</v>
      </c>
      <c r="K358" s="218">
        <v>0</v>
      </c>
      <c r="L358" s="218">
        <v>187149</v>
      </c>
      <c r="M358" s="218">
        <v>2882465</v>
      </c>
      <c r="N358" s="191"/>
      <c r="O358" s="218">
        <v>4273150</v>
      </c>
      <c r="P358" s="230">
        <v>4318004</v>
      </c>
      <c r="Q358" s="191"/>
      <c r="R358" s="218">
        <v>4318004</v>
      </c>
      <c r="S358" s="192"/>
      <c r="T358" s="218">
        <v>2882465</v>
      </c>
    </row>
    <row r="359" spans="1:20" ht="12.75">
      <c r="A359" s="177" t="s">
        <v>795</v>
      </c>
      <c r="B359" s="178">
        <v>350</v>
      </c>
      <c r="C359" s="218">
        <v>32444086</v>
      </c>
      <c r="D359" s="218">
        <v>34103831</v>
      </c>
      <c r="E359" s="218">
        <v>0</v>
      </c>
      <c r="F359" s="218">
        <v>0</v>
      </c>
      <c r="G359" s="218">
        <v>0</v>
      </c>
      <c r="H359" s="218">
        <v>34103831</v>
      </c>
      <c r="I359" s="218">
        <v>36202237</v>
      </c>
      <c r="J359" s="218">
        <v>36202237</v>
      </c>
      <c r="K359" s="218">
        <v>0</v>
      </c>
      <c r="L359" s="218">
        <v>0</v>
      </c>
      <c r="M359" s="218">
        <v>36202237</v>
      </c>
      <c r="N359" s="191"/>
      <c r="O359" s="218">
        <v>57826516</v>
      </c>
      <c r="P359" s="230">
        <v>61942712</v>
      </c>
      <c r="Q359" s="191"/>
      <c r="R359" s="218">
        <v>61942712</v>
      </c>
      <c r="S359" s="192"/>
      <c r="T359" s="218">
        <v>36202237</v>
      </c>
    </row>
    <row r="360" spans="1:20" ht="12.75">
      <c r="A360" s="177" t="s">
        <v>796</v>
      </c>
      <c r="B360" s="178">
        <v>351</v>
      </c>
      <c r="C360" s="218">
        <v>59032330</v>
      </c>
      <c r="D360" s="218">
        <v>61548557</v>
      </c>
      <c r="E360" s="218">
        <v>546767</v>
      </c>
      <c r="F360" s="218">
        <v>601409</v>
      </c>
      <c r="G360" s="218">
        <v>8400508</v>
      </c>
      <c r="H360" s="218">
        <v>53148049</v>
      </c>
      <c r="I360" s="218">
        <v>63503534</v>
      </c>
      <c r="J360" s="218">
        <v>63503534</v>
      </c>
      <c r="K360" s="218">
        <v>0</v>
      </c>
      <c r="L360" s="218">
        <v>8610521</v>
      </c>
      <c r="M360" s="218">
        <v>54893013</v>
      </c>
      <c r="N360" s="191"/>
      <c r="O360" s="218">
        <v>160664865</v>
      </c>
      <c r="P360" s="230">
        <v>172826062</v>
      </c>
      <c r="Q360" s="191"/>
      <c r="R360" s="218">
        <v>172826062</v>
      </c>
      <c r="S360" s="192"/>
      <c r="T360" s="218">
        <v>54893013</v>
      </c>
    </row>
    <row r="361" spans="5:19" ht="12.75">
      <c r="E361" s="188"/>
      <c r="J361" s="188"/>
      <c r="L361" s="178"/>
      <c r="N361" s="179"/>
      <c r="O361" s="193"/>
      <c r="P361" s="191"/>
      <c r="Q361" s="191"/>
      <c r="R361" s="191"/>
      <c r="S361" s="192"/>
    </row>
    <row r="362" spans="3:20" ht="12.75">
      <c r="C362" s="188">
        <f>SUM(C10:C360)</f>
        <v>17444936081</v>
      </c>
      <c r="D362" s="188">
        <f aca="true" t="shared" si="0" ref="D362:S362">SUM(D10:D360)</f>
        <v>18288345233</v>
      </c>
      <c r="E362" s="188">
        <f t="shared" si="0"/>
        <v>31391905</v>
      </c>
      <c r="F362" s="188">
        <f t="shared" si="0"/>
        <v>33256253</v>
      </c>
      <c r="G362" s="188">
        <f t="shared" si="0"/>
        <v>715934265</v>
      </c>
      <c r="H362" s="188">
        <f t="shared" si="0"/>
        <v>17572410968</v>
      </c>
      <c r="I362" s="188">
        <f t="shared" si="0"/>
        <v>18890075025</v>
      </c>
      <c r="J362" s="188">
        <f t="shared" si="0"/>
        <v>18890075025</v>
      </c>
      <c r="K362" s="188">
        <f t="shared" si="0"/>
        <v>10742189</v>
      </c>
      <c r="L362" s="188">
        <f t="shared" si="0"/>
        <v>744574811</v>
      </c>
      <c r="M362" s="188">
        <f t="shared" si="0"/>
        <v>18157467068</v>
      </c>
      <c r="N362" s="188">
        <f t="shared" si="0"/>
        <v>0</v>
      </c>
      <c r="O362" s="188">
        <f t="shared" si="0"/>
        <v>32750221194</v>
      </c>
      <c r="P362" s="188">
        <f t="shared" si="0"/>
        <v>34013811541</v>
      </c>
      <c r="Q362" s="188">
        <f t="shared" si="0"/>
        <v>0</v>
      </c>
      <c r="R362" s="188">
        <f t="shared" si="0"/>
        <v>34306221965</v>
      </c>
      <c r="S362" s="188">
        <f t="shared" si="0"/>
        <v>0</v>
      </c>
      <c r="T362" s="188">
        <f>SUM(T10:T360)</f>
        <v>18364107923</v>
      </c>
    </row>
    <row r="363" spans="10:19" ht="12.75">
      <c r="J363" s="188"/>
      <c r="L363" s="178"/>
      <c r="M363" s="188" t="s">
        <v>355</v>
      </c>
      <c r="N363" s="179"/>
      <c r="O363" s="180"/>
      <c r="P363" s="188"/>
      <c r="Q363" s="188"/>
      <c r="R363" s="188"/>
      <c r="S363" s="179"/>
    </row>
  </sheetData>
  <sheetProtection/>
  <printOptions/>
  <pageMargins left="0.5" right="0.5" top="0.5" bottom="0.55" header="0.5" footer="0.5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/>
  <dimension ref="A1:U362"/>
  <sheetViews>
    <sheetView showGridLines="0" showZeros="0" zoomScalePageLayoutView="0" workbookViewId="0" topLeftCell="A6">
      <selection activeCell="K10" sqref="K10"/>
    </sheetView>
  </sheetViews>
  <sheetFormatPr defaultColWidth="12.57421875" defaultRowHeight="12.75"/>
  <cols>
    <col min="1" max="1" width="18.57421875" style="195" customWidth="1"/>
    <col min="2" max="2" width="5.00390625" style="195" bestFit="1" customWidth="1"/>
    <col min="3" max="3" width="11.7109375" style="195" bestFit="1" customWidth="1"/>
    <col min="4" max="4" width="13.421875" style="195" customWidth="1"/>
    <col min="5" max="5" width="10.7109375" style="195" bestFit="1" customWidth="1"/>
    <col min="6" max="6" width="13.421875" style="195" bestFit="1" customWidth="1"/>
    <col min="7" max="7" width="12.57421875" style="195" customWidth="1"/>
    <col min="8" max="8" width="11.7109375" style="195" bestFit="1" customWidth="1"/>
    <col min="9" max="9" width="13.421875" style="195" bestFit="1" customWidth="1"/>
    <col min="10" max="10" width="10.7109375" style="195" bestFit="1" customWidth="1"/>
    <col min="11" max="11" width="13.421875" style="195" bestFit="1" customWidth="1"/>
    <col min="12" max="20" width="12.57421875" style="195" customWidth="1"/>
    <col min="21" max="21" width="0" style="195" hidden="1" customWidth="1"/>
    <col min="22" max="16384" width="12.57421875" style="195" customWidth="1"/>
  </cols>
  <sheetData>
    <row r="1" ht="12.75">
      <c r="A1" s="194" t="s">
        <v>810</v>
      </c>
    </row>
    <row r="2" ht="12.75">
      <c r="A2" s="196"/>
    </row>
    <row r="5" spans="5:10" ht="12.75">
      <c r="E5" s="197"/>
      <c r="I5" s="197"/>
      <c r="J5" s="197" t="s">
        <v>417</v>
      </c>
    </row>
    <row r="6" spans="3:11" ht="12.75">
      <c r="C6" s="197"/>
      <c r="E6" s="197" t="s">
        <v>811</v>
      </c>
      <c r="H6" s="197" t="s">
        <v>417</v>
      </c>
      <c r="J6" s="197" t="s">
        <v>811</v>
      </c>
      <c r="K6" s="197" t="s">
        <v>417</v>
      </c>
    </row>
    <row r="7" spans="2:11" ht="12.75">
      <c r="B7" s="194" t="s">
        <v>426</v>
      </c>
      <c r="C7" s="197"/>
      <c r="D7" s="197"/>
      <c r="E7" s="197" t="s">
        <v>813</v>
      </c>
      <c r="F7" s="197" t="s">
        <v>797</v>
      </c>
      <c r="H7" s="197" t="s">
        <v>812</v>
      </c>
      <c r="I7" s="197" t="s">
        <v>417</v>
      </c>
      <c r="J7" s="197" t="s">
        <v>813</v>
      </c>
      <c r="K7" s="197" t="s">
        <v>797</v>
      </c>
    </row>
    <row r="8" spans="1:11" ht="12.75">
      <c r="A8" s="194" t="s">
        <v>436</v>
      </c>
      <c r="B8" s="194" t="s">
        <v>435</v>
      </c>
      <c r="C8" s="197"/>
      <c r="D8" s="197" t="s">
        <v>868</v>
      </c>
      <c r="E8" s="197" t="s">
        <v>815</v>
      </c>
      <c r="F8" s="197" t="s">
        <v>865</v>
      </c>
      <c r="H8" s="197" t="s">
        <v>814</v>
      </c>
      <c r="I8" s="197" t="s">
        <v>868</v>
      </c>
      <c r="J8" s="197" t="s">
        <v>815</v>
      </c>
      <c r="K8" s="197" t="s">
        <v>866</v>
      </c>
    </row>
    <row r="9" spans="3:4" ht="12.75">
      <c r="C9" s="195" t="s">
        <v>355</v>
      </c>
      <c r="D9" s="195" t="s">
        <v>355</v>
      </c>
    </row>
    <row r="10" spans="1:11" ht="12.75">
      <c r="A10" s="194" t="s">
        <v>446</v>
      </c>
      <c r="B10" s="195">
        <v>1</v>
      </c>
      <c r="C10" s="218">
        <v>0</v>
      </c>
      <c r="D10" s="184">
        <v>2088894</v>
      </c>
      <c r="E10" s="223">
        <v>141779</v>
      </c>
      <c r="F10" s="218">
        <f>SUM(C10:E10)</f>
        <v>2230673</v>
      </c>
      <c r="G10" s="199"/>
      <c r="H10" s="218">
        <v>0</v>
      </c>
      <c r="I10" s="229">
        <v>2162005</v>
      </c>
      <c r="J10" s="229">
        <v>141779</v>
      </c>
      <c r="K10" s="198">
        <f>SUM(H10:J10)</f>
        <v>2303784</v>
      </c>
    </row>
    <row r="11" spans="1:11" ht="12.75">
      <c r="A11" s="194" t="s">
        <v>447</v>
      </c>
      <c r="B11" s="195">
        <v>2</v>
      </c>
      <c r="C11" s="218">
        <v>0</v>
      </c>
      <c r="D11" s="184">
        <v>1485383</v>
      </c>
      <c r="E11" s="223">
        <v>71353</v>
      </c>
      <c r="F11" s="218">
        <f aca="true" t="shared" si="0" ref="F11:F74">SUM(C11:E11)</f>
        <v>1556736</v>
      </c>
      <c r="G11" s="198"/>
      <c r="H11" s="218">
        <v>0</v>
      </c>
      <c r="I11" s="229">
        <v>1537371</v>
      </c>
      <c r="J11" s="229">
        <v>71353</v>
      </c>
      <c r="K11" s="198">
        <f aca="true" t="shared" si="1" ref="K11:K74">SUM(H11:J11)</f>
        <v>1608724</v>
      </c>
    </row>
    <row r="12" spans="1:11" ht="12.75">
      <c r="A12" s="194" t="s">
        <v>448</v>
      </c>
      <c r="B12" s="195">
        <v>3</v>
      </c>
      <c r="C12" s="218">
        <v>0</v>
      </c>
      <c r="D12" s="184">
        <v>1610035</v>
      </c>
      <c r="E12" s="223">
        <v>43</v>
      </c>
      <c r="F12" s="218">
        <f t="shared" si="0"/>
        <v>1610078</v>
      </c>
      <c r="G12" s="198"/>
      <c r="H12" s="218">
        <v>0</v>
      </c>
      <c r="I12" s="229">
        <v>1666386</v>
      </c>
      <c r="J12" s="229">
        <v>43</v>
      </c>
      <c r="K12" s="198">
        <f t="shared" si="1"/>
        <v>1666429</v>
      </c>
    </row>
    <row r="13" spans="1:11" ht="12.75">
      <c r="A13" s="194" t="s">
        <v>449</v>
      </c>
      <c r="B13" s="195">
        <v>4</v>
      </c>
      <c r="C13" s="218">
        <v>0</v>
      </c>
      <c r="D13" s="184">
        <v>2485998</v>
      </c>
      <c r="E13" s="223">
        <v>72391</v>
      </c>
      <c r="F13" s="218">
        <f t="shared" si="0"/>
        <v>2558389</v>
      </c>
      <c r="G13" s="198"/>
      <c r="H13" s="218">
        <v>0</v>
      </c>
      <c r="I13" s="229">
        <v>2573008</v>
      </c>
      <c r="J13" s="229">
        <v>72391</v>
      </c>
      <c r="K13" s="198">
        <f t="shared" si="1"/>
        <v>2645399</v>
      </c>
    </row>
    <row r="14" spans="1:11" ht="12.75">
      <c r="A14" s="194" t="s">
        <v>450</v>
      </c>
      <c r="B14" s="195">
        <v>5</v>
      </c>
      <c r="C14" s="218">
        <v>0</v>
      </c>
      <c r="D14" s="184">
        <v>3911960</v>
      </c>
      <c r="E14" s="223">
        <v>100251</v>
      </c>
      <c r="F14" s="218">
        <f t="shared" si="0"/>
        <v>4012211</v>
      </c>
      <c r="G14" s="198"/>
      <c r="H14" s="218">
        <v>0</v>
      </c>
      <c r="I14" s="229">
        <v>4048879</v>
      </c>
      <c r="J14" s="229">
        <v>100251</v>
      </c>
      <c r="K14" s="198">
        <f t="shared" si="1"/>
        <v>4149130</v>
      </c>
    </row>
    <row r="15" spans="1:11" ht="12.75">
      <c r="A15" s="194" t="s">
        <v>451</v>
      </c>
      <c r="B15" s="195">
        <v>6</v>
      </c>
      <c r="C15" s="218">
        <v>0</v>
      </c>
      <c r="D15" s="184">
        <v>14902</v>
      </c>
      <c r="E15" s="223">
        <v>0</v>
      </c>
      <c r="F15" s="218">
        <f t="shared" si="0"/>
        <v>14902</v>
      </c>
      <c r="G15" s="198"/>
      <c r="H15" s="218">
        <v>0</v>
      </c>
      <c r="I15" s="229">
        <v>15424</v>
      </c>
      <c r="J15" s="229">
        <v>0</v>
      </c>
      <c r="K15" s="198">
        <f t="shared" si="1"/>
        <v>15424</v>
      </c>
    </row>
    <row r="16" spans="1:11" ht="12.75">
      <c r="A16" s="194" t="s">
        <v>452</v>
      </c>
      <c r="B16" s="195">
        <v>7</v>
      </c>
      <c r="C16" s="218">
        <v>0</v>
      </c>
      <c r="D16" s="184">
        <v>2065799</v>
      </c>
      <c r="E16" s="223">
        <v>0</v>
      </c>
      <c r="F16" s="218">
        <f t="shared" si="0"/>
        <v>2065799</v>
      </c>
      <c r="G16" s="198"/>
      <c r="H16" s="218">
        <v>0</v>
      </c>
      <c r="I16" s="229">
        <v>2138102</v>
      </c>
      <c r="J16" s="229">
        <v>0</v>
      </c>
      <c r="K16" s="198">
        <f t="shared" si="1"/>
        <v>2138102</v>
      </c>
    </row>
    <row r="17" spans="1:11" ht="12.75">
      <c r="A17" s="194" t="s">
        <v>453</v>
      </c>
      <c r="B17" s="195">
        <v>8</v>
      </c>
      <c r="C17" s="218">
        <v>0</v>
      </c>
      <c r="D17" s="184">
        <v>8939803</v>
      </c>
      <c r="E17" s="223">
        <v>209985</v>
      </c>
      <c r="F17" s="218">
        <f t="shared" si="0"/>
        <v>9149788</v>
      </c>
      <c r="G17" s="198"/>
      <c r="H17" s="218">
        <v>0</v>
      </c>
      <c r="I17" s="229">
        <v>9252696</v>
      </c>
      <c r="J17" s="229">
        <v>209985</v>
      </c>
      <c r="K17" s="198">
        <f t="shared" si="1"/>
        <v>9462681</v>
      </c>
    </row>
    <row r="18" spans="1:11" ht="12.75">
      <c r="A18" s="194" t="s">
        <v>454</v>
      </c>
      <c r="B18" s="195">
        <v>9</v>
      </c>
      <c r="C18" s="218">
        <v>0</v>
      </c>
      <c r="D18" s="184">
        <v>1897423</v>
      </c>
      <c r="E18" s="223">
        <v>229168</v>
      </c>
      <c r="F18" s="218">
        <f t="shared" si="0"/>
        <v>2126591</v>
      </c>
      <c r="G18" s="198"/>
      <c r="H18" s="218">
        <v>0</v>
      </c>
      <c r="I18" s="229">
        <v>1963833</v>
      </c>
      <c r="J18" s="229">
        <v>229168</v>
      </c>
      <c r="K18" s="198">
        <f t="shared" si="1"/>
        <v>2193001</v>
      </c>
    </row>
    <row r="19" spans="1:11" ht="12.75">
      <c r="A19" s="194" t="s">
        <v>455</v>
      </c>
      <c r="B19" s="195">
        <v>10</v>
      </c>
      <c r="C19" s="218">
        <v>0</v>
      </c>
      <c r="D19" s="184">
        <v>8056055</v>
      </c>
      <c r="E19" s="223">
        <v>0</v>
      </c>
      <c r="F19" s="218">
        <f t="shared" si="0"/>
        <v>8056055</v>
      </c>
      <c r="G19" s="198"/>
      <c r="H19" s="218">
        <v>0</v>
      </c>
      <c r="I19" s="229">
        <v>8338017</v>
      </c>
      <c r="J19" s="229">
        <v>0</v>
      </c>
      <c r="K19" s="198">
        <f t="shared" si="1"/>
        <v>8338017</v>
      </c>
    </row>
    <row r="20" spans="1:11" ht="12.75">
      <c r="A20" s="194" t="s">
        <v>456</v>
      </c>
      <c r="B20" s="195">
        <v>11</v>
      </c>
      <c r="C20" s="218">
        <v>0</v>
      </c>
      <c r="D20" s="184">
        <v>844287</v>
      </c>
      <c r="E20" s="223">
        <v>104752</v>
      </c>
      <c r="F20" s="218">
        <f t="shared" si="0"/>
        <v>949039</v>
      </c>
      <c r="G20" s="198"/>
      <c r="H20" s="218">
        <v>0</v>
      </c>
      <c r="I20" s="229">
        <v>873837</v>
      </c>
      <c r="J20" s="229">
        <v>104752</v>
      </c>
      <c r="K20" s="198">
        <f t="shared" si="1"/>
        <v>978589</v>
      </c>
    </row>
    <row r="21" spans="1:11" ht="12.75">
      <c r="A21" s="194" t="s">
        <v>457</v>
      </c>
      <c r="B21" s="195">
        <v>12</v>
      </c>
      <c r="C21" s="218">
        <v>0</v>
      </c>
      <c r="D21" s="184">
        <v>464959</v>
      </c>
      <c r="E21" s="223">
        <v>107077</v>
      </c>
      <c r="F21" s="218">
        <f t="shared" si="0"/>
        <v>572036</v>
      </c>
      <c r="G21" s="198"/>
      <c r="H21" s="218">
        <v>0</v>
      </c>
      <c r="I21" s="229">
        <v>481233</v>
      </c>
      <c r="J21" s="229">
        <v>107077</v>
      </c>
      <c r="K21" s="198">
        <f t="shared" si="1"/>
        <v>588310</v>
      </c>
    </row>
    <row r="22" spans="1:11" ht="12.75">
      <c r="A22" s="194" t="s">
        <v>458</v>
      </c>
      <c r="B22" s="195">
        <v>13</v>
      </c>
      <c r="C22" s="218">
        <v>0</v>
      </c>
      <c r="D22" s="184">
        <v>197138</v>
      </c>
      <c r="E22" s="223">
        <v>12905</v>
      </c>
      <c r="F22" s="218">
        <f t="shared" si="0"/>
        <v>210043</v>
      </c>
      <c r="G22" s="198"/>
      <c r="H22" s="218">
        <v>0</v>
      </c>
      <c r="I22" s="229">
        <v>204038</v>
      </c>
      <c r="J22" s="229">
        <v>12905</v>
      </c>
      <c r="K22" s="198">
        <f t="shared" si="1"/>
        <v>216943</v>
      </c>
    </row>
    <row r="23" spans="1:11" ht="12.75">
      <c r="A23" s="194" t="s">
        <v>459</v>
      </c>
      <c r="B23" s="195">
        <v>14</v>
      </c>
      <c r="C23" s="218">
        <v>0</v>
      </c>
      <c r="D23" s="184">
        <v>1435983</v>
      </c>
      <c r="E23" s="223">
        <v>102421</v>
      </c>
      <c r="F23" s="218">
        <f t="shared" si="0"/>
        <v>1538404</v>
      </c>
      <c r="G23" s="198"/>
      <c r="H23" s="218">
        <v>0</v>
      </c>
      <c r="I23" s="229">
        <v>1486242</v>
      </c>
      <c r="J23" s="229">
        <v>102421</v>
      </c>
      <c r="K23" s="198">
        <f t="shared" si="1"/>
        <v>1588663</v>
      </c>
    </row>
    <row r="24" spans="1:11" ht="12.75">
      <c r="A24" s="194" t="s">
        <v>460</v>
      </c>
      <c r="B24" s="195">
        <v>15</v>
      </c>
      <c r="C24" s="218">
        <v>0</v>
      </c>
      <c r="D24" s="184">
        <v>2811281</v>
      </c>
      <c r="E24" s="223">
        <v>49265</v>
      </c>
      <c r="F24" s="218">
        <f t="shared" si="0"/>
        <v>2860546</v>
      </c>
      <c r="G24" s="198"/>
      <c r="H24" s="218">
        <v>0</v>
      </c>
      <c r="I24" s="229">
        <v>2909676</v>
      </c>
      <c r="J24" s="229">
        <v>49265</v>
      </c>
      <c r="K24" s="198">
        <f t="shared" si="1"/>
        <v>2958941</v>
      </c>
    </row>
    <row r="25" spans="1:11" ht="12.75">
      <c r="A25" s="194" t="s">
        <v>461</v>
      </c>
      <c r="B25" s="195">
        <v>16</v>
      </c>
      <c r="C25" s="218">
        <v>0</v>
      </c>
      <c r="D25" s="184">
        <v>6057887</v>
      </c>
      <c r="E25" s="223">
        <v>0</v>
      </c>
      <c r="F25" s="218">
        <f t="shared" si="0"/>
        <v>6057887</v>
      </c>
      <c r="G25" s="198"/>
      <c r="H25" s="218">
        <v>0</v>
      </c>
      <c r="I25" s="229">
        <v>6269913</v>
      </c>
      <c r="J25" s="229">
        <v>0</v>
      </c>
      <c r="K25" s="198">
        <f t="shared" si="1"/>
        <v>6269913</v>
      </c>
    </row>
    <row r="26" spans="1:11" ht="12.75">
      <c r="A26" s="194" t="s">
        <v>462</v>
      </c>
      <c r="B26" s="195">
        <v>17</v>
      </c>
      <c r="C26" s="218">
        <v>0</v>
      </c>
      <c r="D26" s="184">
        <v>1818556</v>
      </c>
      <c r="E26" s="223">
        <v>0</v>
      </c>
      <c r="F26" s="218">
        <f t="shared" si="0"/>
        <v>1818556</v>
      </c>
      <c r="G26" s="198"/>
      <c r="H26" s="218">
        <v>0</v>
      </c>
      <c r="I26" s="229">
        <v>1882205</v>
      </c>
      <c r="J26" s="229">
        <v>0</v>
      </c>
      <c r="K26" s="198">
        <f t="shared" si="1"/>
        <v>1882205</v>
      </c>
    </row>
    <row r="27" spans="1:11" ht="12.75">
      <c r="A27" s="194" t="s">
        <v>463</v>
      </c>
      <c r="B27" s="195">
        <v>18</v>
      </c>
      <c r="C27" s="218">
        <v>0</v>
      </c>
      <c r="D27" s="184">
        <v>735982</v>
      </c>
      <c r="E27" s="223">
        <v>0</v>
      </c>
      <c r="F27" s="218">
        <f t="shared" si="0"/>
        <v>735982</v>
      </c>
      <c r="G27" s="198"/>
      <c r="H27" s="218">
        <v>0</v>
      </c>
      <c r="I27" s="229">
        <v>761741</v>
      </c>
      <c r="J27" s="229">
        <v>0</v>
      </c>
      <c r="K27" s="198">
        <f t="shared" si="1"/>
        <v>761741</v>
      </c>
    </row>
    <row r="28" spans="1:11" ht="12.75">
      <c r="A28" s="194" t="s">
        <v>464</v>
      </c>
      <c r="B28" s="195">
        <v>19</v>
      </c>
      <c r="C28" s="218">
        <v>0</v>
      </c>
      <c r="D28" s="184">
        <v>803867</v>
      </c>
      <c r="E28" s="223">
        <v>15206</v>
      </c>
      <c r="F28" s="218">
        <f t="shared" si="0"/>
        <v>819073</v>
      </c>
      <c r="G28" s="198"/>
      <c r="H28" s="218">
        <v>0</v>
      </c>
      <c r="I28" s="229">
        <v>832002</v>
      </c>
      <c r="J28" s="229">
        <v>15206</v>
      </c>
      <c r="K28" s="198">
        <f t="shared" si="1"/>
        <v>847208</v>
      </c>
    </row>
    <row r="29" spans="1:11" ht="12.75">
      <c r="A29" s="194" t="s">
        <v>465</v>
      </c>
      <c r="B29" s="195">
        <v>20</v>
      </c>
      <c r="C29" s="218">
        <v>0</v>
      </c>
      <c r="D29" s="184">
        <v>2233598</v>
      </c>
      <c r="E29" s="223">
        <v>113321</v>
      </c>
      <c r="F29" s="218">
        <f t="shared" si="0"/>
        <v>2346919</v>
      </c>
      <c r="G29" s="198"/>
      <c r="H29" s="218">
        <v>0</v>
      </c>
      <c r="I29" s="229">
        <v>2311774</v>
      </c>
      <c r="J29" s="229">
        <v>113321</v>
      </c>
      <c r="K29" s="198">
        <f t="shared" si="1"/>
        <v>2425095</v>
      </c>
    </row>
    <row r="30" spans="1:11" ht="12.75">
      <c r="A30" s="194" t="s">
        <v>466</v>
      </c>
      <c r="B30" s="195">
        <v>21</v>
      </c>
      <c r="C30" s="218">
        <v>0</v>
      </c>
      <c r="D30" s="184">
        <v>955017</v>
      </c>
      <c r="E30" s="223">
        <v>70423</v>
      </c>
      <c r="F30" s="218">
        <f t="shared" si="0"/>
        <v>1025440</v>
      </c>
      <c r="G30" s="198"/>
      <c r="H30" s="218">
        <v>0</v>
      </c>
      <c r="I30" s="229">
        <v>988443</v>
      </c>
      <c r="J30" s="229">
        <v>70423</v>
      </c>
      <c r="K30" s="198">
        <f t="shared" si="1"/>
        <v>1058866</v>
      </c>
    </row>
    <row r="31" spans="1:11" ht="12.75">
      <c r="A31" s="194" t="s">
        <v>467</v>
      </c>
      <c r="B31" s="195">
        <v>22</v>
      </c>
      <c r="C31" s="218">
        <v>0</v>
      </c>
      <c r="D31" s="184">
        <v>96433</v>
      </c>
      <c r="E31" s="223">
        <v>49064</v>
      </c>
      <c r="F31" s="218">
        <f t="shared" si="0"/>
        <v>145497</v>
      </c>
      <c r="G31" s="198"/>
      <c r="H31" s="218">
        <v>0</v>
      </c>
      <c r="I31" s="229">
        <v>99808</v>
      </c>
      <c r="J31" s="229">
        <v>49064</v>
      </c>
      <c r="K31" s="198">
        <f t="shared" si="1"/>
        <v>148872</v>
      </c>
    </row>
    <row r="32" spans="1:11" ht="12.75">
      <c r="A32" s="194" t="s">
        <v>468</v>
      </c>
      <c r="B32" s="195">
        <v>23</v>
      </c>
      <c r="C32" s="218">
        <v>0</v>
      </c>
      <c r="D32" s="184">
        <v>1218953</v>
      </c>
      <c r="E32" s="223">
        <v>1049474</v>
      </c>
      <c r="F32" s="218">
        <f t="shared" si="0"/>
        <v>2268427</v>
      </c>
      <c r="G32" s="198"/>
      <c r="H32" s="218">
        <v>0</v>
      </c>
      <c r="I32" s="229">
        <v>1261616</v>
      </c>
      <c r="J32" s="229">
        <v>1049474</v>
      </c>
      <c r="K32" s="198">
        <f t="shared" si="1"/>
        <v>2311090</v>
      </c>
    </row>
    <row r="33" spans="1:11" ht="12.75">
      <c r="A33" s="194" t="s">
        <v>469</v>
      </c>
      <c r="B33" s="195">
        <v>24</v>
      </c>
      <c r="C33" s="218">
        <v>0</v>
      </c>
      <c r="D33" s="184">
        <v>1806769</v>
      </c>
      <c r="E33" s="223">
        <v>160614</v>
      </c>
      <c r="F33" s="218">
        <f t="shared" si="0"/>
        <v>1967383</v>
      </c>
      <c r="G33" s="198"/>
      <c r="H33" s="218">
        <v>0</v>
      </c>
      <c r="I33" s="229">
        <v>1870006</v>
      </c>
      <c r="J33" s="229">
        <v>160614</v>
      </c>
      <c r="K33" s="198">
        <f t="shared" si="1"/>
        <v>2030620</v>
      </c>
    </row>
    <row r="34" spans="1:11" ht="12.75">
      <c r="A34" s="194" t="s">
        <v>470</v>
      </c>
      <c r="B34" s="195">
        <v>25</v>
      </c>
      <c r="C34" s="218">
        <v>0</v>
      </c>
      <c r="D34" s="184">
        <v>1801819</v>
      </c>
      <c r="E34" s="223">
        <v>902</v>
      </c>
      <c r="F34" s="218">
        <f t="shared" si="0"/>
        <v>1802721</v>
      </c>
      <c r="G34" s="198"/>
      <c r="H34" s="218">
        <v>0</v>
      </c>
      <c r="I34" s="229">
        <v>1864883</v>
      </c>
      <c r="J34" s="229">
        <v>902</v>
      </c>
      <c r="K34" s="198">
        <f t="shared" si="1"/>
        <v>1865785</v>
      </c>
    </row>
    <row r="35" spans="1:11" ht="12.75">
      <c r="A35" s="194" t="s">
        <v>471</v>
      </c>
      <c r="B35" s="195">
        <v>26</v>
      </c>
      <c r="C35" s="218">
        <v>0</v>
      </c>
      <c r="D35" s="184">
        <v>2397629</v>
      </c>
      <c r="E35" s="223">
        <v>0</v>
      </c>
      <c r="F35" s="218">
        <f t="shared" si="0"/>
        <v>2397629</v>
      </c>
      <c r="G35" s="198"/>
      <c r="H35" s="218">
        <v>0</v>
      </c>
      <c r="I35" s="229">
        <v>2481546</v>
      </c>
      <c r="J35" s="229">
        <v>0</v>
      </c>
      <c r="K35" s="198">
        <f t="shared" si="1"/>
        <v>2481546</v>
      </c>
    </row>
    <row r="36" spans="1:11" ht="12.75">
      <c r="A36" s="194" t="s">
        <v>472</v>
      </c>
      <c r="B36" s="195">
        <v>27</v>
      </c>
      <c r="C36" s="218">
        <v>0</v>
      </c>
      <c r="D36" s="184">
        <v>646096</v>
      </c>
      <c r="E36" s="223">
        <v>31856</v>
      </c>
      <c r="F36" s="218">
        <f t="shared" si="0"/>
        <v>677952</v>
      </c>
      <c r="G36" s="198"/>
      <c r="H36" s="218">
        <v>0</v>
      </c>
      <c r="I36" s="229">
        <v>668709</v>
      </c>
      <c r="J36" s="229">
        <v>31856</v>
      </c>
      <c r="K36" s="198">
        <f t="shared" si="1"/>
        <v>700565</v>
      </c>
    </row>
    <row r="37" spans="1:11" ht="12.75">
      <c r="A37" s="194" t="s">
        <v>473</v>
      </c>
      <c r="B37" s="195">
        <v>28</v>
      </c>
      <c r="C37" s="218">
        <v>0</v>
      </c>
      <c r="D37" s="184">
        <v>214087</v>
      </c>
      <c r="E37" s="223">
        <v>0</v>
      </c>
      <c r="F37" s="218">
        <f t="shared" si="0"/>
        <v>214087</v>
      </c>
      <c r="G37" s="198"/>
      <c r="H37" s="218">
        <v>0</v>
      </c>
      <c r="I37" s="229">
        <v>221580</v>
      </c>
      <c r="J37" s="229">
        <v>0</v>
      </c>
      <c r="K37" s="198">
        <f t="shared" si="1"/>
        <v>221580</v>
      </c>
    </row>
    <row r="38" spans="1:11" ht="12.75">
      <c r="A38" s="194" t="s">
        <v>474</v>
      </c>
      <c r="B38" s="195">
        <v>29</v>
      </c>
      <c r="C38" s="218">
        <v>0</v>
      </c>
      <c r="D38" s="184">
        <v>308844</v>
      </c>
      <c r="E38" s="223">
        <v>30129</v>
      </c>
      <c r="F38" s="218">
        <f t="shared" si="0"/>
        <v>338973</v>
      </c>
      <c r="G38" s="198"/>
      <c r="H38" s="218">
        <v>0</v>
      </c>
      <c r="I38" s="229">
        <v>319654</v>
      </c>
      <c r="J38" s="229">
        <v>30129</v>
      </c>
      <c r="K38" s="198">
        <f t="shared" si="1"/>
        <v>349783</v>
      </c>
    </row>
    <row r="39" spans="1:11" ht="12.75">
      <c r="A39" s="194" t="s">
        <v>475</v>
      </c>
      <c r="B39" s="195">
        <v>30</v>
      </c>
      <c r="C39" s="218">
        <v>0</v>
      </c>
      <c r="D39" s="184">
        <v>6201104</v>
      </c>
      <c r="E39" s="223">
        <v>0</v>
      </c>
      <c r="F39" s="218">
        <f t="shared" si="0"/>
        <v>6201104</v>
      </c>
      <c r="G39" s="198"/>
      <c r="H39" s="218">
        <v>0</v>
      </c>
      <c r="I39" s="229">
        <v>6418143</v>
      </c>
      <c r="J39" s="229">
        <v>0</v>
      </c>
      <c r="K39" s="198">
        <f t="shared" si="1"/>
        <v>6418143</v>
      </c>
    </row>
    <row r="40" spans="1:11" ht="12.75">
      <c r="A40" s="194" t="s">
        <v>476</v>
      </c>
      <c r="B40" s="195">
        <v>31</v>
      </c>
      <c r="C40" s="218">
        <v>0</v>
      </c>
      <c r="D40" s="184">
        <v>6183385</v>
      </c>
      <c r="E40" s="223">
        <v>144147</v>
      </c>
      <c r="F40" s="218">
        <f t="shared" si="0"/>
        <v>6327532</v>
      </c>
      <c r="G40" s="198"/>
      <c r="H40" s="218">
        <v>0</v>
      </c>
      <c r="I40" s="229">
        <v>6399803</v>
      </c>
      <c r="J40" s="229">
        <v>144147</v>
      </c>
      <c r="K40" s="198">
        <f t="shared" si="1"/>
        <v>6543950</v>
      </c>
    </row>
    <row r="41" spans="1:11" ht="12.75">
      <c r="A41" s="194" t="s">
        <v>477</v>
      </c>
      <c r="B41" s="195">
        <v>32</v>
      </c>
      <c r="C41" s="218">
        <v>0</v>
      </c>
      <c r="D41" s="184">
        <v>1453444</v>
      </c>
      <c r="E41" s="223">
        <v>27057</v>
      </c>
      <c r="F41" s="218">
        <f t="shared" si="0"/>
        <v>1480501</v>
      </c>
      <c r="G41" s="198"/>
      <c r="H41" s="218">
        <v>0</v>
      </c>
      <c r="I41" s="229">
        <v>1504315</v>
      </c>
      <c r="J41" s="229">
        <v>27057</v>
      </c>
      <c r="K41" s="198">
        <f t="shared" si="1"/>
        <v>1531372</v>
      </c>
    </row>
    <row r="42" spans="1:11" ht="12.75">
      <c r="A42" s="194" t="s">
        <v>478</v>
      </c>
      <c r="B42" s="195">
        <v>33</v>
      </c>
      <c r="C42" s="218">
        <v>0</v>
      </c>
      <c r="D42" s="184">
        <v>134832</v>
      </c>
      <c r="E42" s="223">
        <v>21105</v>
      </c>
      <c r="F42" s="218">
        <f t="shared" si="0"/>
        <v>155937</v>
      </c>
      <c r="G42" s="198"/>
      <c r="H42" s="218">
        <v>0</v>
      </c>
      <c r="I42" s="229">
        <v>139551</v>
      </c>
      <c r="J42" s="229">
        <v>21105</v>
      </c>
      <c r="K42" s="198">
        <f t="shared" si="1"/>
        <v>160656</v>
      </c>
    </row>
    <row r="43" spans="1:11" ht="12.75">
      <c r="A43" s="194" t="s">
        <v>479</v>
      </c>
      <c r="B43" s="195">
        <v>34</v>
      </c>
      <c r="C43" s="218">
        <v>0</v>
      </c>
      <c r="D43" s="184">
        <v>209654</v>
      </c>
      <c r="E43" s="223">
        <v>12527</v>
      </c>
      <c r="F43" s="218">
        <f t="shared" si="0"/>
        <v>222181</v>
      </c>
      <c r="G43" s="198"/>
      <c r="H43" s="218">
        <v>0</v>
      </c>
      <c r="I43" s="229">
        <v>216992</v>
      </c>
      <c r="J43" s="229">
        <v>12527</v>
      </c>
      <c r="K43" s="198">
        <f t="shared" si="1"/>
        <v>229519</v>
      </c>
    </row>
    <row r="44" spans="1:11" ht="12.75">
      <c r="A44" s="194" t="s">
        <v>480</v>
      </c>
      <c r="B44" s="195">
        <v>35</v>
      </c>
      <c r="C44" s="218">
        <v>0</v>
      </c>
      <c r="D44" s="184">
        <v>201181161</v>
      </c>
      <c r="E44" s="223">
        <v>419294</v>
      </c>
      <c r="F44" s="218">
        <f t="shared" si="0"/>
        <v>201600455</v>
      </c>
      <c r="G44" s="198"/>
      <c r="H44" s="218">
        <v>0</v>
      </c>
      <c r="I44" s="229">
        <v>208222502</v>
      </c>
      <c r="J44" s="229">
        <v>419294</v>
      </c>
      <c r="K44" s="198">
        <f t="shared" si="1"/>
        <v>208641796</v>
      </c>
    </row>
    <row r="45" spans="1:11" ht="12.75">
      <c r="A45" s="194" t="s">
        <v>481</v>
      </c>
      <c r="B45" s="195">
        <v>36</v>
      </c>
      <c r="C45" s="218">
        <v>0</v>
      </c>
      <c r="D45" s="184">
        <v>1556625</v>
      </c>
      <c r="E45" s="223">
        <v>616320</v>
      </c>
      <c r="F45" s="218">
        <f t="shared" si="0"/>
        <v>2172945</v>
      </c>
      <c r="G45" s="198"/>
      <c r="H45" s="218">
        <v>0</v>
      </c>
      <c r="I45" s="229">
        <v>1611107</v>
      </c>
      <c r="J45" s="229">
        <v>616320</v>
      </c>
      <c r="K45" s="198">
        <f t="shared" si="1"/>
        <v>2227427</v>
      </c>
    </row>
    <row r="46" spans="1:11" ht="12.75">
      <c r="A46" s="194" t="s">
        <v>482</v>
      </c>
      <c r="B46" s="195">
        <v>37</v>
      </c>
      <c r="C46" s="218">
        <v>0</v>
      </c>
      <c r="D46" s="184">
        <v>267857</v>
      </c>
      <c r="E46" s="223">
        <v>3565</v>
      </c>
      <c r="F46" s="218">
        <f t="shared" si="0"/>
        <v>271422</v>
      </c>
      <c r="G46" s="198"/>
      <c r="H46" s="218">
        <v>0</v>
      </c>
      <c r="I46" s="229">
        <v>277232</v>
      </c>
      <c r="J46" s="229">
        <v>3565</v>
      </c>
      <c r="K46" s="198">
        <f t="shared" si="1"/>
        <v>280797</v>
      </c>
    </row>
    <row r="47" spans="1:11" ht="12.75">
      <c r="A47" s="194" t="s">
        <v>483</v>
      </c>
      <c r="B47" s="195">
        <v>38</v>
      </c>
      <c r="C47" s="218">
        <v>0</v>
      </c>
      <c r="D47" s="184">
        <v>516201</v>
      </c>
      <c r="E47" s="223">
        <v>166882</v>
      </c>
      <c r="F47" s="218">
        <f t="shared" si="0"/>
        <v>683083</v>
      </c>
      <c r="G47" s="198"/>
      <c r="H47" s="218">
        <v>0</v>
      </c>
      <c r="I47" s="229">
        <v>534268</v>
      </c>
      <c r="J47" s="229">
        <v>166882</v>
      </c>
      <c r="K47" s="198">
        <f t="shared" si="1"/>
        <v>701150</v>
      </c>
    </row>
    <row r="48" spans="1:11" ht="12.75">
      <c r="A48" s="194" t="s">
        <v>484</v>
      </c>
      <c r="B48" s="195">
        <v>39</v>
      </c>
      <c r="C48" s="218">
        <v>0</v>
      </c>
      <c r="D48" s="184">
        <v>363726</v>
      </c>
      <c r="E48" s="223">
        <v>0</v>
      </c>
      <c r="F48" s="218">
        <f t="shared" si="0"/>
        <v>363726</v>
      </c>
      <c r="G48" s="198"/>
      <c r="H48" s="218">
        <v>0</v>
      </c>
      <c r="I48" s="229">
        <v>376456</v>
      </c>
      <c r="J48" s="229">
        <v>0</v>
      </c>
      <c r="K48" s="198">
        <f t="shared" si="1"/>
        <v>376456</v>
      </c>
    </row>
    <row r="49" spans="1:11" ht="12.75">
      <c r="A49" s="194" t="s">
        <v>485</v>
      </c>
      <c r="B49" s="195">
        <v>40</v>
      </c>
      <c r="C49" s="218">
        <v>0</v>
      </c>
      <c r="D49" s="184">
        <v>6076372</v>
      </c>
      <c r="E49" s="223">
        <v>31608</v>
      </c>
      <c r="F49" s="218">
        <f t="shared" si="0"/>
        <v>6107980</v>
      </c>
      <c r="G49" s="198"/>
      <c r="H49" s="218">
        <v>0</v>
      </c>
      <c r="I49" s="229">
        <v>6289045</v>
      </c>
      <c r="J49" s="229">
        <v>31608</v>
      </c>
      <c r="K49" s="198">
        <f t="shared" si="1"/>
        <v>6320653</v>
      </c>
    </row>
    <row r="50" spans="1:11" ht="12.75">
      <c r="A50" s="194" t="s">
        <v>486</v>
      </c>
      <c r="B50" s="195">
        <v>41</v>
      </c>
      <c r="C50" s="218">
        <v>0</v>
      </c>
      <c r="D50" s="184">
        <v>419274</v>
      </c>
      <c r="E50" s="223">
        <v>326684</v>
      </c>
      <c r="F50" s="218">
        <f t="shared" si="0"/>
        <v>745958</v>
      </c>
      <c r="G50" s="198"/>
      <c r="H50" s="218">
        <v>0</v>
      </c>
      <c r="I50" s="229">
        <v>433949</v>
      </c>
      <c r="J50" s="229">
        <v>326684</v>
      </c>
      <c r="K50" s="198">
        <f t="shared" si="1"/>
        <v>760633</v>
      </c>
    </row>
    <row r="51" spans="1:11" ht="12.75">
      <c r="A51" s="194" t="s">
        <v>487</v>
      </c>
      <c r="B51" s="195">
        <v>42</v>
      </c>
      <c r="C51" s="218">
        <v>0</v>
      </c>
      <c r="D51" s="184">
        <v>3867561</v>
      </c>
      <c r="E51" s="223">
        <v>377162</v>
      </c>
      <c r="F51" s="218">
        <f t="shared" si="0"/>
        <v>4244723</v>
      </c>
      <c r="G51" s="198"/>
      <c r="H51" s="218">
        <v>0</v>
      </c>
      <c r="I51" s="229">
        <v>4002926</v>
      </c>
      <c r="J51" s="229">
        <v>377162</v>
      </c>
      <c r="K51" s="198">
        <f t="shared" si="1"/>
        <v>4380088</v>
      </c>
    </row>
    <row r="52" spans="1:11" ht="12.75">
      <c r="A52" s="194" t="s">
        <v>488</v>
      </c>
      <c r="B52" s="195">
        <v>43</v>
      </c>
      <c r="C52" s="218">
        <v>0</v>
      </c>
      <c r="D52" s="184">
        <v>414004</v>
      </c>
      <c r="E52" s="223">
        <v>86304</v>
      </c>
      <c r="F52" s="218">
        <f t="shared" si="0"/>
        <v>500308</v>
      </c>
      <c r="G52" s="198"/>
      <c r="H52" s="218">
        <v>0</v>
      </c>
      <c r="I52" s="229">
        <v>428494</v>
      </c>
      <c r="J52" s="229">
        <v>86304</v>
      </c>
      <c r="K52" s="198">
        <f t="shared" si="1"/>
        <v>514798</v>
      </c>
    </row>
    <row r="53" spans="1:11" ht="12.75">
      <c r="A53" s="194" t="s">
        <v>489</v>
      </c>
      <c r="B53" s="195">
        <v>44</v>
      </c>
      <c r="C53" s="218">
        <v>0</v>
      </c>
      <c r="D53" s="184">
        <v>22233756</v>
      </c>
      <c r="E53" s="223">
        <v>239</v>
      </c>
      <c r="F53" s="218">
        <f t="shared" si="0"/>
        <v>22233995</v>
      </c>
      <c r="G53" s="198"/>
      <c r="H53" s="218">
        <v>0</v>
      </c>
      <c r="I53" s="229">
        <v>23011937</v>
      </c>
      <c r="J53" s="229">
        <v>239</v>
      </c>
      <c r="K53" s="198">
        <f t="shared" si="1"/>
        <v>23012176</v>
      </c>
    </row>
    <row r="54" spans="1:11" ht="12.75">
      <c r="A54" s="194" t="s">
        <v>490</v>
      </c>
      <c r="B54" s="195">
        <v>45</v>
      </c>
      <c r="C54" s="218">
        <v>0</v>
      </c>
      <c r="D54" s="184">
        <v>524296</v>
      </c>
      <c r="E54" s="223">
        <v>93239</v>
      </c>
      <c r="F54" s="218">
        <f t="shared" si="0"/>
        <v>617535</v>
      </c>
      <c r="G54" s="198"/>
      <c r="H54" s="218">
        <v>0</v>
      </c>
      <c r="I54" s="229">
        <v>542646</v>
      </c>
      <c r="J54" s="229">
        <v>93239</v>
      </c>
      <c r="K54" s="198">
        <f t="shared" si="1"/>
        <v>635885</v>
      </c>
    </row>
    <row r="55" spans="1:11" ht="12.75">
      <c r="A55" s="194" t="s">
        <v>491</v>
      </c>
      <c r="B55" s="195">
        <v>46</v>
      </c>
      <c r="C55" s="218">
        <v>0</v>
      </c>
      <c r="D55" s="184">
        <v>6741760</v>
      </c>
      <c r="E55" s="223">
        <v>0</v>
      </c>
      <c r="F55" s="218">
        <f t="shared" si="0"/>
        <v>6741760</v>
      </c>
      <c r="G55" s="198"/>
      <c r="H55" s="218">
        <v>0</v>
      </c>
      <c r="I55" s="229">
        <v>6977722</v>
      </c>
      <c r="J55" s="229">
        <v>0</v>
      </c>
      <c r="K55" s="198">
        <f t="shared" si="1"/>
        <v>6977722</v>
      </c>
    </row>
    <row r="56" spans="1:11" ht="12.75">
      <c r="A56" s="194" t="s">
        <v>492</v>
      </c>
      <c r="B56" s="195">
        <v>47</v>
      </c>
      <c r="C56" s="218">
        <v>0</v>
      </c>
      <c r="D56" s="184">
        <v>325143</v>
      </c>
      <c r="E56" s="223">
        <v>2468</v>
      </c>
      <c r="F56" s="218">
        <f t="shared" si="0"/>
        <v>327611</v>
      </c>
      <c r="G56" s="198"/>
      <c r="H56" s="218">
        <v>0</v>
      </c>
      <c r="I56" s="229">
        <v>336523</v>
      </c>
      <c r="J56" s="229">
        <v>2468</v>
      </c>
      <c r="K56" s="198">
        <f t="shared" si="1"/>
        <v>338991</v>
      </c>
    </row>
    <row r="57" spans="1:11" ht="12.75">
      <c r="A57" s="194" t="s">
        <v>493</v>
      </c>
      <c r="B57" s="195">
        <v>48</v>
      </c>
      <c r="C57" s="218">
        <v>0</v>
      </c>
      <c r="D57" s="184">
        <v>2780883</v>
      </c>
      <c r="E57" s="223">
        <v>0</v>
      </c>
      <c r="F57" s="218">
        <f t="shared" si="0"/>
        <v>2780883</v>
      </c>
      <c r="G57" s="198"/>
      <c r="H57" s="218">
        <v>0</v>
      </c>
      <c r="I57" s="229">
        <v>2878214</v>
      </c>
      <c r="J57" s="229">
        <v>0</v>
      </c>
      <c r="K57" s="198">
        <f t="shared" si="1"/>
        <v>2878214</v>
      </c>
    </row>
    <row r="58" spans="1:11" ht="12.75">
      <c r="A58" s="194" t="s">
        <v>494</v>
      </c>
      <c r="B58" s="195">
        <v>49</v>
      </c>
      <c r="C58" s="218">
        <v>0</v>
      </c>
      <c r="D58" s="184">
        <v>22812246</v>
      </c>
      <c r="E58" s="223">
        <v>0</v>
      </c>
      <c r="F58" s="218">
        <f t="shared" si="0"/>
        <v>22812246</v>
      </c>
      <c r="G58" s="198"/>
      <c r="H58" s="218">
        <v>0</v>
      </c>
      <c r="I58" s="229">
        <v>23610675</v>
      </c>
      <c r="J58" s="229">
        <v>0</v>
      </c>
      <c r="K58" s="198">
        <f t="shared" si="1"/>
        <v>23610675</v>
      </c>
    </row>
    <row r="59" spans="1:11" ht="12.75">
      <c r="A59" s="194" t="s">
        <v>495</v>
      </c>
      <c r="B59" s="195">
        <v>50</v>
      </c>
      <c r="C59" s="218">
        <v>0</v>
      </c>
      <c r="D59" s="184">
        <v>2277134</v>
      </c>
      <c r="E59" s="223">
        <v>39686</v>
      </c>
      <c r="F59" s="218">
        <f t="shared" si="0"/>
        <v>2316820</v>
      </c>
      <c r="G59" s="198"/>
      <c r="H59" s="218">
        <v>0</v>
      </c>
      <c r="I59" s="229">
        <v>2356834</v>
      </c>
      <c r="J59" s="229">
        <v>39686</v>
      </c>
      <c r="K59" s="198">
        <f t="shared" si="1"/>
        <v>2396520</v>
      </c>
    </row>
    <row r="60" spans="1:11" ht="12.75">
      <c r="A60" s="194" t="s">
        <v>496</v>
      </c>
      <c r="B60" s="195">
        <v>51</v>
      </c>
      <c r="C60" s="218">
        <v>0</v>
      </c>
      <c r="D60" s="184">
        <v>232942</v>
      </c>
      <c r="E60" s="223">
        <v>168005</v>
      </c>
      <c r="F60" s="218">
        <f t="shared" si="0"/>
        <v>400947</v>
      </c>
      <c r="G60" s="198"/>
      <c r="H60" s="218">
        <v>0</v>
      </c>
      <c r="I60" s="229">
        <v>241095</v>
      </c>
      <c r="J60" s="229">
        <v>168005</v>
      </c>
      <c r="K60" s="198">
        <f t="shared" si="1"/>
        <v>409100</v>
      </c>
    </row>
    <row r="61" spans="1:11" ht="12.75">
      <c r="A61" s="194" t="s">
        <v>497</v>
      </c>
      <c r="B61" s="195">
        <v>52</v>
      </c>
      <c r="C61" s="218">
        <v>0</v>
      </c>
      <c r="D61" s="184">
        <v>1551239</v>
      </c>
      <c r="E61" s="223">
        <v>179428</v>
      </c>
      <c r="F61" s="218">
        <f t="shared" si="0"/>
        <v>1730667</v>
      </c>
      <c r="G61" s="198"/>
      <c r="H61" s="218">
        <v>0</v>
      </c>
      <c r="I61" s="229">
        <v>1605532</v>
      </c>
      <c r="J61" s="229">
        <v>179428</v>
      </c>
      <c r="K61" s="198">
        <f t="shared" si="1"/>
        <v>1784960</v>
      </c>
    </row>
    <row r="62" spans="1:11" ht="12.75">
      <c r="A62" s="194" t="s">
        <v>498</v>
      </c>
      <c r="B62" s="195">
        <v>53</v>
      </c>
      <c r="C62" s="218">
        <v>0</v>
      </c>
      <c r="D62" s="184">
        <v>185614</v>
      </c>
      <c r="E62" s="223">
        <v>19505</v>
      </c>
      <c r="F62" s="218">
        <f t="shared" si="0"/>
        <v>205119</v>
      </c>
      <c r="G62" s="198"/>
      <c r="H62" s="218">
        <v>0</v>
      </c>
      <c r="I62" s="229">
        <v>192111</v>
      </c>
      <c r="J62" s="229">
        <v>19505</v>
      </c>
      <c r="K62" s="198">
        <f t="shared" si="1"/>
        <v>211616</v>
      </c>
    </row>
    <row r="63" spans="1:11" ht="12.75">
      <c r="A63" s="194" t="s">
        <v>499</v>
      </c>
      <c r="B63" s="195">
        <v>54</v>
      </c>
      <c r="C63" s="218">
        <v>0</v>
      </c>
      <c r="D63" s="184">
        <v>1538419</v>
      </c>
      <c r="E63" s="223">
        <v>5344</v>
      </c>
      <c r="F63" s="218">
        <f t="shared" si="0"/>
        <v>1543763</v>
      </c>
      <c r="G63" s="198"/>
      <c r="H63" s="218">
        <v>0</v>
      </c>
      <c r="I63" s="229">
        <v>1592264</v>
      </c>
      <c r="J63" s="229">
        <v>5344</v>
      </c>
      <c r="K63" s="198">
        <f t="shared" si="1"/>
        <v>1597608</v>
      </c>
    </row>
    <row r="64" spans="1:11" ht="12.75">
      <c r="A64" s="194" t="s">
        <v>500</v>
      </c>
      <c r="B64" s="195">
        <v>55</v>
      </c>
      <c r="C64" s="218">
        <v>0</v>
      </c>
      <c r="D64" s="184">
        <v>159810</v>
      </c>
      <c r="E64" s="223">
        <v>0</v>
      </c>
      <c r="F64" s="218">
        <f t="shared" si="0"/>
        <v>159810</v>
      </c>
      <c r="G64" s="198"/>
      <c r="H64" s="218">
        <v>0</v>
      </c>
      <c r="I64" s="229">
        <v>165403</v>
      </c>
      <c r="J64" s="229">
        <v>0</v>
      </c>
      <c r="K64" s="198">
        <f t="shared" si="1"/>
        <v>165403</v>
      </c>
    </row>
    <row r="65" spans="1:11" ht="12.75">
      <c r="A65" s="194" t="s">
        <v>501</v>
      </c>
      <c r="B65" s="195">
        <v>56</v>
      </c>
      <c r="C65" s="218">
        <v>0</v>
      </c>
      <c r="D65" s="184">
        <v>5389609</v>
      </c>
      <c r="E65" s="223">
        <v>5661</v>
      </c>
      <c r="F65" s="218">
        <f t="shared" si="0"/>
        <v>5395270</v>
      </c>
      <c r="G65" s="198"/>
      <c r="H65" s="218">
        <v>0</v>
      </c>
      <c r="I65" s="229">
        <v>5578245</v>
      </c>
      <c r="J65" s="229">
        <v>5661</v>
      </c>
      <c r="K65" s="198">
        <f t="shared" si="1"/>
        <v>5583906</v>
      </c>
    </row>
    <row r="66" spans="1:11" ht="12.75">
      <c r="A66" s="194" t="s">
        <v>502</v>
      </c>
      <c r="B66" s="195">
        <v>57</v>
      </c>
      <c r="C66" s="218">
        <v>0</v>
      </c>
      <c r="D66" s="184">
        <v>8721149</v>
      </c>
      <c r="E66" s="223">
        <v>141286</v>
      </c>
      <c r="F66" s="218">
        <f t="shared" si="0"/>
        <v>8862435</v>
      </c>
      <c r="G66" s="198"/>
      <c r="H66" s="218">
        <v>0</v>
      </c>
      <c r="I66" s="229">
        <v>9026389</v>
      </c>
      <c r="J66" s="229">
        <v>141286</v>
      </c>
      <c r="K66" s="198">
        <f t="shared" si="1"/>
        <v>9167675</v>
      </c>
    </row>
    <row r="67" spans="1:11" ht="12.75">
      <c r="A67" s="194" t="s">
        <v>503</v>
      </c>
      <c r="B67" s="195">
        <v>58</v>
      </c>
      <c r="C67" s="218">
        <v>0</v>
      </c>
      <c r="D67" s="184">
        <v>652321</v>
      </c>
      <c r="E67" s="223">
        <v>113786</v>
      </c>
      <c r="F67" s="218">
        <f t="shared" si="0"/>
        <v>766107</v>
      </c>
      <c r="G67" s="198"/>
      <c r="H67" s="218">
        <v>0</v>
      </c>
      <c r="I67" s="229">
        <v>675152</v>
      </c>
      <c r="J67" s="229">
        <v>113786</v>
      </c>
      <c r="K67" s="198">
        <f t="shared" si="1"/>
        <v>788938</v>
      </c>
    </row>
    <row r="68" spans="1:11" ht="12.75">
      <c r="A68" s="194" t="s">
        <v>504</v>
      </c>
      <c r="B68" s="195">
        <v>59</v>
      </c>
      <c r="C68" s="218">
        <v>0</v>
      </c>
      <c r="D68" s="184">
        <v>191177</v>
      </c>
      <c r="E68" s="223">
        <v>18318</v>
      </c>
      <c r="F68" s="218">
        <f t="shared" si="0"/>
        <v>209495</v>
      </c>
      <c r="G68" s="198"/>
      <c r="H68" s="218">
        <v>0</v>
      </c>
      <c r="I68" s="229">
        <v>197868</v>
      </c>
      <c r="J68" s="229">
        <v>18318</v>
      </c>
      <c r="K68" s="198">
        <f t="shared" si="1"/>
        <v>216186</v>
      </c>
    </row>
    <row r="69" spans="1:11" ht="12.75">
      <c r="A69" s="194" t="s">
        <v>505</v>
      </c>
      <c r="B69" s="195">
        <v>60</v>
      </c>
      <c r="C69" s="218">
        <v>0</v>
      </c>
      <c r="D69" s="184">
        <v>146607</v>
      </c>
      <c r="E69" s="223">
        <v>73083</v>
      </c>
      <c r="F69" s="218">
        <f t="shared" si="0"/>
        <v>219690</v>
      </c>
      <c r="G69" s="198"/>
      <c r="H69" s="218">
        <v>0</v>
      </c>
      <c r="I69" s="229">
        <v>151738</v>
      </c>
      <c r="J69" s="229">
        <v>73083</v>
      </c>
      <c r="K69" s="198">
        <f t="shared" si="1"/>
        <v>224821</v>
      </c>
    </row>
    <row r="70" spans="1:11" ht="12.75">
      <c r="A70" s="194" t="s">
        <v>506</v>
      </c>
      <c r="B70" s="195">
        <v>61</v>
      </c>
      <c r="C70" s="218">
        <v>0</v>
      </c>
      <c r="D70" s="184">
        <v>12227779</v>
      </c>
      <c r="E70" s="223">
        <v>0</v>
      </c>
      <c r="F70" s="218">
        <f t="shared" si="0"/>
        <v>12227779</v>
      </c>
      <c r="G70" s="198"/>
      <c r="H70" s="218">
        <v>0</v>
      </c>
      <c r="I70" s="229">
        <v>12655751</v>
      </c>
      <c r="J70" s="229">
        <v>0</v>
      </c>
      <c r="K70" s="198">
        <f t="shared" si="1"/>
        <v>12655751</v>
      </c>
    </row>
    <row r="71" spans="1:11" ht="12.75">
      <c r="A71" s="194" t="s">
        <v>507</v>
      </c>
      <c r="B71" s="195">
        <v>62</v>
      </c>
      <c r="C71" s="218">
        <v>0</v>
      </c>
      <c r="D71" s="184">
        <v>3983</v>
      </c>
      <c r="E71" s="223">
        <v>0</v>
      </c>
      <c r="F71" s="218">
        <f t="shared" si="0"/>
        <v>3983</v>
      </c>
      <c r="G71" s="198"/>
      <c r="H71" s="218">
        <v>0</v>
      </c>
      <c r="I71" s="229">
        <v>4122</v>
      </c>
      <c r="J71" s="229">
        <v>0</v>
      </c>
      <c r="K71" s="198">
        <f t="shared" si="1"/>
        <v>4122</v>
      </c>
    </row>
    <row r="72" spans="1:11" ht="12.75">
      <c r="A72" s="194" t="s">
        <v>508</v>
      </c>
      <c r="B72" s="195">
        <v>63</v>
      </c>
      <c r="C72" s="218">
        <v>0</v>
      </c>
      <c r="D72" s="184">
        <v>386290</v>
      </c>
      <c r="E72" s="223">
        <v>19375</v>
      </c>
      <c r="F72" s="218">
        <f t="shared" si="0"/>
        <v>405665</v>
      </c>
      <c r="G72" s="198"/>
      <c r="H72" s="218">
        <v>0</v>
      </c>
      <c r="I72" s="229">
        <v>399810</v>
      </c>
      <c r="J72" s="229">
        <v>19375</v>
      </c>
      <c r="K72" s="198">
        <f t="shared" si="1"/>
        <v>419185</v>
      </c>
    </row>
    <row r="73" spans="1:11" ht="12.75">
      <c r="A73" s="194" t="s">
        <v>509</v>
      </c>
      <c r="B73" s="195">
        <v>64</v>
      </c>
      <c r="C73" s="218">
        <v>0</v>
      </c>
      <c r="D73" s="184">
        <v>2499684</v>
      </c>
      <c r="E73" s="223">
        <v>2480</v>
      </c>
      <c r="F73" s="218">
        <f t="shared" si="0"/>
        <v>2502164</v>
      </c>
      <c r="G73" s="198"/>
      <c r="H73" s="218">
        <v>0</v>
      </c>
      <c r="I73" s="229">
        <v>2587173</v>
      </c>
      <c r="J73" s="229">
        <v>2480</v>
      </c>
      <c r="K73" s="198">
        <f t="shared" si="1"/>
        <v>2589653</v>
      </c>
    </row>
    <row r="74" spans="1:11" ht="12.75">
      <c r="A74" s="194" t="s">
        <v>510</v>
      </c>
      <c r="B74" s="195">
        <v>65</v>
      </c>
      <c r="C74" s="218">
        <v>0</v>
      </c>
      <c r="D74" s="184">
        <v>546320</v>
      </c>
      <c r="E74" s="223">
        <v>0</v>
      </c>
      <c r="F74" s="218">
        <f t="shared" si="0"/>
        <v>546320</v>
      </c>
      <c r="G74" s="198"/>
      <c r="H74" s="218">
        <v>0</v>
      </c>
      <c r="I74" s="229">
        <v>565441</v>
      </c>
      <c r="J74" s="229">
        <v>0</v>
      </c>
      <c r="K74" s="198">
        <f t="shared" si="1"/>
        <v>565441</v>
      </c>
    </row>
    <row r="75" spans="1:11" ht="12.75">
      <c r="A75" s="194" t="s">
        <v>511</v>
      </c>
      <c r="B75" s="195">
        <v>66</v>
      </c>
      <c r="C75" s="218">
        <v>0</v>
      </c>
      <c r="D75" s="184">
        <v>306467</v>
      </c>
      <c r="E75" s="223">
        <v>43347</v>
      </c>
      <c r="F75" s="218">
        <f aca="true" t="shared" si="2" ref="F75:F138">SUM(C75:E75)</f>
        <v>349814</v>
      </c>
      <c r="G75" s="198"/>
      <c r="H75" s="218">
        <v>0</v>
      </c>
      <c r="I75" s="229">
        <v>317193</v>
      </c>
      <c r="J75" s="229">
        <v>43347</v>
      </c>
      <c r="K75" s="198">
        <f aca="true" t="shared" si="3" ref="K75:K138">SUM(H75:J75)</f>
        <v>360540</v>
      </c>
    </row>
    <row r="76" spans="1:11" ht="12.75">
      <c r="A76" s="194" t="s">
        <v>512</v>
      </c>
      <c r="B76" s="195">
        <v>67</v>
      </c>
      <c r="C76" s="218">
        <v>0</v>
      </c>
      <c r="D76" s="184">
        <v>1231888</v>
      </c>
      <c r="E76" s="223">
        <v>585466</v>
      </c>
      <c r="F76" s="218">
        <f t="shared" si="2"/>
        <v>1817354</v>
      </c>
      <c r="G76" s="198"/>
      <c r="H76" s="218">
        <v>0</v>
      </c>
      <c r="I76" s="229">
        <v>1275004</v>
      </c>
      <c r="J76" s="229">
        <v>585466</v>
      </c>
      <c r="K76" s="198">
        <f t="shared" si="3"/>
        <v>1860470</v>
      </c>
    </row>
    <row r="77" spans="1:11" ht="12.75">
      <c r="A77" s="194" t="s">
        <v>513</v>
      </c>
      <c r="B77" s="195">
        <v>68</v>
      </c>
      <c r="C77" s="218">
        <v>0</v>
      </c>
      <c r="D77" s="184">
        <v>189777</v>
      </c>
      <c r="E77" s="223">
        <v>46860</v>
      </c>
      <c r="F77" s="218">
        <f t="shared" si="2"/>
        <v>236637</v>
      </c>
      <c r="G77" s="198"/>
      <c r="H77" s="218">
        <v>0</v>
      </c>
      <c r="I77" s="229">
        <v>196419</v>
      </c>
      <c r="J77" s="229">
        <v>46860</v>
      </c>
      <c r="K77" s="198">
        <f t="shared" si="3"/>
        <v>243279</v>
      </c>
    </row>
    <row r="78" spans="1:11" ht="12.75">
      <c r="A78" s="194" t="s">
        <v>514</v>
      </c>
      <c r="B78" s="195">
        <v>69</v>
      </c>
      <c r="C78" s="218">
        <v>0</v>
      </c>
      <c r="D78" s="184">
        <v>88584</v>
      </c>
      <c r="E78" s="223">
        <v>58206</v>
      </c>
      <c r="F78" s="218">
        <f t="shared" si="2"/>
        <v>146790</v>
      </c>
      <c r="G78" s="198"/>
      <c r="H78" s="218">
        <v>0</v>
      </c>
      <c r="I78" s="229">
        <v>91684</v>
      </c>
      <c r="J78" s="229">
        <v>58206</v>
      </c>
      <c r="K78" s="198">
        <f t="shared" si="3"/>
        <v>149890</v>
      </c>
    </row>
    <row r="79" spans="1:11" ht="12.75">
      <c r="A79" s="194" t="s">
        <v>515</v>
      </c>
      <c r="B79" s="195">
        <v>70</v>
      </c>
      <c r="C79" s="218">
        <v>0</v>
      </c>
      <c r="D79" s="184">
        <v>1208147</v>
      </c>
      <c r="E79" s="223">
        <v>56560</v>
      </c>
      <c r="F79" s="218">
        <f t="shared" si="2"/>
        <v>1264707</v>
      </c>
      <c r="G79" s="198"/>
      <c r="H79" s="218">
        <v>0</v>
      </c>
      <c r="I79" s="229">
        <v>1250432</v>
      </c>
      <c r="J79" s="229">
        <v>56560</v>
      </c>
      <c r="K79" s="198">
        <f t="shared" si="3"/>
        <v>1306992</v>
      </c>
    </row>
    <row r="80" spans="1:11" ht="12.75">
      <c r="A80" s="194" t="s">
        <v>516</v>
      </c>
      <c r="B80" s="195">
        <v>71</v>
      </c>
      <c r="C80" s="218">
        <v>0</v>
      </c>
      <c r="D80" s="184">
        <v>3024383</v>
      </c>
      <c r="E80" s="223">
        <v>287556</v>
      </c>
      <c r="F80" s="218">
        <f t="shared" si="2"/>
        <v>3311939</v>
      </c>
      <c r="G80" s="198"/>
      <c r="H80" s="218">
        <v>0</v>
      </c>
      <c r="I80" s="229">
        <v>3130236</v>
      </c>
      <c r="J80" s="229">
        <v>287556</v>
      </c>
      <c r="K80" s="198">
        <f t="shared" si="3"/>
        <v>3417792</v>
      </c>
    </row>
    <row r="81" spans="1:11" ht="12.75">
      <c r="A81" s="194" t="s">
        <v>517</v>
      </c>
      <c r="B81" s="195">
        <v>72</v>
      </c>
      <c r="C81" s="218">
        <v>0</v>
      </c>
      <c r="D81" s="184">
        <v>2676827</v>
      </c>
      <c r="E81" s="223">
        <v>306296</v>
      </c>
      <c r="F81" s="218">
        <f t="shared" si="2"/>
        <v>2983123</v>
      </c>
      <c r="G81" s="198"/>
      <c r="H81" s="218">
        <v>0</v>
      </c>
      <c r="I81" s="229">
        <v>2770516</v>
      </c>
      <c r="J81" s="229">
        <v>306296</v>
      </c>
      <c r="K81" s="198">
        <f t="shared" si="3"/>
        <v>3076812</v>
      </c>
    </row>
    <row r="82" spans="1:11" ht="12.75">
      <c r="A82" s="194" t="s">
        <v>518</v>
      </c>
      <c r="B82" s="195">
        <v>73</v>
      </c>
      <c r="C82" s="218">
        <v>0</v>
      </c>
      <c r="D82" s="184">
        <v>3472478</v>
      </c>
      <c r="E82" s="223">
        <v>0</v>
      </c>
      <c r="F82" s="218">
        <f t="shared" si="2"/>
        <v>3472478</v>
      </c>
      <c r="G82" s="198"/>
      <c r="H82" s="218">
        <v>0</v>
      </c>
      <c r="I82" s="229">
        <v>3594015</v>
      </c>
      <c r="J82" s="229">
        <v>0</v>
      </c>
      <c r="K82" s="198">
        <f t="shared" si="3"/>
        <v>3594015</v>
      </c>
    </row>
    <row r="83" spans="1:11" ht="12.75">
      <c r="A83" s="194" t="s">
        <v>519</v>
      </c>
      <c r="B83" s="195">
        <v>74</v>
      </c>
      <c r="C83" s="218">
        <v>0</v>
      </c>
      <c r="D83" s="184">
        <v>510020</v>
      </c>
      <c r="E83" s="223">
        <v>88505</v>
      </c>
      <c r="F83" s="218">
        <f t="shared" si="2"/>
        <v>598525</v>
      </c>
      <c r="G83" s="198"/>
      <c r="H83" s="218">
        <v>0</v>
      </c>
      <c r="I83" s="229">
        <v>527871</v>
      </c>
      <c r="J83" s="229">
        <v>88505</v>
      </c>
      <c r="K83" s="198">
        <f t="shared" si="3"/>
        <v>616376</v>
      </c>
    </row>
    <row r="84" spans="1:11" ht="12.75">
      <c r="A84" s="194" t="s">
        <v>520</v>
      </c>
      <c r="B84" s="195">
        <v>75</v>
      </c>
      <c r="C84" s="218">
        <v>0</v>
      </c>
      <c r="D84" s="184">
        <v>578305</v>
      </c>
      <c r="E84" s="223">
        <v>8330</v>
      </c>
      <c r="F84" s="218">
        <f t="shared" si="2"/>
        <v>586635</v>
      </c>
      <c r="G84" s="198"/>
      <c r="H84" s="218">
        <v>0</v>
      </c>
      <c r="I84" s="229">
        <v>598546</v>
      </c>
      <c r="J84" s="229">
        <v>8330</v>
      </c>
      <c r="K84" s="198">
        <f t="shared" si="3"/>
        <v>606876</v>
      </c>
    </row>
    <row r="85" spans="1:11" ht="12.75">
      <c r="A85" s="194" t="s">
        <v>521</v>
      </c>
      <c r="B85" s="195">
        <v>76</v>
      </c>
      <c r="C85" s="218">
        <v>0</v>
      </c>
      <c r="D85" s="184">
        <v>821082</v>
      </c>
      <c r="E85" s="223">
        <v>4613</v>
      </c>
      <c r="F85" s="218">
        <f t="shared" si="2"/>
        <v>825695</v>
      </c>
      <c r="G85" s="198"/>
      <c r="H85" s="218">
        <v>0</v>
      </c>
      <c r="I85" s="229">
        <v>849820</v>
      </c>
      <c r="J85" s="229">
        <v>4613</v>
      </c>
      <c r="K85" s="198">
        <f t="shared" si="3"/>
        <v>854433</v>
      </c>
    </row>
    <row r="86" spans="1:11" ht="12.75">
      <c r="A86" s="194" t="s">
        <v>522</v>
      </c>
      <c r="B86" s="195">
        <v>77</v>
      </c>
      <c r="C86" s="218">
        <v>0</v>
      </c>
      <c r="D86" s="184">
        <v>774922</v>
      </c>
      <c r="E86" s="223">
        <v>214074</v>
      </c>
      <c r="F86" s="218">
        <f t="shared" si="2"/>
        <v>988996</v>
      </c>
      <c r="G86" s="198"/>
      <c r="H86" s="218">
        <v>0</v>
      </c>
      <c r="I86" s="229">
        <v>802044</v>
      </c>
      <c r="J86" s="229">
        <v>214074</v>
      </c>
      <c r="K86" s="198">
        <f t="shared" si="3"/>
        <v>1016118</v>
      </c>
    </row>
    <row r="87" spans="1:11" ht="12.75">
      <c r="A87" s="194" t="s">
        <v>523</v>
      </c>
      <c r="B87" s="195">
        <v>78</v>
      </c>
      <c r="C87" s="218">
        <v>0</v>
      </c>
      <c r="D87" s="184">
        <v>204266</v>
      </c>
      <c r="E87" s="223">
        <v>67323</v>
      </c>
      <c r="F87" s="218">
        <f t="shared" si="2"/>
        <v>271589</v>
      </c>
      <c r="G87" s="198"/>
      <c r="H87" s="218">
        <v>0</v>
      </c>
      <c r="I87" s="229">
        <v>211415</v>
      </c>
      <c r="J87" s="229">
        <v>67323</v>
      </c>
      <c r="K87" s="198">
        <f t="shared" si="3"/>
        <v>278738</v>
      </c>
    </row>
    <row r="88" spans="1:11" ht="12.75">
      <c r="A88" s="194" t="s">
        <v>524</v>
      </c>
      <c r="B88" s="195">
        <v>79</v>
      </c>
      <c r="C88" s="218">
        <v>0</v>
      </c>
      <c r="D88" s="184">
        <v>3720503</v>
      </c>
      <c r="E88" s="223">
        <v>45179</v>
      </c>
      <c r="F88" s="218">
        <f t="shared" si="2"/>
        <v>3765682</v>
      </c>
      <c r="G88" s="198"/>
      <c r="H88" s="218">
        <v>0</v>
      </c>
      <c r="I88" s="229">
        <v>3850721</v>
      </c>
      <c r="J88" s="229">
        <v>45179</v>
      </c>
      <c r="K88" s="198">
        <f t="shared" si="3"/>
        <v>3895900</v>
      </c>
    </row>
    <row r="89" spans="1:11" ht="12.75">
      <c r="A89" s="194" t="s">
        <v>525</v>
      </c>
      <c r="B89" s="195">
        <v>80</v>
      </c>
      <c r="C89" s="218">
        <v>0</v>
      </c>
      <c r="D89" s="184">
        <v>1897257</v>
      </c>
      <c r="E89" s="223">
        <v>0</v>
      </c>
      <c r="F89" s="218">
        <f t="shared" si="2"/>
        <v>1897257</v>
      </c>
      <c r="G89" s="198"/>
      <c r="H89" s="218">
        <v>0</v>
      </c>
      <c r="I89" s="229">
        <v>1963661</v>
      </c>
      <c r="J89" s="229">
        <v>0</v>
      </c>
      <c r="K89" s="198">
        <f t="shared" si="3"/>
        <v>1963661</v>
      </c>
    </row>
    <row r="90" spans="1:11" ht="12.75">
      <c r="A90" s="194" t="s">
        <v>526</v>
      </c>
      <c r="B90" s="195">
        <v>81</v>
      </c>
      <c r="C90" s="218">
        <v>0</v>
      </c>
      <c r="D90" s="184">
        <v>261176</v>
      </c>
      <c r="E90" s="223">
        <v>43540</v>
      </c>
      <c r="F90" s="218">
        <f t="shared" si="2"/>
        <v>304716</v>
      </c>
      <c r="G90" s="198"/>
      <c r="H90" s="218">
        <v>0</v>
      </c>
      <c r="I90" s="229">
        <v>270317</v>
      </c>
      <c r="J90" s="229">
        <v>43540</v>
      </c>
      <c r="K90" s="198">
        <f t="shared" si="3"/>
        <v>313857</v>
      </c>
    </row>
    <row r="91" spans="1:11" ht="12.75">
      <c r="A91" s="194" t="s">
        <v>527</v>
      </c>
      <c r="B91" s="195">
        <v>82</v>
      </c>
      <c r="C91" s="218">
        <v>0</v>
      </c>
      <c r="D91" s="184">
        <v>941254</v>
      </c>
      <c r="E91" s="223">
        <v>103404</v>
      </c>
      <c r="F91" s="218">
        <f t="shared" si="2"/>
        <v>1044658</v>
      </c>
      <c r="G91" s="198"/>
      <c r="H91" s="218">
        <v>0</v>
      </c>
      <c r="I91" s="229">
        <v>974198</v>
      </c>
      <c r="J91" s="229">
        <v>103404</v>
      </c>
      <c r="K91" s="198">
        <f t="shared" si="3"/>
        <v>1077602</v>
      </c>
    </row>
    <row r="92" spans="1:11" ht="12.75">
      <c r="A92" s="194" t="s">
        <v>528</v>
      </c>
      <c r="B92" s="195">
        <v>83</v>
      </c>
      <c r="C92" s="218">
        <v>0</v>
      </c>
      <c r="D92" s="184">
        <v>1589463</v>
      </c>
      <c r="E92" s="223">
        <v>3441</v>
      </c>
      <c r="F92" s="218">
        <f t="shared" si="2"/>
        <v>1592904</v>
      </c>
      <c r="G92" s="198"/>
      <c r="H92" s="218">
        <v>0</v>
      </c>
      <c r="I92" s="229">
        <v>1645094</v>
      </c>
      <c r="J92" s="229">
        <v>3441</v>
      </c>
      <c r="K92" s="198">
        <f t="shared" si="3"/>
        <v>1648535</v>
      </c>
    </row>
    <row r="93" spans="1:11" ht="12.75">
      <c r="A93" s="194" t="s">
        <v>529</v>
      </c>
      <c r="B93" s="195">
        <v>84</v>
      </c>
      <c r="C93" s="218">
        <v>0</v>
      </c>
      <c r="D93" s="184">
        <v>307962</v>
      </c>
      <c r="E93" s="223">
        <v>3525</v>
      </c>
      <c r="F93" s="218">
        <f t="shared" si="2"/>
        <v>311487</v>
      </c>
      <c r="G93" s="198"/>
      <c r="H93" s="218">
        <v>0</v>
      </c>
      <c r="I93" s="229">
        <v>318741</v>
      </c>
      <c r="J93" s="229">
        <v>3525</v>
      </c>
      <c r="K93" s="198">
        <f t="shared" si="3"/>
        <v>322266</v>
      </c>
    </row>
    <row r="94" spans="1:11" ht="12.75">
      <c r="A94" s="194" t="s">
        <v>530</v>
      </c>
      <c r="B94" s="195">
        <v>85</v>
      </c>
      <c r="C94" s="218">
        <v>0</v>
      </c>
      <c r="D94" s="184">
        <v>1537043</v>
      </c>
      <c r="E94" s="223">
        <v>0</v>
      </c>
      <c r="F94" s="218">
        <f t="shared" si="2"/>
        <v>1537043</v>
      </c>
      <c r="G94" s="198"/>
      <c r="H94" s="218">
        <v>0</v>
      </c>
      <c r="I94" s="229">
        <v>1590840</v>
      </c>
      <c r="J94" s="229">
        <v>0</v>
      </c>
      <c r="K94" s="198">
        <f t="shared" si="3"/>
        <v>1590840</v>
      </c>
    </row>
    <row r="95" spans="1:11" ht="12.75">
      <c r="A95" s="194" t="s">
        <v>531</v>
      </c>
      <c r="B95" s="195">
        <v>86</v>
      </c>
      <c r="C95" s="218">
        <v>0</v>
      </c>
      <c r="D95" s="184">
        <v>158202</v>
      </c>
      <c r="E95" s="223">
        <v>1950</v>
      </c>
      <c r="F95" s="218">
        <f t="shared" si="2"/>
        <v>160152</v>
      </c>
      <c r="G95" s="198"/>
      <c r="H95" s="218">
        <v>0</v>
      </c>
      <c r="I95" s="229">
        <v>163739</v>
      </c>
      <c r="J95" s="229">
        <v>1950</v>
      </c>
      <c r="K95" s="198">
        <f t="shared" si="3"/>
        <v>165689</v>
      </c>
    </row>
    <row r="96" spans="1:11" ht="12.75">
      <c r="A96" s="194" t="s">
        <v>532</v>
      </c>
      <c r="B96" s="195">
        <v>87</v>
      </c>
      <c r="C96" s="218">
        <v>0</v>
      </c>
      <c r="D96" s="184">
        <v>2984699</v>
      </c>
      <c r="E96" s="223">
        <v>3497</v>
      </c>
      <c r="F96" s="218">
        <f t="shared" si="2"/>
        <v>2988196</v>
      </c>
      <c r="G96" s="198"/>
      <c r="H96" s="218">
        <v>0</v>
      </c>
      <c r="I96" s="229">
        <v>3089163</v>
      </c>
      <c r="J96" s="229">
        <v>3497</v>
      </c>
      <c r="K96" s="198">
        <f t="shared" si="3"/>
        <v>3092660</v>
      </c>
    </row>
    <row r="97" spans="1:11" ht="12.75">
      <c r="A97" s="194" t="s">
        <v>533</v>
      </c>
      <c r="B97" s="195">
        <v>88</v>
      </c>
      <c r="C97" s="218">
        <v>0</v>
      </c>
      <c r="D97" s="184">
        <v>2325370</v>
      </c>
      <c r="E97" s="223">
        <v>98258</v>
      </c>
      <c r="F97" s="218">
        <f t="shared" si="2"/>
        <v>2423628</v>
      </c>
      <c r="G97" s="198"/>
      <c r="H97" s="218">
        <v>0</v>
      </c>
      <c r="I97" s="229">
        <v>2406758</v>
      </c>
      <c r="J97" s="229">
        <v>98258</v>
      </c>
      <c r="K97" s="198">
        <f t="shared" si="3"/>
        <v>2505016</v>
      </c>
    </row>
    <row r="98" spans="1:11" ht="12.75">
      <c r="A98" s="194" t="s">
        <v>534</v>
      </c>
      <c r="B98" s="195">
        <v>89</v>
      </c>
      <c r="C98" s="218">
        <v>0</v>
      </c>
      <c r="D98" s="184">
        <v>70733</v>
      </c>
      <c r="E98" s="223">
        <v>1503497</v>
      </c>
      <c r="F98" s="218">
        <f t="shared" si="2"/>
        <v>1574230</v>
      </c>
      <c r="G98" s="198"/>
      <c r="H98" s="218">
        <v>0</v>
      </c>
      <c r="I98" s="229">
        <v>73209</v>
      </c>
      <c r="J98" s="229">
        <v>1503497</v>
      </c>
      <c r="K98" s="198">
        <f t="shared" si="3"/>
        <v>1576706</v>
      </c>
    </row>
    <row r="99" spans="1:11" ht="12.75">
      <c r="A99" s="194" t="s">
        <v>535</v>
      </c>
      <c r="B99" s="195">
        <v>90</v>
      </c>
      <c r="C99" s="218">
        <v>0</v>
      </c>
      <c r="D99" s="184">
        <v>66998</v>
      </c>
      <c r="E99" s="223">
        <v>166916</v>
      </c>
      <c r="F99" s="218">
        <f t="shared" si="2"/>
        <v>233914</v>
      </c>
      <c r="G99" s="198"/>
      <c r="H99" s="218">
        <v>0</v>
      </c>
      <c r="I99" s="229">
        <v>69343</v>
      </c>
      <c r="J99" s="229">
        <v>166916</v>
      </c>
      <c r="K99" s="198">
        <f t="shared" si="3"/>
        <v>236259</v>
      </c>
    </row>
    <row r="100" spans="1:11" ht="12.75">
      <c r="A100" s="194" t="s">
        <v>536</v>
      </c>
      <c r="B100" s="195">
        <v>91</v>
      </c>
      <c r="C100" s="218">
        <v>0</v>
      </c>
      <c r="D100" s="184">
        <v>71370</v>
      </c>
      <c r="E100" s="223">
        <v>48955</v>
      </c>
      <c r="F100" s="218">
        <f t="shared" si="2"/>
        <v>120325</v>
      </c>
      <c r="G100" s="198"/>
      <c r="H100" s="218">
        <v>0</v>
      </c>
      <c r="I100" s="229">
        <v>73868</v>
      </c>
      <c r="J100" s="229">
        <v>48955</v>
      </c>
      <c r="K100" s="198">
        <f t="shared" si="3"/>
        <v>122823</v>
      </c>
    </row>
    <row r="101" spans="1:11" ht="12.75">
      <c r="A101" s="194" t="s">
        <v>537</v>
      </c>
      <c r="B101" s="195">
        <v>92</v>
      </c>
      <c r="C101" s="218">
        <v>0</v>
      </c>
      <c r="D101" s="184">
        <v>259986</v>
      </c>
      <c r="E101" s="223">
        <v>1900</v>
      </c>
      <c r="F101" s="218">
        <f t="shared" si="2"/>
        <v>261886</v>
      </c>
      <c r="G101" s="198"/>
      <c r="H101" s="218">
        <v>0</v>
      </c>
      <c r="I101" s="229">
        <v>269086</v>
      </c>
      <c r="J101" s="229">
        <v>1900</v>
      </c>
      <c r="K101" s="198">
        <f t="shared" si="3"/>
        <v>270986</v>
      </c>
    </row>
    <row r="102" spans="1:11" ht="12.75">
      <c r="A102" s="194" t="s">
        <v>538</v>
      </c>
      <c r="B102" s="195">
        <v>93</v>
      </c>
      <c r="C102" s="218">
        <v>0</v>
      </c>
      <c r="D102" s="184">
        <v>7336124</v>
      </c>
      <c r="E102" s="223">
        <v>0</v>
      </c>
      <c r="F102" s="218">
        <f t="shared" si="2"/>
        <v>7336124</v>
      </c>
      <c r="G102" s="198"/>
      <c r="H102" s="218">
        <v>0</v>
      </c>
      <c r="I102" s="229">
        <v>7592888</v>
      </c>
      <c r="J102" s="229">
        <v>0</v>
      </c>
      <c r="K102" s="198">
        <f t="shared" si="3"/>
        <v>7592888</v>
      </c>
    </row>
    <row r="103" spans="1:11" ht="12.75">
      <c r="A103" s="194" t="s">
        <v>539</v>
      </c>
      <c r="B103" s="195">
        <v>94</v>
      </c>
      <c r="C103" s="218">
        <v>0</v>
      </c>
      <c r="D103" s="184">
        <v>2394507</v>
      </c>
      <c r="E103" s="223">
        <v>170503</v>
      </c>
      <c r="F103" s="218">
        <f t="shared" si="2"/>
        <v>2565010</v>
      </c>
      <c r="G103" s="198"/>
      <c r="H103" s="218">
        <v>0</v>
      </c>
      <c r="I103" s="229">
        <v>2478315</v>
      </c>
      <c r="J103" s="229">
        <v>170503</v>
      </c>
      <c r="K103" s="198">
        <f t="shared" si="3"/>
        <v>2648818</v>
      </c>
    </row>
    <row r="104" spans="1:11" ht="12.75">
      <c r="A104" s="194" t="s">
        <v>540</v>
      </c>
      <c r="B104" s="195">
        <v>95</v>
      </c>
      <c r="C104" s="218">
        <v>0</v>
      </c>
      <c r="D104" s="184">
        <v>25304963</v>
      </c>
      <c r="E104" s="223">
        <v>341939</v>
      </c>
      <c r="F104" s="218">
        <f t="shared" si="2"/>
        <v>25646902</v>
      </c>
      <c r="G104" s="198"/>
      <c r="H104" s="218">
        <v>0</v>
      </c>
      <c r="I104" s="229">
        <v>26190637</v>
      </c>
      <c r="J104" s="229">
        <v>341939</v>
      </c>
      <c r="K104" s="198">
        <f t="shared" si="3"/>
        <v>26532576</v>
      </c>
    </row>
    <row r="105" spans="1:11" ht="12.75">
      <c r="A105" s="194" t="s">
        <v>541</v>
      </c>
      <c r="B105" s="195">
        <v>96</v>
      </c>
      <c r="C105" s="218">
        <v>0</v>
      </c>
      <c r="D105" s="184">
        <v>1472161</v>
      </c>
      <c r="E105" s="223">
        <v>473240</v>
      </c>
      <c r="F105" s="218">
        <f t="shared" si="2"/>
        <v>1945401</v>
      </c>
      <c r="G105" s="198"/>
      <c r="H105" s="218">
        <v>0</v>
      </c>
      <c r="I105" s="229">
        <v>1523687</v>
      </c>
      <c r="J105" s="229">
        <v>473240</v>
      </c>
      <c r="K105" s="198">
        <f t="shared" si="3"/>
        <v>1996927</v>
      </c>
    </row>
    <row r="106" spans="1:11" ht="12.75">
      <c r="A106" s="194" t="s">
        <v>542</v>
      </c>
      <c r="B106" s="195">
        <v>97</v>
      </c>
      <c r="C106" s="218">
        <v>0</v>
      </c>
      <c r="D106" s="184">
        <v>9061922</v>
      </c>
      <c r="E106" s="223">
        <v>48937</v>
      </c>
      <c r="F106" s="218">
        <f t="shared" si="2"/>
        <v>9110859</v>
      </c>
      <c r="G106" s="198"/>
      <c r="H106" s="218">
        <v>0</v>
      </c>
      <c r="I106" s="229">
        <v>9379089</v>
      </c>
      <c r="J106" s="229">
        <v>48937</v>
      </c>
      <c r="K106" s="198">
        <f t="shared" si="3"/>
        <v>9428026</v>
      </c>
    </row>
    <row r="107" spans="1:11" ht="12.75">
      <c r="A107" s="194" t="s">
        <v>543</v>
      </c>
      <c r="B107" s="195">
        <v>98</v>
      </c>
      <c r="C107" s="218">
        <v>0</v>
      </c>
      <c r="D107" s="184">
        <v>52853</v>
      </c>
      <c r="E107" s="223">
        <v>36757</v>
      </c>
      <c r="F107" s="218">
        <f t="shared" si="2"/>
        <v>89610</v>
      </c>
      <c r="G107" s="198"/>
      <c r="H107" s="218">
        <v>0</v>
      </c>
      <c r="I107" s="229">
        <v>54703</v>
      </c>
      <c r="J107" s="229">
        <v>36757</v>
      </c>
      <c r="K107" s="198">
        <f t="shared" si="3"/>
        <v>91460</v>
      </c>
    </row>
    <row r="108" spans="1:11" ht="12.75">
      <c r="A108" s="194" t="s">
        <v>544</v>
      </c>
      <c r="B108" s="195">
        <v>99</v>
      </c>
      <c r="C108" s="218">
        <v>0</v>
      </c>
      <c r="D108" s="184">
        <v>1581670</v>
      </c>
      <c r="E108" s="223">
        <v>125631</v>
      </c>
      <c r="F108" s="218">
        <f t="shared" si="2"/>
        <v>1707301</v>
      </c>
      <c r="G108" s="198"/>
      <c r="H108" s="218">
        <v>0</v>
      </c>
      <c r="I108" s="229">
        <v>1637028</v>
      </c>
      <c r="J108" s="229">
        <v>125631</v>
      </c>
      <c r="K108" s="198">
        <f t="shared" si="3"/>
        <v>1762659</v>
      </c>
    </row>
    <row r="109" spans="1:11" ht="12.75">
      <c r="A109" s="194" t="s">
        <v>545</v>
      </c>
      <c r="B109" s="195">
        <v>100</v>
      </c>
      <c r="C109" s="218">
        <v>0</v>
      </c>
      <c r="D109" s="184">
        <v>10564592</v>
      </c>
      <c r="E109" s="223">
        <v>477223</v>
      </c>
      <c r="F109" s="218">
        <f t="shared" si="2"/>
        <v>11041815</v>
      </c>
      <c r="G109" s="198"/>
      <c r="H109" s="218">
        <v>0</v>
      </c>
      <c r="I109" s="229">
        <v>10934353</v>
      </c>
      <c r="J109" s="229">
        <v>477223</v>
      </c>
      <c r="K109" s="198">
        <f t="shared" si="3"/>
        <v>11411576</v>
      </c>
    </row>
    <row r="110" spans="1:11" ht="12.75">
      <c r="A110" s="194" t="s">
        <v>546</v>
      </c>
      <c r="B110" s="195">
        <v>101</v>
      </c>
      <c r="C110" s="218">
        <v>0</v>
      </c>
      <c r="D110" s="184">
        <v>2623839</v>
      </c>
      <c r="E110" s="223">
        <v>139571</v>
      </c>
      <c r="F110" s="218">
        <f t="shared" si="2"/>
        <v>2763410</v>
      </c>
      <c r="G110" s="198"/>
      <c r="H110" s="218">
        <v>0</v>
      </c>
      <c r="I110" s="229">
        <v>2715673</v>
      </c>
      <c r="J110" s="229">
        <v>139571</v>
      </c>
      <c r="K110" s="198">
        <f t="shared" si="3"/>
        <v>2855244</v>
      </c>
    </row>
    <row r="111" spans="1:11" ht="12.75">
      <c r="A111" s="194" t="s">
        <v>547</v>
      </c>
      <c r="B111" s="195">
        <v>102</v>
      </c>
      <c r="C111" s="218">
        <v>0</v>
      </c>
      <c r="D111" s="184">
        <v>1008321</v>
      </c>
      <c r="E111" s="223">
        <v>227683</v>
      </c>
      <c r="F111" s="218">
        <f t="shared" si="2"/>
        <v>1236004</v>
      </c>
      <c r="G111" s="198"/>
      <c r="H111" s="218">
        <v>0</v>
      </c>
      <c r="I111" s="229">
        <v>1043612</v>
      </c>
      <c r="J111" s="229">
        <v>227683</v>
      </c>
      <c r="K111" s="198">
        <f t="shared" si="3"/>
        <v>1271295</v>
      </c>
    </row>
    <row r="112" spans="1:11" ht="12.75">
      <c r="A112" s="194" t="s">
        <v>548</v>
      </c>
      <c r="B112" s="195">
        <v>103</v>
      </c>
      <c r="C112" s="218">
        <v>0</v>
      </c>
      <c r="D112" s="184">
        <v>4499744</v>
      </c>
      <c r="E112" s="223">
        <v>52207</v>
      </c>
      <c r="F112" s="218">
        <f t="shared" si="2"/>
        <v>4551951</v>
      </c>
      <c r="G112" s="198"/>
      <c r="H112" s="218">
        <v>0</v>
      </c>
      <c r="I112" s="229">
        <v>4657235</v>
      </c>
      <c r="J112" s="229">
        <v>52207</v>
      </c>
      <c r="K112" s="198">
        <f t="shared" si="3"/>
        <v>4709442</v>
      </c>
    </row>
    <row r="113" spans="1:11" ht="12.75">
      <c r="A113" s="194" t="s">
        <v>549</v>
      </c>
      <c r="B113" s="195">
        <v>104</v>
      </c>
      <c r="C113" s="218">
        <v>0</v>
      </c>
      <c r="D113" s="184">
        <v>2482</v>
      </c>
      <c r="E113" s="223">
        <v>2285</v>
      </c>
      <c r="F113" s="218">
        <f t="shared" si="2"/>
        <v>4767</v>
      </c>
      <c r="G113" s="198"/>
      <c r="H113" s="218">
        <v>0</v>
      </c>
      <c r="I113" s="229">
        <v>2569</v>
      </c>
      <c r="J113" s="229">
        <v>2285</v>
      </c>
      <c r="K113" s="198">
        <f t="shared" si="3"/>
        <v>4854</v>
      </c>
    </row>
    <row r="114" spans="1:11" ht="12.75">
      <c r="A114" s="194" t="s">
        <v>550</v>
      </c>
      <c r="B114" s="195">
        <v>105</v>
      </c>
      <c r="C114" s="218">
        <v>0</v>
      </c>
      <c r="D114" s="184">
        <v>760692</v>
      </c>
      <c r="E114" s="223">
        <v>145185</v>
      </c>
      <c r="F114" s="218">
        <f t="shared" si="2"/>
        <v>905877</v>
      </c>
      <c r="G114" s="198"/>
      <c r="H114" s="218">
        <v>0</v>
      </c>
      <c r="I114" s="229">
        <v>787316</v>
      </c>
      <c r="J114" s="229">
        <v>145185</v>
      </c>
      <c r="K114" s="198">
        <f t="shared" si="3"/>
        <v>932501</v>
      </c>
    </row>
    <row r="115" spans="1:11" ht="12.75">
      <c r="A115" s="194" t="s">
        <v>551</v>
      </c>
      <c r="B115" s="195">
        <v>106</v>
      </c>
      <c r="C115" s="218">
        <v>0</v>
      </c>
      <c r="D115" s="184">
        <v>258287</v>
      </c>
      <c r="E115" s="223">
        <v>18755</v>
      </c>
      <c r="F115" s="218">
        <f t="shared" si="2"/>
        <v>277042</v>
      </c>
      <c r="G115" s="198"/>
      <c r="H115" s="218">
        <v>0</v>
      </c>
      <c r="I115" s="229">
        <v>267327</v>
      </c>
      <c r="J115" s="229">
        <v>18755</v>
      </c>
      <c r="K115" s="198">
        <f t="shared" si="3"/>
        <v>286082</v>
      </c>
    </row>
    <row r="116" spans="1:11" ht="12.75">
      <c r="A116" s="194" t="s">
        <v>552</v>
      </c>
      <c r="B116" s="195">
        <v>107</v>
      </c>
      <c r="C116" s="218">
        <v>0</v>
      </c>
      <c r="D116" s="184">
        <v>4241003</v>
      </c>
      <c r="E116" s="223">
        <v>24617</v>
      </c>
      <c r="F116" s="218">
        <f t="shared" si="2"/>
        <v>4265620</v>
      </c>
      <c r="G116" s="198"/>
      <c r="H116" s="218">
        <v>0</v>
      </c>
      <c r="I116" s="229">
        <v>4389438</v>
      </c>
      <c r="J116" s="229">
        <v>24617</v>
      </c>
      <c r="K116" s="198">
        <f t="shared" si="3"/>
        <v>4414055</v>
      </c>
    </row>
    <row r="117" spans="1:11" ht="12.75">
      <c r="A117" s="194" t="s">
        <v>553</v>
      </c>
      <c r="B117" s="195">
        <v>108</v>
      </c>
      <c r="C117" s="218">
        <v>0</v>
      </c>
      <c r="D117" s="184">
        <v>84950</v>
      </c>
      <c r="E117" s="223">
        <v>36902</v>
      </c>
      <c r="F117" s="218">
        <f t="shared" si="2"/>
        <v>121852</v>
      </c>
      <c r="G117" s="198"/>
      <c r="H117" s="218">
        <v>0</v>
      </c>
      <c r="I117" s="229">
        <v>87923</v>
      </c>
      <c r="J117" s="229">
        <v>36902</v>
      </c>
      <c r="K117" s="198">
        <f t="shared" si="3"/>
        <v>124825</v>
      </c>
    </row>
    <row r="118" spans="1:11" ht="12.75">
      <c r="A118" s="194" t="s">
        <v>554</v>
      </c>
      <c r="B118" s="195">
        <v>109</v>
      </c>
      <c r="C118" s="218">
        <v>0</v>
      </c>
      <c r="D118" s="184">
        <v>2227</v>
      </c>
      <c r="E118" s="223">
        <v>24251</v>
      </c>
      <c r="F118" s="218">
        <f t="shared" si="2"/>
        <v>26478</v>
      </c>
      <c r="G118" s="198"/>
      <c r="H118" s="218">
        <v>0</v>
      </c>
      <c r="I118" s="229">
        <v>2305</v>
      </c>
      <c r="J118" s="229">
        <v>24251</v>
      </c>
      <c r="K118" s="198">
        <f t="shared" si="3"/>
        <v>26556</v>
      </c>
    </row>
    <row r="119" spans="1:11" ht="12.75">
      <c r="A119" s="194" t="s">
        <v>555</v>
      </c>
      <c r="B119" s="195">
        <v>110</v>
      </c>
      <c r="C119" s="218">
        <v>0</v>
      </c>
      <c r="D119" s="184">
        <v>1660319</v>
      </c>
      <c r="E119" s="223">
        <v>5078</v>
      </c>
      <c r="F119" s="218">
        <f t="shared" si="2"/>
        <v>1665397</v>
      </c>
      <c r="G119" s="198"/>
      <c r="H119" s="218">
        <v>0</v>
      </c>
      <c r="I119" s="229">
        <v>1718430</v>
      </c>
      <c r="J119" s="229">
        <v>5078</v>
      </c>
      <c r="K119" s="198">
        <f t="shared" si="3"/>
        <v>1723508</v>
      </c>
    </row>
    <row r="120" spans="1:11" ht="12.75">
      <c r="A120" s="194" t="s">
        <v>556</v>
      </c>
      <c r="B120" s="195">
        <v>111</v>
      </c>
      <c r="C120" s="218">
        <v>0</v>
      </c>
      <c r="D120" s="184">
        <v>937587</v>
      </c>
      <c r="E120" s="223">
        <v>69598</v>
      </c>
      <c r="F120" s="218">
        <f t="shared" si="2"/>
        <v>1007185</v>
      </c>
      <c r="G120" s="198"/>
      <c r="H120" s="218">
        <v>0</v>
      </c>
      <c r="I120" s="229">
        <v>970403</v>
      </c>
      <c r="J120" s="229">
        <v>69598</v>
      </c>
      <c r="K120" s="198">
        <f t="shared" si="3"/>
        <v>1040001</v>
      </c>
    </row>
    <row r="121" spans="1:11" ht="12.75">
      <c r="A121" s="194" t="s">
        <v>557</v>
      </c>
      <c r="B121" s="195">
        <v>112</v>
      </c>
      <c r="C121" s="218">
        <v>0</v>
      </c>
      <c r="D121" s="184">
        <v>170249</v>
      </c>
      <c r="E121" s="223">
        <v>55044</v>
      </c>
      <c r="F121" s="218">
        <f t="shared" si="2"/>
        <v>225293</v>
      </c>
      <c r="G121" s="198"/>
      <c r="H121" s="218">
        <v>0</v>
      </c>
      <c r="I121" s="229">
        <v>176208</v>
      </c>
      <c r="J121" s="229">
        <v>55044</v>
      </c>
      <c r="K121" s="198">
        <f t="shared" si="3"/>
        <v>231252</v>
      </c>
    </row>
    <row r="122" spans="1:11" ht="12.75">
      <c r="A122" s="194" t="s">
        <v>558</v>
      </c>
      <c r="B122" s="195">
        <v>113</v>
      </c>
      <c r="C122" s="218">
        <v>0</v>
      </c>
      <c r="D122" s="184">
        <v>805877</v>
      </c>
      <c r="E122" s="223">
        <v>255425</v>
      </c>
      <c r="F122" s="218">
        <f t="shared" si="2"/>
        <v>1061302</v>
      </c>
      <c r="G122" s="198"/>
      <c r="H122" s="218">
        <v>0</v>
      </c>
      <c r="I122" s="229">
        <v>834083</v>
      </c>
      <c r="J122" s="229">
        <v>255425</v>
      </c>
      <c r="K122" s="198">
        <f t="shared" si="3"/>
        <v>1089508</v>
      </c>
    </row>
    <row r="123" spans="1:11" ht="12.75">
      <c r="A123" s="194" t="s">
        <v>559</v>
      </c>
      <c r="B123" s="195">
        <v>114</v>
      </c>
      <c r="C123" s="218">
        <v>0</v>
      </c>
      <c r="D123" s="184">
        <v>3371242</v>
      </c>
      <c r="E123" s="223">
        <v>30612</v>
      </c>
      <c r="F123" s="218">
        <f t="shared" si="2"/>
        <v>3401854</v>
      </c>
      <c r="G123" s="198"/>
      <c r="H123" s="218">
        <v>0</v>
      </c>
      <c r="I123" s="229">
        <v>3489235</v>
      </c>
      <c r="J123" s="229">
        <v>30612</v>
      </c>
      <c r="K123" s="198">
        <f t="shared" si="3"/>
        <v>3519847</v>
      </c>
    </row>
    <row r="124" spans="1:11" ht="12.75">
      <c r="A124" s="194" t="s">
        <v>560</v>
      </c>
      <c r="B124" s="195">
        <v>115</v>
      </c>
      <c r="C124" s="218">
        <v>0</v>
      </c>
      <c r="D124" s="184">
        <v>822557</v>
      </c>
      <c r="E124" s="223">
        <v>80008</v>
      </c>
      <c r="F124" s="218">
        <f t="shared" si="2"/>
        <v>902565</v>
      </c>
      <c r="G124" s="198"/>
      <c r="H124" s="218">
        <v>0</v>
      </c>
      <c r="I124" s="229">
        <v>851347</v>
      </c>
      <c r="J124" s="229">
        <v>80008</v>
      </c>
      <c r="K124" s="198">
        <f t="shared" si="3"/>
        <v>931355</v>
      </c>
    </row>
    <row r="125" spans="1:11" ht="12.75">
      <c r="A125" s="194" t="s">
        <v>561</v>
      </c>
      <c r="B125" s="195">
        <v>116</v>
      </c>
      <c r="C125" s="218">
        <v>0</v>
      </c>
      <c r="D125" s="184">
        <v>772960</v>
      </c>
      <c r="E125" s="223">
        <v>122379</v>
      </c>
      <c r="F125" s="218">
        <f t="shared" si="2"/>
        <v>895339</v>
      </c>
      <c r="G125" s="198"/>
      <c r="H125" s="218">
        <v>0</v>
      </c>
      <c r="I125" s="229">
        <v>800014</v>
      </c>
      <c r="J125" s="229">
        <v>122379</v>
      </c>
      <c r="K125" s="198">
        <f t="shared" si="3"/>
        <v>922393</v>
      </c>
    </row>
    <row r="126" spans="1:21" ht="12.75">
      <c r="A126" s="194" t="s">
        <v>562</v>
      </c>
      <c r="B126" s="195">
        <v>117</v>
      </c>
      <c r="C126" s="218">
        <v>0</v>
      </c>
      <c r="D126" s="184">
        <v>481936</v>
      </c>
      <c r="E126" s="223">
        <v>226979</v>
      </c>
      <c r="F126" s="218">
        <f t="shared" si="2"/>
        <v>708915</v>
      </c>
      <c r="G126" s="198"/>
      <c r="H126" s="218">
        <v>0</v>
      </c>
      <c r="I126" s="229">
        <v>498804</v>
      </c>
      <c r="J126" s="229">
        <v>226979</v>
      </c>
      <c r="K126" s="198">
        <f t="shared" si="3"/>
        <v>725783</v>
      </c>
      <c r="M126" s="200"/>
      <c r="N126" s="200"/>
      <c r="O126" s="200"/>
      <c r="P126" s="200"/>
      <c r="R126" s="200"/>
      <c r="S126" s="200"/>
      <c r="T126" s="200"/>
      <c r="U126" s="200"/>
    </row>
    <row r="127" spans="1:11" ht="12.75">
      <c r="A127" s="194" t="s">
        <v>563</v>
      </c>
      <c r="B127" s="195">
        <v>118</v>
      </c>
      <c r="C127" s="218">
        <v>0</v>
      </c>
      <c r="D127" s="184">
        <v>963926</v>
      </c>
      <c r="E127" s="223">
        <v>49225</v>
      </c>
      <c r="F127" s="218">
        <f t="shared" si="2"/>
        <v>1013151</v>
      </c>
      <c r="G127" s="198"/>
      <c r="H127" s="218">
        <v>0</v>
      </c>
      <c r="I127" s="229">
        <v>997663</v>
      </c>
      <c r="J127" s="229">
        <v>49225</v>
      </c>
      <c r="K127" s="198">
        <f t="shared" si="3"/>
        <v>1046888</v>
      </c>
    </row>
    <row r="128" spans="1:11" ht="12.75">
      <c r="A128" s="194" t="s">
        <v>564</v>
      </c>
      <c r="B128" s="195">
        <v>119</v>
      </c>
      <c r="C128" s="218">
        <v>0</v>
      </c>
      <c r="D128" s="184">
        <v>713432</v>
      </c>
      <c r="E128" s="223">
        <v>147470</v>
      </c>
      <c r="F128" s="218">
        <f t="shared" si="2"/>
        <v>860902</v>
      </c>
      <c r="G128" s="198"/>
      <c r="H128" s="218">
        <v>0</v>
      </c>
      <c r="I128" s="229">
        <v>738402</v>
      </c>
      <c r="J128" s="229">
        <v>147470</v>
      </c>
      <c r="K128" s="198">
        <f t="shared" si="3"/>
        <v>885872</v>
      </c>
    </row>
    <row r="129" spans="1:11" ht="12.75">
      <c r="A129" s="194" t="s">
        <v>565</v>
      </c>
      <c r="B129" s="195">
        <v>120</v>
      </c>
      <c r="C129" s="218">
        <v>0</v>
      </c>
      <c r="D129" s="184">
        <v>730571</v>
      </c>
      <c r="E129" s="223">
        <v>0</v>
      </c>
      <c r="F129" s="218">
        <f t="shared" si="2"/>
        <v>730571</v>
      </c>
      <c r="G129" s="198"/>
      <c r="H129" s="218">
        <v>0</v>
      </c>
      <c r="I129" s="229">
        <v>756141</v>
      </c>
      <c r="J129" s="229">
        <v>0</v>
      </c>
      <c r="K129" s="198">
        <f t="shared" si="3"/>
        <v>756141</v>
      </c>
    </row>
    <row r="130" spans="1:11" ht="12.75">
      <c r="A130" s="194" t="s">
        <v>566</v>
      </c>
      <c r="B130" s="195">
        <v>121</v>
      </c>
      <c r="C130" s="218">
        <v>0</v>
      </c>
      <c r="D130" s="184">
        <v>59953</v>
      </c>
      <c r="E130" s="223">
        <v>51289</v>
      </c>
      <c r="F130" s="218">
        <f t="shared" si="2"/>
        <v>111242</v>
      </c>
      <c r="G130" s="198"/>
      <c r="H130" s="218">
        <v>0</v>
      </c>
      <c r="I130" s="229">
        <v>62051</v>
      </c>
      <c r="J130" s="229">
        <v>51289</v>
      </c>
      <c r="K130" s="198">
        <f t="shared" si="3"/>
        <v>113340</v>
      </c>
    </row>
    <row r="131" spans="1:11" ht="12.75">
      <c r="A131" s="194" t="s">
        <v>567</v>
      </c>
      <c r="B131" s="195">
        <v>122</v>
      </c>
      <c r="C131" s="218">
        <v>0</v>
      </c>
      <c r="D131" s="184">
        <v>2249434</v>
      </c>
      <c r="E131" s="223">
        <v>8599</v>
      </c>
      <c r="F131" s="218">
        <f t="shared" si="2"/>
        <v>2258033</v>
      </c>
      <c r="G131" s="198"/>
      <c r="H131" s="218">
        <v>0</v>
      </c>
      <c r="I131" s="229">
        <v>2328164</v>
      </c>
      <c r="J131" s="229">
        <v>8599</v>
      </c>
      <c r="K131" s="198">
        <f t="shared" si="3"/>
        <v>2336763</v>
      </c>
    </row>
    <row r="132" spans="1:11" ht="12.75">
      <c r="A132" s="194" t="s">
        <v>568</v>
      </c>
      <c r="B132" s="195">
        <v>123</v>
      </c>
      <c r="C132" s="218">
        <v>0</v>
      </c>
      <c r="D132" s="184">
        <v>1359810</v>
      </c>
      <c r="E132" s="223">
        <v>44531</v>
      </c>
      <c r="F132" s="218">
        <f t="shared" si="2"/>
        <v>1404341</v>
      </c>
      <c r="G132" s="198"/>
      <c r="H132" s="218">
        <v>0</v>
      </c>
      <c r="I132" s="229">
        <v>1407403</v>
      </c>
      <c r="J132" s="229">
        <v>44531</v>
      </c>
      <c r="K132" s="198">
        <f t="shared" si="3"/>
        <v>1451934</v>
      </c>
    </row>
    <row r="133" spans="1:11" ht="12.75">
      <c r="A133" s="194" t="s">
        <v>569</v>
      </c>
      <c r="B133" s="195">
        <v>124</v>
      </c>
      <c r="C133" s="218">
        <v>0</v>
      </c>
      <c r="D133" s="184">
        <v>494351</v>
      </c>
      <c r="E133" s="223">
        <v>61185</v>
      </c>
      <c r="F133" s="218">
        <f t="shared" si="2"/>
        <v>555536</v>
      </c>
      <c r="G133" s="198"/>
      <c r="H133" s="218">
        <v>0</v>
      </c>
      <c r="I133" s="229">
        <v>511653</v>
      </c>
      <c r="J133" s="229">
        <v>61185</v>
      </c>
      <c r="K133" s="198">
        <f t="shared" si="3"/>
        <v>572838</v>
      </c>
    </row>
    <row r="134" spans="1:11" ht="12.75">
      <c r="A134" s="194" t="s">
        <v>570</v>
      </c>
      <c r="B134" s="195">
        <v>125</v>
      </c>
      <c r="C134" s="218">
        <v>0</v>
      </c>
      <c r="D134" s="184">
        <v>1572567</v>
      </c>
      <c r="E134" s="223">
        <v>4944</v>
      </c>
      <c r="F134" s="218">
        <f t="shared" si="2"/>
        <v>1577511</v>
      </c>
      <c r="G134" s="198"/>
      <c r="H134" s="218">
        <v>0</v>
      </c>
      <c r="I134" s="229">
        <v>1627607</v>
      </c>
      <c r="J134" s="229">
        <v>4944</v>
      </c>
      <c r="K134" s="198">
        <f t="shared" si="3"/>
        <v>1632551</v>
      </c>
    </row>
    <row r="135" spans="1:11" ht="12.75">
      <c r="A135" s="194" t="s">
        <v>571</v>
      </c>
      <c r="B135" s="195">
        <v>126</v>
      </c>
      <c r="C135" s="218">
        <v>0</v>
      </c>
      <c r="D135" s="184">
        <v>457398</v>
      </c>
      <c r="E135" s="223">
        <v>84165</v>
      </c>
      <c r="F135" s="218">
        <f t="shared" si="2"/>
        <v>541563</v>
      </c>
      <c r="G135" s="198"/>
      <c r="H135" s="218">
        <v>0</v>
      </c>
      <c r="I135" s="229">
        <v>473407</v>
      </c>
      <c r="J135" s="229">
        <v>84165</v>
      </c>
      <c r="K135" s="198">
        <f t="shared" si="3"/>
        <v>557572</v>
      </c>
    </row>
    <row r="136" spans="1:11" ht="12.75">
      <c r="A136" s="194" t="s">
        <v>572</v>
      </c>
      <c r="B136" s="195">
        <v>127</v>
      </c>
      <c r="C136" s="218">
        <v>0</v>
      </c>
      <c r="D136" s="184">
        <v>331332</v>
      </c>
      <c r="E136" s="223">
        <v>4582</v>
      </c>
      <c r="F136" s="218">
        <f t="shared" si="2"/>
        <v>335914</v>
      </c>
      <c r="G136" s="198"/>
      <c r="H136" s="218">
        <v>0</v>
      </c>
      <c r="I136" s="229">
        <v>342929</v>
      </c>
      <c r="J136" s="229">
        <v>4582</v>
      </c>
      <c r="K136" s="198">
        <f t="shared" si="3"/>
        <v>347511</v>
      </c>
    </row>
    <row r="137" spans="1:11" ht="12.75">
      <c r="A137" s="194" t="s">
        <v>573</v>
      </c>
      <c r="B137" s="195">
        <v>128</v>
      </c>
      <c r="C137" s="218">
        <v>0</v>
      </c>
      <c r="D137" s="184">
        <v>10436481</v>
      </c>
      <c r="E137" s="223">
        <v>964</v>
      </c>
      <c r="F137" s="218">
        <f t="shared" si="2"/>
        <v>10437445</v>
      </c>
      <c r="G137" s="198"/>
      <c r="H137" s="218">
        <v>0</v>
      </c>
      <c r="I137" s="229">
        <v>10801758</v>
      </c>
      <c r="J137" s="229">
        <v>964</v>
      </c>
      <c r="K137" s="198">
        <f t="shared" si="3"/>
        <v>10802722</v>
      </c>
    </row>
    <row r="138" spans="1:11" ht="12.75">
      <c r="A138" s="194" t="s">
        <v>574</v>
      </c>
      <c r="B138" s="195">
        <v>129</v>
      </c>
      <c r="C138" s="218">
        <v>0</v>
      </c>
      <c r="D138" s="184">
        <v>45954</v>
      </c>
      <c r="E138" s="223">
        <v>59136</v>
      </c>
      <c r="F138" s="218">
        <f t="shared" si="2"/>
        <v>105090</v>
      </c>
      <c r="G138" s="198"/>
      <c r="H138" s="218">
        <v>0</v>
      </c>
      <c r="I138" s="229">
        <v>47562</v>
      </c>
      <c r="J138" s="229">
        <v>59136</v>
      </c>
      <c r="K138" s="198">
        <f t="shared" si="3"/>
        <v>106698</v>
      </c>
    </row>
    <row r="139" spans="1:11" ht="12.75">
      <c r="A139" s="194" t="s">
        <v>575</v>
      </c>
      <c r="B139" s="195">
        <v>130</v>
      </c>
      <c r="C139" s="218">
        <v>0</v>
      </c>
      <c r="D139" s="184">
        <v>88845</v>
      </c>
      <c r="E139" s="223">
        <v>4526</v>
      </c>
      <c r="F139" s="218">
        <f aca="true" t="shared" si="4" ref="F139:F202">SUM(C139:E139)</f>
        <v>93371</v>
      </c>
      <c r="G139" s="198"/>
      <c r="H139" s="218">
        <v>0</v>
      </c>
      <c r="I139" s="229">
        <v>91955</v>
      </c>
      <c r="J139" s="229">
        <v>4526</v>
      </c>
      <c r="K139" s="198">
        <f aca="true" t="shared" si="5" ref="K139:K202">SUM(H139:J139)</f>
        <v>96481</v>
      </c>
    </row>
    <row r="140" spans="1:11" ht="12.75">
      <c r="A140" s="194" t="s">
        <v>576</v>
      </c>
      <c r="B140" s="195">
        <v>131</v>
      </c>
      <c r="C140" s="218">
        <v>0</v>
      </c>
      <c r="D140" s="184">
        <v>1675859</v>
      </c>
      <c r="E140" s="223">
        <v>4445</v>
      </c>
      <c r="F140" s="218">
        <f t="shared" si="4"/>
        <v>1680304</v>
      </c>
      <c r="G140" s="198"/>
      <c r="H140" s="218">
        <v>0</v>
      </c>
      <c r="I140" s="229">
        <v>1734514</v>
      </c>
      <c r="J140" s="229">
        <v>4445</v>
      </c>
      <c r="K140" s="198">
        <f t="shared" si="5"/>
        <v>1738959</v>
      </c>
    </row>
    <row r="141" spans="1:11" ht="12.75">
      <c r="A141" s="194" t="s">
        <v>577</v>
      </c>
      <c r="B141" s="195">
        <v>132</v>
      </c>
      <c r="C141" s="218">
        <v>0</v>
      </c>
      <c r="D141" s="184">
        <v>236433</v>
      </c>
      <c r="E141" s="223">
        <v>32643</v>
      </c>
      <c r="F141" s="218">
        <f t="shared" si="4"/>
        <v>269076</v>
      </c>
      <c r="G141" s="198"/>
      <c r="H141" s="218">
        <v>0</v>
      </c>
      <c r="I141" s="229">
        <v>244708</v>
      </c>
      <c r="J141" s="229">
        <v>32643</v>
      </c>
      <c r="K141" s="198">
        <f t="shared" si="5"/>
        <v>277351</v>
      </c>
    </row>
    <row r="142" spans="1:11" ht="12.75">
      <c r="A142" s="194" t="s">
        <v>578</v>
      </c>
      <c r="B142" s="195">
        <v>133</v>
      </c>
      <c r="C142" s="218">
        <v>0</v>
      </c>
      <c r="D142" s="184">
        <v>1566803</v>
      </c>
      <c r="E142" s="223">
        <v>0</v>
      </c>
      <c r="F142" s="218">
        <f t="shared" si="4"/>
        <v>1566803</v>
      </c>
      <c r="G142" s="198"/>
      <c r="H142" s="218">
        <v>0</v>
      </c>
      <c r="I142" s="229">
        <v>1621641</v>
      </c>
      <c r="J142" s="229">
        <v>0</v>
      </c>
      <c r="K142" s="198">
        <f t="shared" si="5"/>
        <v>1621641</v>
      </c>
    </row>
    <row r="143" spans="1:11" ht="12.75">
      <c r="A143" s="194" t="s">
        <v>579</v>
      </c>
      <c r="B143" s="195">
        <v>134</v>
      </c>
      <c r="C143" s="218">
        <v>0</v>
      </c>
      <c r="D143" s="184">
        <v>2030218</v>
      </c>
      <c r="E143" s="223">
        <v>105276</v>
      </c>
      <c r="F143" s="218">
        <f t="shared" si="4"/>
        <v>2135494</v>
      </c>
      <c r="G143" s="198"/>
      <c r="H143" s="218">
        <v>0</v>
      </c>
      <c r="I143" s="229">
        <v>2101276</v>
      </c>
      <c r="J143" s="229">
        <v>105276</v>
      </c>
      <c r="K143" s="198">
        <f t="shared" si="5"/>
        <v>2206552</v>
      </c>
    </row>
    <row r="144" spans="1:11" ht="12.75">
      <c r="A144" s="194" t="s">
        <v>580</v>
      </c>
      <c r="B144" s="195">
        <v>135</v>
      </c>
      <c r="C144" s="218">
        <v>0</v>
      </c>
      <c r="D144" s="184">
        <v>214328</v>
      </c>
      <c r="E144" s="223">
        <v>3999</v>
      </c>
      <c r="F144" s="218">
        <f t="shared" si="4"/>
        <v>218327</v>
      </c>
      <c r="G144" s="198"/>
      <c r="H144" s="218">
        <v>0</v>
      </c>
      <c r="I144" s="229">
        <v>221829</v>
      </c>
      <c r="J144" s="229">
        <v>3999</v>
      </c>
      <c r="K144" s="198">
        <f t="shared" si="5"/>
        <v>225828</v>
      </c>
    </row>
    <row r="145" spans="1:11" ht="12.75">
      <c r="A145" s="194" t="s">
        <v>581</v>
      </c>
      <c r="B145" s="195">
        <v>136</v>
      </c>
      <c r="C145" s="218">
        <v>0</v>
      </c>
      <c r="D145" s="184">
        <v>1644407</v>
      </c>
      <c r="E145" s="223">
        <v>2409</v>
      </c>
      <c r="F145" s="218">
        <f t="shared" si="4"/>
        <v>1646816</v>
      </c>
      <c r="G145" s="198"/>
      <c r="H145" s="218">
        <v>0</v>
      </c>
      <c r="I145" s="229">
        <v>1701961</v>
      </c>
      <c r="J145" s="229">
        <v>2409</v>
      </c>
      <c r="K145" s="198">
        <f t="shared" si="5"/>
        <v>1704370</v>
      </c>
    </row>
    <row r="146" spans="1:11" ht="12.75">
      <c r="A146" s="194" t="s">
        <v>582</v>
      </c>
      <c r="B146" s="195">
        <v>137</v>
      </c>
      <c r="C146" s="218">
        <v>0</v>
      </c>
      <c r="D146" s="184">
        <v>10784446</v>
      </c>
      <c r="E146" s="223">
        <v>79834</v>
      </c>
      <c r="F146" s="218">
        <f t="shared" si="4"/>
        <v>10864280</v>
      </c>
      <c r="G146" s="198"/>
      <c r="H146" s="218">
        <v>0</v>
      </c>
      <c r="I146" s="229">
        <v>11161902</v>
      </c>
      <c r="J146" s="229">
        <v>79834</v>
      </c>
      <c r="K146" s="198">
        <f t="shared" si="5"/>
        <v>11241736</v>
      </c>
    </row>
    <row r="147" spans="1:11" ht="12.75">
      <c r="A147" s="194" t="s">
        <v>583</v>
      </c>
      <c r="B147" s="195">
        <v>138</v>
      </c>
      <c r="C147" s="218">
        <v>0</v>
      </c>
      <c r="D147" s="184">
        <v>692424</v>
      </c>
      <c r="E147" s="223">
        <v>31</v>
      </c>
      <c r="F147" s="218">
        <f t="shared" si="4"/>
        <v>692455</v>
      </c>
      <c r="G147" s="198"/>
      <c r="H147" s="218">
        <v>0</v>
      </c>
      <c r="I147" s="229">
        <v>716659</v>
      </c>
      <c r="J147" s="229">
        <v>31</v>
      </c>
      <c r="K147" s="198">
        <f t="shared" si="5"/>
        <v>716690</v>
      </c>
    </row>
    <row r="148" spans="1:11" ht="12.75">
      <c r="A148" s="194" t="s">
        <v>584</v>
      </c>
      <c r="B148" s="195">
        <v>139</v>
      </c>
      <c r="C148" s="218">
        <v>0</v>
      </c>
      <c r="D148" s="184">
        <v>834159</v>
      </c>
      <c r="E148" s="223">
        <v>355058</v>
      </c>
      <c r="F148" s="218">
        <f t="shared" si="4"/>
        <v>1189217</v>
      </c>
      <c r="G148" s="198"/>
      <c r="H148" s="218">
        <v>0</v>
      </c>
      <c r="I148" s="229">
        <v>863355</v>
      </c>
      <c r="J148" s="229">
        <v>355058</v>
      </c>
      <c r="K148" s="198">
        <f t="shared" si="5"/>
        <v>1218413</v>
      </c>
    </row>
    <row r="149" spans="1:11" ht="12.75">
      <c r="A149" s="194" t="s">
        <v>585</v>
      </c>
      <c r="B149" s="195">
        <v>140</v>
      </c>
      <c r="C149" s="218">
        <v>0</v>
      </c>
      <c r="D149" s="184">
        <v>478330</v>
      </c>
      <c r="E149" s="223">
        <v>69046</v>
      </c>
      <c r="F149" s="218">
        <f t="shared" si="4"/>
        <v>547376</v>
      </c>
      <c r="G149" s="198"/>
      <c r="H149" s="218">
        <v>0</v>
      </c>
      <c r="I149" s="229">
        <v>495072</v>
      </c>
      <c r="J149" s="229">
        <v>69046</v>
      </c>
      <c r="K149" s="198">
        <f t="shared" si="5"/>
        <v>564118</v>
      </c>
    </row>
    <row r="150" spans="1:11" ht="12.75">
      <c r="A150" s="194" t="s">
        <v>586</v>
      </c>
      <c r="B150" s="195">
        <v>141</v>
      </c>
      <c r="C150" s="218">
        <v>0</v>
      </c>
      <c r="D150" s="184">
        <v>2117490</v>
      </c>
      <c r="E150" s="223">
        <v>54021</v>
      </c>
      <c r="F150" s="218">
        <f t="shared" si="4"/>
        <v>2171511</v>
      </c>
      <c r="G150" s="198"/>
      <c r="H150" s="218">
        <v>0</v>
      </c>
      <c r="I150" s="229">
        <v>2191602</v>
      </c>
      <c r="J150" s="229">
        <v>54021</v>
      </c>
      <c r="K150" s="198">
        <f t="shared" si="5"/>
        <v>2245623</v>
      </c>
    </row>
    <row r="151" spans="1:11" ht="12.75">
      <c r="A151" s="194" t="s">
        <v>587</v>
      </c>
      <c r="B151" s="195">
        <v>142</v>
      </c>
      <c r="C151" s="218">
        <v>0</v>
      </c>
      <c r="D151" s="184">
        <v>2250382</v>
      </c>
      <c r="E151" s="223">
        <v>24270</v>
      </c>
      <c r="F151" s="218">
        <f t="shared" si="4"/>
        <v>2274652</v>
      </c>
      <c r="G151" s="198"/>
      <c r="H151" s="218">
        <v>0</v>
      </c>
      <c r="I151" s="229">
        <v>2329145</v>
      </c>
      <c r="J151" s="229">
        <v>24270</v>
      </c>
      <c r="K151" s="198">
        <f t="shared" si="5"/>
        <v>2353415</v>
      </c>
    </row>
    <row r="152" spans="1:11" ht="12.75">
      <c r="A152" s="194" t="s">
        <v>588</v>
      </c>
      <c r="B152" s="195">
        <v>143</v>
      </c>
      <c r="C152" s="218">
        <v>0</v>
      </c>
      <c r="D152" s="184">
        <v>365967</v>
      </c>
      <c r="E152" s="223">
        <v>37997</v>
      </c>
      <c r="F152" s="218">
        <f t="shared" si="4"/>
        <v>403964</v>
      </c>
      <c r="G152" s="198"/>
      <c r="H152" s="218">
        <v>0</v>
      </c>
      <c r="I152" s="229">
        <v>378776</v>
      </c>
      <c r="J152" s="229">
        <v>37997</v>
      </c>
      <c r="K152" s="198">
        <f t="shared" si="5"/>
        <v>416773</v>
      </c>
    </row>
    <row r="153" spans="1:11" ht="12.75">
      <c r="A153" s="194" t="s">
        <v>589</v>
      </c>
      <c r="B153" s="195">
        <v>144</v>
      </c>
      <c r="C153" s="218">
        <v>0</v>
      </c>
      <c r="D153" s="184">
        <v>1704546</v>
      </c>
      <c r="E153" s="223">
        <v>390017</v>
      </c>
      <c r="F153" s="218">
        <f t="shared" si="4"/>
        <v>2094563</v>
      </c>
      <c r="G153" s="198"/>
      <c r="H153" s="218">
        <v>0</v>
      </c>
      <c r="I153" s="229">
        <v>1764205</v>
      </c>
      <c r="J153" s="229">
        <v>390017</v>
      </c>
      <c r="K153" s="198">
        <f t="shared" si="5"/>
        <v>2154222</v>
      </c>
    </row>
    <row r="154" spans="1:11" ht="12.75">
      <c r="A154" s="194" t="s">
        <v>590</v>
      </c>
      <c r="B154" s="195">
        <v>145</v>
      </c>
      <c r="C154" s="218">
        <v>0</v>
      </c>
      <c r="D154" s="184">
        <v>1019231</v>
      </c>
      <c r="E154" s="223">
        <v>32947</v>
      </c>
      <c r="F154" s="218">
        <f t="shared" si="4"/>
        <v>1052178</v>
      </c>
      <c r="G154" s="198"/>
      <c r="H154" s="218">
        <v>0</v>
      </c>
      <c r="I154" s="229">
        <v>1054904</v>
      </c>
      <c r="J154" s="229">
        <v>32947</v>
      </c>
      <c r="K154" s="198">
        <f t="shared" si="5"/>
        <v>1087851</v>
      </c>
    </row>
    <row r="155" spans="1:11" ht="12.75">
      <c r="A155" s="194" t="s">
        <v>591</v>
      </c>
      <c r="B155" s="195">
        <v>146</v>
      </c>
      <c r="C155" s="218">
        <v>0</v>
      </c>
      <c r="D155" s="184">
        <v>868848</v>
      </c>
      <c r="E155" s="223">
        <v>13693</v>
      </c>
      <c r="F155" s="218">
        <f t="shared" si="4"/>
        <v>882541</v>
      </c>
      <c r="G155" s="198"/>
      <c r="H155" s="218">
        <v>0</v>
      </c>
      <c r="I155" s="229">
        <v>899258</v>
      </c>
      <c r="J155" s="229">
        <v>13693</v>
      </c>
      <c r="K155" s="198">
        <f t="shared" si="5"/>
        <v>912951</v>
      </c>
    </row>
    <row r="156" spans="1:11" ht="12.75">
      <c r="A156" s="194" t="s">
        <v>592</v>
      </c>
      <c r="B156" s="195">
        <v>147</v>
      </c>
      <c r="C156" s="218">
        <v>0</v>
      </c>
      <c r="D156" s="184">
        <v>1015030</v>
      </c>
      <c r="E156" s="223">
        <v>128340</v>
      </c>
      <c r="F156" s="218">
        <f t="shared" si="4"/>
        <v>1143370</v>
      </c>
      <c r="G156" s="198"/>
      <c r="H156" s="218">
        <v>0</v>
      </c>
      <c r="I156" s="229">
        <v>1050556</v>
      </c>
      <c r="J156" s="229">
        <v>128340</v>
      </c>
      <c r="K156" s="198">
        <f t="shared" si="5"/>
        <v>1178896</v>
      </c>
    </row>
    <row r="157" spans="1:11" ht="12.75">
      <c r="A157" s="194" t="s">
        <v>593</v>
      </c>
      <c r="B157" s="195">
        <v>148</v>
      </c>
      <c r="C157" s="218">
        <v>0</v>
      </c>
      <c r="D157" s="184">
        <v>366295</v>
      </c>
      <c r="E157" s="223">
        <v>112183</v>
      </c>
      <c r="F157" s="218">
        <f t="shared" si="4"/>
        <v>478478</v>
      </c>
      <c r="G157" s="198"/>
      <c r="H157" s="218">
        <v>0</v>
      </c>
      <c r="I157" s="229">
        <v>379115</v>
      </c>
      <c r="J157" s="229">
        <v>112183</v>
      </c>
      <c r="K157" s="198">
        <f t="shared" si="5"/>
        <v>491298</v>
      </c>
    </row>
    <row r="158" spans="1:11" ht="12.75">
      <c r="A158" s="194" t="s">
        <v>594</v>
      </c>
      <c r="B158" s="195">
        <v>149</v>
      </c>
      <c r="C158" s="218">
        <v>0</v>
      </c>
      <c r="D158" s="184">
        <v>20849605</v>
      </c>
      <c r="E158" s="223">
        <v>6953</v>
      </c>
      <c r="F158" s="218">
        <f t="shared" si="4"/>
        <v>20856558</v>
      </c>
      <c r="G158" s="198"/>
      <c r="H158" s="218">
        <v>0</v>
      </c>
      <c r="I158" s="229">
        <v>21579341</v>
      </c>
      <c r="J158" s="229">
        <v>6953</v>
      </c>
      <c r="K158" s="198">
        <f t="shared" si="5"/>
        <v>21586294</v>
      </c>
    </row>
    <row r="159" spans="1:11" ht="12.75">
      <c r="A159" s="194" t="s">
        <v>595</v>
      </c>
      <c r="B159" s="195">
        <v>150</v>
      </c>
      <c r="C159" s="218">
        <v>0</v>
      </c>
      <c r="D159" s="184">
        <v>661312</v>
      </c>
      <c r="E159" s="223">
        <v>68442</v>
      </c>
      <c r="F159" s="218">
        <f t="shared" si="4"/>
        <v>729754</v>
      </c>
      <c r="G159" s="198"/>
      <c r="H159" s="218">
        <v>0</v>
      </c>
      <c r="I159" s="229">
        <v>684458</v>
      </c>
      <c r="J159" s="229">
        <v>68442</v>
      </c>
      <c r="K159" s="198">
        <f t="shared" si="5"/>
        <v>752900</v>
      </c>
    </row>
    <row r="160" spans="1:11" ht="12.75">
      <c r="A160" s="194" t="s">
        <v>596</v>
      </c>
      <c r="B160" s="195">
        <v>151</v>
      </c>
      <c r="C160" s="218">
        <v>0</v>
      </c>
      <c r="D160" s="184">
        <v>1843736</v>
      </c>
      <c r="E160" s="223">
        <v>10180</v>
      </c>
      <c r="F160" s="218">
        <f t="shared" si="4"/>
        <v>1853916</v>
      </c>
      <c r="G160" s="198"/>
      <c r="H160" s="218">
        <v>0</v>
      </c>
      <c r="I160" s="229">
        <v>1908267</v>
      </c>
      <c r="J160" s="229">
        <v>10180</v>
      </c>
      <c r="K160" s="198">
        <f t="shared" si="5"/>
        <v>1918447</v>
      </c>
    </row>
    <row r="161" spans="1:11" ht="12.75">
      <c r="A161" s="194" t="s">
        <v>597</v>
      </c>
      <c r="B161" s="195">
        <v>152</v>
      </c>
      <c r="C161" s="218">
        <v>0</v>
      </c>
      <c r="D161" s="184">
        <v>566001</v>
      </c>
      <c r="E161" s="223">
        <v>41831</v>
      </c>
      <c r="F161" s="218">
        <f t="shared" si="4"/>
        <v>607832</v>
      </c>
      <c r="G161" s="198"/>
      <c r="H161" s="218">
        <v>0</v>
      </c>
      <c r="I161" s="229">
        <v>585811</v>
      </c>
      <c r="J161" s="229">
        <v>41831</v>
      </c>
      <c r="K161" s="198">
        <f t="shared" si="5"/>
        <v>627642</v>
      </c>
    </row>
    <row r="162" spans="1:11" ht="12.75">
      <c r="A162" s="194" t="s">
        <v>598</v>
      </c>
      <c r="B162" s="195">
        <v>153</v>
      </c>
      <c r="C162" s="218">
        <v>0</v>
      </c>
      <c r="D162" s="184">
        <v>6077376</v>
      </c>
      <c r="E162" s="223">
        <v>144671</v>
      </c>
      <c r="F162" s="218">
        <f t="shared" si="4"/>
        <v>6222047</v>
      </c>
      <c r="G162" s="198"/>
      <c r="H162" s="218">
        <v>0</v>
      </c>
      <c r="I162" s="229">
        <v>6290084</v>
      </c>
      <c r="J162" s="229">
        <v>144671</v>
      </c>
      <c r="K162" s="198">
        <f t="shared" si="5"/>
        <v>6434755</v>
      </c>
    </row>
    <row r="163" spans="1:11" ht="12.75">
      <c r="A163" s="194" t="s">
        <v>599</v>
      </c>
      <c r="B163" s="195">
        <v>154</v>
      </c>
      <c r="C163" s="218">
        <v>0</v>
      </c>
      <c r="D163" s="184">
        <v>189541</v>
      </c>
      <c r="E163" s="223">
        <v>16926</v>
      </c>
      <c r="F163" s="218">
        <f t="shared" si="4"/>
        <v>206467</v>
      </c>
      <c r="G163" s="198"/>
      <c r="H163" s="218">
        <v>0</v>
      </c>
      <c r="I163" s="229">
        <v>196175</v>
      </c>
      <c r="J163" s="229">
        <v>16926</v>
      </c>
      <c r="K163" s="198">
        <f t="shared" si="5"/>
        <v>213101</v>
      </c>
    </row>
    <row r="164" spans="1:11" ht="12.75">
      <c r="A164" s="194" t="s">
        <v>600</v>
      </c>
      <c r="B164" s="195">
        <v>155</v>
      </c>
      <c r="C164" s="218">
        <v>0</v>
      </c>
      <c r="D164" s="184">
        <v>1627400</v>
      </c>
      <c r="E164" s="223">
        <v>0</v>
      </c>
      <c r="F164" s="218">
        <f t="shared" si="4"/>
        <v>1627400</v>
      </c>
      <c r="G164" s="198"/>
      <c r="H164" s="218">
        <v>0</v>
      </c>
      <c r="I164" s="229">
        <v>1684359</v>
      </c>
      <c r="J164" s="229">
        <v>0</v>
      </c>
      <c r="K164" s="198">
        <f t="shared" si="5"/>
        <v>1684359</v>
      </c>
    </row>
    <row r="165" spans="1:11" ht="12.75">
      <c r="A165" s="194" t="s">
        <v>601</v>
      </c>
      <c r="B165" s="195">
        <v>156</v>
      </c>
      <c r="C165" s="218">
        <v>0</v>
      </c>
      <c r="D165" s="184">
        <v>87430</v>
      </c>
      <c r="E165" s="223">
        <v>30343</v>
      </c>
      <c r="F165" s="218">
        <f t="shared" si="4"/>
        <v>117773</v>
      </c>
      <c r="G165" s="198"/>
      <c r="H165" s="218">
        <v>0</v>
      </c>
      <c r="I165" s="229">
        <v>90490</v>
      </c>
      <c r="J165" s="229">
        <v>30343</v>
      </c>
      <c r="K165" s="198">
        <f t="shared" si="5"/>
        <v>120833</v>
      </c>
    </row>
    <row r="166" spans="1:11" ht="12.75">
      <c r="A166" s="194" t="s">
        <v>602</v>
      </c>
      <c r="B166" s="195">
        <v>157</v>
      </c>
      <c r="C166" s="218">
        <v>0</v>
      </c>
      <c r="D166" s="184">
        <v>722906</v>
      </c>
      <c r="E166" s="223">
        <v>423317</v>
      </c>
      <c r="F166" s="218">
        <f t="shared" si="4"/>
        <v>1146223</v>
      </c>
      <c r="G166" s="198"/>
      <c r="H166" s="218">
        <v>0</v>
      </c>
      <c r="I166" s="229">
        <v>748208</v>
      </c>
      <c r="J166" s="229">
        <v>423317</v>
      </c>
      <c r="K166" s="198">
        <f t="shared" si="5"/>
        <v>1171525</v>
      </c>
    </row>
    <row r="167" spans="1:11" ht="12.75">
      <c r="A167" s="194" t="s">
        <v>603</v>
      </c>
      <c r="B167" s="195">
        <v>158</v>
      </c>
      <c r="C167" s="218">
        <v>0</v>
      </c>
      <c r="D167" s="184">
        <v>754817</v>
      </c>
      <c r="E167" s="223">
        <v>5850</v>
      </c>
      <c r="F167" s="218">
        <f t="shared" si="4"/>
        <v>760667</v>
      </c>
      <c r="G167" s="198"/>
      <c r="H167" s="218">
        <v>0</v>
      </c>
      <c r="I167" s="229">
        <v>781236</v>
      </c>
      <c r="J167" s="229">
        <v>5850</v>
      </c>
      <c r="K167" s="198">
        <f t="shared" si="5"/>
        <v>787086</v>
      </c>
    </row>
    <row r="168" spans="1:11" ht="12.75">
      <c r="A168" s="194" t="s">
        <v>604</v>
      </c>
      <c r="B168" s="195">
        <v>159</v>
      </c>
      <c r="C168" s="218">
        <v>0</v>
      </c>
      <c r="D168" s="184">
        <v>1483570</v>
      </c>
      <c r="E168" s="223">
        <v>0</v>
      </c>
      <c r="F168" s="218">
        <f t="shared" si="4"/>
        <v>1483570</v>
      </c>
      <c r="G168" s="198"/>
      <c r="H168" s="218">
        <v>0</v>
      </c>
      <c r="I168" s="229">
        <v>1535495</v>
      </c>
      <c r="J168" s="229">
        <v>0</v>
      </c>
      <c r="K168" s="198">
        <f t="shared" si="5"/>
        <v>1535495</v>
      </c>
    </row>
    <row r="169" spans="1:11" ht="12.75">
      <c r="A169" s="194" t="s">
        <v>605</v>
      </c>
      <c r="B169" s="195">
        <v>160</v>
      </c>
      <c r="C169" s="218">
        <v>0</v>
      </c>
      <c r="D169" s="184">
        <v>26746523</v>
      </c>
      <c r="E169" s="223">
        <v>214672</v>
      </c>
      <c r="F169" s="218">
        <f t="shared" si="4"/>
        <v>26961195</v>
      </c>
      <c r="G169" s="198"/>
      <c r="H169" s="218">
        <v>0</v>
      </c>
      <c r="I169" s="229">
        <v>27682651</v>
      </c>
      <c r="J169" s="229">
        <v>214672</v>
      </c>
      <c r="K169" s="198">
        <f t="shared" si="5"/>
        <v>27897323</v>
      </c>
    </row>
    <row r="170" spans="1:11" ht="12.75">
      <c r="A170" s="194" t="s">
        <v>606</v>
      </c>
      <c r="B170" s="195">
        <v>161</v>
      </c>
      <c r="C170" s="218">
        <v>0</v>
      </c>
      <c r="D170" s="184">
        <v>3243895</v>
      </c>
      <c r="E170" s="223">
        <v>34518</v>
      </c>
      <c r="F170" s="218">
        <f t="shared" si="4"/>
        <v>3278413</v>
      </c>
      <c r="G170" s="198"/>
      <c r="H170" s="218">
        <v>0</v>
      </c>
      <c r="I170" s="229">
        <v>3357431</v>
      </c>
      <c r="J170" s="229">
        <v>34518</v>
      </c>
      <c r="K170" s="198">
        <f t="shared" si="5"/>
        <v>3391949</v>
      </c>
    </row>
    <row r="171" spans="1:11" ht="12.75">
      <c r="A171" s="194" t="s">
        <v>607</v>
      </c>
      <c r="B171" s="195">
        <v>162</v>
      </c>
      <c r="C171" s="218">
        <v>0</v>
      </c>
      <c r="D171" s="184">
        <v>1122928</v>
      </c>
      <c r="E171" s="223">
        <v>26905</v>
      </c>
      <c r="F171" s="218">
        <f t="shared" si="4"/>
        <v>1149833</v>
      </c>
      <c r="G171" s="198"/>
      <c r="H171" s="218">
        <v>0</v>
      </c>
      <c r="I171" s="229">
        <v>1162230</v>
      </c>
      <c r="J171" s="229">
        <v>26905</v>
      </c>
      <c r="K171" s="198">
        <f t="shared" si="5"/>
        <v>1189135</v>
      </c>
    </row>
    <row r="172" spans="1:11" ht="12.75">
      <c r="A172" s="194" t="s">
        <v>608</v>
      </c>
      <c r="B172" s="195">
        <v>163</v>
      </c>
      <c r="C172" s="218">
        <v>0</v>
      </c>
      <c r="D172" s="184">
        <v>23774862</v>
      </c>
      <c r="E172" s="223">
        <v>1885</v>
      </c>
      <c r="F172" s="218">
        <f t="shared" si="4"/>
        <v>23776747</v>
      </c>
      <c r="G172" s="198"/>
      <c r="H172" s="218">
        <v>0</v>
      </c>
      <c r="I172" s="229">
        <v>24606982</v>
      </c>
      <c r="J172" s="229">
        <v>1885</v>
      </c>
      <c r="K172" s="198">
        <f t="shared" si="5"/>
        <v>24608867</v>
      </c>
    </row>
    <row r="173" spans="1:11" ht="12.75">
      <c r="A173" s="194" t="s">
        <v>609</v>
      </c>
      <c r="B173" s="195">
        <v>164</v>
      </c>
      <c r="C173" s="218">
        <v>0</v>
      </c>
      <c r="D173" s="184">
        <v>1104377</v>
      </c>
      <c r="E173" s="223">
        <v>43871</v>
      </c>
      <c r="F173" s="218">
        <f t="shared" si="4"/>
        <v>1148248</v>
      </c>
      <c r="G173" s="198"/>
      <c r="H173" s="218">
        <v>0</v>
      </c>
      <c r="I173" s="229">
        <v>1143030</v>
      </c>
      <c r="J173" s="229">
        <v>43871</v>
      </c>
      <c r="K173" s="198">
        <f t="shared" si="5"/>
        <v>1186901</v>
      </c>
    </row>
    <row r="174" spans="1:11" ht="12.75">
      <c r="A174" s="194" t="s">
        <v>610</v>
      </c>
      <c r="B174" s="195">
        <v>165</v>
      </c>
      <c r="C174" s="218">
        <v>0</v>
      </c>
      <c r="D174" s="184">
        <v>13322297</v>
      </c>
      <c r="E174" s="223">
        <v>0</v>
      </c>
      <c r="F174" s="218">
        <f t="shared" si="4"/>
        <v>13322297</v>
      </c>
      <c r="G174" s="198"/>
      <c r="H174" s="218">
        <v>0</v>
      </c>
      <c r="I174" s="229">
        <v>13788577</v>
      </c>
      <c r="J174" s="229">
        <v>0</v>
      </c>
      <c r="K174" s="198">
        <f t="shared" si="5"/>
        <v>13788577</v>
      </c>
    </row>
    <row r="175" spans="1:11" ht="12.75">
      <c r="A175" s="194" t="s">
        <v>611</v>
      </c>
      <c r="B175" s="195">
        <v>166</v>
      </c>
      <c r="C175" s="218">
        <v>0</v>
      </c>
      <c r="D175" s="184">
        <v>236147</v>
      </c>
      <c r="E175" s="223">
        <v>0</v>
      </c>
      <c r="F175" s="218">
        <f t="shared" si="4"/>
        <v>236147</v>
      </c>
      <c r="G175" s="198"/>
      <c r="H175" s="218">
        <v>0</v>
      </c>
      <c r="I175" s="229">
        <v>244412</v>
      </c>
      <c r="J175" s="229">
        <v>0</v>
      </c>
      <c r="K175" s="198">
        <f t="shared" si="5"/>
        <v>244412</v>
      </c>
    </row>
    <row r="176" spans="1:11" ht="12.75">
      <c r="A176" s="194" t="s">
        <v>612</v>
      </c>
      <c r="B176" s="195">
        <v>167</v>
      </c>
      <c r="C176" s="218">
        <v>0</v>
      </c>
      <c r="D176" s="184">
        <v>2368619</v>
      </c>
      <c r="E176" s="223">
        <v>0</v>
      </c>
      <c r="F176" s="218">
        <f t="shared" si="4"/>
        <v>2368619</v>
      </c>
      <c r="G176" s="198"/>
      <c r="H176" s="218">
        <v>0</v>
      </c>
      <c r="I176" s="229">
        <v>2451521</v>
      </c>
      <c r="J176" s="229">
        <v>0</v>
      </c>
      <c r="K176" s="198">
        <f t="shared" si="5"/>
        <v>2451521</v>
      </c>
    </row>
    <row r="177" spans="1:11" ht="12.75">
      <c r="A177" s="194" t="s">
        <v>613</v>
      </c>
      <c r="B177" s="195">
        <v>168</v>
      </c>
      <c r="C177" s="218">
        <v>0</v>
      </c>
      <c r="D177" s="184">
        <v>1209205</v>
      </c>
      <c r="E177" s="223">
        <v>0</v>
      </c>
      <c r="F177" s="218">
        <f t="shared" si="4"/>
        <v>1209205</v>
      </c>
      <c r="G177" s="198"/>
      <c r="H177" s="218">
        <v>0</v>
      </c>
      <c r="I177" s="229">
        <v>1251527</v>
      </c>
      <c r="J177" s="229">
        <v>0</v>
      </c>
      <c r="K177" s="198">
        <f t="shared" si="5"/>
        <v>1251527</v>
      </c>
    </row>
    <row r="178" spans="1:11" ht="12.75">
      <c r="A178" s="194" t="s">
        <v>614</v>
      </c>
      <c r="B178" s="195">
        <v>169</v>
      </c>
      <c r="C178" s="218">
        <v>0</v>
      </c>
      <c r="D178" s="184">
        <v>239599</v>
      </c>
      <c r="E178" s="223">
        <v>24809</v>
      </c>
      <c r="F178" s="218">
        <f t="shared" si="4"/>
        <v>264408</v>
      </c>
      <c r="G178" s="198"/>
      <c r="H178" s="218">
        <v>0</v>
      </c>
      <c r="I178" s="229">
        <v>247985</v>
      </c>
      <c r="J178" s="229">
        <v>24809</v>
      </c>
      <c r="K178" s="198">
        <f t="shared" si="5"/>
        <v>272794</v>
      </c>
    </row>
    <row r="179" spans="1:11" ht="12.75">
      <c r="A179" s="194" t="s">
        <v>615</v>
      </c>
      <c r="B179" s="195">
        <v>170</v>
      </c>
      <c r="C179" s="218">
        <v>0</v>
      </c>
      <c r="D179" s="184">
        <v>5780446</v>
      </c>
      <c r="E179" s="223">
        <v>77119</v>
      </c>
      <c r="F179" s="218">
        <f t="shared" si="4"/>
        <v>5857565</v>
      </c>
      <c r="G179" s="198"/>
      <c r="H179" s="218">
        <v>0</v>
      </c>
      <c r="I179" s="229">
        <v>5982762</v>
      </c>
      <c r="J179" s="229">
        <v>77119</v>
      </c>
      <c r="K179" s="198">
        <f t="shared" si="5"/>
        <v>6059881</v>
      </c>
    </row>
    <row r="180" spans="1:11" ht="12.75">
      <c r="A180" s="194" t="s">
        <v>616</v>
      </c>
      <c r="B180" s="195">
        <v>171</v>
      </c>
      <c r="C180" s="218">
        <v>0</v>
      </c>
      <c r="D180" s="184">
        <v>2300372</v>
      </c>
      <c r="E180" s="223">
        <v>3450</v>
      </c>
      <c r="F180" s="218">
        <f t="shared" si="4"/>
        <v>2303822</v>
      </c>
      <c r="G180" s="198"/>
      <c r="H180" s="218">
        <v>0</v>
      </c>
      <c r="I180" s="229">
        <v>2380885</v>
      </c>
      <c r="J180" s="229">
        <v>3450</v>
      </c>
      <c r="K180" s="198">
        <f t="shared" si="5"/>
        <v>2384335</v>
      </c>
    </row>
    <row r="181" spans="1:11" ht="12.75">
      <c r="A181" s="194" t="s">
        <v>617</v>
      </c>
      <c r="B181" s="195">
        <v>172</v>
      </c>
      <c r="C181" s="218">
        <v>0</v>
      </c>
      <c r="D181" s="184">
        <v>390683</v>
      </c>
      <c r="E181" s="223">
        <v>575282</v>
      </c>
      <c r="F181" s="218">
        <f t="shared" si="4"/>
        <v>965965</v>
      </c>
      <c r="G181" s="198"/>
      <c r="H181" s="218">
        <v>0</v>
      </c>
      <c r="I181" s="229">
        <v>404357</v>
      </c>
      <c r="J181" s="229">
        <v>575282</v>
      </c>
      <c r="K181" s="198">
        <f t="shared" si="5"/>
        <v>979639</v>
      </c>
    </row>
    <row r="182" spans="1:11" ht="12.75">
      <c r="A182" s="194" t="s">
        <v>618</v>
      </c>
      <c r="B182" s="195">
        <v>173</v>
      </c>
      <c r="C182" s="218">
        <v>0</v>
      </c>
      <c r="D182" s="184">
        <v>430377</v>
      </c>
      <c r="E182" s="223">
        <v>185061</v>
      </c>
      <c r="F182" s="218">
        <f t="shared" si="4"/>
        <v>615438</v>
      </c>
      <c r="G182" s="198"/>
      <c r="H182" s="218">
        <v>0</v>
      </c>
      <c r="I182" s="229">
        <v>445440</v>
      </c>
      <c r="J182" s="229">
        <v>185061</v>
      </c>
      <c r="K182" s="198">
        <f t="shared" si="5"/>
        <v>630501</v>
      </c>
    </row>
    <row r="183" spans="1:11" ht="12.75">
      <c r="A183" s="194" t="s">
        <v>619</v>
      </c>
      <c r="B183" s="195">
        <v>174</v>
      </c>
      <c r="C183" s="218">
        <v>0</v>
      </c>
      <c r="D183" s="184">
        <v>1668251</v>
      </c>
      <c r="E183" s="223">
        <v>0</v>
      </c>
      <c r="F183" s="218">
        <f t="shared" si="4"/>
        <v>1668251</v>
      </c>
      <c r="G183" s="198"/>
      <c r="H183" s="218">
        <v>0</v>
      </c>
      <c r="I183" s="229">
        <v>1726640</v>
      </c>
      <c r="J183" s="229">
        <v>0</v>
      </c>
      <c r="K183" s="198">
        <f t="shared" si="5"/>
        <v>1726640</v>
      </c>
    </row>
    <row r="184" spans="1:11" ht="12.75">
      <c r="A184" s="194" t="s">
        <v>620</v>
      </c>
      <c r="B184" s="195">
        <v>175</v>
      </c>
      <c r="C184" s="218">
        <v>0</v>
      </c>
      <c r="D184" s="184">
        <v>1539280</v>
      </c>
      <c r="E184" s="223">
        <v>49042</v>
      </c>
      <c r="F184" s="218">
        <f t="shared" si="4"/>
        <v>1588322</v>
      </c>
      <c r="G184" s="198"/>
      <c r="H184" s="218">
        <v>0</v>
      </c>
      <c r="I184" s="229">
        <v>1593155</v>
      </c>
      <c r="J184" s="229">
        <v>49042</v>
      </c>
      <c r="K184" s="198">
        <f t="shared" si="5"/>
        <v>1642197</v>
      </c>
    </row>
    <row r="185" spans="1:11" ht="12.75">
      <c r="A185" s="194" t="s">
        <v>621</v>
      </c>
      <c r="B185" s="195">
        <v>176</v>
      </c>
      <c r="C185" s="218">
        <v>0</v>
      </c>
      <c r="D185" s="184">
        <v>12880443</v>
      </c>
      <c r="E185" s="223">
        <v>54486</v>
      </c>
      <c r="F185" s="218">
        <f t="shared" si="4"/>
        <v>12934929</v>
      </c>
      <c r="G185" s="198"/>
      <c r="H185" s="218">
        <v>0</v>
      </c>
      <c r="I185" s="229">
        <v>13331259</v>
      </c>
      <c r="J185" s="229">
        <v>54486</v>
      </c>
      <c r="K185" s="198">
        <f t="shared" si="5"/>
        <v>13385745</v>
      </c>
    </row>
    <row r="186" spans="1:11" ht="12.75">
      <c r="A186" s="194" t="s">
        <v>622</v>
      </c>
      <c r="B186" s="195">
        <v>177</v>
      </c>
      <c r="C186" s="218">
        <v>0</v>
      </c>
      <c r="D186" s="184">
        <v>1295508</v>
      </c>
      <c r="E186" s="223">
        <v>0</v>
      </c>
      <c r="F186" s="218">
        <f t="shared" si="4"/>
        <v>1295508</v>
      </c>
      <c r="G186" s="198"/>
      <c r="H186" s="218">
        <v>0</v>
      </c>
      <c r="I186" s="229">
        <v>1340851</v>
      </c>
      <c r="J186" s="229">
        <v>0</v>
      </c>
      <c r="K186" s="198">
        <f t="shared" si="5"/>
        <v>1340851</v>
      </c>
    </row>
    <row r="187" spans="1:11" ht="12.75">
      <c r="A187" s="194" t="s">
        <v>623</v>
      </c>
      <c r="B187" s="195">
        <v>178</v>
      </c>
      <c r="C187" s="218">
        <v>0</v>
      </c>
      <c r="D187" s="184">
        <v>5445804</v>
      </c>
      <c r="E187" s="223">
        <v>1218</v>
      </c>
      <c r="F187" s="218">
        <f t="shared" si="4"/>
        <v>5447022</v>
      </c>
      <c r="G187" s="198"/>
      <c r="H187" s="218">
        <v>0</v>
      </c>
      <c r="I187" s="229">
        <v>5636407</v>
      </c>
      <c r="J187" s="229">
        <v>1218</v>
      </c>
      <c r="K187" s="198">
        <f t="shared" si="5"/>
        <v>5637625</v>
      </c>
    </row>
    <row r="188" spans="1:11" ht="12.75">
      <c r="A188" s="194" t="s">
        <v>624</v>
      </c>
      <c r="B188" s="195">
        <v>179</v>
      </c>
      <c r="C188" s="218">
        <v>0</v>
      </c>
      <c r="D188" s="184">
        <v>433944</v>
      </c>
      <c r="E188" s="223">
        <v>4681</v>
      </c>
      <c r="F188" s="218">
        <f t="shared" si="4"/>
        <v>438625</v>
      </c>
      <c r="G188" s="198"/>
      <c r="H188" s="218">
        <v>0</v>
      </c>
      <c r="I188" s="229">
        <v>449132</v>
      </c>
      <c r="J188" s="229">
        <v>4681</v>
      </c>
      <c r="K188" s="198">
        <f t="shared" si="5"/>
        <v>453813</v>
      </c>
    </row>
    <row r="189" spans="1:11" ht="12.75">
      <c r="A189" s="194" t="s">
        <v>625</v>
      </c>
      <c r="B189" s="195">
        <v>180</v>
      </c>
      <c r="C189" s="218">
        <v>0</v>
      </c>
      <c r="D189" s="184">
        <v>893448</v>
      </c>
      <c r="E189" s="223">
        <v>3165</v>
      </c>
      <c r="F189" s="218">
        <f t="shared" si="4"/>
        <v>896613</v>
      </c>
      <c r="G189" s="198"/>
      <c r="H189" s="218">
        <v>0</v>
      </c>
      <c r="I189" s="229">
        <v>924719</v>
      </c>
      <c r="J189" s="229">
        <v>3165</v>
      </c>
      <c r="K189" s="198">
        <f t="shared" si="5"/>
        <v>927884</v>
      </c>
    </row>
    <row r="190" spans="1:11" ht="12.75">
      <c r="A190" s="194" t="s">
        <v>626</v>
      </c>
      <c r="B190" s="195">
        <v>181</v>
      </c>
      <c r="C190" s="218">
        <v>0</v>
      </c>
      <c r="D190" s="184">
        <v>5773605</v>
      </c>
      <c r="E190" s="223">
        <v>0</v>
      </c>
      <c r="F190" s="218">
        <f t="shared" si="4"/>
        <v>5773605</v>
      </c>
      <c r="G190" s="198"/>
      <c r="H190" s="218">
        <v>0</v>
      </c>
      <c r="I190" s="229">
        <v>5975681</v>
      </c>
      <c r="J190" s="229">
        <v>0</v>
      </c>
      <c r="K190" s="198">
        <f t="shared" si="5"/>
        <v>5975681</v>
      </c>
    </row>
    <row r="191" spans="1:11" ht="12.75">
      <c r="A191" s="194" t="s">
        <v>627</v>
      </c>
      <c r="B191" s="195">
        <v>182</v>
      </c>
      <c r="C191" s="218">
        <v>0</v>
      </c>
      <c r="D191" s="184">
        <v>2618046</v>
      </c>
      <c r="E191" s="223">
        <v>168336</v>
      </c>
      <c r="F191" s="218">
        <f t="shared" si="4"/>
        <v>2786382</v>
      </c>
      <c r="G191" s="198"/>
      <c r="H191" s="218">
        <v>0</v>
      </c>
      <c r="I191" s="229">
        <v>2709678</v>
      </c>
      <c r="J191" s="229">
        <v>168336</v>
      </c>
      <c r="K191" s="198">
        <f t="shared" si="5"/>
        <v>2878014</v>
      </c>
    </row>
    <row r="192" spans="1:11" ht="12.75">
      <c r="A192" s="194" t="s">
        <v>628</v>
      </c>
      <c r="B192" s="195">
        <v>183</v>
      </c>
      <c r="C192" s="218">
        <v>0</v>
      </c>
      <c r="D192" s="184">
        <v>56450</v>
      </c>
      <c r="E192" s="223">
        <v>58376</v>
      </c>
      <c r="F192" s="218">
        <f t="shared" si="4"/>
        <v>114826</v>
      </c>
      <c r="G192" s="198"/>
      <c r="H192" s="218">
        <v>0</v>
      </c>
      <c r="I192" s="229">
        <v>58426</v>
      </c>
      <c r="J192" s="229">
        <v>58376</v>
      </c>
      <c r="K192" s="198">
        <f t="shared" si="5"/>
        <v>116802</v>
      </c>
    </row>
    <row r="193" spans="1:11" ht="12.75">
      <c r="A193" s="194" t="s">
        <v>629</v>
      </c>
      <c r="B193" s="195">
        <v>184</v>
      </c>
      <c r="C193" s="218">
        <v>0</v>
      </c>
      <c r="D193" s="184">
        <v>581010</v>
      </c>
      <c r="E193" s="223">
        <v>22692</v>
      </c>
      <c r="F193" s="218">
        <f t="shared" si="4"/>
        <v>603702</v>
      </c>
      <c r="G193" s="198"/>
      <c r="H193" s="218">
        <v>0</v>
      </c>
      <c r="I193" s="229">
        <v>601345</v>
      </c>
      <c r="J193" s="229">
        <v>22692</v>
      </c>
      <c r="K193" s="198">
        <f t="shared" si="5"/>
        <v>624037</v>
      </c>
    </row>
    <row r="194" spans="1:11" ht="12.75">
      <c r="A194" s="194" t="s">
        <v>630</v>
      </c>
      <c r="B194" s="195">
        <v>185</v>
      </c>
      <c r="C194" s="218">
        <v>0</v>
      </c>
      <c r="D194" s="184">
        <v>3243398</v>
      </c>
      <c r="E194" s="223">
        <v>0</v>
      </c>
      <c r="F194" s="218">
        <f t="shared" si="4"/>
        <v>3243398</v>
      </c>
      <c r="G194" s="198"/>
      <c r="H194" s="218">
        <v>0</v>
      </c>
      <c r="I194" s="229">
        <v>3356917</v>
      </c>
      <c r="J194" s="229">
        <v>0</v>
      </c>
      <c r="K194" s="198">
        <f t="shared" si="5"/>
        <v>3356917</v>
      </c>
    </row>
    <row r="195" spans="1:11" ht="12.75">
      <c r="A195" s="194" t="s">
        <v>631</v>
      </c>
      <c r="B195" s="195">
        <v>186</v>
      </c>
      <c r="C195" s="218">
        <v>0</v>
      </c>
      <c r="D195" s="184">
        <v>1880366</v>
      </c>
      <c r="E195" s="223">
        <v>13928</v>
      </c>
      <c r="F195" s="218">
        <f t="shared" si="4"/>
        <v>1894294</v>
      </c>
      <c r="G195" s="198"/>
      <c r="H195" s="218">
        <v>0</v>
      </c>
      <c r="I195" s="229">
        <v>1946179</v>
      </c>
      <c r="J195" s="229">
        <v>13928</v>
      </c>
      <c r="K195" s="198">
        <f t="shared" si="5"/>
        <v>1960107</v>
      </c>
    </row>
    <row r="196" spans="1:11" ht="12.75">
      <c r="A196" s="194" t="s">
        <v>632</v>
      </c>
      <c r="B196" s="195">
        <v>187</v>
      </c>
      <c r="C196" s="218">
        <v>0</v>
      </c>
      <c r="D196" s="184">
        <v>1111757</v>
      </c>
      <c r="E196" s="223">
        <v>0</v>
      </c>
      <c r="F196" s="218">
        <f t="shared" si="4"/>
        <v>1111757</v>
      </c>
      <c r="G196" s="198"/>
      <c r="H196" s="218">
        <v>0</v>
      </c>
      <c r="I196" s="229">
        <v>1150669</v>
      </c>
      <c r="J196" s="229">
        <v>0</v>
      </c>
      <c r="K196" s="198">
        <f t="shared" si="5"/>
        <v>1150669</v>
      </c>
    </row>
    <row r="197" spans="1:11" ht="12.75">
      <c r="A197" s="194" t="s">
        <v>633</v>
      </c>
      <c r="B197" s="195">
        <v>188</v>
      </c>
      <c r="C197" s="218">
        <v>0</v>
      </c>
      <c r="D197" s="184">
        <v>432534</v>
      </c>
      <c r="E197" s="223">
        <v>2709</v>
      </c>
      <c r="F197" s="218">
        <f t="shared" si="4"/>
        <v>435243</v>
      </c>
      <c r="G197" s="198"/>
      <c r="H197" s="218">
        <v>0</v>
      </c>
      <c r="I197" s="229">
        <v>447673</v>
      </c>
      <c r="J197" s="229">
        <v>2709</v>
      </c>
      <c r="K197" s="198">
        <f t="shared" si="5"/>
        <v>450382</v>
      </c>
    </row>
    <row r="198" spans="1:11" ht="12.75">
      <c r="A198" s="194" t="s">
        <v>634</v>
      </c>
      <c r="B198" s="195">
        <v>189</v>
      </c>
      <c r="C198" s="218">
        <v>0</v>
      </c>
      <c r="D198" s="184">
        <v>3411993</v>
      </c>
      <c r="E198" s="223">
        <v>916276</v>
      </c>
      <c r="F198" s="218">
        <f t="shared" si="4"/>
        <v>4328269</v>
      </c>
      <c r="G198" s="198"/>
      <c r="H198" s="218">
        <v>0</v>
      </c>
      <c r="I198" s="229">
        <v>3531413</v>
      </c>
      <c r="J198" s="229">
        <v>916276</v>
      </c>
      <c r="K198" s="198">
        <f t="shared" si="5"/>
        <v>4447689</v>
      </c>
    </row>
    <row r="199" spans="1:11" ht="12.75">
      <c r="A199" s="194" t="s">
        <v>635</v>
      </c>
      <c r="B199" s="195">
        <v>190</v>
      </c>
      <c r="C199" s="218">
        <v>0</v>
      </c>
      <c r="D199" s="184">
        <v>19525</v>
      </c>
      <c r="E199" s="223">
        <v>7843</v>
      </c>
      <c r="F199" s="218">
        <f t="shared" si="4"/>
        <v>27368</v>
      </c>
      <c r="G199" s="198"/>
      <c r="H199" s="218">
        <v>0</v>
      </c>
      <c r="I199" s="229">
        <v>20208</v>
      </c>
      <c r="J199" s="229">
        <v>7843</v>
      </c>
      <c r="K199" s="198">
        <f t="shared" si="5"/>
        <v>28051</v>
      </c>
    </row>
    <row r="200" spans="1:11" ht="12.75">
      <c r="A200" s="194" t="s">
        <v>636</v>
      </c>
      <c r="B200" s="195">
        <v>191</v>
      </c>
      <c r="C200" s="218">
        <v>0</v>
      </c>
      <c r="D200" s="184">
        <v>1386152</v>
      </c>
      <c r="E200" s="223">
        <v>90542</v>
      </c>
      <c r="F200" s="218">
        <f t="shared" si="4"/>
        <v>1476694</v>
      </c>
      <c r="G200" s="198"/>
      <c r="H200" s="218">
        <v>0</v>
      </c>
      <c r="I200" s="229">
        <v>1434667</v>
      </c>
      <c r="J200" s="229">
        <v>90542</v>
      </c>
      <c r="K200" s="198">
        <f t="shared" si="5"/>
        <v>1525209</v>
      </c>
    </row>
    <row r="201" spans="1:11" ht="12.75">
      <c r="A201" s="194" t="s">
        <v>637</v>
      </c>
      <c r="B201" s="195">
        <v>192</v>
      </c>
      <c r="C201" s="218">
        <v>0</v>
      </c>
      <c r="D201" s="184">
        <v>1521832</v>
      </c>
      <c r="E201" s="223">
        <v>229400</v>
      </c>
      <c r="F201" s="218">
        <f t="shared" si="4"/>
        <v>1751232</v>
      </c>
      <c r="G201" s="198"/>
      <c r="H201" s="218">
        <v>0</v>
      </c>
      <c r="I201" s="229">
        <v>1575096</v>
      </c>
      <c r="J201" s="229">
        <v>229400</v>
      </c>
      <c r="K201" s="198">
        <f t="shared" si="5"/>
        <v>1804496</v>
      </c>
    </row>
    <row r="202" spans="1:11" ht="12.75">
      <c r="A202" s="194" t="s">
        <v>638</v>
      </c>
      <c r="B202" s="195">
        <v>193</v>
      </c>
      <c r="C202" s="218">
        <v>0</v>
      </c>
      <c r="D202" s="184">
        <v>49097</v>
      </c>
      <c r="E202" s="223">
        <v>251187</v>
      </c>
      <c r="F202" s="218">
        <f t="shared" si="4"/>
        <v>300284</v>
      </c>
      <c r="G202" s="198"/>
      <c r="H202" s="218">
        <v>0</v>
      </c>
      <c r="I202" s="229">
        <v>50815</v>
      </c>
      <c r="J202" s="229">
        <v>251187</v>
      </c>
      <c r="K202" s="198">
        <f t="shared" si="5"/>
        <v>302002</v>
      </c>
    </row>
    <row r="203" spans="1:11" ht="12.75">
      <c r="A203" s="194" t="s">
        <v>639</v>
      </c>
      <c r="B203" s="195">
        <v>194</v>
      </c>
      <c r="C203" s="218">
        <v>0</v>
      </c>
      <c r="D203" s="184">
        <v>92154</v>
      </c>
      <c r="E203" s="223">
        <v>5778</v>
      </c>
      <c r="F203" s="218">
        <f aca="true" t="shared" si="6" ref="F203:F266">SUM(C203:E203)</f>
        <v>97932</v>
      </c>
      <c r="G203" s="198"/>
      <c r="H203" s="218">
        <v>0</v>
      </c>
      <c r="I203" s="229">
        <v>95379</v>
      </c>
      <c r="J203" s="229">
        <v>5778</v>
      </c>
      <c r="K203" s="198">
        <f aca="true" t="shared" si="7" ref="K203:K266">SUM(H203:J203)</f>
        <v>101157</v>
      </c>
    </row>
    <row r="204" spans="1:11" ht="12.75">
      <c r="A204" s="194" t="s">
        <v>640</v>
      </c>
      <c r="B204" s="195">
        <v>195</v>
      </c>
      <c r="C204" s="218">
        <v>0</v>
      </c>
      <c r="D204" s="184">
        <v>31831</v>
      </c>
      <c r="E204" s="223">
        <v>245721</v>
      </c>
      <c r="F204" s="218">
        <f t="shared" si="6"/>
        <v>277552</v>
      </c>
      <c r="G204" s="198"/>
      <c r="H204" s="218">
        <v>0</v>
      </c>
      <c r="I204" s="229">
        <v>32945</v>
      </c>
      <c r="J204" s="229">
        <v>245721</v>
      </c>
      <c r="K204" s="198">
        <f t="shared" si="7"/>
        <v>278666</v>
      </c>
    </row>
    <row r="205" spans="1:11" ht="12.75">
      <c r="A205" s="194" t="s">
        <v>641</v>
      </c>
      <c r="B205" s="195">
        <v>196</v>
      </c>
      <c r="C205" s="218">
        <v>0</v>
      </c>
      <c r="D205" s="184">
        <v>401221</v>
      </c>
      <c r="E205" s="223">
        <v>1246</v>
      </c>
      <c r="F205" s="218">
        <f t="shared" si="6"/>
        <v>402467</v>
      </c>
      <c r="G205" s="198"/>
      <c r="H205" s="218">
        <v>0</v>
      </c>
      <c r="I205" s="229">
        <v>415264</v>
      </c>
      <c r="J205" s="229">
        <v>1246</v>
      </c>
      <c r="K205" s="198">
        <f t="shared" si="7"/>
        <v>416510</v>
      </c>
    </row>
    <row r="206" spans="1:11" ht="12.75">
      <c r="A206" s="194" t="s">
        <v>642</v>
      </c>
      <c r="B206" s="195">
        <v>197</v>
      </c>
      <c r="C206" s="218">
        <v>0</v>
      </c>
      <c r="D206" s="184">
        <v>84135</v>
      </c>
      <c r="E206" s="223">
        <v>189838</v>
      </c>
      <c r="F206" s="218">
        <f t="shared" si="6"/>
        <v>273973</v>
      </c>
      <c r="G206" s="198"/>
      <c r="H206" s="218">
        <v>0</v>
      </c>
      <c r="I206" s="229">
        <v>87080</v>
      </c>
      <c r="J206" s="229">
        <v>189838</v>
      </c>
      <c r="K206" s="198">
        <f t="shared" si="7"/>
        <v>276918</v>
      </c>
    </row>
    <row r="207" spans="1:11" ht="12.75">
      <c r="A207" s="194" t="s">
        <v>643</v>
      </c>
      <c r="B207" s="195">
        <v>198</v>
      </c>
      <c r="C207" s="218">
        <v>0</v>
      </c>
      <c r="D207" s="184">
        <v>4046428</v>
      </c>
      <c r="E207" s="223">
        <v>118187</v>
      </c>
      <c r="F207" s="218">
        <f t="shared" si="6"/>
        <v>4164615</v>
      </c>
      <c r="G207" s="198"/>
      <c r="H207" s="218">
        <v>0</v>
      </c>
      <c r="I207" s="229">
        <v>4188053</v>
      </c>
      <c r="J207" s="229">
        <v>118187</v>
      </c>
      <c r="K207" s="198">
        <f t="shared" si="7"/>
        <v>4306240</v>
      </c>
    </row>
    <row r="208" spans="1:11" ht="12.75">
      <c r="A208" s="194" t="s">
        <v>644</v>
      </c>
      <c r="B208" s="195">
        <v>199</v>
      </c>
      <c r="C208" s="218">
        <v>0</v>
      </c>
      <c r="D208" s="184">
        <v>1853722</v>
      </c>
      <c r="E208" s="223">
        <v>0</v>
      </c>
      <c r="F208" s="218">
        <f t="shared" si="6"/>
        <v>1853722</v>
      </c>
      <c r="G208" s="198"/>
      <c r="H208" s="218">
        <v>0</v>
      </c>
      <c r="I208" s="229">
        <v>1918602</v>
      </c>
      <c r="J208" s="229">
        <v>0</v>
      </c>
      <c r="K208" s="198">
        <f t="shared" si="7"/>
        <v>1918602</v>
      </c>
    </row>
    <row r="209" spans="1:11" ht="12.75">
      <c r="A209" s="194" t="s">
        <v>645</v>
      </c>
      <c r="B209" s="195">
        <v>200</v>
      </c>
      <c r="C209" s="218">
        <v>0</v>
      </c>
      <c r="D209" s="184">
        <v>21569</v>
      </c>
      <c r="E209" s="223">
        <v>31666</v>
      </c>
      <c r="F209" s="218">
        <f t="shared" si="6"/>
        <v>53235</v>
      </c>
      <c r="G209" s="198"/>
      <c r="H209" s="218">
        <v>0</v>
      </c>
      <c r="I209" s="229">
        <v>22324</v>
      </c>
      <c r="J209" s="229">
        <v>31666</v>
      </c>
      <c r="K209" s="198">
        <f t="shared" si="7"/>
        <v>53990</v>
      </c>
    </row>
    <row r="210" spans="1:11" ht="12.75">
      <c r="A210" s="194" t="s">
        <v>646</v>
      </c>
      <c r="B210" s="195">
        <v>201</v>
      </c>
      <c r="C210" s="218">
        <v>0</v>
      </c>
      <c r="D210" s="184">
        <v>24427447</v>
      </c>
      <c r="E210" s="223">
        <v>21247</v>
      </c>
      <c r="F210" s="218">
        <f t="shared" si="6"/>
        <v>24448694</v>
      </c>
      <c r="G210" s="198"/>
      <c r="H210" s="218">
        <v>0</v>
      </c>
      <c r="I210" s="229">
        <v>25282408</v>
      </c>
      <c r="J210" s="229">
        <v>21247</v>
      </c>
      <c r="K210" s="198">
        <f t="shared" si="7"/>
        <v>25303655</v>
      </c>
    </row>
    <row r="211" spans="1:11" ht="12.75">
      <c r="A211" s="194" t="s">
        <v>647</v>
      </c>
      <c r="B211" s="195">
        <v>202</v>
      </c>
      <c r="C211" s="218">
        <v>0</v>
      </c>
      <c r="D211" s="184">
        <v>140179</v>
      </c>
      <c r="E211" s="223">
        <v>54470</v>
      </c>
      <c r="F211" s="218">
        <f t="shared" si="6"/>
        <v>194649</v>
      </c>
      <c r="G211" s="198"/>
      <c r="H211" s="218">
        <v>0</v>
      </c>
      <c r="I211" s="229">
        <v>145085</v>
      </c>
      <c r="J211" s="229">
        <v>54470</v>
      </c>
      <c r="K211" s="198">
        <f t="shared" si="7"/>
        <v>199555</v>
      </c>
    </row>
    <row r="212" spans="1:11" ht="12.75">
      <c r="A212" s="194" t="s">
        <v>648</v>
      </c>
      <c r="B212" s="195">
        <v>203</v>
      </c>
      <c r="C212" s="218">
        <v>0</v>
      </c>
      <c r="D212" s="184">
        <v>62188</v>
      </c>
      <c r="E212" s="223">
        <v>42309</v>
      </c>
      <c r="F212" s="218">
        <f t="shared" si="6"/>
        <v>104497</v>
      </c>
      <c r="G212" s="198"/>
      <c r="H212" s="218">
        <v>0</v>
      </c>
      <c r="I212" s="229">
        <v>64365</v>
      </c>
      <c r="J212" s="229">
        <v>42309</v>
      </c>
      <c r="K212" s="198">
        <f t="shared" si="7"/>
        <v>106674</v>
      </c>
    </row>
    <row r="213" spans="1:11" ht="12.75">
      <c r="A213" s="194" t="s">
        <v>649</v>
      </c>
      <c r="B213" s="195">
        <v>204</v>
      </c>
      <c r="C213" s="218">
        <v>0</v>
      </c>
      <c r="D213" s="184">
        <v>110176</v>
      </c>
      <c r="E213" s="223">
        <v>11259</v>
      </c>
      <c r="F213" s="218">
        <f t="shared" si="6"/>
        <v>121435</v>
      </c>
      <c r="G213" s="198"/>
      <c r="H213" s="218">
        <v>0</v>
      </c>
      <c r="I213" s="229">
        <v>114032</v>
      </c>
      <c r="J213" s="229">
        <v>11259</v>
      </c>
      <c r="K213" s="198">
        <f t="shared" si="7"/>
        <v>125291</v>
      </c>
    </row>
    <row r="214" spans="1:11" ht="12.75">
      <c r="A214" s="194" t="s">
        <v>650</v>
      </c>
      <c r="B214" s="195">
        <v>205</v>
      </c>
      <c r="C214" s="218">
        <v>0</v>
      </c>
      <c r="D214" s="184">
        <v>549937</v>
      </c>
      <c r="E214" s="223">
        <v>321826</v>
      </c>
      <c r="F214" s="218">
        <f t="shared" si="6"/>
        <v>871763</v>
      </c>
      <c r="G214" s="198"/>
      <c r="H214" s="218">
        <v>0</v>
      </c>
      <c r="I214" s="229">
        <v>569185</v>
      </c>
      <c r="J214" s="229">
        <v>321826</v>
      </c>
      <c r="K214" s="198">
        <f t="shared" si="7"/>
        <v>891011</v>
      </c>
    </row>
    <row r="215" spans="1:11" ht="12.75">
      <c r="A215" s="194" t="s">
        <v>651</v>
      </c>
      <c r="B215" s="195">
        <v>206</v>
      </c>
      <c r="C215" s="218">
        <v>0</v>
      </c>
      <c r="D215" s="184">
        <v>2708244</v>
      </c>
      <c r="E215" s="223">
        <v>141574</v>
      </c>
      <c r="F215" s="218">
        <f t="shared" si="6"/>
        <v>2849818</v>
      </c>
      <c r="G215" s="198"/>
      <c r="H215" s="218">
        <v>0</v>
      </c>
      <c r="I215" s="229">
        <v>2803033</v>
      </c>
      <c r="J215" s="229">
        <v>141574</v>
      </c>
      <c r="K215" s="198">
        <f t="shared" si="7"/>
        <v>2944607</v>
      </c>
    </row>
    <row r="216" spans="1:11" ht="12.75">
      <c r="A216" s="194" t="s">
        <v>652</v>
      </c>
      <c r="B216" s="195">
        <v>207</v>
      </c>
      <c r="C216" s="218">
        <v>0</v>
      </c>
      <c r="D216" s="184">
        <v>6240334</v>
      </c>
      <c r="E216" s="223">
        <v>0</v>
      </c>
      <c r="F216" s="218">
        <f t="shared" si="6"/>
        <v>6240334</v>
      </c>
      <c r="G216" s="198"/>
      <c r="H216" s="218">
        <v>0</v>
      </c>
      <c r="I216" s="229">
        <v>6458746</v>
      </c>
      <c r="J216" s="229">
        <v>0</v>
      </c>
      <c r="K216" s="198">
        <f t="shared" si="7"/>
        <v>6458746</v>
      </c>
    </row>
    <row r="217" spans="1:11" ht="12.75">
      <c r="A217" s="194" t="s">
        <v>653</v>
      </c>
      <c r="B217" s="195">
        <v>208</v>
      </c>
      <c r="C217" s="218">
        <v>0</v>
      </c>
      <c r="D217" s="184">
        <v>1018329</v>
      </c>
      <c r="E217" s="223">
        <v>233073</v>
      </c>
      <c r="F217" s="218">
        <f t="shared" si="6"/>
        <v>1251402</v>
      </c>
      <c r="G217" s="198"/>
      <c r="H217" s="218">
        <v>0</v>
      </c>
      <c r="I217" s="229">
        <v>1053971</v>
      </c>
      <c r="J217" s="229">
        <v>233073</v>
      </c>
      <c r="K217" s="198">
        <f t="shared" si="7"/>
        <v>1287044</v>
      </c>
    </row>
    <row r="218" spans="1:11" ht="12.75">
      <c r="A218" s="194" t="s">
        <v>654</v>
      </c>
      <c r="B218" s="195">
        <v>209</v>
      </c>
      <c r="C218" s="218">
        <v>0</v>
      </c>
      <c r="D218" s="184">
        <v>4711039</v>
      </c>
      <c r="E218" s="223">
        <v>87566</v>
      </c>
      <c r="F218" s="218">
        <f t="shared" si="6"/>
        <v>4798605</v>
      </c>
      <c r="G218" s="198"/>
      <c r="H218" s="218">
        <v>0</v>
      </c>
      <c r="I218" s="229">
        <v>4875925</v>
      </c>
      <c r="J218" s="229">
        <v>87566</v>
      </c>
      <c r="K218" s="198">
        <f t="shared" si="7"/>
        <v>4963491</v>
      </c>
    </row>
    <row r="219" spans="1:11" ht="12.75">
      <c r="A219" s="194" t="s">
        <v>655</v>
      </c>
      <c r="B219" s="195">
        <v>210</v>
      </c>
      <c r="C219" s="218">
        <v>0</v>
      </c>
      <c r="D219" s="184">
        <v>2176186</v>
      </c>
      <c r="E219" s="223">
        <v>268767</v>
      </c>
      <c r="F219" s="218">
        <f t="shared" si="6"/>
        <v>2444953</v>
      </c>
      <c r="G219" s="198"/>
      <c r="H219" s="218">
        <v>0</v>
      </c>
      <c r="I219" s="229">
        <v>2252353</v>
      </c>
      <c r="J219" s="229">
        <v>268767</v>
      </c>
      <c r="K219" s="198">
        <f t="shared" si="7"/>
        <v>2521120</v>
      </c>
    </row>
    <row r="220" spans="1:11" ht="12.75">
      <c r="A220" s="194" t="s">
        <v>656</v>
      </c>
      <c r="B220" s="195">
        <v>211</v>
      </c>
      <c r="C220" s="218">
        <v>0</v>
      </c>
      <c r="D220" s="184">
        <v>3055029</v>
      </c>
      <c r="E220" s="223">
        <v>0</v>
      </c>
      <c r="F220" s="218">
        <f t="shared" si="6"/>
        <v>3055029</v>
      </c>
      <c r="G220" s="198"/>
      <c r="H220" s="218">
        <v>0</v>
      </c>
      <c r="I220" s="229">
        <v>3161955</v>
      </c>
      <c r="J220" s="229">
        <v>0</v>
      </c>
      <c r="K220" s="198">
        <f t="shared" si="7"/>
        <v>3161955</v>
      </c>
    </row>
    <row r="221" spans="1:11" ht="12.75">
      <c r="A221" s="194" t="s">
        <v>657</v>
      </c>
      <c r="B221" s="195">
        <v>212</v>
      </c>
      <c r="C221" s="218">
        <v>0</v>
      </c>
      <c r="D221" s="184">
        <v>846135</v>
      </c>
      <c r="E221" s="223">
        <v>26886</v>
      </c>
      <c r="F221" s="218">
        <f t="shared" si="6"/>
        <v>873021</v>
      </c>
      <c r="G221" s="198"/>
      <c r="H221" s="218">
        <v>0</v>
      </c>
      <c r="I221" s="229">
        <v>875750</v>
      </c>
      <c r="J221" s="229">
        <v>26886</v>
      </c>
      <c r="K221" s="198">
        <f t="shared" si="7"/>
        <v>902636</v>
      </c>
    </row>
    <row r="222" spans="1:11" ht="12.75">
      <c r="A222" s="194" t="s">
        <v>658</v>
      </c>
      <c r="B222" s="195">
        <v>213</v>
      </c>
      <c r="C222" s="218">
        <v>0</v>
      </c>
      <c r="D222" s="184">
        <v>1885447</v>
      </c>
      <c r="E222" s="223">
        <v>49166</v>
      </c>
      <c r="F222" s="218">
        <f t="shared" si="6"/>
        <v>1934613</v>
      </c>
      <c r="G222" s="198"/>
      <c r="H222" s="218">
        <v>0</v>
      </c>
      <c r="I222" s="229">
        <v>1951438</v>
      </c>
      <c r="J222" s="229">
        <v>49166</v>
      </c>
      <c r="K222" s="198">
        <f t="shared" si="7"/>
        <v>2000604</v>
      </c>
    </row>
    <row r="223" spans="1:11" ht="12.75">
      <c r="A223" s="194" t="s">
        <v>659</v>
      </c>
      <c r="B223" s="195">
        <v>214</v>
      </c>
      <c r="C223" s="218">
        <v>0</v>
      </c>
      <c r="D223" s="184">
        <v>4667261</v>
      </c>
      <c r="E223" s="223">
        <v>102666</v>
      </c>
      <c r="F223" s="218">
        <f t="shared" si="6"/>
        <v>4769927</v>
      </c>
      <c r="G223" s="198"/>
      <c r="H223" s="218">
        <v>0</v>
      </c>
      <c r="I223" s="229">
        <v>4830615</v>
      </c>
      <c r="J223" s="229">
        <v>102666</v>
      </c>
      <c r="K223" s="198">
        <f t="shared" si="7"/>
        <v>4933281</v>
      </c>
    </row>
    <row r="224" spans="1:11" ht="12.75">
      <c r="A224" s="194" t="s">
        <v>660</v>
      </c>
      <c r="B224" s="195">
        <v>215</v>
      </c>
      <c r="C224" s="218">
        <v>0</v>
      </c>
      <c r="D224" s="184">
        <v>1184473</v>
      </c>
      <c r="E224" s="223">
        <v>140352</v>
      </c>
      <c r="F224" s="218">
        <f t="shared" si="6"/>
        <v>1324825</v>
      </c>
      <c r="G224" s="198"/>
      <c r="H224" s="218">
        <v>0</v>
      </c>
      <c r="I224" s="229">
        <v>1225930</v>
      </c>
      <c r="J224" s="229">
        <v>140352</v>
      </c>
      <c r="K224" s="198">
        <f t="shared" si="7"/>
        <v>1366282</v>
      </c>
    </row>
    <row r="225" spans="1:11" ht="12.75">
      <c r="A225" s="194" t="s">
        <v>661</v>
      </c>
      <c r="B225" s="195">
        <v>216</v>
      </c>
      <c r="C225" s="218">
        <v>0</v>
      </c>
      <c r="D225" s="184">
        <v>2241474</v>
      </c>
      <c r="E225" s="223">
        <v>88527</v>
      </c>
      <c r="F225" s="218">
        <f t="shared" si="6"/>
        <v>2330001</v>
      </c>
      <c r="G225" s="198"/>
      <c r="H225" s="218">
        <v>0</v>
      </c>
      <c r="I225" s="229">
        <v>2319926</v>
      </c>
      <c r="J225" s="229">
        <v>88527</v>
      </c>
      <c r="K225" s="198">
        <f t="shared" si="7"/>
        <v>2408453</v>
      </c>
    </row>
    <row r="226" spans="1:11" ht="12.75">
      <c r="A226" s="194" t="s">
        <v>662</v>
      </c>
      <c r="B226" s="195">
        <v>217</v>
      </c>
      <c r="C226" s="218">
        <v>0</v>
      </c>
      <c r="D226" s="184">
        <v>383656</v>
      </c>
      <c r="E226" s="223">
        <v>64542</v>
      </c>
      <c r="F226" s="218">
        <f t="shared" si="6"/>
        <v>448198</v>
      </c>
      <c r="G226" s="198"/>
      <c r="H226" s="218">
        <v>0</v>
      </c>
      <c r="I226" s="229">
        <v>397084</v>
      </c>
      <c r="J226" s="229">
        <v>64542</v>
      </c>
      <c r="K226" s="198">
        <f t="shared" si="7"/>
        <v>461626</v>
      </c>
    </row>
    <row r="227" spans="1:11" ht="12.75">
      <c r="A227" s="194" t="s">
        <v>663</v>
      </c>
      <c r="B227" s="195">
        <v>218</v>
      </c>
      <c r="C227" s="218">
        <v>0</v>
      </c>
      <c r="D227" s="184">
        <v>2207018</v>
      </c>
      <c r="E227" s="223">
        <v>22115</v>
      </c>
      <c r="F227" s="218">
        <f t="shared" si="6"/>
        <v>2229133</v>
      </c>
      <c r="G227" s="198"/>
      <c r="H227" s="218">
        <v>0</v>
      </c>
      <c r="I227" s="229">
        <v>2284264</v>
      </c>
      <c r="J227" s="229">
        <v>22115</v>
      </c>
      <c r="K227" s="198">
        <f t="shared" si="7"/>
        <v>2306379</v>
      </c>
    </row>
    <row r="228" spans="1:11" ht="12.75">
      <c r="A228" s="194" t="s">
        <v>664</v>
      </c>
      <c r="B228" s="195">
        <v>219</v>
      </c>
      <c r="C228" s="218">
        <v>0</v>
      </c>
      <c r="D228" s="184">
        <v>1138330</v>
      </c>
      <c r="E228" s="223">
        <v>2396</v>
      </c>
      <c r="F228" s="218">
        <f t="shared" si="6"/>
        <v>1140726</v>
      </c>
      <c r="G228" s="198"/>
      <c r="H228" s="218">
        <v>0</v>
      </c>
      <c r="I228" s="229">
        <v>1178172</v>
      </c>
      <c r="J228" s="229">
        <v>2396</v>
      </c>
      <c r="K228" s="198">
        <f t="shared" si="7"/>
        <v>1180568</v>
      </c>
    </row>
    <row r="229" spans="1:11" ht="12.75">
      <c r="A229" s="194" t="s">
        <v>665</v>
      </c>
      <c r="B229" s="195">
        <v>220</v>
      </c>
      <c r="C229" s="218">
        <v>0</v>
      </c>
      <c r="D229" s="184">
        <v>4939252</v>
      </c>
      <c r="E229" s="223">
        <v>0</v>
      </c>
      <c r="F229" s="218">
        <f t="shared" si="6"/>
        <v>4939252</v>
      </c>
      <c r="G229" s="198"/>
      <c r="H229" s="218">
        <v>0</v>
      </c>
      <c r="I229" s="229">
        <v>5112126</v>
      </c>
      <c r="J229" s="229">
        <v>0</v>
      </c>
      <c r="K229" s="198">
        <f t="shared" si="7"/>
        <v>5112126</v>
      </c>
    </row>
    <row r="230" spans="1:11" ht="12.75">
      <c r="A230" s="194" t="s">
        <v>666</v>
      </c>
      <c r="B230" s="195">
        <v>221</v>
      </c>
      <c r="C230" s="218">
        <v>0</v>
      </c>
      <c r="D230" s="184">
        <v>77227</v>
      </c>
      <c r="E230" s="223">
        <v>112239</v>
      </c>
      <c r="F230" s="218">
        <f t="shared" si="6"/>
        <v>189466</v>
      </c>
      <c r="G230" s="198"/>
      <c r="H230" s="218">
        <v>0</v>
      </c>
      <c r="I230" s="229">
        <v>79930</v>
      </c>
      <c r="J230" s="229">
        <v>112239</v>
      </c>
      <c r="K230" s="198">
        <f t="shared" si="7"/>
        <v>192169</v>
      </c>
    </row>
    <row r="231" spans="1:11" ht="12.75">
      <c r="A231" s="194" t="s">
        <v>667</v>
      </c>
      <c r="B231" s="195">
        <v>222</v>
      </c>
      <c r="C231" s="218">
        <v>0</v>
      </c>
      <c r="D231" s="184">
        <v>203729</v>
      </c>
      <c r="E231" s="223">
        <v>89671</v>
      </c>
      <c r="F231" s="218">
        <f t="shared" si="6"/>
        <v>293400</v>
      </c>
      <c r="G231" s="198"/>
      <c r="H231" s="218">
        <v>0</v>
      </c>
      <c r="I231" s="229">
        <v>210860</v>
      </c>
      <c r="J231" s="229">
        <v>89671</v>
      </c>
      <c r="K231" s="198">
        <f t="shared" si="7"/>
        <v>300531</v>
      </c>
    </row>
    <row r="232" spans="1:11" ht="12.75">
      <c r="A232" s="194" t="s">
        <v>668</v>
      </c>
      <c r="B232" s="195">
        <v>223</v>
      </c>
      <c r="C232" s="218">
        <v>0</v>
      </c>
      <c r="D232" s="184">
        <v>1716104</v>
      </c>
      <c r="E232" s="223">
        <v>65311</v>
      </c>
      <c r="F232" s="218">
        <f t="shared" si="6"/>
        <v>1781415</v>
      </c>
      <c r="G232" s="198"/>
      <c r="H232" s="218">
        <v>0</v>
      </c>
      <c r="I232" s="229">
        <v>1776168</v>
      </c>
      <c r="J232" s="229">
        <v>65311</v>
      </c>
      <c r="K232" s="198">
        <f t="shared" si="7"/>
        <v>1841479</v>
      </c>
    </row>
    <row r="233" spans="1:11" ht="12.75">
      <c r="A233" s="194" t="s">
        <v>669</v>
      </c>
      <c r="B233" s="195">
        <v>224</v>
      </c>
      <c r="C233" s="218">
        <v>0</v>
      </c>
      <c r="D233" s="184">
        <v>182399</v>
      </c>
      <c r="E233" s="223">
        <v>21306</v>
      </c>
      <c r="F233" s="218">
        <f t="shared" si="6"/>
        <v>203705</v>
      </c>
      <c r="G233" s="198"/>
      <c r="H233" s="218">
        <v>0</v>
      </c>
      <c r="I233" s="229">
        <v>188783</v>
      </c>
      <c r="J233" s="229">
        <v>21306</v>
      </c>
      <c r="K233" s="198">
        <f t="shared" si="7"/>
        <v>210089</v>
      </c>
    </row>
    <row r="234" spans="1:11" ht="12.75">
      <c r="A234" s="194" t="s">
        <v>670</v>
      </c>
      <c r="B234" s="195">
        <v>225</v>
      </c>
      <c r="C234" s="218">
        <v>0</v>
      </c>
      <c r="D234" s="184">
        <v>38623</v>
      </c>
      <c r="E234" s="223">
        <v>137110</v>
      </c>
      <c r="F234" s="218">
        <f t="shared" si="6"/>
        <v>175733</v>
      </c>
      <c r="G234" s="198"/>
      <c r="H234" s="218">
        <v>0</v>
      </c>
      <c r="I234" s="229">
        <v>39975</v>
      </c>
      <c r="J234" s="229">
        <v>137110</v>
      </c>
      <c r="K234" s="198">
        <f t="shared" si="7"/>
        <v>177085</v>
      </c>
    </row>
    <row r="235" spans="1:11" ht="12.75">
      <c r="A235" s="194" t="s">
        <v>671</v>
      </c>
      <c r="B235" s="195">
        <v>226</v>
      </c>
      <c r="C235" s="218">
        <v>0</v>
      </c>
      <c r="D235" s="184">
        <v>2183504</v>
      </c>
      <c r="E235" s="223">
        <v>9799</v>
      </c>
      <c r="F235" s="218">
        <f t="shared" si="6"/>
        <v>2193303</v>
      </c>
      <c r="G235" s="198"/>
      <c r="H235" s="218">
        <v>0</v>
      </c>
      <c r="I235" s="229">
        <v>2259927</v>
      </c>
      <c r="J235" s="229">
        <v>9799</v>
      </c>
      <c r="K235" s="198">
        <f t="shared" si="7"/>
        <v>2269726</v>
      </c>
    </row>
    <row r="236" spans="1:11" ht="12.75">
      <c r="A236" s="194" t="s">
        <v>672</v>
      </c>
      <c r="B236" s="195">
        <v>227</v>
      </c>
      <c r="C236" s="218">
        <v>0</v>
      </c>
      <c r="D236" s="184">
        <v>2129586</v>
      </c>
      <c r="E236" s="223">
        <v>80687</v>
      </c>
      <c r="F236" s="218">
        <f t="shared" si="6"/>
        <v>2210273</v>
      </c>
      <c r="G236" s="198"/>
      <c r="H236" s="218">
        <v>0</v>
      </c>
      <c r="I236" s="229">
        <v>2204122</v>
      </c>
      <c r="J236" s="229">
        <v>80687</v>
      </c>
      <c r="K236" s="198">
        <f t="shared" si="7"/>
        <v>2284809</v>
      </c>
    </row>
    <row r="237" spans="1:11" ht="12.75">
      <c r="A237" s="194" t="s">
        <v>673</v>
      </c>
      <c r="B237" s="195">
        <v>228</v>
      </c>
      <c r="C237" s="218">
        <v>0</v>
      </c>
      <c r="D237" s="184">
        <v>574617</v>
      </c>
      <c r="E237" s="223">
        <v>79952</v>
      </c>
      <c r="F237" s="218">
        <f t="shared" si="6"/>
        <v>654569</v>
      </c>
      <c r="G237" s="198"/>
      <c r="H237" s="218">
        <v>0</v>
      </c>
      <c r="I237" s="229">
        <v>594729</v>
      </c>
      <c r="J237" s="229">
        <v>79952</v>
      </c>
      <c r="K237" s="198">
        <f t="shared" si="7"/>
        <v>674681</v>
      </c>
    </row>
    <row r="238" spans="1:11" ht="12.75">
      <c r="A238" s="194" t="s">
        <v>674</v>
      </c>
      <c r="B238" s="195">
        <v>229</v>
      </c>
      <c r="C238" s="218">
        <v>0</v>
      </c>
      <c r="D238" s="184">
        <v>7665240</v>
      </c>
      <c r="E238" s="223">
        <v>11027</v>
      </c>
      <c r="F238" s="218">
        <f t="shared" si="6"/>
        <v>7676267</v>
      </c>
      <c r="G238" s="198"/>
      <c r="H238" s="218">
        <v>0</v>
      </c>
      <c r="I238" s="229">
        <v>7933523</v>
      </c>
      <c r="J238" s="229">
        <v>11027</v>
      </c>
      <c r="K238" s="198">
        <f t="shared" si="7"/>
        <v>7944550</v>
      </c>
    </row>
    <row r="239" spans="1:11" ht="12.75">
      <c r="A239" s="194" t="s">
        <v>675</v>
      </c>
      <c r="B239" s="195">
        <v>230</v>
      </c>
      <c r="C239" s="218">
        <v>0</v>
      </c>
      <c r="D239" s="184">
        <v>169030</v>
      </c>
      <c r="E239" s="223">
        <v>39909</v>
      </c>
      <c r="F239" s="218">
        <f t="shared" si="6"/>
        <v>208939</v>
      </c>
      <c r="G239" s="198"/>
      <c r="H239" s="218">
        <v>0</v>
      </c>
      <c r="I239" s="229">
        <v>174946</v>
      </c>
      <c r="J239" s="229">
        <v>39909</v>
      </c>
      <c r="K239" s="198">
        <f t="shared" si="7"/>
        <v>214855</v>
      </c>
    </row>
    <row r="240" spans="1:11" ht="12.75">
      <c r="A240" s="194" t="s">
        <v>676</v>
      </c>
      <c r="B240" s="195">
        <v>231</v>
      </c>
      <c r="C240" s="218">
        <v>0</v>
      </c>
      <c r="D240" s="184">
        <v>1785006</v>
      </c>
      <c r="E240" s="223">
        <v>0</v>
      </c>
      <c r="F240" s="218">
        <f t="shared" si="6"/>
        <v>1785006</v>
      </c>
      <c r="G240" s="198"/>
      <c r="H240" s="218">
        <v>0</v>
      </c>
      <c r="I240" s="229">
        <v>1847481</v>
      </c>
      <c r="J240" s="229">
        <v>0</v>
      </c>
      <c r="K240" s="198">
        <f t="shared" si="7"/>
        <v>1847481</v>
      </c>
    </row>
    <row r="241" spans="1:11" ht="12.75">
      <c r="A241" s="194" t="s">
        <v>677</v>
      </c>
      <c r="B241" s="195">
        <v>232</v>
      </c>
      <c r="C241" s="218">
        <v>0</v>
      </c>
      <c r="D241" s="184">
        <v>1584876</v>
      </c>
      <c r="E241" s="223">
        <v>42768</v>
      </c>
      <c r="F241" s="218">
        <f t="shared" si="6"/>
        <v>1627644</v>
      </c>
      <c r="G241" s="198"/>
      <c r="H241" s="218">
        <v>0</v>
      </c>
      <c r="I241" s="229">
        <v>1640347</v>
      </c>
      <c r="J241" s="229">
        <v>42768</v>
      </c>
      <c r="K241" s="198">
        <f t="shared" si="7"/>
        <v>1683115</v>
      </c>
    </row>
    <row r="242" spans="1:11" ht="12.75">
      <c r="A242" s="194" t="s">
        <v>678</v>
      </c>
      <c r="B242" s="195">
        <v>233</v>
      </c>
      <c r="C242" s="218">
        <v>0</v>
      </c>
      <c r="D242" s="184">
        <v>121272</v>
      </c>
      <c r="E242" s="223">
        <v>49522</v>
      </c>
      <c r="F242" s="218">
        <f t="shared" si="6"/>
        <v>170794</v>
      </c>
      <c r="G242" s="198"/>
      <c r="H242" s="218">
        <v>0</v>
      </c>
      <c r="I242" s="229">
        <v>125517</v>
      </c>
      <c r="J242" s="229">
        <v>49522</v>
      </c>
      <c r="K242" s="198">
        <f t="shared" si="7"/>
        <v>175039</v>
      </c>
    </row>
    <row r="243" spans="1:11" ht="12.75">
      <c r="A243" s="194" t="s">
        <v>679</v>
      </c>
      <c r="B243" s="195">
        <v>234</v>
      </c>
      <c r="C243" s="218">
        <v>0</v>
      </c>
      <c r="D243" s="184">
        <v>121736</v>
      </c>
      <c r="E243" s="223">
        <v>62697</v>
      </c>
      <c r="F243" s="218">
        <f t="shared" si="6"/>
        <v>184433</v>
      </c>
      <c r="G243" s="198"/>
      <c r="H243" s="218">
        <v>0</v>
      </c>
      <c r="I243" s="229">
        <v>125997</v>
      </c>
      <c r="J243" s="229">
        <v>62697</v>
      </c>
      <c r="K243" s="198">
        <f t="shared" si="7"/>
        <v>188694</v>
      </c>
    </row>
    <row r="244" spans="1:11" ht="12.75">
      <c r="A244" s="194" t="s">
        <v>680</v>
      </c>
      <c r="B244" s="195">
        <v>235</v>
      </c>
      <c r="C244" s="218">
        <v>0</v>
      </c>
      <c r="D244" s="184">
        <v>195876</v>
      </c>
      <c r="E244" s="223">
        <v>42557</v>
      </c>
      <c r="F244" s="218">
        <f t="shared" si="6"/>
        <v>238433</v>
      </c>
      <c r="G244" s="198"/>
      <c r="H244" s="218">
        <v>0</v>
      </c>
      <c r="I244" s="229">
        <v>202732</v>
      </c>
      <c r="J244" s="229">
        <v>42557</v>
      </c>
      <c r="K244" s="198">
        <f t="shared" si="7"/>
        <v>245289</v>
      </c>
    </row>
    <row r="245" spans="1:11" ht="12.75">
      <c r="A245" s="194" t="s">
        <v>681</v>
      </c>
      <c r="B245" s="195">
        <v>236</v>
      </c>
      <c r="C245" s="218">
        <v>0</v>
      </c>
      <c r="D245" s="184">
        <v>9168252</v>
      </c>
      <c r="E245" s="223">
        <v>96528</v>
      </c>
      <c r="F245" s="218">
        <f t="shared" si="6"/>
        <v>9264780</v>
      </c>
      <c r="G245" s="198"/>
      <c r="H245" s="218">
        <v>0</v>
      </c>
      <c r="I245" s="229">
        <v>9489141</v>
      </c>
      <c r="J245" s="229">
        <v>96528</v>
      </c>
      <c r="K245" s="198">
        <f t="shared" si="7"/>
        <v>9585669</v>
      </c>
    </row>
    <row r="246" spans="1:11" ht="12.75">
      <c r="A246" s="194" t="s">
        <v>682</v>
      </c>
      <c r="B246" s="195">
        <v>237</v>
      </c>
      <c r="C246" s="218">
        <v>0</v>
      </c>
      <c r="D246" s="184">
        <v>53274</v>
      </c>
      <c r="E246" s="223">
        <v>45601</v>
      </c>
      <c r="F246" s="218">
        <f t="shared" si="6"/>
        <v>98875</v>
      </c>
      <c r="G246" s="198"/>
      <c r="H246" s="218">
        <v>0</v>
      </c>
      <c r="I246" s="229">
        <v>55139</v>
      </c>
      <c r="J246" s="229">
        <v>45601</v>
      </c>
      <c r="K246" s="198">
        <f t="shared" si="7"/>
        <v>100740</v>
      </c>
    </row>
    <row r="247" spans="1:11" ht="12.75">
      <c r="A247" s="194" t="s">
        <v>683</v>
      </c>
      <c r="B247" s="195">
        <v>238</v>
      </c>
      <c r="C247" s="218">
        <v>0</v>
      </c>
      <c r="D247" s="184">
        <v>805600</v>
      </c>
      <c r="E247" s="223">
        <v>29196</v>
      </c>
      <c r="F247" s="218">
        <f t="shared" si="6"/>
        <v>834796</v>
      </c>
      <c r="G247" s="198"/>
      <c r="H247" s="218">
        <v>0</v>
      </c>
      <c r="I247" s="229">
        <v>833796</v>
      </c>
      <c r="J247" s="229">
        <v>29196</v>
      </c>
      <c r="K247" s="198">
        <f t="shared" si="7"/>
        <v>862992</v>
      </c>
    </row>
    <row r="248" spans="1:11" ht="12.75">
      <c r="A248" s="194" t="s">
        <v>684</v>
      </c>
      <c r="B248" s="195">
        <v>239</v>
      </c>
      <c r="C248" s="218">
        <v>0</v>
      </c>
      <c r="D248" s="184">
        <v>4160905</v>
      </c>
      <c r="E248" s="223">
        <v>716193</v>
      </c>
      <c r="F248" s="218">
        <f t="shared" si="6"/>
        <v>4877098</v>
      </c>
      <c r="G248" s="198"/>
      <c r="H248" s="218">
        <v>0</v>
      </c>
      <c r="I248" s="229">
        <v>4306537</v>
      </c>
      <c r="J248" s="229">
        <v>716193</v>
      </c>
      <c r="K248" s="198">
        <f t="shared" si="7"/>
        <v>5022730</v>
      </c>
    </row>
    <row r="249" spans="1:11" ht="12.75">
      <c r="A249" s="194" t="s">
        <v>685</v>
      </c>
      <c r="B249" s="195">
        <v>240</v>
      </c>
      <c r="C249" s="218">
        <v>0</v>
      </c>
      <c r="D249" s="184">
        <v>251921</v>
      </c>
      <c r="E249" s="223">
        <v>0</v>
      </c>
      <c r="F249" s="218">
        <f t="shared" si="6"/>
        <v>251921</v>
      </c>
      <c r="G249" s="198"/>
      <c r="H249" s="218">
        <v>0</v>
      </c>
      <c r="I249" s="229">
        <v>260738</v>
      </c>
      <c r="J249" s="229">
        <v>0</v>
      </c>
      <c r="K249" s="198">
        <f t="shared" si="7"/>
        <v>260738</v>
      </c>
    </row>
    <row r="250" spans="1:11" ht="12.75">
      <c r="A250" s="194" t="s">
        <v>686</v>
      </c>
      <c r="B250" s="195">
        <v>241</v>
      </c>
      <c r="C250" s="218">
        <v>0</v>
      </c>
      <c r="D250" s="184">
        <v>314403</v>
      </c>
      <c r="E250" s="223">
        <v>198645</v>
      </c>
      <c r="F250" s="218">
        <f t="shared" si="6"/>
        <v>513048</v>
      </c>
      <c r="G250" s="198"/>
      <c r="H250" s="218">
        <v>0</v>
      </c>
      <c r="I250" s="229">
        <v>325407</v>
      </c>
      <c r="J250" s="229">
        <v>198645</v>
      </c>
      <c r="K250" s="198">
        <f t="shared" si="7"/>
        <v>524052</v>
      </c>
    </row>
    <row r="251" spans="1:11" ht="12.75">
      <c r="A251" s="194" t="s">
        <v>687</v>
      </c>
      <c r="B251" s="195">
        <v>242</v>
      </c>
      <c r="C251" s="218">
        <v>0</v>
      </c>
      <c r="D251" s="184">
        <v>146881</v>
      </c>
      <c r="E251" s="223">
        <v>78439</v>
      </c>
      <c r="F251" s="218">
        <f t="shared" si="6"/>
        <v>225320</v>
      </c>
      <c r="G251" s="198"/>
      <c r="H251" s="218">
        <v>0</v>
      </c>
      <c r="I251" s="229">
        <v>152022</v>
      </c>
      <c r="J251" s="229">
        <v>78439</v>
      </c>
      <c r="K251" s="198">
        <f t="shared" si="7"/>
        <v>230461</v>
      </c>
    </row>
    <row r="252" spans="1:11" ht="12.75">
      <c r="A252" s="194" t="s">
        <v>688</v>
      </c>
      <c r="B252" s="195">
        <v>243</v>
      </c>
      <c r="C252" s="218">
        <v>0</v>
      </c>
      <c r="D252" s="184">
        <v>20276386</v>
      </c>
      <c r="E252" s="223">
        <v>398896</v>
      </c>
      <c r="F252" s="218">
        <f t="shared" si="6"/>
        <v>20675282</v>
      </c>
      <c r="G252" s="198"/>
      <c r="H252" s="218">
        <v>0</v>
      </c>
      <c r="I252" s="229">
        <v>20986060</v>
      </c>
      <c r="J252" s="229">
        <v>398896</v>
      </c>
      <c r="K252" s="198">
        <f t="shared" si="7"/>
        <v>21384956</v>
      </c>
    </row>
    <row r="253" spans="1:11" ht="12.75">
      <c r="A253" s="194" t="s">
        <v>689</v>
      </c>
      <c r="B253" s="195">
        <v>244</v>
      </c>
      <c r="C253" s="218">
        <v>0</v>
      </c>
      <c r="D253" s="184">
        <v>5519513</v>
      </c>
      <c r="E253" s="223">
        <v>86964</v>
      </c>
      <c r="F253" s="218">
        <f t="shared" si="6"/>
        <v>5606477</v>
      </c>
      <c r="G253" s="198"/>
      <c r="H253" s="218">
        <v>0</v>
      </c>
      <c r="I253" s="229">
        <v>5712696</v>
      </c>
      <c r="J253" s="229">
        <v>86964</v>
      </c>
      <c r="K253" s="198">
        <f t="shared" si="7"/>
        <v>5799660</v>
      </c>
    </row>
    <row r="254" spans="1:11" ht="12.75">
      <c r="A254" s="194" t="s">
        <v>690</v>
      </c>
      <c r="B254" s="195">
        <v>245</v>
      </c>
      <c r="C254" s="218">
        <v>0</v>
      </c>
      <c r="D254" s="184">
        <v>1207493</v>
      </c>
      <c r="E254" s="223">
        <v>17326</v>
      </c>
      <c r="F254" s="218">
        <f t="shared" si="6"/>
        <v>1224819</v>
      </c>
      <c r="G254" s="198"/>
      <c r="H254" s="218">
        <v>0</v>
      </c>
      <c r="I254" s="229">
        <v>1249755</v>
      </c>
      <c r="J254" s="229">
        <v>17326</v>
      </c>
      <c r="K254" s="198">
        <f t="shared" si="7"/>
        <v>1267081</v>
      </c>
    </row>
    <row r="255" spans="1:11" ht="12.75">
      <c r="A255" s="194" t="s">
        <v>691</v>
      </c>
      <c r="B255" s="195">
        <v>246</v>
      </c>
      <c r="C255" s="218">
        <v>0</v>
      </c>
      <c r="D255" s="184">
        <v>3442525</v>
      </c>
      <c r="E255" s="223">
        <v>37321</v>
      </c>
      <c r="F255" s="218">
        <f t="shared" si="6"/>
        <v>3479846</v>
      </c>
      <c r="G255" s="198"/>
      <c r="H255" s="218">
        <v>0</v>
      </c>
      <c r="I255" s="229">
        <v>3563013</v>
      </c>
      <c r="J255" s="229">
        <v>37321</v>
      </c>
      <c r="K255" s="198">
        <f t="shared" si="7"/>
        <v>3600334</v>
      </c>
    </row>
    <row r="256" spans="1:11" ht="12.75">
      <c r="A256" s="194" t="s">
        <v>692</v>
      </c>
      <c r="B256" s="195">
        <v>247</v>
      </c>
      <c r="C256" s="218">
        <v>0</v>
      </c>
      <c r="D256" s="184">
        <v>1106916</v>
      </c>
      <c r="E256" s="223">
        <v>28136</v>
      </c>
      <c r="F256" s="218">
        <f t="shared" si="6"/>
        <v>1135052</v>
      </c>
      <c r="G256" s="198"/>
      <c r="H256" s="218">
        <v>0</v>
      </c>
      <c r="I256" s="229">
        <v>1145658</v>
      </c>
      <c r="J256" s="229">
        <v>28136</v>
      </c>
      <c r="K256" s="198">
        <f t="shared" si="7"/>
        <v>1173794</v>
      </c>
    </row>
    <row r="257" spans="1:11" ht="12.75">
      <c r="A257" s="194" t="s">
        <v>693</v>
      </c>
      <c r="B257" s="195">
        <v>248</v>
      </c>
      <c r="C257" s="218">
        <v>0</v>
      </c>
      <c r="D257" s="184">
        <v>10923350</v>
      </c>
      <c r="E257" s="223">
        <v>462</v>
      </c>
      <c r="F257" s="218">
        <f t="shared" si="6"/>
        <v>10923812</v>
      </c>
      <c r="G257" s="198"/>
      <c r="H257" s="218">
        <v>0</v>
      </c>
      <c r="I257" s="229">
        <v>11305667</v>
      </c>
      <c r="J257" s="229">
        <v>462</v>
      </c>
      <c r="K257" s="198">
        <f t="shared" si="7"/>
        <v>11306129</v>
      </c>
    </row>
    <row r="258" spans="1:11" ht="12.75">
      <c r="A258" s="194" t="s">
        <v>694</v>
      </c>
      <c r="B258" s="195">
        <v>249</v>
      </c>
      <c r="C258" s="218">
        <v>0</v>
      </c>
      <c r="D258" s="184">
        <v>114885</v>
      </c>
      <c r="E258" s="223">
        <v>15345</v>
      </c>
      <c r="F258" s="218">
        <f t="shared" si="6"/>
        <v>130230</v>
      </c>
      <c r="G258" s="198"/>
      <c r="H258" s="218">
        <v>0</v>
      </c>
      <c r="I258" s="229">
        <v>118906</v>
      </c>
      <c r="J258" s="229">
        <v>15345</v>
      </c>
      <c r="K258" s="198">
        <f t="shared" si="7"/>
        <v>134251</v>
      </c>
    </row>
    <row r="259" spans="1:11" ht="12.75">
      <c r="A259" s="194" t="s">
        <v>695</v>
      </c>
      <c r="B259" s="195">
        <v>250</v>
      </c>
      <c r="C259" s="218">
        <v>0</v>
      </c>
      <c r="D259" s="184">
        <v>451008</v>
      </c>
      <c r="E259" s="223">
        <v>77649</v>
      </c>
      <c r="F259" s="218">
        <f t="shared" si="6"/>
        <v>528657</v>
      </c>
      <c r="G259" s="198"/>
      <c r="H259" s="218">
        <v>0</v>
      </c>
      <c r="I259" s="229">
        <v>466793</v>
      </c>
      <c r="J259" s="229">
        <v>77649</v>
      </c>
      <c r="K259" s="198">
        <f t="shared" si="7"/>
        <v>544442</v>
      </c>
    </row>
    <row r="260" spans="1:11" ht="12.75">
      <c r="A260" s="194" t="s">
        <v>696</v>
      </c>
      <c r="B260" s="195">
        <v>251</v>
      </c>
      <c r="C260" s="218">
        <v>0</v>
      </c>
      <c r="D260" s="184">
        <v>2807181</v>
      </c>
      <c r="E260" s="223">
        <v>0</v>
      </c>
      <c r="F260" s="218">
        <f t="shared" si="6"/>
        <v>2807181</v>
      </c>
      <c r="G260" s="198"/>
      <c r="H260" s="218">
        <v>0</v>
      </c>
      <c r="I260" s="229">
        <v>2905432</v>
      </c>
      <c r="J260" s="229">
        <v>0</v>
      </c>
      <c r="K260" s="198">
        <f t="shared" si="7"/>
        <v>2905432</v>
      </c>
    </row>
    <row r="261" spans="1:11" ht="12.75">
      <c r="A261" s="194" t="s">
        <v>697</v>
      </c>
      <c r="B261" s="195">
        <v>252</v>
      </c>
      <c r="C261" s="218">
        <v>0</v>
      </c>
      <c r="D261" s="184">
        <v>464650</v>
      </c>
      <c r="E261" s="223">
        <v>21368</v>
      </c>
      <c r="F261" s="218">
        <f t="shared" si="6"/>
        <v>486018</v>
      </c>
      <c r="G261" s="198"/>
      <c r="H261" s="218">
        <v>0</v>
      </c>
      <c r="I261" s="229">
        <v>480913</v>
      </c>
      <c r="J261" s="229">
        <v>21368</v>
      </c>
      <c r="K261" s="198">
        <f t="shared" si="7"/>
        <v>502281</v>
      </c>
    </row>
    <row r="262" spans="1:11" ht="12.75">
      <c r="A262" s="194" t="s">
        <v>698</v>
      </c>
      <c r="B262" s="195">
        <v>253</v>
      </c>
      <c r="C262" s="218">
        <v>0</v>
      </c>
      <c r="D262" s="184">
        <v>4184</v>
      </c>
      <c r="E262" s="223">
        <v>7059</v>
      </c>
      <c r="F262" s="218">
        <f t="shared" si="6"/>
        <v>11243</v>
      </c>
      <c r="G262" s="198"/>
      <c r="H262" s="218">
        <v>0</v>
      </c>
      <c r="I262" s="229">
        <v>4330</v>
      </c>
      <c r="J262" s="229">
        <v>7059</v>
      </c>
      <c r="K262" s="198">
        <f t="shared" si="7"/>
        <v>11389</v>
      </c>
    </row>
    <row r="263" spans="1:11" ht="12.75">
      <c r="A263" s="194" t="s">
        <v>699</v>
      </c>
      <c r="B263" s="195">
        <v>254</v>
      </c>
      <c r="C263" s="218">
        <v>0</v>
      </c>
      <c r="D263" s="184">
        <v>573452</v>
      </c>
      <c r="E263" s="223">
        <v>90855</v>
      </c>
      <c r="F263" s="218">
        <f t="shared" si="6"/>
        <v>664307</v>
      </c>
      <c r="G263" s="198"/>
      <c r="H263" s="218">
        <v>0</v>
      </c>
      <c r="I263" s="229">
        <v>593523</v>
      </c>
      <c r="J263" s="229">
        <v>90855</v>
      </c>
      <c r="K263" s="198">
        <f t="shared" si="7"/>
        <v>684378</v>
      </c>
    </row>
    <row r="264" spans="1:11" ht="12.75">
      <c r="A264" s="194" t="s">
        <v>700</v>
      </c>
      <c r="B264" s="195">
        <v>255</v>
      </c>
      <c r="C264" s="218">
        <v>0</v>
      </c>
      <c r="D264" s="184">
        <v>190907</v>
      </c>
      <c r="E264" s="223">
        <v>71793</v>
      </c>
      <c r="F264" s="218">
        <f t="shared" si="6"/>
        <v>262700</v>
      </c>
      <c r="G264" s="198"/>
      <c r="H264" s="218">
        <v>0</v>
      </c>
      <c r="I264" s="229">
        <v>197589</v>
      </c>
      <c r="J264" s="229">
        <v>71793</v>
      </c>
      <c r="K264" s="198">
        <f t="shared" si="7"/>
        <v>269382</v>
      </c>
    </row>
    <row r="265" spans="1:11" ht="12.75">
      <c r="A265" s="194" t="s">
        <v>701</v>
      </c>
      <c r="B265" s="195">
        <v>256</v>
      </c>
      <c r="C265" s="218">
        <v>0</v>
      </c>
      <c r="D265" s="184">
        <v>262262</v>
      </c>
      <c r="E265" s="223">
        <v>3704</v>
      </c>
      <c r="F265" s="218">
        <f t="shared" si="6"/>
        <v>265966</v>
      </c>
      <c r="G265" s="198"/>
      <c r="H265" s="218">
        <v>0</v>
      </c>
      <c r="I265" s="229">
        <v>271441</v>
      </c>
      <c r="J265" s="229">
        <v>3704</v>
      </c>
      <c r="K265" s="198">
        <f t="shared" si="7"/>
        <v>275145</v>
      </c>
    </row>
    <row r="266" spans="1:11" ht="12.75">
      <c r="A266" s="194" t="s">
        <v>702</v>
      </c>
      <c r="B266" s="195">
        <v>257</v>
      </c>
      <c r="C266" s="218">
        <v>0</v>
      </c>
      <c r="D266" s="184">
        <v>982309</v>
      </c>
      <c r="E266" s="223">
        <v>60304</v>
      </c>
      <c r="F266" s="218">
        <f t="shared" si="6"/>
        <v>1042613</v>
      </c>
      <c r="G266" s="198"/>
      <c r="H266" s="218">
        <v>0</v>
      </c>
      <c r="I266" s="229">
        <v>1016690</v>
      </c>
      <c r="J266" s="229">
        <v>60304</v>
      </c>
      <c r="K266" s="198">
        <f t="shared" si="7"/>
        <v>1076994</v>
      </c>
    </row>
    <row r="267" spans="1:11" ht="12.75">
      <c r="A267" s="194" t="s">
        <v>703</v>
      </c>
      <c r="B267" s="195">
        <v>258</v>
      </c>
      <c r="C267" s="218">
        <v>0</v>
      </c>
      <c r="D267" s="184">
        <v>7325200</v>
      </c>
      <c r="E267" s="223">
        <v>63200</v>
      </c>
      <c r="F267" s="218">
        <f aca="true" t="shared" si="8" ref="F267:F330">SUM(C267:E267)</f>
        <v>7388400</v>
      </c>
      <c r="G267" s="198"/>
      <c r="H267" s="218">
        <v>0</v>
      </c>
      <c r="I267" s="229">
        <v>7581582</v>
      </c>
      <c r="J267" s="229">
        <v>63200</v>
      </c>
      <c r="K267" s="198">
        <f aca="true" t="shared" si="9" ref="K267:K330">SUM(H267:J267)</f>
        <v>7644782</v>
      </c>
    </row>
    <row r="268" spans="1:11" ht="12.75">
      <c r="A268" s="194" t="s">
        <v>704</v>
      </c>
      <c r="B268" s="195">
        <v>259</v>
      </c>
      <c r="C268" s="218">
        <v>0</v>
      </c>
      <c r="D268" s="184">
        <v>670947</v>
      </c>
      <c r="E268" s="223">
        <v>375478</v>
      </c>
      <c r="F268" s="218">
        <f t="shared" si="8"/>
        <v>1046425</v>
      </c>
      <c r="G268" s="198"/>
      <c r="H268" s="218">
        <v>0</v>
      </c>
      <c r="I268" s="229">
        <v>694430</v>
      </c>
      <c r="J268" s="229">
        <v>375478</v>
      </c>
      <c r="K268" s="198">
        <f t="shared" si="9"/>
        <v>1069908</v>
      </c>
    </row>
    <row r="269" spans="1:11" ht="12.75">
      <c r="A269" s="194" t="s">
        <v>705</v>
      </c>
      <c r="B269" s="195">
        <v>260</v>
      </c>
      <c r="C269" s="218">
        <v>0</v>
      </c>
      <c r="D269" s="184">
        <v>36797</v>
      </c>
      <c r="E269" s="223">
        <v>81731</v>
      </c>
      <c r="F269" s="218">
        <f t="shared" si="8"/>
        <v>118528</v>
      </c>
      <c r="G269" s="198"/>
      <c r="H269" s="218">
        <v>0</v>
      </c>
      <c r="I269" s="229">
        <v>38085</v>
      </c>
      <c r="J269" s="229">
        <v>81731</v>
      </c>
      <c r="K269" s="198">
        <f t="shared" si="9"/>
        <v>119816</v>
      </c>
    </row>
    <row r="270" spans="1:11" ht="12.75">
      <c r="A270" s="194" t="s">
        <v>706</v>
      </c>
      <c r="B270" s="195">
        <v>261</v>
      </c>
      <c r="C270" s="218">
        <v>0</v>
      </c>
      <c r="D270" s="184">
        <v>1196864</v>
      </c>
      <c r="E270" s="223">
        <v>594220</v>
      </c>
      <c r="F270" s="218">
        <f t="shared" si="8"/>
        <v>1791084</v>
      </c>
      <c r="G270" s="198"/>
      <c r="H270" s="218">
        <v>0</v>
      </c>
      <c r="I270" s="229">
        <v>1238754</v>
      </c>
      <c r="J270" s="229">
        <v>594220</v>
      </c>
      <c r="K270" s="198">
        <f t="shared" si="9"/>
        <v>1832974</v>
      </c>
    </row>
    <row r="271" spans="1:11" ht="12.75">
      <c r="A271" s="194" t="s">
        <v>707</v>
      </c>
      <c r="B271" s="195">
        <v>262</v>
      </c>
      <c r="C271" s="218">
        <v>0</v>
      </c>
      <c r="D271" s="184">
        <v>3895781</v>
      </c>
      <c r="E271" s="223">
        <v>8041</v>
      </c>
      <c r="F271" s="218">
        <f t="shared" si="8"/>
        <v>3903822</v>
      </c>
      <c r="G271" s="198"/>
      <c r="H271" s="218">
        <v>0</v>
      </c>
      <c r="I271" s="229">
        <v>4032133</v>
      </c>
      <c r="J271" s="229">
        <v>8041</v>
      </c>
      <c r="K271" s="198">
        <f t="shared" si="9"/>
        <v>4040174</v>
      </c>
    </row>
    <row r="272" spans="1:11" ht="12.75">
      <c r="A272" s="194" t="s">
        <v>708</v>
      </c>
      <c r="B272" s="195">
        <v>263</v>
      </c>
      <c r="C272" s="218">
        <v>0</v>
      </c>
      <c r="D272" s="184">
        <v>123038</v>
      </c>
      <c r="E272" s="223">
        <v>82590</v>
      </c>
      <c r="F272" s="218">
        <f t="shared" si="8"/>
        <v>205628</v>
      </c>
      <c r="G272" s="198"/>
      <c r="H272" s="218">
        <v>0</v>
      </c>
      <c r="I272" s="229">
        <v>127344</v>
      </c>
      <c r="J272" s="229">
        <v>82590</v>
      </c>
      <c r="K272" s="198">
        <f t="shared" si="9"/>
        <v>209934</v>
      </c>
    </row>
    <row r="273" spans="1:11" ht="12.75">
      <c r="A273" s="194" t="s">
        <v>709</v>
      </c>
      <c r="B273" s="195">
        <v>264</v>
      </c>
      <c r="C273" s="218">
        <v>0</v>
      </c>
      <c r="D273" s="184">
        <v>2136185</v>
      </c>
      <c r="E273" s="223">
        <v>74</v>
      </c>
      <c r="F273" s="218">
        <f t="shared" si="8"/>
        <v>2136259</v>
      </c>
      <c r="G273" s="198"/>
      <c r="H273" s="218">
        <v>0</v>
      </c>
      <c r="I273" s="229">
        <v>2210951</v>
      </c>
      <c r="J273" s="229">
        <v>74</v>
      </c>
      <c r="K273" s="198">
        <f t="shared" si="9"/>
        <v>2211025</v>
      </c>
    </row>
    <row r="274" spans="1:11" ht="12.75">
      <c r="A274" s="194" t="s">
        <v>710</v>
      </c>
      <c r="B274" s="195">
        <v>265</v>
      </c>
      <c r="C274" s="218">
        <v>0</v>
      </c>
      <c r="D274" s="184">
        <v>1306706</v>
      </c>
      <c r="E274" s="223">
        <v>0</v>
      </c>
      <c r="F274" s="218">
        <f t="shared" si="8"/>
        <v>1306706</v>
      </c>
      <c r="G274" s="198"/>
      <c r="H274" s="218">
        <v>0</v>
      </c>
      <c r="I274" s="229">
        <v>1352441</v>
      </c>
      <c r="J274" s="229">
        <v>0</v>
      </c>
      <c r="K274" s="198">
        <f t="shared" si="9"/>
        <v>1352441</v>
      </c>
    </row>
    <row r="275" spans="1:11" ht="12.75">
      <c r="A275" s="194" t="s">
        <v>711</v>
      </c>
      <c r="B275" s="195">
        <v>266</v>
      </c>
      <c r="C275" s="218">
        <v>0</v>
      </c>
      <c r="D275" s="184">
        <v>1486493</v>
      </c>
      <c r="E275" s="223">
        <v>167422</v>
      </c>
      <c r="F275" s="218">
        <f t="shared" si="8"/>
        <v>1653915</v>
      </c>
      <c r="G275" s="198"/>
      <c r="H275" s="218">
        <v>0</v>
      </c>
      <c r="I275" s="229">
        <v>1538520</v>
      </c>
      <c r="J275" s="229">
        <v>167422</v>
      </c>
      <c r="K275" s="198">
        <f t="shared" si="9"/>
        <v>1705942</v>
      </c>
    </row>
    <row r="276" spans="1:11" ht="12.75">
      <c r="A276" s="194" t="s">
        <v>712</v>
      </c>
      <c r="B276" s="195">
        <v>267</v>
      </c>
      <c r="C276" s="218">
        <v>0</v>
      </c>
      <c r="D276" s="184">
        <v>258699</v>
      </c>
      <c r="E276" s="223">
        <v>105862</v>
      </c>
      <c r="F276" s="218">
        <f t="shared" si="8"/>
        <v>364561</v>
      </c>
      <c r="G276" s="198"/>
      <c r="H276" s="218">
        <v>0</v>
      </c>
      <c r="I276" s="229">
        <v>267753</v>
      </c>
      <c r="J276" s="229">
        <v>105862</v>
      </c>
      <c r="K276" s="198">
        <f t="shared" si="9"/>
        <v>373615</v>
      </c>
    </row>
    <row r="277" spans="1:11" ht="12.75">
      <c r="A277" s="194" t="s">
        <v>713</v>
      </c>
      <c r="B277" s="195">
        <v>268</v>
      </c>
      <c r="C277" s="218">
        <v>0</v>
      </c>
      <c r="D277" s="184">
        <v>277698</v>
      </c>
      <c r="E277" s="223">
        <v>2390</v>
      </c>
      <c r="F277" s="218">
        <f t="shared" si="8"/>
        <v>280088</v>
      </c>
      <c r="G277" s="198"/>
      <c r="H277" s="218">
        <v>0</v>
      </c>
      <c r="I277" s="229">
        <v>287417</v>
      </c>
      <c r="J277" s="229">
        <v>2390</v>
      </c>
      <c r="K277" s="198">
        <f t="shared" si="9"/>
        <v>289807</v>
      </c>
    </row>
    <row r="278" spans="1:11" ht="12.75">
      <c r="A278" s="194" t="s">
        <v>714</v>
      </c>
      <c r="B278" s="195">
        <v>269</v>
      </c>
      <c r="C278" s="218">
        <v>0</v>
      </c>
      <c r="D278" s="184">
        <v>230013</v>
      </c>
      <c r="E278" s="223">
        <v>14812</v>
      </c>
      <c r="F278" s="218">
        <f t="shared" si="8"/>
        <v>244825</v>
      </c>
      <c r="G278" s="198"/>
      <c r="H278" s="218">
        <v>0</v>
      </c>
      <c r="I278" s="229">
        <v>238063</v>
      </c>
      <c r="J278" s="229">
        <v>14812</v>
      </c>
      <c r="K278" s="198">
        <f t="shared" si="9"/>
        <v>252875</v>
      </c>
    </row>
    <row r="279" spans="1:11" ht="12.75">
      <c r="A279" s="194" t="s">
        <v>715</v>
      </c>
      <c r="B279" s="195">
        <v>270</v>
      </c>
      <c r="C279" s="218">
        <v>0</v>
      </c>
      <c r="D279" s="184">
        <v>1393208</v>
      </c>
      <c r="E279" s="223">
        <v>94792</v>
      </c>
      <c r="F279" s="218">
        <f t="shared" si="8"/>
        <v>1488000</v>
      </c>
      <c r="G279" s="198"/>
      <c r="H279" s="218">
        <v>0</v>
      </c>
      <c r="I279" s="229">
        <v>1441970</v>
      </c>
      <c r="J279" s="229">
        <v>94792</v>
      </c>
      <c r="K279" s="198">
        <f t="shared" si="9"/>
        <v>1536762</v>
      </c>
    </row>
    <row r="280" spans="1:11" ht="12.75">
      <c r="A280" s="194" t="s">
        <v>716</v>
      </c>
      <c r="B280" s="195">
        <v>271</v>
      </c>
      <c r="C280" s="218">
        <v>0</v>
      </c>
      <c r="D280" s="184">
        <v>2958042</v>
      </c>
      <c r="E280" s="223">
        <v>30271</v>
      </c>
      <c r="F280" s="218">
        <f t="shared" si="8"/>
        <v>2988313</v>
      </c>
      <c r="G280" s="198"/>
      <c r="H280" s="218">
        <v>0</v>
      </c>
      <c r="I280" s="229">
        <v>3061573</v>
      </c>
      <c r="J280" s="229">
        <v>30271</v>
      </c>
      <c r="K280" s="198">
        <f t="shared" si="9"/>
        <v>3091844</v>
      </c>
    </row>
    <row r="281" spans="1:11" ht="12.75">
      <c r="A281" s="194" t="s">
        <v>717</v>
      </c>
      <c r="B281" s="195">
        <v>272</v>
      </c>
      <c r="C281" s="218">
        <v>0</v>
      </c>
      <c r="D281" s="184">
        <v>180075</v>
      </c>
      <c r="E281" s="223">
        <v>19474</v>
      </c>
      <c r="F281" s="218">
        <f t="shared" si="8"/>
        <v>199549</v>
      </c>
      <c r="G281" s="198"/>
      <c r="H281" s="218">
        <v>0</v>
      </c>
      <c r="I281" s="229">
        <v>186378</v>
      </c>
      <c r="J281" s="229">
        <v>19474</v>
      </c>
      <c r="K281" s="198">
        <f t="shared" si="9"/>
        <v>205852</v>
      </c>
    </row>
    <row r="282" spans="1:11" ht="12.75">
      <c r="A282" s="194" t="s">
        <v>718</v>
      </c>
      <c r="B282" s="195">
        <v>273</v>
      </c>
      <c r="C282" s="218">
        <v>0</v>
      </c>
      <c r="D282" s="184">
        <v>1628687</v>
      </c>
      <c r="E282" s="223">
        <v>96</v>
      </c>
      <c r="F282" s="218">
        <f t="shared" si="8"/>
        <v>1628783</v>
      </c>
      <c r="G282" s="198"/>
      <c r="H282" s="218">
        <v>0</v>
      </c>
      <c r="I282" s="229">
        <v>1685691</v>
      </c>
      <c r="J282" s="229">
        <v>96</v>
      </c>
      <c r="K282" s="198">
        <f t="shared" si="9"/>
        <v>1685787</v>
      </c>
    </row>
    <row r="283" spans="1:11" ht="12.75">
      <c r="A283" s="194" t="s">
        <v>719</v>
      </c>
      <c r="B283" s="195">
        <v>274</v>
      </c>
      <c r="C283" s="218">
        <v>0</v>
      </c>
      <c r="D283" s="184">
        <v>26755389</v>
      </c>
      <c r="E283" s="223">
        <v>0</v>
      </c>
      <c r="F283" s="218">
        <f t="shared" si="8"/>
        <v>26755389</v>
      </c>
      <c r="G283" s="198"/>
      <c r="H283" s="218">
        <v>0</v>
      </c>
      <c r="I283" s="229">
        <v>27691828</v>
      </c>
      <c r="J283" s="229">
        <v>0</v>
      </c>
      <c r="K283" s="198">
        <f t="shared" si="9"/>
        <v>27691828</v>
      </c>
    </row>
    <row r="284" spans="1:11" ht="12.75">
      <c r="A284" s="194" t="s">
        <v>720</v>
      </c>
      <c r="B284" s="195">
        <v>275</v>
      </c>
      <c r="C284" s="218">
        <v>0</v>
      </c>
      <c r="D284" s="184">
        <v>2773350</v>
      </c>
      <c r="E284" s="223">
        <v>30107</v>
      </c>
      <c r="F284" s="218">
        <f t="shared" si="8"/>
        <v>2803457</v>
      </c>
      <c r="G284" s="198"/>
      <c r="H284" s="218">
        <v>0</v>
      </c>
      <c r="I284" s="229">
        <v>2870417</v>
      </c>
      <c r="J284" s="229">
        <v>30107</v>
      </c>
      <c r="K284" s="198">
        <f t="shared" si="9"/>
        <v>2900524</v>
      </c>
    </row>
    <row r="285" spans="1:11" ht="12.75">
      <c r="A285" s="194" t="s">
        <v>721</v>
      </c>
      <c r="B285" s="195">
        <v>276</v>
      </c>
      <c r="C285" s="218">
        <v>0</v>
      </c>
      <c r="D285" s="184">
        <v>676620</v>
      </c>
      <c r="E285" s="223">
        <v>10230</v>
      </c>
      <c r="F285" s="218">
        <f t="shared" si="8"/>
        <v>686850</v>
      </c>
      <c r="G285" s="198"/>
      <c r="H285" s="218">
        <v>0</v>
      </c>
      <c r="I285" s="229">
        <v>700302</v>
      </c>
      <c r="J285" s="229">
        <v>10230</v>
      </c>
      <c r="K285" s="198">
        <f t="shared" si="9"/>
        <v>710532</v>
      </c>
    </row>
    <row r="286" spans="1:11" ht="12.75">
      <c r="A286" s="194" t="s">
        <v>722</v>
      </c>
      <c r="B286" s="195">
        <v>277</v>
      </c>
      <c r="C286" s="218">
        <v>0</v>
      </c>
      <c r="D286" s="184">
        <v>464448</v>
      </c>
      <c r="E286" s="223">
        <v>3714</v>
      </c>
      <c r="F286" s="218">
        <f t="shared" si="8"/>
        <v>468162</v>
      </c>
      <c r="G286" s="198"/>
      <c r="H286" s="218">
        <v>0</v>
      </c>
      <c r="I286" s="229">
        <v>480704</v>
      </c>
      <c r="J286" s="229">
        <v>3714</v>
      </c>
      <c r="K286" s="198">
        <f t="shared" si="9"/>
        <v>484418</v>
      </c>
    </row>
    <row r="287" spans="1:11" ht="12.75">
      <c r="A287" s="194" t="s">
        <v>723</v>
      </c>
      <c r="B287" s="195">
        <v>278</v>
      </c>
      <c r="C287" s="218">
        <v>0</v>
      </c>
      <c r="D287" s="184">
        <v>3735783</v>
      </c>
      <c r="E287" s="223">
        <v>3890</v>
      </c>
      <c r="F287" s="218">
        <f t="shared" si="8"/>
        <v>3739673</v>
      </c>
      <c r="G287" s="198"/>
      <c r="H287" s="218">
        <v>0</v>
      </c>
      <c r="I287" s="229">
        <v>3866535</v>
      </c>
      <c r="J287" s="229">
        <v>3890</v>
      </c>
      <c r="K287" s="198">
        <f t="shared" si="9"/>
        <v>3870425</v>
      </c>
    </row>
    <row r="288" spans="1:11" ht="12.75">
      <c r="A288" s="194" t="s">
        <v>724</v>
      </c>
      <c r="B288" s="195">
        <v>279</v>
      </c>
      <c r="C288" s="218">
        <v>0</v>
      </c>
      <c r="D288" s="184">
        <v>1339475</v>
      </c>
      <c r="E288" s="223">
        <v>33995</v>
      </c>
      <c r="F288" s="218">
        <f t="shared" si="8"/>
        <v>1373470</v>
      </c>
      <c r="G288" s="198"/>
      <c r="H288" s="218">
        <v>0</v>
      </c>
      <c r="I288" s="229">
        <v>1386357</v>
      </c>
      <c r="J288" s="229">
        <v>33995</v>
      </c>
      <c r="K288" s="198">
        <f t="shared" si="9"/>
        <v>1420352</v>
      </c>
    </row>
    <row r="289" spans="1:11" ht="12.75">
      <c r="A289" s="194" t="s">
        <v>725</v>
      </c>
      <c r="B289" s="195">
        <v>280</v>
      </c>
      <c r="C289" s="218">
        <v>0</v>
      </c>
      <c r="D289" s="184">
        <v>2401798</v>
      </c>
      <c r="E289" s="223">
        <v>75004</v>
      </c>
      <c r="F289" s="218">
        <f t="shared" si="8"/>
        <v>2476802</v>
      </c>
      <c r="G289" s="198"/>
      <c r="H289" s="218">
        <v>0</v>
      </c>
      <c r="I289" s="229">
        <v>2485861</v>
      </c>
      <c r="J289" s="229">
        <v>75004</v>
      </c>
      <c r="K289" s="198">
        <f t="shared" si="9"/>
        <v>2560865</v>
      </c>
    </row>
    <row r="290" spans="1:11" ht="12.75">
      <c r="A290" s="194" t="s">
        <v>726</v>
      </c>
      <c r="B290" s="195">
        <v>281</v>
      </c>
      <c r="C290" s="218">
        <v>0</v>
      </c>
      <c r="D290" s="184">
        <v>40199748</v>
      </c>
      <c r="E290" s="223">
        <v>22766</v>
      </c>
      <c r="F290" s="218">
        <f t="shared" si="8"/>
        <v>40222514</v>
      </c>
      <c r="G290" s="198"/>
      <c r="H290" s="218">
        <v>0</v>
      </c>
      <c r="I290" s="229">
        <v>41606739</v>
      </c>
      <c r="J290" s="229">
        <v>22766</v>
      </c>
      <c r="K290" s="198">
        <f t="shared" si="9"/>
        <v>41629505</v>
      </c>
    </row>
    <row r="291" spans="1:11" ht="12.75">
      <c r="A291" s="194" t="s">
        <v>727</v>
      </c>
      <c r="B291" s="195">
        <v>282</v>
      </c>
      <c r="C291" s="218">
        <v>0</v>
      </c>
      <c r="D291" s="184">
        <v>736188</v>
      </c>
      <c r="E291" s="223">
        <v>24806</v>
      </c>
      <c r="F291" s="218">
        <f t="shared" si="8"/>
        <v>760994</v>
      </c>
      <c r="G291" s="198"/>
      <c r="H291" s="218">
        <v>0</v>
      </c>
      <c r="I291" s="229">
        <v>761955</v>
      </c>
      <c r="J291" s="229">
        <v>24806</v>
      </c>
      <c r="K291" s="198">
        <f t="shared" si="9"/>
        <v>786761</v>
      </c>
    </row>
    <row r="292" spans="1:11" ht="12.75">
      <c r="A292" s="194" t="s">
        <v>728</v>
      </c>
      <c r="B292" s="195">
        <v>283</v>
      </c>
      <c r="C292" s="218">
        <v>0</v>
      </c>
      <c r="D292" s="184">
        <v>105849</v>
      </c>
      <c r="E292" s="223">
        <v>42817</v>
      </c>
      <c r="F292" s="218">
        <f t="shared" si="8"/>
        <v>148666</v>
      </c>
      <c r="G292" s="198"/>
      <c r="H292" s="218">
        <v>0</v>
      </c>
      <c r="I292" s="229">
        <v>109554</v>
      </c>
      <c r="J292" s="229">
        <v>42817</v>
      </c>
      <c r="K292" s="198">
        <f t="shared" si="9"/>
        <v>152371</v>
      </c>
    </row>
    <row r="293" spans="1:11" ht="12.75">
      <c r="A293" s="194" t="s">
        <v>729</v>
      </c>
      <c r="B293" s="195">
        <v>284</v>
      </c>
      <c r="C293" s="218">
        <v>0</v>
      </c>
      <c r="D293" s="184">
        <v>3946510</v>
      </c>
      <c r="E293" s="223">
        <v>2629</v>
      </c>
      <c r="F293" s="218">
        <f t="shared" si="8"/>
        <v>3949139</v>
      </c>
      <c r="G293" s="198"/>
      <c r="H293" s="218">
        <v>0</v>
      </c>
      <c r="I293" s="229">
        <v>4084638</v>
      </c>
      <c r="J293" s="229">
        <v>2629</v>
      </c>
      <c r="K293" s="198">
        <f t="shared" si="9"/>
        <v>4087267</v>
      </c>
    </row>
    <row r="294" spans="1:11" ht="12.75">
      <c r="A294" s="194" t="s">
        <v>730</v>
      </c>
      <c r="B294" s="195">
        <v>285</v>
      </c>
      <c r="C294" s="218">
        <v>0</v>
      </c>
      <c r="D294" s="184">
        <v>3400457</v>
      </c>
      <c r="E294" s="223">
        <v>0</v>
      </c>
      <c r="F294" s="218">
        <f t="shared" si="8"/>
        <v>3400457</v>
      </c>
      <c r="G294" s="198"/>
      <c r="H294" s="218">
        <v>0</v>
      </c>
      <c r="I294" s="229">
        <v>3519473</v>
      </c>
      <c r="J294" s="229">
        <v>0</v>
      </c>
      <c r="K294" s="198">
        <f t="shared" si="9"/>
        <v>3519473</v>
      </c>
    </row>
    <row r="295" spans="1:11" ht="12.75">
      <c r="A295" s="194" t="s">
        <v>731</v>
      </c>
      <c r="B295" s="195">
        <v>286</v>
      </c>
      <c r="C295" s="218">
        <v>0</v>
      </c>
      <c r="D295" s="184">
        <v>447024</v>
      </c>
      <c r="E295" s="223">
        <v>0</v>
      </c>
      <c r="F295" s="218">
        <f t="shared" si="8"/>
        <v>447024</v>
      </c>
      <c r="G295" s="198"/>
      <c r="H295" s="218">
        <v>0</v>
      </c>
      <c r="I295" s="229">
        <v>462670</v>
      </c>
      <c r="J295" s="229">
        <v>0</v>
      </c>
      <c r="K295" s="198">
        <f t="shared" si="9"/>
        <v>462670</v>
      </c>
    </row>
    <row r="296" spans="1:11" ht="12.75">
      <c r="A296" s="194" t="s">
        <v>732</v>
      </c>
      <c r="B296" s="195">
        <v>287</v>
      </c>
      <c r="C296" s="218">
        <v>0</v>
      </c>
      <c r="D296" s="184">
        <v>822696</v>
      </c>
      <c r="E296" s="223">
        <v>147076</v>
      </c>
      <c r="F296" s="218">
        <f t="shared" si="8"/>
        <v>969772</v>
      </c>
      <c r="G296" s="198"/>
      <c r="H296" s="218">
        <v>0</v>
      </c>
      <c r="I296" s="229">
        <v>851490</v>
      </c>
      <c r="J296" s="229">
        <v>147076</v>
      </c>
      <c r="K296" s="198">
        <f t="shared" si="9"/>
        <v>998566</v>
      </c>
    </row>
    <row r="297" spans="1:11" ht="12.75">
      <c r="A297" s="194" t="s">
        <v>733</v>
      </c>
      <c r="B297" s="195">
        <v>288</v>
      </c>
      <c r="C297" s="218">
        <v>0</v>
      </c>
      <c r="D297" s="184">
        <v>1486462</v>
      </c>
      <c r="E297" s="223">
        <v>38750</v>
      </c>
      <c r="F297" s="218">
        <f t="shared" si="8"/>
        <v>1525212</v>
      </c>
      <c r="G297" s="198"/>
      <c r="H297" s="218">
        <v>0</v>
      </c>
      <c r="I297" s="229">
        <v>1538488</v>
      </c>
      <c r="J297" s="229">
        <v>38750</v>
      </c>
      <c r="K297" s="198">
        <f t="shared" si="9"/>
        <v>1577238</v>
      </c>
    </row>
    <row r="298" spans="1:11" ht="12.75">
      <c r="A298" s="194" t="s">
        <v>734</v>
      </c>
      <c r="B298" s="195">
        <v>289</v>
      </c>
      <c r="C298" s="218">
        <v>0</v>
      </c>
      <c r="D298" s="184">
        <v>536722</v>
      </c>
      <c r="E298" s="223">
        <v>140321</v>
      </c>
      <c r="F298" s="218">
        <f t="shared" si="8"/>
        <v>677043</v>
      </c>
      <c r="G298" s="198"/>
      <c r="H298" s="218">
        <v>0</v>
      </c>
      <c r="I298" s="229">
        <v>555507</v>
      </c>
      <c r="J298" s="229">
        <v>140321</v>
      </c>
      <c r="K298" s="198">
        <f t="shared" si="9"/>
        <v>695828</v>
      </c>
    </row>
    <row r="299" spans="1:11" ht="12.75">
      <c r="A299" s="194" t="s">
        <v>735</v>
      </c>
      <c r="B299" s="195">
        <v>290</v>
      </c>
      <c r="C299" s="218">
        <v>0</v>
      </c>
      <c r="D299" s="184">
        <v>828928</v>
      </c>
      <c r="E299" s="223">
        <v>148558</v>
      </c>
      <c r="F299" s="218">
        <f t="shared" si="8"/>
        <v>977486</v>
      </c>
      <c r="G299" s="198"/>
      <c r="H299" s="218">
        <v>0</v>
      </c>
      <c r="I299" s="229">
        <v>857940</v>
      </c>
      <c r="J299" s="229">
        <v>148558</v>
      </c>
      <c r="K299" s="198">
        <f t="shared" si="9"/>
        <v>1006498</v>
      </c>
    </row>
    <row r="300" spans="1:11" ht="12.75">
      <c r="A300" s="194" t="s">
        <v>736</v>
      </c>
      <c r="B300" s="195">
        <v>291</v>
      </c>
      <c r="C300" s="218">
        <v>0</v>
      </c>
      <c r="D300" s="184">
        <v>1374511</v>
      </c>
      <c r="E300" s="223">
        <v>1603</v>
      </c>
      <c r="F300" s="218">
        <f t="shared" si="8"/>
        <v>1376114</v>
      </c>
      <c r="G300" s="198"/>
      <c r="H300" s="218">
        <v>0</v>
      </c>
      <c r="I300" s="229">
        <v>1422619</v>
      </c>
      <c r="J300" s="229">
        <v>1603</v>
      </c>
      <c r="K300" s="198">
        <f t="shared" si="9"/>
        <v>1424222</v>
      </c>
    </row>
    <row r="301" spans="1:11" ht="12.75">
      <c r="A301" s="194" t="s">
        <v>737</v>
      </c>
      <c r="B301" s="195">
        <v>292</v>
      </c>
      <c r="C301" s="218">
        <v>0</v>
      </c>
      <c r="D301" s="184">
        <v>1994435</v>
      </c>
      <c r="E301" s="223">
        <v>0</v>
      </c>
      <c r="F301" s="218">
        <f t="shared" si="8"/>
        <v>1994435</v>
      </c>
      <c r="G301" s="198"/>
      <c r="H301" s="218">
        <v>0</v>
      </c>
      <c r="I301" s="229">
        <v>2064240</v>
      </c>
      <c r="J301" s="229">
        <v>0</v>
      </c>
      <c r="K301" s="198">
        <f t="shared" si="9"/>
        <v>2064240</v>
      </c>
    </row>
    <row r="302" spans="1:11" ht="12.75">
      <c r="A302" s="194" t="s">
        <v>738</v>
      </c>
      <c r="B302" s="195">
        <v>293</v>
      </c>
      <c r="C302" s="218">
        <v>0</v>
      </c>
      <c r="D302" s="184">
        <v>8931365</v>
      </c>
      <c r="E302" s="223">
        <v>154665</v>
      </c>
      <c r="F302" s="218">
        <f t="shared" si="8"/>
        <v>9086030</v>
      </c>
      <c r="G302" s="198"/>
      <c r="H302" s="218">
        <v>0</v>
      </c>
      <c r="I302" s="229">
        <v>9243963</v>
      </c>
      <c r="J302" s="229">
        <v>154665</v>
      </c>
      <c r="K302" s="198">
        <f t="shared" si="9"/>
        <v>9398628</v>
      </c>
    </row>
    <row r="303" spans="1:11" ht="12.75">
      <c r="A303" s="194" t="s">
        <v>739</v>
      </c>
      <c r="B303" s="195">
        <v>294</v>
      </c>
      <c r="C303" s="218">
        <v>0</v>
      </c>
      <c r="D303" s="184">
        <v>1480770</v>
      </c>
      <c r="E303" s="223">
        <v>82959</v>
      </c>
      <c r="F303" s="218">
        <f t="shared" si="8"/>
        <v>1563729</v>
      </c>
      <c r="G303" s="198"/>
      <c r="H303" s="218">
        <v>0</v>
      </c>
      <c r="I303" s="229">
        <v>1532597</v>
      </c>
      <c r="J303" s="229">
        <v>82959</v>
      </c>
      <c r="K303" s="198">
        <f t="shared" si="9"/>
        <v>1615556</v>
      </c>
    </row>
    <row r="304" spans="1:11" ht="12.75">
      <c r="A304" s="194" t="s">
        <v>740</v>
      </c>
      <c r="B304" s="195">
        <v>295</v>
      </c>
      <c r="C304" s="218">
        <v>0</v>
      </c>
      <c r="D304" s="184">
        <v>2955498</v>
      </c>
      <c r="E304" s="223">
        <v>223401</v>
      </c>
      <c r="F304" s="218">
        <f t="shared" si="8"/>
        <v>3178899</v>
      </c>
      <c r="G304" s="198"/>
      <c r="H304" s="218">
        <v>0</v>
      </c>
      <c r="I304" s="229">
        <v>3058940</v>
      </c>
      <c r="J304" s="229">
        <v>223401</v>
      </c>
      <c r="K304" s="198">
        <f t="shared" si="9"/>
        <v>3282341</v>
      </c>
    </row>
    <row r="305" spans="1:11" ht="12.75">
      <c r="A305" s="194" t="s">
        <v>741</v>
      </c>
      <c r="B305" s="195">
        <v>296</v>
      </c>
      <c r="C305" s="218">
        <v>0</v>
      </c>
      <c r="D305" s="184">
        <v>104125</v>
      </c>
      <c r="E305" s="223">
        <v>12775</v>
      </c>
      <c r="F305" s="218">
        <f t="shared" si="8"/>
        <v>116900</v>
      </c>
      <c r="G305" s="198"/>
      <c r="H305" s="218">
        <v>0</v>
      </c>
      <c r="I305" s="229">
        <v>107769</v>
      </c>
      <c r="J305" s="229">
        <v>12775</v>
      </c>
      <c r="K305" s="198">
        <f t="shared" si="9"/>
        <v>120544</v>
      </c>
    </row>
    <row r="306" spans="1:11" ht="12.75">
      <c r="A306" s="194" t="s">
        <v>742</v>
      </c>
      <c r="B306" s="195">
        <v>297</v>
      </c>
      <c r="C306" s="218">
        <v>0</v>
      </c>
      <c r="D306" s="184">
        <v>19627</v>
      </c>
      <c r="E306" s="223">
        <v>68426</v>
      </c>
      <c r="F306" s="218">
        <f t="shared" si="8"/>
        <v>88053</v>
      </c>
      <c r="G306" s="198"/>
      <c r="H306" s="218">
        <v>0</v>
      </c>
      <c r="I306" s="229">
        <v>20314</v>
      </c>
      <c r="J306" s="229">
        <v>68426</v>
      </c>
      <c r="K306" s="198">
        <f t="shared" si="9"/>
        <v>88740</v>
      </c>
    </row>
    <row r="307" spans="1:11" ht="12.75">
      <c r="A307" s="194" t="s">
        <v>743</v>
      </c>
      <c r="B307" s="195">
        <v>298</v>
      </c>
      <c r="C307" s="218">
        <v>0</v>
      </c>
      <c r="D307" s="184">
        <v>651328</v>
      </c>
      <c r="E307" s="223">
        <v>144203</v>
      </c>
      <c r="F307" s="218">
        <f t="shared" si="8"/>
        <v>795531</v>
      </c>
      <c r="G307" s="198"/>
      <c r="H307" s="218">
        <v>0</v>
      </c>
      <c r="I307" s="229">
        <v>674124</v>
      </c>
      <c r="J307" s="229">
        <v>144203</v>
      </c>
      <c r="K307" s="198">
        <f t="shared" si="9"/>
        <v>818327</v>
      </c>
    </row>
    <row r="308" spans="1:11" ht="12.75">
      <c r="A308" s="194" t="s">
        <v>744</v>
      </c>
      <c r="B308" s="195">
        <v>299</v>
      </c>
      <c r="C308" s="218">
        <v>0</v>
      </c>
      <c r="D308" s="184">
        <v>1395578</v>
      </c>
      <c r="E308" s="223">
        <v>205192</v>
      </c>
      <c r="F308" s="218">
        <f t="shared" si="8"/>
        <v>1600770</v>
      </c>
      <c r="G308" s="198"/>
      <c r="H308" s="218">
        <v>0</v>
      </c>
      <c r="I308" s="229">
        <v>1444423</v>
      </c>
      <c r="J308" s="229">
        <v>205192</v>
      </c>
      <c r="K308" s="198">
        <f t="shared" si="9"/>
        <v>1649615</v>
      </c>
    </row>
    <row r="309" spans="1:11" ht="12.75">
      <c r="A309" s="194" t="s">
        <v>745</v>
      </c>
      <c r="B309" s="195">
        <v>300</v>
      </c>
      <c r="C309" s="218">
        <v>0</v>
      </c>
      <c r="D309" s="184">
        <v>31947</v>
      </c>
      <c r="E309" s="223">
        <v>270</v>
      </c>
      <c r="F309" s="218">
        <f t="shared" si="8"/>
        <v>32217</v>
      </c>
      <c r="G309" s="198"/>
      <c r="H309" s="218">
        <v>0</v>
      </c>
      <c r="I309" s="229">
        <v>33065</v>
      </c>
      <c r="J309" s="229">
        <v>270</v>
      </c>
      <c r="K309" s="198">
        <f t="shared" si="9"/>
        <v>33335</v>
      </c>
    </row>
    <row r="310" spans="1:11" ht="12.75">
      <c r="A310" s="194" t="s">
        <v>746</v>
      </c>
      <c r="B310" s="195">
        <v>301</v>
      </c>
      <c r="C310" s="218">
        <v>0</v>
      </c>
      <c r="D310" s="184">
        <v>1026218</v>
      </c>
      <c r="E310" s="223">
        <v>27884</v>
      </c>
      <c r="F310" s="218">
        <f t="shared" si="8"/>
        <v>1054102</v>
      </c>
      <c r="G310" s="198"/>
      <c r="H310" s="218">
        <v>0</v>
      </c>
      <c r="I310" s="229">
        <v>1062136</v>
      </c>
      <c r="J310" s="229">
        <v>27884</v>
      </c>
      <c r="K310" s="198">
        <f t="shared" si="9"/>
        <v>1090020</v>
      </c>
    </row>
    <row r="311" spans="1:11" ht="12.75">
      <c r="A311" s="194" t="s">
        <v>747</v>
      </c>
      <c r="B311" s="195">
        <v>302</v>
      </c>
      <c r="C311" s="218">
        <v>0</v>
      </c>
      <c r="D311" s="184">
        <v>13482</v>
      </c>
      <c r="E311" s="223">
        <v>12645</v>
      </c>
      <c r="F311" s="218">
        <f t="shared" si="8"/>
        <v>26127</v>
      </c>
      <c r="G311" s="198"/>
      <c r="H311" s="218">
        <v>0</v>
      </c>
      <c r="I311" s="229">
        <v>13954</v>
      </c>
      <c r="J311" s="229">
        <v>12645</v>
      </c>
      <c r="K311" s="198">
        <f t="shared" si="9"/>
        <v>26599</v>
      </c>
    </row>
    <row r="312" spans="1:11" ht="12.75">
      <c r="A312" s="194" t="s">
        <v>748</v>
      </c>
      <c r="B312" s="195">
        <v>303</v>
      </c>
      <c r="C312" s="218">
        <v>0</v>
      </c>
      <c r="D312" s="184">
        <v>565358</v>
      </c>
      <c r="E312" s="223">
        <v>208351</v>
      </c>
      <c r="F312" s="218">
        <f t="shared" si="8"/>
        <v>773709</v>
      </c>
      <c r="G312" s="198"/>
      <c r="H312" s="218">
        <v>0</v>
      </c>
      <c r="I312" s="229">
        <v>585146</v>
      </c>
      <c r="J312" s="229">
        <v>208351</v>
      </c>
      <c r="K312" s="198">
        <f t="shared" si="9"/>
        <v>793497</v>
      </c>
    </row>
    <row r="313" spans="1:11" ht="12.75">
      <c r="A313" s="194" t="s">
        <v>749</v>
      </c>
      <c r="B313" s="195">
        <v>304</v>
      </c>
      <c r="C313" s="218">
        <v>0</v>
      </c>
      <c r="D313" s="184">
        <v>1461125</v>
      </c>
      <c r="E313" s="223">
        <v>27469</v>
      </c>
      <c r="F313" s="218">
        <f t="shared" si="8"/>
        <v>1488594</v>
      </c>
      <c r="G313" s="198"/>
      <c r="H313" s="218">
        <v>0</v>
      </c>
      <c r="I313" s="229">
        <v>1512264</v>
      </c>
      <c r="J313" s="229">
        <v>27469</v>
      </c>
      <c r="K313" s="198">
        <f t="shared" si="9"/>
        <v>1539733</v>
      </c>
    </row>
    <row r="314" spans="1:11" ht="12.75">
      <c r="A314" s="194" t="s">
        <v>750</v>
      </c>
      <c r="B314" s="195">
        <v>305</v>
      </c>
      <c r="C314" s="218">
        <v>0</v>
      </c>
      <c r="D314" s="184">
        <v>3577383</v>
      </c>
      <c r="E314" s="223">
        <v>33353</v>
      </c>
      <c r="F314" s="218">
        <f t="shared" si="8"/>
        <v>3610736</v>
      </c>
      <c r="G314" s="198"/>
      <c r="H314" s="218">
        <v>0</v>
      </c>
      <c r="I314" s="229">
        <v>3702591</v>
      </c>
      <c r="J314" s="229">
        <v>33353</v>
      </c>
      <c r="K314" s="198">
        <f t="shared" si="9"/>
        <v>3735944</v>
      </c>
    </row>
    <row r="315" spans="1:11" ht="12.75">
      <c r="A315" s="194" t="s">
        <v>751</v>
      </c>
      <c r="B315" s="195">
        <v>306</v>
      </c>
      <c r="C315" s="218">
        <v>0</v>
      </c>
      <c r="D315" s="184">
        <v>250815</v>
      </c>
      <c r="E315" s="223">
        <v>42318</v>
      </c>
      <c r="F315" s="218">
        <f t="shared" si="8"/>
        <v>293133</v>
      </c>
      <c r="G315" s="198"/>
      <c r="H315" s="218">
        <v>0</v>
      </c>
      <c r="I315" s="229">
        <v>259594</v>
      </c>
      <c r="J315" s="229">
        <v>42318</v>
      </c>
      <c r="K315" s="198">
        <f t="shared" si="9"/>
        <v>301912</v>
      </c>
    </row>
    <row r="316" spans="1:11" ht="12.75">
      <c r="A316" s="194" t="s">
        <v>752</v>
      </c>
      <c r="B316" s="195">
        <v>307</v>
      </c>
      <c r="C316" s="218">
        <v>0</v>
      </c>
      <c r="D316" s="184">
        <v>2706343</v>
      </c>
      <c r="E316" s="223">
        <v>75330</v>
      </c>
      <c r="F316" s="218">
        <f t="shared" si="8"/>
        <v>2781673</v>
      </c>
      <c r="G316" s="198"/>
      <c r="H316" s="218">
        <v>0</v>
      </c>
      <c r="I316" s="229">
        <v>2801065</v>
      </c>
      <c r="J316" s="229">
        <v>75330</v>
      </c>
      <c r="K316" s="198">
        <f t="shared" si="9"/>
        <v>2876395</v>
      </c>
    </row>
    <row r="317" spans="1:11" ht="12.75">
      <c r="A317" s="194" t="s">
        <v>753</v>
      </c>
      <c r="B317" s="195">
        <v>308</v>
      </c>
      <c r="C317" s="218">
        <v>0</v>
      </c>
      <c r="D317" s="184">
        <v>10197155</v>
      </c>
      <c r="E317" s="223">
        <v>7942</v>
      </c>
      <c r="F317" s="218">
        <f t="shared" si="8"/>
        <v>10205097</v>
      </c>
      <c r="G317" s="198"/>
      <c r="H317" s="218">
        <v>0</v>
      </c>
      <c r="I317" s="229">
        <v>10554055</v>
      </c>
      <c r="J317" s="229">
        <v>7942</v>
      </c>
      <c r="K317" s="198">
        <f t="shared" si="9"/>
        <v>10561997</v>
      </c>
    </row>
    <row r="318" spans="1:11" ht="12.75">
      <c r="A318" s="194" t="s">
        <v>754</v>
      </c>
      <c r="B318" s="195">
        <v>309</v>
      </c>
      <c r="C318" s="218">
        <v>0</v>
      </c>
      <c r="D318" s="184">
        <v>1833298</v>
      </c>
      <c r="E318" s="223">
        <v>24546</v>
      </c>
      <c r="F318" s="218">
        <f t="shared" si="8"/>
        <v>1857844</v>
      </c>
      <c r="G318" s="198"/>
      <c r="H318" s="218">
        <v>0</v>
      </c>
      <c r="I318" s="229">
        <v>1897463</v>
      </c>
      <c r="J318" s="229">
        <v>24546</v>
      </c>
      <c r="K318" s="198">
        <f t="shared" si="9"/>
        <v>1922009</v>
      </c>
    </row>
    <row r="319" spans="1:11" ht="12.75">
      <c r="A319" s="194" t="s">
        <v>755</v>
      </c>
      <c r="B319" s="195">
        <v>310</v>
      </c>
      <c r="C319" s="218">
        <v>0</v>
      </c>
      <c r="D319" s="184">
        <v>2100976</v>
      </c>
      <c r="E319" s="223">
        <v>109405</v>
      </c>
      <c r="F319" s="218">
        <f t="shared" si="8"/>
        <v>2210381</v>
      </c>
      <c r="G319" s="198"/>
      <c r="H319" s="218">
        <v>0</v>
      </c>
      <c r="I319" s="229">
        <v>2174510</v>
      </c>
      <c r="J319" s="229">
        <v>109405</v>
      </c>
      <c r="K319" s="198">
        <f t="shared" si="9"/>
        <v>2283915</v>
      </c>
    </row>
    <row r="320" spans="1:11" ht="12.75">
      <c r="A320" s="194" t="s">
        <v>756</v>
      </c>
      <c r="B320" s="195">
        <v>311</v>
      </c>
      <c r="C320" s="218">
        <v>0</v>
      </c>
      <c r="D320" s="184">
        <v>960737</v>
      </c>
      <c r="E320" s="223">
        <v>5332</v>
      </c>
      <c r="F320" s="218">
        <f t="shared" si="8"/>
        <v>966069</v>
      </c>
      <c r="G320" s="198"/>
      <c r="H320" s="218">
        <v>0</v>
      </c>
      <c r="I320" s="229">
        <v>994363</v>
      </c>
      <c r="J320" s="229">
        <v>5332</v>
      </c>
      <c r="K320" s="198">
        <f t="shared" si="9"/>
        <v>999695</v>
      </c>
    </row>
    <row r="321" spans="1:11" ht="12.75">
      <c r="A321" s="194" t="s">
        <v>757</v>
      </c>
      <c r="B321" s="195">
        <v>312</v>
      </c>
      <c r="C321" s="218">
        <v>0</v>
      </c>
      <c r="D321" s="184">
        <v>135051</v>
      </c>
      <c r="E321" s="223">
        <v>101844</v>
      </c>
      <c r="F321" s="218">
        <f t="shared" si="8"/>
        <v>236895</v>
      </c>
      <c r="G321" s="198"/>
      <c r="H321" s="218">
        <v>0</v>
      </c>
      <c r="I321" s="229">
        <v>139778</v>
      </c>
      <c r="J321" s="229">
        <v>101844</v>
      </c>
      <c r="K321" s="198">
        <f t="shared" si="9"/>
        <v>241622</v>
      </c>
    </row>
    <row r="322" spans="1:11" ht="12.75">
      <c r="A322" s="194" t="s">
        <v>758</v>
      </c>
      <c r="B322" s="195">
        <v>313</v>
      </c>
      <c r="C322" s="218">
        <v>0</v>
      </c>
      <c r="D322" s="184">
        <v>100298</v>
      </c>
      <c r="E322" s="223">
        <v>75132</v>
      </c>
      <c r="F322" s="218">
        <f t="shared" si="8"/>
        <v>175430</v>
      </c>
      <c r="G322" s="198"/>
      <c r="H322" s="218">
        <v>0</v>
      </c>
      <c r="I322" s="229">
        <v>103808</v>
      </c>
      <c r="J322" s="229">
        <v>75132</v>
      </c>
      <c r="K322" s="198">
        <f t="shared" si="9"/>
        <v>178940</v>
      </c>
    </row>
    <row r="323" spans="1:11" ht="12.75">
      <c r="A323" s="194" t="s">
        <v>759</v>
      </c>
      <c r="B323" s="195">
        <v>314</v>
      </c>
      <c r="C323" s="218">
        <v>0</v>
      </c>
      <c r="D323" s="184">
        <v>7083057</v>
      </c>
      <c r="E323" s="223">
        <v>0</v>
      </c>
      <c r="F323" s="218">
        <f t="shared" si="8"/>
        <v>7083057</v>
      </c>
      <c r="G323" s="198"/>
      <c r="H323" s="218">
        <v>0</v>
      </c>
      <c r="I323" s="229">
        <v>7330964</v>
      </c>
      <c r="J323" s="229">
        <v>0</v>
      </c>
      <c r="K323" s="198">
        <f t="shared" si="9"/>
        <v>7330964</v>
      </c>
    </row>
    <row r="324" spans="1:11" ht="12.75">
      <c r="A324" s="194" t="s">
        <v>760</v>
      </c>
      <c r="B324" s="195">
        <v>315</v>
      </c>
      <c r="C324" s="218">
        <v>0</v>
      </c>
      <c r="D324" s="184">
        <v>959875</v>
      </c>
      <c r="E324" s="223">
        <v>101978</v>
      </c>
      <c r="F324" s="218">
        <f t="shared" si="8"/>
        <v>1061853</v>
      </c>
      <c r="G324" s="198"/>
      <c r="H324" s="218">
        <v>0</v>
      </c>
      <c r="I324" s="229">
        <v>993471</v>
      </c>
      <c r="J324" s="229">
        <v>101978</v>
      </c>
      <c r="K324" s="198">
        <f t="shared" si="9"/>
        <v>1095449</v>
      </c>
    </row>
    <row r="325" spans="1:11" ht="12.75">
      <c r="A325" s="194" t="s">
        <v>761</v>
      </c>
      <c r="B325" s="195">
        <v>316</v>
      </c>
      <c r="C325" s="218">
        <v>0</v>
      </c>
      <c r="D325" s="184">
        <v>2629189</v>
      </c>
      <c r="E325" s="223">
        <v>26582</v>
      </c>
      <c r="F325" s="218">
        <f t="shared" si="8"/>
        <v>2655771</v>
      </c>
      <c r="G325" s="198"/>
      <c r="H325" s="218">
        <v>0</v>
      </c>
      <c r="I325" s="229">
        <v>2721211</v>
      </c>
      <c r="J325" s="229">
        <v>26582</v>
      </c>
      <c r="K325" s="198">
        <f t="shared" si="9"/>
        <v>2747793</v>
      </c>
    </row>
    <row r="326" spans="1:11" ht="12.75">
      <c r="A326" s="194" t="s">
        <v>762</v>
      </c>
      <c r="B326" s="195">
        <v>317</v>
      </c>
      <c r="C326" s="218">
        <v>0</v>
      </c>
      <c r="D326" s="184">
        <v>1375608</v>
      </c>
      <c r="E326" s="223">
        <v>0</v>
      </c>
      <c r="F326" s="218">
        <f t="shared" si="8"/>
        <v>1375608</v>
      </c>
      <c r="G326" s="198"/>
      <c r="H326" s="218">
        <v>0</v>
      </c>
      <c r="I326" s="229">
        <v>1423754</v>
      </c>
      <c r="J326" s="229">
        <v>0</v>
      </c>
      <c r="K326" s="198">
        <f t="shared" si="9"/>
        <v>1423754</v>
      </c>
    </row>
    <row r="327" spans="1:11" ht="12.75">
      <c r="A327" s="194" t="s">
        <v>763</v>
      </c>
      <c r="B327" s="195">
        <v>318</v>
      </c>
      <c r="C327" s="218">
        <v>0</v>
      </c>
      <c r="D327" s="184">
        <v>62068</v>
      </c>
      <c r="E327" s="223">
        <v>11613</v>
      </c>
      <c r="F327" s="218">
        <f t="shared" si="8"/>
        <v>73681</v>
      </c>
      <c r="G327" s="198"/>
      <c r="H327" s="218">
        <v>0</v>
      </c>
      <c r="I327" s="229">
        <v>64240</v>
      </c>
      <c r="J327" s="229">
        <v>11613</v>
      </c>
      <c r="K327" s="198">
        <f t="shared" si="9"/>
        <v>75853</v>
      </c>
    </row>
    <row r="328" spans="1:11" ht="12.75">
      <c r="A328" s="194" t="s">
        <v>764</v>
      </c>
      <c r="B328" s="195">
        <v>319</v>
      </c>
      <c r="C328" s="218">
        <v>0</v>
      </c>
      <c r="D328" s="184">
        <v>185063</v>
      </c>
      <c r="E328" s="223">
        <v>112316</v>
      </c>
      <c r="F328" s="218">
        <f t="shared" si="8"/>
        <v>297379</v>
      </c>
      <c r="G328" s="198"/>
      <c r="H328" s="218">
        <v>0</v>
      </c>
      <c r="I328" s="229">
        <v>191540</v>
      </c>
      <c r="J328" s="229">
        <v>112316</v>
      </c>
      <c r="K328" s="198">
        <f t="shared" si="9"/>
        <v>303856</v>
      </c>
    </row>
    <row r="329" spans="1:11" ht="12.75">
      <c r="A329" s="194" t="s">
        <v>765</v>
      </c>
      <c r="B329" s="195">
        <v>320</v>
      </c>
      <c r="C329" s="218">
        <v>0</v>
      </c>
      <c r="D329" s="184">
        <v>454857</v>
      </c>
      <c r="E329" s="223">
        <v>3140</v>
      </c>
      <c r="F329" s="218">
        <f t="shared" si="8"/>
        <v>457997</v>
      </c>
      <c r="G329" s="198"/>
      <c r="H329" s="218">
        <v>0</v>
      </c>
      <c r="I329" s="229">
        <v>470777</v>
      </c>
      <c r="J329" s="229">
        <v>3140</v>
      </c>
      <c r="K329" s="198">
        <f t="shared" si="9"/>
        <v>473917</v>
      </c>
    </row>
    <row r="330" spans="1:11" ht="12.75">
      <c r="A330" s="194" t="s">
        <v>766</v>
      </c>
      <c r="B330" s="195">
        <v>321</v>
      </c>
      <c r="C330" s="218">
        <v>0</v>
      </c>
      <c r="D330" s="184">
        <v>846068</v>
      </c>
      <c r="E330" s="223">
        <v>0</v>
      </c>
      <c r="F330" s="218">
        <f t="shared" si="8"/>
        <v>846068</v>
      </c>
      <c r="G330" s="198"/>
      <c r="H330" s="218">
        <v>0</v>
      </c>
      <c r="I330" s="229">
        <v>875680</v>
      </c>
      <c r="J330" s="229">
        <v>0</v>
      </c>
      <c r="K330" s="198">
        <f t="shared" si="9"/>
        <v>875680</v>
      </c>
    </row>
    <row r="331" spans="1:11" ht="12.75">
      <c r="A331" s="194" t="s">
        <v>767</v>
      </c>
      <c r="B331" s="195">
        <v>322</v>
      </c>
      <c r="C331" s="218">
        <v>0</v>
      </c>
      <c r="D331" s="184">
        <v>694397</v>
      </c>
      <c r="E331" s="223">
        <v>41679</v>
      </c>
      <c r="F331" s="218">
        <f aca="true" t="shared" si="10" ref="F331:F360">SUM(C331:E331)</f>
        <v>736076</v>
      </c>
      <c r="G331" s="198"/>
      <c r="H331" s="218">
        <v>0</v>
      </c>
      <c r="I331" s="229">
        <v>718701</v>
      </c>
      <c r="J331" s="229">
        <v>41679</v>
      </c>
      <c r="K331" s="198">
        <f aca="true" t="shared" si="11" ref="K331:K360">SUM(H331:J331)</f>
        <v>760380</v>
      </c>
    </row>
    <row r="332" spans="1:11" ht="12.75">
      <c r="A332" s="194" t="s">
        <v>768</v>
      </c>
      <c r="B332" s="195">
        <v>323</v>
      </c>
      <c r="C332" s="218">
        <v>0</v>
      </c>
      <c r="D332" s="184">
        <v>517210</v>
      </c>
      <c r="E332" s="223">
        <v>54662</v>
      </c>
      <c r="F332" s="218">
        <f t="shared" si="10"/>
        <v>571872</v>
      </c>
      <c r="G332" s="198"/>
      <c r="H332" s="218">
        <v>0</v>
      </c>
      <c r="I332" s="229">
        <v>535312</v>
      </c>
      <c r="J332" s="229">
        <v>54662</v>
      </c>
      <c r="K332" s="198">
        <f t="shared" si="11"/>
        <v>589974</v>
      </c>
    </row>
    <row r="333" spans="1:11" ht="12.75">
      <c r="A333" s="194" t="s">
        <v>769</v>
      </c>
      <c r="B333" s="195">
        <v>324</v>
      </c>
      <c r="C333" s="218">
        <v>0</v>
      </c>
      <c r="D333" s="184">
        <v>314642</v>
      </c>
      <c r="E333" s="223">
        <v>45474</v>
      </c>
      <c r="F333" s="218">
        <f t="shared" si="10"/>
        <v>360116</v>
      </c>
      <c r="G333" s="198"/>
      <c r="H333" s="218">
        <v>0</v>
      </c>
      <c r="I333" s="229">
        <v>325654</v>
      </c>
      <c r="J333" s="229">
        <v>45474</v>
      </c>
      <c r="K333" s="198">
        <f t="shared" si="11"/>
        <v>371128</v>
      </c>
    </row>
    <row r="334" spans="1:11" ht="12.75">
      <c r="A334" s="194" t="s">
        <v>770</v>
      </c>
      <c r="B334" s="195">
        <v>325</v>
      </c>
      <c r="C334" s="218">
        <v>0</v>
      </c>
      <c r="D334" s="184">
        <v>3805777</v>
      </c>
      <c r="E334" s="223">
        <v>502</v>
      </c>
      <c r="F334" s="218">
        <f t="shared" si="10"/>
        <v>3806279</v>
      </c>
      <c r="G334" s="198"/>
      <c r="H334" s="218">
        <v>0</v>
      </c>
      <c r="I334" s="229">
        <v>3938979</v>
      </c>
      <c r="J334" s="229">
        <v>502</v>
      </c>
      <c r="K334" s="198">
        <f t="shared" si="11"/>
        <v>3939481</v>
      </c>
    </row>
    <row r="335" spans="1:11" ht="12.75">
      <c r="A335" s="194" t="s">
        <v>771</v>
      </c>
      <c r="B335" s="195">
        <v>326</v>
      </c>
      <c r="C335" s="218">
        <v>0</v>
      </c>
      <c r="D335" s="184">
        <v>103248</v>
      </c>
      <c r="E335" s="223">
        <v>84227</v>
      </c>
      <c r="F335" s="218">
        <f t="shared" si="10"/>
        <v>187475</v>
      </c>
      <c r="G335" s="198"/>
      <c r="H335" s="218">
        <v>0</v>
      </c>
      <c r="I335" s="229">
        <v>106862</v>
      </c>
      <c r="J335" s="229">
        <v>84227</v>
      </c>
      <c r="K335" s="198">
        <f t="shared" si="11"/>
        <v>191089</v>
      </c>
    </row>
    <row r="336" spans="1:11" ht="12.75">
      <c r="A336" s="194" t="s">
        <v>772</v>
      </c>
      <c r="B336" s="195">
        <v>327</v>
      </c>
      <c r="C336" s="218">
        <v>0</v>
      </c>
      <c r="D336" s="184">
        <v>197240</v>
      </c>
      <c r="E336" s="223">
        <v>851300</v>
      </c>
      <c r="F336" s="218">
        <f t="shared" si="10"/>
        <v>1048540</v>
      </c>
      <c r="G336" s="198"/>
      <c r="H336" s="218">
        <v>0</v>
      </c>
      <c r="I336" s="229">
        <v>204143</v>
      </c>
      <c r="J336" s="229">
        <v>851300</v>
      </c>
      <c r="K336" s="198">
        <f t="shared" si="11"/>
        <v>1055443</v>
      </c>
    </row>
    <row r="337" spans="1:11" ht="12.75">
      <c r="A337" s="194" t="s">
        <v>773</v>
      </c>
      <c r="B337" s="195">
        <v>328</v>
      </c>
      <c r="C337" s="218">
        <v>0</v>
      </c>
      <c r="D337" s="184">
        <v>1230539</v>
      </c>
      <c r="E337" s="223">
        <v>113637</v>
      </c>
      <c r="F337" s="218">
        <f t="shared" si="10"/>
        <v>1344176</v>
      </c>
      <c r="G337" s="198"/>
      <c r="H337" s="218">
        <v>0</v>
      </c>
      <c r="I337" s="229">
        <v>1273608</v>
      </c>
      <c r="J337" s="229">
        <v>113637</v>
      </c>
      <c r="K337" s="198">
        <f t="shared" si="11"/>
        <v>1387245</v>
      </c>
    </row>
    <row r="338" spans="1:11" ht="12.75">
      <c r="A338" s="194" t="s">
        <v>774</v>
      </c>
      <c r="B338" s="195">
        <v>329</v>
      </c>
      <c r="C338" s="218">
        <v>0</v>
      </c>
      <c r="D338" s="184">
        <v>6684896</v>
      </c>
      <c r="E338" s="223">
        <v>122047</v>
      </c>
      <c r="F338" s="218">
        <f t="shared" si="10"/>
        <v>6806943</v>
      </c>
      <c r="G338" s="198"/>
      <c r="H338" s="218">
        <v>0</v>
      </c>
      <c r="I338" s="229">
        <v>6918867</v>
      </c>
      <c r="J338" s="229">
        <v>122047</v>
      </c>
      <c r="K338" s="198">
        <f t="shared" si="11"/>
        <v>7040914</v>
      </c>
    </row>
    <row r="339" spans="1:11" ht="12.75">
      <c r="A339" s="194" t="s">
        <v>775</v>
      </c>
      <c r="B339" s="195">
        <v>330</v>
      </c>
      <c r="C339" s="218">
        <v>0</v>
      </c>
      <c r="D339" s="184">
        <v>2256711</v>
      </c>
      <c r="E339" s="223">
        <v>248</v>
      </c>
      <c r="F339" s="218">
        <f t="shared" si="10"/>
        <v>2256959</v>
      </c>
      <c r="G339" s="198"/>
      <c r="H339" s="218">
        <v>0</v>
      </c>
      <c r="I339" s="229">
        <v>2335696</v>
      </c>
      <c r="J339" s="229">
        <v>248</v>
      </c>
      <c r="K339" s="198">
        <f t="shared" si="11"/>
        <v>2335944</v>
      </c>
    </row>
    <row r="340" spans="1:11" ht="12.75">
      <c r="A340" s="194" t="s">
        <v>776</v>
      </c>
      <c r="B340" s="195">
        <v>331</v>
      </c>
      <c r="C340" s="218">
        <v>0</v>
      </c>
      <c r="D340" s="184">
        <v>153875</v>
      </c>
      <c r="E340" s="223">
        <v>2681</v>
      </c>
      <c r="F340" s="218">
        <f t="shared" si="10"/>
        <v>156556</v>
      </c>
      <c r="G340" s="198"/>
      <c r="H340" s="218">
        <v>0</v>
      </c>
      <c r="I340" s="229">
        <v>159261</v>
      </c>
      <c r="J340" s="229">
        <v>2681</v>
      </c>
      <c r="K340" s="198">
        <f t="shared" si="11"/>
        <v>161942</v>
      </c>
    </row>
    <row r="341" spans="1:11" ht="12.75">
      <c r="A341" s="194" t="s">
        <v>777</v>
      </c>
      <c r="B341" s="195">
        <v>332</v>
      </c>
      <c r="C341" s="218">
        <v>0</v>
      </c>
      <c r="D341" s="184">
        <v>695141</v>
      </c>
      <c r="E341" s="223">
        <v>152725</v>
      </c>
      <c r="F341" s="218">
        <f t="shared" si="10"/>
        <v>847866</v>
      </c>
      <c r="G341" s="198"/>
      <c r="H341" s="218">
        <v>0</v>
      </c>
      <c r="I341" s="229">
        <v>719471</v>
      </c>
      <c r="J341" s="229">
        <v>152725</v>
      </c>
      <c r="K341" s="198">
        <f t="shared" si="11"/>
        <v>872196</v>
      </c>
    </row>
    <row r="342" spans="1:11" ht="12.75">
      <c r="A342" s="194" t="s">
        <v>778</v>
      </c>
      <c r="B342" s="195">
        <v>333</v>
      </c>
      <c r="C342" s="218">
        <v>0</v>
      </c>
      <c r="D342" s="184">
        <v>397212</v>
      </c>
      <c r="E342" s="223">
        <v>0</v>
      </c>
      <c r="F342" s="218">
        <f t="shared" si="10"/>
        <v>397212</v>
      </c>
      <c r="G342" s="198"/>
      <c r="H342" s="218">
        <v>0</v>
      </c>
      <c r="I342" s="229">
        <v>411114</v>
      </c>
      <c r="J342" s="229">
        <v>0</v>
      </c>
      <c r="K342" s="198">
        <f t="shared" si="11"/>
        <v>411114</v>
      </c>
    </row>
    <row r="343" spans="1:11" ht="12.75">
      <c r="A343" s="194" t="s">
        <v>779</v>
      </c>
      <c r="B343" s="195">
        <v>334</v>
      </c>
      <c r="C343" s="218">
        <v>0</v>
      </c>
      <c r="D343" s="184">
        <v>1291919</v>
      </c>
      <c r="E343" s="223">
        <v>688538</v>
      </c>
      <c r="F343" s="218">
        <f t="shared" si="10"/>
        <v>1980457</v>
      </c>
      <c r="G343" s="198"/>
      <c r="H343" s="218">
        <v>0</v>
      </c>
      <c r="I343" s="229">
        <v>1337136</v>
      </c>
      <c r="J343" s="229">
        <v>688538</v>
      </c>
      <c r="K343" s="198">
        <f t="shared" si="11"/>
        <v>2025674</v>
      </c>
    </row>
    <row r="344" spans="1:11" ht="12.75">
      <c r="A344" s="194" t="s">
        <v>780</v>
      </c>
      <c r="B344" s="195">
        <v>335</v>
      </c>
      <c r="C344" s="218">
        <v>0</v>
      </c>
      <c r="D344" s="184">
        <v>774708</v>
      </c>
      <c r="E344" s="223">
        <v>0</v>
      </c>
      <c r="F344" s="218">
        <f t="shared" si="10"/>
        <v>774708</v>
      </c>
      <c r="G344" s="198"/>
      <c r="H344" s="218">
        <v>0</v>
      </c>
      <c r="I344" s="229">
        <v>801823</v>
      </c>
      <c r="J344" s="229">
        <v>0</v>
      </c>
      <c r="K344" s="198">
        <f t="shared" si="11"/>
        <v>801823</v>
      </c>
    </row>
    <row r="345" spans="1:11" ht="12.75">
      <c r="A345" s="194" t="s">
        <v>781</v>
      </c>
      <c r="B345" s="195">
        <v>336</v>
      </c>
      <c r="C345" s="218">
        <v>0</v>
      </c>
      <c r="D345" s="184">
        <v>9259265</v>
      </c>
      <c r="E345" s="223">
        <v>20758</v>
      </c>
      <c r="F345" s="218">
        <f t="shared" si="10"/>
        <v>9280023</v>
      </c>
      <c r="G345" s="198"/>
      <c r="H345" s="218">
        <v>0</v>
      </c>
      <c r="I345" s="229">
        <v>9583339</v>
      </c>
      <c r="J345" s="229">
        <v>20758</v>
      </c>
      <c r="K345" s="198">
        <f t="shared" si="11"/>
        <v>9604097</v>
      </c>
    </row>
    <row r="346" spans="1:11" ht="12.75">
      <c r="A346" s="194" t="s">
        <v>782</v>
      </c>
      <c r="B346" s="195">
        <v>337</v>
      </c>
      <c r="C346" s="218">
        <v>0</v>
      </c>
      <c r="D346" s="184">
        <v>142507</v>
      </c>
      <c r="E346" s="223">
        <v>33669</v>
      </c>
      <c r="F346" s="218">
        <f t="shared" si="10"/>
        <v>176176</v>
      </c>
      <c r="G346" s="198"/>
      <c r="H346" s="218">
        <v>0</v>
      </c>
      <c r="I346" s="229">
        <v>147495</v>
      </c>
      <c r="J346" s="229">
        <v>33669</v>
      </c>
      <c r="K346" s="198">
        <f t="shared" si="11"/>
        <v>181164</v>
      </c>
    </row>
    <row r="347" spans="1:11" ht="12.75">
      <c r="A347" s="194" t="s">
        <v>783</v>
      </c>
      <c r="B347" s="195">
        <v>338</v>
      </c>
      <c r="C347" s="218">
        <v>0</v>
      </c>
      <c r="D347" s="184">
        <v>2571344</v>
      </c>
      <c r="E347" s="223">
        <v>0</v>
      </c>
      <c r="F347" s="218">
        <f t="shared" si="10"/>
        <v>2571344</v>
      </c>
      <c r="G347" s="198"/>
      <c r="H347" s="218">
        <v>0</v>
      </c>
      <c r="I347" s="229">
        <v>2661341</v>
      </c>
      <c r="J347" s="229">
        <v>0</v>
      </c>
      <c r="K347" s="198">
        <f t="shared" si="11"/>
        <v>2661341</v>
      </c>
    </row>
    <row r="348" spans="1:11" ht="12.75">
      <c r="A348" s="194" t="s">
        <v>784</v>
      </c>
      <c r="B348" s="195">
        <v>339</v>
      </c>
      <c r="C348" s="218">
        <v>0</v>
      </c>
      <c r="D348" s="184">
        <v>1554121</v>
      </c>
      <c r="E348" s="223">
        <v>2644</v>
      </c>
      <c r="F348" s="218">
        <f t="shared" si="10"/>
        <v>1556765</v>
      </c>
      <c r="G348" s="198"/>
      <c r="H348" s="218">
        <v>0</v>
      </c>
      <c r="I348" s="229">
        <v>1608515</v>
      </c>
      <c r="J348" s="229">
        <v>2644</v>
      </c>
      <c r="K348" s="198">
        <f t="shared" si="11"/>
        <v>1611159</v>
      </c>
    </row>
    <row r="349" spans="1:11" ht="12.75">
      <c r="A349" s="194" t="s">
        <v>785</v>
      </c>
      <c r="B349" s="195">
        <v>340</v>
      </c>
      <c r="C349" s="218">
        <v>0</v>
      </c>
      <c r="D349" s="184">
        <v>321490</v>
      </c>
      <c r="E349" s="223">
        <v>7781</v>
      </c>
      <c r="F349" s="218">
        <f t="shared" si="10"/>
        <v>329271</v>
      </c>
      <c r="G349" s="198"/>
      <c r="H349" s="218">
        <v>0</v>
      </c>
      <c r="I349" s="229">
        <v>332742</v>
      </c>
      <c r="J349" s="229">
        <v>7781</v>
      </c>
      <c r="K349" s="198">
        <f t="shared" si="11"/>
        <v>340523</v>
      </c>
    </row>
    <row r="350" spans="1:11" ht="12.75">
      <c r="A350" s="194" t="s">
        <v>786</v>
      </c>
      <c r="B350" s="195">
        <v>341</v>
      </c>
      <c r="C350" s="218">
        <v>0</v>
      </c>
      <c r="D350" s="184">
        <v>1013834</v>
      </c>
      <c r="E350" s="223">
        <v>163531</v>
      </c>
      <c r="F350" s="218">
        <f t="shared" si="10"/>
        <v>1177365</v>
      </c>
      <c r="G350" s="198"/>
      <c r="H350" s="218">
        <v>0</v>
      </c>
      <c r="I350" s="229">
        <v>1049318</v>
      </c>
      <c r="J350" s="229">
        <v>163531</v>
      </c>
      <c r="K350" s="198">
        <f t="shared" si="11"/>
        <v>1212849</v>
      </c>
    </row>
    <row r="351" spans="1:11" ht="12.75">
      <c r="A351" s="194" t="s">
        <v>787</v>
      </c>
      <c r="B351" s="195">
        <v>342</v>
      </c>
      <c r="C351" s="218">
        <v>0</v>
      </c>
      <c r="D351" s="184">
        <v>2640489</v>
      </c>
      <c r="E351" s="223">
        <v>0</v>
      </c>
      <c r="F351" s="218">
        <f t="shared" si="10"/>
        <v>2640489</v>
      </c>
      <c r="G351" s="198"/>
      <c r="H351" s="218">
        <v>0</v>
      </c>
      <c r="I351" s="229">
        <v>2732906</v>
      </c>
      <c r="J351" s="229">
        <v>0</v>
      </c>
      <c r="K351" s="198">
        <f t="shared" si="11"/>
        <v>2732906</v>
      </c>
    </row>
    <row r="352" spans="1:11" ht="12.75">
      <c r="A352" s="194" t="s">
        <v>788</v>
      </c>
      <c r="B352" s="195">
        <v>343</v>
      </c>
      <c r="C352" s="218">
        <v>0</v>
      </c>
      <c r="D352" s="184">
        <v>1786474</v>
      </c>
      <c r="E352" s="223">
        <v>95111</v>
      </c>
      <c r="F352" s="218">
        <f t="shared" si="10"/>
        <v>1881585</v>
      </c>
      <c r="G352" s="198"/>
      <c r="H352" s="218">
        <v>0</v>
      </c>
      <c r="I352" s="229">
        <v>1849001</v>
      </c>
      <c r="J352" s="229">
        <v>95111</v>
      </c>
      <c r="K352" s="198">
        <f t="shared" si="11"/>
        <v>1944112</v>
      </c>
    </row>
    <row r="353" spans="1:11" ht="12.75">
      <c r="A353" s="194" t="s">
        <v>789</v>
      </c>
      <c r="B353" s="195">
        <v>344</v>
      </c>
      <c r="C353" s="218">
        <v>0</v>
      </c>
      <c r="D353" s="184">
        <v>1571148</v>
      </c>
      <c r="E353" s="223">
        <v>20736</v>
      </c>
      <c r="F353" s="218">
        <f t="shared" si="10"/>
        <v>1591884</v>
      </c>
      <c r="G353" s="198"/>
      <c r="H353" s="218">
        <v>0</v>
      </c>
      <c r="I353" s="229">
        <v>1626138</v>
      </c>
      <c r="J353" s="229">
        <v>20736</v>
      </c>
      <c r="K353" s="198">
        <f t="shared" si="11"/>
        <v>1646874</v>
      </c>
    </row>
    <row r="354" spans="1:11" ht="12.75">
      <c r="A354" s="194" t="s">
        <v>790</v>
      </c>
      <c r="B354" s="195">
        <v>345</v>
      </c>
      <c r="C354" s="218">
        <v>0</v>
      </c>
      <c r="D354" s="184">
        <v>110274</v>
      </c>
      <c r="E354" s="223">
        <v>96301</v>
      </c>
      <c r="F354" s="218">
        <f t="shared" si="10"/>
        <v>206575</v>
      </c>
      <c r="G354" s="198"/>
      <c r="H354" s="218">
        <v>0</v>
      </c>
      <c r="I354" s="229">
        <v>114134</v>
      </c>
      <c r="J354" s="229">
        <v>96301</v>
      </c>
      <c r="K354" s="198">
        <f t="shared" si="11"/>
        <v>210435</v>
      </c>
    </row>
    <row r="355" spans="1:11" ht="12.75">
      <c r="A355" s="194" t="s">
        <v>791</v>
      </c>
      <c r="B355" s="195">
        <v>346</v>
      </c>
      <c r="C355" s="218">
        <v>0</v>
      </c>
      <c r="D355" s="184">
        <v>4476634</v>
      </c>
      <c r="E355" s="223">
        <v>0</v>
      </c>
      <c r="F355" s="218">
        <f t="shared" si="10"/>
        <v>4476634</v>
      </c>
      <c r="G355" s="198"/>
      <c r="H355" s="218">
        <v>0</v>
      </c>
      <c r="I355" s="229">
        <v>4633316</v>
      </c>
      <c r="J355" s="229">
        <v>0</v>
      </c>
      <c r="K355" s="198">
        <f t="shared" si="11"/>
        <v>4633316</v>
      </c>
    </row>
    <row r="356" spans="1:11" ht="12.75">
      <c r="A356" s="194" t="s">
        <v>792</v>
      </c>
      <c r="B356" s="195">
        <v>347</v>
      </c>
      <c r="C356" s="218">
        <v>0</v>
      </c>
      <c r="D356" s="184">
        <v>6357286</v>
      </c>
      <c r="E356" s="223">
        <v>2173</v>
      </c>
      <c r="F356" s="218">
        <f t="shared" si="10"/>
        <v>6359459</v>
      </c>
      <c r="G356" s="198"/>
      <c r="H356" s="218">
        <v>0</v>
      </c>
      <c r="I356" s="229">
        <v>6579791</v>
      </c>
      <c r="J356" s="229">
        <v>2173</v>
      </c>
      <c r="K356" s="198">
        <f t="shared" si="11"/>
        <v>6581964</v>
      </c>
    </row>
    <row r="357" spans="1:11" ht="12.75">
      <c r="A357" s="194" t="s">
        <v>793</v>
      </c>
      <c r="B357" s="195">
        <v>348</v>
      </c>
      <c r="C357" s="218">
        <v>0</v>
      </c>
      <c r="D357" s="184">
        <v>44128813</v>
      </c>
      <c r="E357" s="223">
        <v>199008</v>
      </c>
      <c r="F357" s="218">
        <f t="shared" si="10"/>
        <v>44327821</v>
      </c>
      <c r="G357" s="198"/>
      <c r="H357" s="218">
        <v>0</v>
      </c>
      <c r="I357" s="229">
        <v>45673321</v>
      </c>
      <c r="J357" s="229">
        <v>199008</v>
      </c>
      <c r="K357" s="198">
        <f t="shared" si="11"/>
        <v>45872329</v>
      </c>
    </row>
    <row r="358" spans="1:11" ht="12.75">
      <c r="A358" s="194" t="s">
        <v>794</v>
      </c>
      <c r="B358" s="195">
        <v>349</v>
      </c>
      <c r="C358" s="218">
        <v>0</v>
      </c>
      <c r="D358" s="184">
        <v>133384</v>
      </c>
      <c r="E358" s="223">
        <v>86254</v>
      </c>
      <c r="F358" s="218">
        <f t="shared" si="10"/>
        <v>219638</v>
      </c>
      <c r="G358" s="198"/>
      <c r="H358" s="218">
        <v>0</v>
      </c>
      <c r="I358" s="229">
        <v>138052</v>
      </c>
      <c r="J358" s="229">
        <v>86254</v>
      </c>
      <c r="K358" s="198">
        <f t="shared" si="11"/>
        <v>224306</v>
      </c>
    </row>
    <row r="359" spans="1:11" ht="12.75">
      <c r="A359" s="194" t="s">
        <v>795</v>
      </c>
      <c r="B359" s="195">
        <v>350</v>
      </c>
      <c r="C359" s="218">
        <v>0</v>
      </c>
      <c r="D359" s="184">
        <v>990025</v>
      </c>
      <c r="E359" s="223">
        <v>54073</v>
      </c>
      <c r="F359" s="218">
        <f t="shared" si="10"/>
        <v>1044098</v>
      </c>
      <c r="G359" s="198"/>
      <c r="H359" s="218">
        <v>0</v>
      </c>
      <c r="I359" s="229">
        <v>1024676</v>
      </c>
      <c r="J359" s="229">
        <v>54073</v>
      </c>
      <c r="K359" s="198">
        <f t="shared" si="11"/>
        <v>1078749</v>
      </c>
    </row>
    <row r="360" spans="1:11" ht="12.75">
      <c r="A360" s="194" t="s">
        <v>796</v>
      </c>
      <c r="B360" s="195">
        <v>351</v>
      </c>
      <c r="C360" s="218">
        <v>0</v>
      </c>
      <c r="D360" s="184">
        <v>1340728</v>
      </c>
      <c r="E360" s="223">
        <v>1200</v>
      </c>
      <c r="F360" s="218">
        <f t="shared" si="10"/>
        <v>1341928</v>
      </c>
      <c r="G360" s="198"/>
      <c r="H360" s="218">
        <v>0</v>
      </c>
      <c r="I360" s="229">
        <v>1387653</v>
      </c>
      <c r="J360" s="229">
        <v>1200</v>
      </c>
      <c r="K360" s="198">
        <f t="shared" si="11"/>
        <v>1388853</v>
      </c>
    </row>
    <row r="361" spans="1:12" ht="12.75">
      <c r="A361" s="176"/>
      <c r="B361" s="176"/>
      <c r="L361" s="201"/>
    </row>
    <row r="362" spans="3:11" ht="12.75">
      <c r="C362" s="200">
        <f>SUM(C10:C360)</f>
        <v>0</v>
      </c>
      <c r="D362" s="200">
        <f aca="true" t="shared" si="12" ref="D362:K362">SUM(D10:D360)</f>
        <v>1128617436</v>
      </c>
      <c r="E362" s="200">
        <f t="shared" si="12"/>
        <v>31000000</v>
      </c>
      <c r="F362" s="200">
        <f t="shared" si="12"/>
        <v>1159617436</v>
      </c>
      <c r="G362" s="200"/>
      <c r="H362" s="200">
        <f t="shared" si="12"/>
        <v>0</v>
      </c>
      <c r="I362" s="200">
        <f t="shared" si="12"/>
        <v>1168119046</v>
      </c>
      <c r="J362" s="200">
        <f t="shared" si="12"/>
        <v>31000000</v>
      </c>
      <c r="K362" s="200">
        <f t="shared" si="12"/>
        <v>1199119046</v>
      </c>
    </row>
  </sheetData>
  <sheetProtection/>
  <printOptions/>
  <pageMargins left="0.5" right="0.5" top="0.5" bottom="0.55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 transitionEvaluation="1"/>
  <dimension ref="A1:V362"/>
  <sheetViews>
    <sheetView showGridLines="0" showZeros="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M10" sqref="M10:T360"/>
    </sheetView>
  </sheetViews>
  <sheetFormatPr defaultColWidth="12.57421875" defaultRowHeight="12.75"/>
  <cols>
    <col min="1" max="1" width="14.7109375" style="203" customWidth="1"/>
    <col min="2" max="2" width="12.57421875" style="203" customWidth="1"/>
    <col min="3" max="3" width="10.00390625" style="203" customWidth="1"/>
    <col min="4" max="4" width="16.57421875" style="203" customWidth="1"/>
    <col min="5" max="10" width="12.57421875" style="203" customWidth="1"/>
    <col min="11" max="12" width="16.421875" style="203" customWidth="1"/>
    <col min="13" max="13" width="9.28125" style="203" customWidth="1"/>
    <col min="14" max="14" width="14.28125" style="203" customWidth="1"/>
    <col min="15" max="20" width="12.57421875" style="203" customWidth="1"/>
    <col min="21" max="21" width="16.421875" style="203" customWidth="1"/>
    <col min="22" max="16384" width="12.57421875" style="203" customWidth="1"/>
  </cols>
  <sheetData>
    <row r="1" ht="12.75">
      <c r="A1" s="202" t="s">
        <v>816</v>
      </c>
    </row>
    <row r="2" ht="12.75">
      <c r="A2" s="204">
        <v>35451</v>
      </c>
    </row>
    <row r="3" spans="1:16" ht="12.75">
      <c r="A3" s="205"/>
      <c r="F3" s="206" t="s">
        <v>817</v>
      </c>
      <c r="P3" s="206" t="s">
        <v>818</v>
      </c>
    </row>
    <row r="4" ht="12.75">
      <c r="G4" s="203" t="s">
        <v>355</v>
      </c>
    </row>
    <row r="5" spans="4:22" ht="12.75">
      <c r="D5" s="206" t="s">
        <v>355</v>
      </c>
      <c r="E5" s="206" t="s">
        <v>355</v>
      </c>
      <c r="F5" s="206" t="s">
        <v>819</v>
      </c>
      <c r="G5" s="206" t="s">
        <v>355</v>
      </c>
      <c r="H5" s="206" t="s">
        <v>355</v>
      </c>
      <c r="I5" s="206" t="s">
        <v>355</v>
      </c>
      <c r="J5" s="206" t="s">
        <v>355</v>
      </c>
      <c r="K5" s="206" t="s">
        <v>820</v>
      </c>
      <c r="L5" s="206"/>
      <c r="M5" s="206"/>
      <c r="N5" s="206" t="s">
        <v>355</v>
      </c>
      <c r="O5" s="206" t="s">
        <v>355</v>
      </c>
      <c r="P5" s="206" t="s">
        <v>819</v>
      </c>
      <c r="Q5" s="206" t="s">
        <v>355</v>
      </c>
      <c r="R5" s="206" t="s">
        <v>355</v>
      </c>
      <c r="S5" s="206" t="s">
        <v>355</v>
      </c>
      <c r="T5" s="206" t="s">
        <v>355</v>
      </c>
      <c r="U5" s="206" t="s">
        <v>820</v>
      </c>
      <c r="V5" s="206" t="s">
        <v>820</v>
      </c>
    </row>
    <row r="6" spans="4:22" ht="12.75">
      <c r="D6" s="206" t="s">
        <v>821</v>
      </c>
      <c r="E6" s="206" t="s">
        <v>355</v>
      </c>
      <c r="F6" s="206" t="s">
        <v>822</v>
      </c>
      <c r="G6" s="206" t="s">
        <v>823</v>
      </c>
      <c r="H6" s="206" t="s">
        <v>824</v>
      </c>
      <c r="I6" s="206" t="s">
        <v>355</v>
      </c>
      <c r="J6" s="206" t="s">
        <v>355</v>
      </c>
      <c r="K6" s="206" t="s">
        <v>825</v>
      </c>
      <c r="L6" s="206"/>
      <c r="M6" s="206" t="s">
        <v>355</v>
      </c>
      <c r="N6" s="206" t="s">
        <v>821</v>
      </c>
      <c r="O6" s="206" t="s">
        <v>355</v>
      </c>
      <c r="P6" s="206" t="s">
        <v>822</v>
      </c>
      <c r="Q6" s="206" t="s">
        <v>823</v>
      </c>
      <c r="R6" s="206" t="s">
        <v>824</v>
      </c>
      <c r="S6" s="206" t="s">
        <v>355</v>
      </c>
      <c r="T6" s="206" t="s">
        <v>355</v>
      </c>
      <c r="U6" s="206" t="s">
        <v>825</v>
      </c>
      <c r="V6" s="206" t="s">
        <v>825</v>
      </c>
    </row>
    <row r="7" spans="3:22" ht="12.75">
      <c r="C7" s="206" t="s">
        <v>826</v>
      </c>
      <c r="D7" s="206" t="s">
        <v>827</v>
      </c>
      <c r="E7" s="206" t="s">
        <v>828</v>
      </c>
      <c r="F7" s="206" t="s">
        <v>829</v>
      </c>
      <c r="G7" s="206" t="s">
        <v>830</v>
      </c>
      <c r="H7" s="206" t="s">
        <v>831</v>
      </c>
      <c r="I7" s="206" t="s">
        <v>832</v>
      </c>
      <c r="J7" s="206" t="s">
        <v>833</v>
      </c>
      <c r="K7" s="206" t="s">
        <v>834</v>
      </c>
      <c r="L7" s="206"/>
      <c r="M7" s="206" t="s">
        <v>835</v>
      </c>
      <c r="N7" s="206" t="s">
        <v>827</v>
      </c>
      <c r="O7" s="206" t="s">
        <v>828</v>
      </c>
      <c r="P7" s="206" t="s">
        <v>829</v>
      </c>
      <c r="Q7" s="206" t="s">
        <v>830</v>
      </c>
      <c r="R7" s="206" t="s">
        <v>831</v>
      </c>
      <c r="S7" s="206" t="s">
        <v>832</v>
      </c>
      <c r="T7" s="206" t="s">
        <v>833</v>
      </c>
      <c r="U7" s="206" t="s">
        <v>834</v>
      </c>
      <c r="V7" s="206" t="s">
        <v>834</v>
      </c>
    </row>
    <row r="8" spans="3:22" ht="12.75">
      <c r="C8" s="206" t="s">
        <v>388</v>
      </c>
      <c r="D8" s="206" t="s">
        <v>836</v>
      </c>
      <c r="E8" s="206" t="s">
        <v>836</v>
      </c>
      <c r="F8" s="206" t="s">
        <v>836</v>
      </c>
      <c r="G8" s="206" t="s">
        <v>837</v>
      </c>
      <c r="H8" s="206" t="s">
        <v>838</v>
      </c>
      <c r="I8" s="206" t="s">
        <v>839</v>
      </c>
      <c r="J8" s="206" t="s">
        <v>840</v>
      </c>
      <c r="K8" s="206" t="s">
        <v>826</v>
      </c>
      <c r="L8" s="206"/>
      <c r="M8" s="206" t="s">
        <v>388</v>
      </c>
      <c r="N8" s="206" t="s">
        <v>836</v>
      </c>
      <c r="O8" s="206" t="s">
        <v>836</v>
      </c>
      <c r="P8" s="206" t="s">
        <v>836</v>
      </c>
      <c r="Q8" s="206" t="s">
        <v>837</v>
      </c>
      <c r="R8" s="206" t="s">
        <v>838</v>
      </c>
      <c r="S8" s="206" t="s">
        <v>839</v>
      </c>
      <c r="T8" s="206" t="s">
        <v>840</v>
      </c>
      <c r="U8" s="206" t="s">
        <v>835</v>
      </c>
      <c r="V8" s="206" t="s">
        <v>826</v>
      </c>
    </row>
    <row r="10" spans="1:22" ht="12.75">
      <c r="A10" s="202" t="s">
        <v>446</v>
      </c>
      <c r="B10" s="203">
        <v>1</v>
      </c>
      <c r="C10">
        <v>2020</v>
      </c>
      <c r="D10" s="234">
        <v>2531824</v>
      </c>
      <c r="E10" s="234">
        <v>340000</v>
      </c>
      <c r="F10" s="234">
        <v>250000</v>
      </c>
      <c r="G10" s="234">
        <v>0</v>
      </c>
      <c r="H10" s="234">
        <v>50000</v>
      </c>
      <c r="I10" s="234">
        <v>85000</v>
      </c>
      <c r="J10" s="234">
        <v>245000</v>
      </c>
      <c r="K10" s="234">
        <f>SUM(D10:J10)</f>
        <v>3501824</v>
      </c>
      <c r="L10"/>
      <c r="M10">
        <v>2021</v>
      </c>
      <c r="N10" s="234">
        <v>2505475.97</v>
      </c>
      <c r="O10" s="234">
        <v>320000</v>
      </c>
      <c r="P10" s="234">
        <v>250000</v>
      </c>
      <c r="Q10" s="234">
        <v>0</v>
      </c>
      <c r="R10" s="234">
        <v>36000</v>
      </c>
      <c r="S10" s="234">
        <v>115000</v>
      </c>
      <c r="T10" s="234">
        <v>155000</v>
      </c>
      <c r="U10" s="234">
        <f>SUM(N10:T10)</f>
        <v>3381475.97</v>
      </c>
      <c r="V10" s="234">
        <f>SUM(N10:T10)</f>
        <v>3381475.97</v>
      </c>
    </row>
    <row r="11" spans="1:22" ht="12.75">
      <c r="A11" s="202" t="s">
        <v>447</v>
      </c>
      <c r="B11" s="203">
        <v>2</v>
      </c>
      <c r="C11">
        <v>2020</v>
      </c>
      <c r="D11" s="234">
        <v>3429000</v>
      </c>
      <c r="E11" s="234">
        <v>309000</v>
      </c>
      <c r="F11" s="234">
        <v>160000</v>
      </c>
      <c r="G11" s="234">
        <v>45000</v>
      </c>
      <c r="H11" s="234">
        <v>92000</v>
      </c>
      <c r="I11" s="234">
        <v>117000</v>
      </c>
      <c r="J11" s="234">
        <v>0</v>
      </c>
      <c r="K11" s="234">
        <f aca="true" t="shared" si="0" ref="K11:K74">SUM(D11:J11)</f>
        <v>4152000</v>
      </c>
      <c r="L11"/>
      <c r="M11">
        <v>2021</v>
      </c>
      <c r="N11" s="234">
        <v>3454700</v>
      </c>
      <c r="O11" s="234">
        <v>290000</v>
      </c>
      <c r="P11" s="234">
        <v>152700</v>
      </c>
      <c r="Q11" s="234">
        <v>42000</v>
      </c>
      <c r="R11" s="234">
        <v>80200</v>
      </c>
      <c r="S11" s="234">
        <v>106000</v>
      </c>
      <c r="T11" s="234">
        <v>0</v>
      </c>
      <c r="U11" s="234">
        <f aca="true" t="shared" si="1" ref="U11:U74">SUM(N11:T11)</f>
        <v>4125600</v>
      </c>
      <c r="V11" s="234">
        <f aca="true" t="shared" si="2" ref="V11:V74">SUM(N11:T11)</f>
        <v>4125600</v>
      </c>
    </row>
    <row r="12" spans="1:22" ht="12.75">
      <c r="A12" s="202" t="s">
        <v>448</v>
      </c>
      <c r="B12" s="203">
        <v>3</v>
      </c>
      <c r="C12">
        <v>2020</v>
      </c>
      <c r="D12" s="234">
        <v>1200000</v>
      </c>
      <c r="E12" s="234">
        <v>0</v>
      </c>
      <c r="F12" s="234">
        <v>110000</v>
      </c>
      <c r="G12" s="234">
        <v>0</v>
      </c>
      <c r="H12" s="234">
        <v>10000</v>
      </c>
      <c r="I12" s="234">
        <v>13500</v>
      </c>
      <c r="J12" s="234">
        <v>75000</v>
      </c>
      <c r="K12" s="234">
        <f t="shared" si="0"/>
        <v>1408500</v>
      </c>
      <c r="L12"/>
      <c r="M12">
        <v>2021</v>
      </c>
      <c r="N12" s="234">
        <v>1100000</v>
      </c>
      <c r="O12" s="234">
        <v>0</v>
      </c>
      <c r="P12" s="234">
        <v>60000</v>
      </c>
      <c r="Q12" s="234">
        <v>0</v>
      </c>
      <c r="R12" s="234">
        <v>5000</v>
      </c>
      <c r="S12" s="234">
        <v>13500</v>
      </c>
      <c r="T12" s="234">
        <v>75000</v>
      </c>
      <c r="U12" s="234">
        <f t="shared" si="1"/>
        <v>1253500</v>
      </c>
      <c r="V12" s="234">
        <f t="shared" si="2"/>
        <v>1253500</v>
      </c>
    </row>
    <row r="13" spans="1:22" ht="12.75">
      <c r="A13" s="202" t="s">
        <v>449</v>
      </c>
      <c r="B13" s="203">
        <v>4</v>
      </c>
      <c r="C13">
        <v>2020</v>
      </c>
      <c r="D13" s="234">
        <v>975000</v>
      </c>
      <c r="E13" s="234">
        <v>16000</v>
      </c>
      <c r="F13" s="234">
        <v>92538</v>
      </c>
      <c r="G13" s="234">
        <v>151462</v>
      </c>
      <c r="H13" s="234">
        <v>16000</v>
      </c>
      <c r="I13" s="234">
        <v>5000</v>
      </c>
      <c r="J13" s="234">
        <v>0</v>
      </c>
      <c r="K13" s="234">
        <f t="shared" si="0"/>
        <v>1256000</v>
      </c>
      <c r="L13"/>
      <c r="M13">
        <v>2021</v>
      </c>
      <c r="N13" s="234">
        <v>960000</v>
      </c>
      <c r="O13" s="234">
        <v>85000</v>
      </c>
      <c r="P13" s="234">
        <v>65708</v>
      </c>
      <c r="Q13" s="234">
        <v>105331</v>
      </c>
      <c r="R13" s="234">
        <v>16000</v>
      </c>
      <c r="S13" s="234">
        <v>15000</v>
      </c>
      <c r="T13" s="234">
        <v>0</v>
      </c>
      <c r="U13" s="234">
        <f t="shared" si="1"/>
        <v>1247039</v>
      </c>
      <c r="V13" s="234">
        <f t="shared" si="2"/>
        <v>1247039</v>
      </c>
    </row>
    <row r="14" spans="1:22" ht="12.75">
      <c r="A14" s="202" t="s">
        <v>450</v>
      </c>
      <c r="B14" s="203">
        <v>5</v>
      </c>
      <c r="C14">
        <v>2020</v>
      </c>
      <c r="D14" s="234">
        <v>3500000</v>
      </c>
      <c r="E14" s="234">
        <v>160000</v>
      </c>
      <c r="F14" s="234">
        <v>196000</v>
      </c>
      <c r="G14" s="234">
        <v>52000</v>
      </c>
      <c r="H14" s="234">
        <v>11900</v>
      </c>
      <c r="I14" s="234">
        <v>300000</v>
      </c>
      <c r="J14" s="234">
        <v>1496583</v>
      </c>
      <c r="K14" s="234">
        <f t="shared" si="0"/>
        <v>5716483</v>
      </c>
      <c r="L14"/>
      <c r="M14">
        <v>2021</v>
      </c>
      <c r="N14" s="234">
        <v>3250000</v>
      </c>
      <c r="O14" s="234">
        <v>80000</v>
      </c>
      <c r="P14" s="234">
        <v>196000</v>
      </c>
      <c r="Q14" s="234">
        <v>52000</v>
      </c>
      <c r="R14" s="234">
        <v>11900</v>
      </c>
      <c r="S14" s="234">
        <v>128000</v>
      </c>
      <c r="T14" s="234">
        <v>1209366</v>
      </c>
      <c r="U14" s="234">
        <f t="shared" si="1"/>
        <v>4927266</v>
      </c>
      <c r="V14" s="234">
        <f t="shared" si="2"/>
        <v>4927266</v>
      </c>
    </row>
    <row r="15" spans="1:22" ht="12.75">
      <c r="A15" s="202" t="s">
        <v>451</v>
      </c>
      <c r="B15" s="203">
        <v>6</v>
      </c>
      <c r="C15">
        <v>2020</v>
      </c>
      <c r="D15" s="234">
        <v>95000</v>
      </c>
      <c r="E15" s="234">
        <v>0</v>
      </c>
      <c r="F15" s="234">
        <v>7000</v>
      </c>
      <c r="G15" s="234">
        <v>0</v>
      </c>
      <c r="H15" s="234">
        <v>3000</v>
      </c>
      <c r="I15" s="234">
        <v>4700</v>
      </c>
      <c r="J15" s="234">
        <v>0</v>
      </c>
      <c r="K15" s="234">
        <f t="shared" si="0"/>
        <v>109700</v>
      </c>
      <c r="L15"/>
      <c r="M15">
        <v>2021</v>
      </c>
      <c r="N15" s="234">
        <v>90000</v>
      </c>
      <c r="O15" s="234">
        <v>0</v>
      </c>
      <c r="P15" s="234">
        <v>10000</v>
      </c>
      <c r="Q15" s="234">
        <v>0</v>
      </c>
      <c r="R15" s="234">
        <v>2000</v>
      </c>
      <c r="S15" s="234">
        <v>3000</v>
      </c>
      <c r="T15" s="234">
        <v>0</v>
      </c>
      <c r="U15" s="234">
        <f t="shared" si="1"/>
        <v>105000</v>
      </c>
      <c r="V15" s="234">
        <f t="shared" si="2"/>
        <v>105000</v>
      </c>
    </row>
    <row r="16" spans="1:22" ht="12.75">
      <c r="A16" s="202" t="s">
        <v>452</v>
      </c>
      <c r="B16" s="203">
        <v>7</v>
      </c>
      <c r="C16">
        <v>2020</v>
      </c>
      <c r="D16" s="234">
        <v>2314606</v>
      </c>
      <c r="E16" s="234">
        <v>607000</v>
      </c>
      <c r="F16" s="234">
        <v>120000</v>
      </c>
      <c r="G16" s="234">
        <v>12000</v>
      </c>
      <c r="H16" s="234">
        <v>60000</v>
      </c>
      <c r="I16" s="234">
        <v>40000</v>
      </c>
      <c r="J16" s="234">
        <v>185000</v>
      </c>
      <c r="K16" s="234">
        <f t="shared" si="0"/>
        <v>3338606</v>
      </c>
      <c r="L16"/>
      <c r="M16">
        <v>2021</v>
      </c>
      <c r="N16" s="234">
        <v>2200705</v>
      </c>
      <c r="O16" s="234">
        <v>367384</v>
      </c>
      <c r="P16" s="234">
        <v>172000</v>
      </c>
      <c r="Q16" s="234">
        <v>13000</v>
      </c>
      <c r="R16" s="234">
        <v>55000</v>
      </c>
      <c r="S16" s="234">
        <v>51000</v>
      </c>
      <c r="T16" s="234">
        <v>87000</v>
      </c>
      <c r="U16" s="234">
        <f t="shared" si="1"/>
        <v>2946089</v>
      </c>
      <c r="V16" s="234">
        <f t="shared" si="2"/>
        <v>2946089</v>
      </c>
    </row>
    <row r="17" spans="1:22" ht="12.75">
      <c r="A17" s="202" t="s">
        <v>453</v>
      </c>
      <c r="B17" s="203">
        <v>8</v>
      </c>
      <c r="C17">
        <v>2020</v>
      </c>
      <c r="D17" s="234">
        <v>1930373</v>
      </c>
      <c r="E17" s="234">
        <v>700000</v>
      </c>
      <c r="F17" s="234">
        <v>232229</v>
      </c>
      <c r="G17" s="234">
        <v>951277</v>
      </c>
      <c r="H17" s="234">
        <v>87700</v>
      </c>
      <c r="I17" s="234">
        <v>90000</v>
      </c>
      <c r="J17" s="234">
        <v>655549</v>
      </c>
      <c r="K17" s="234">
        <f t="shared" si="0"/>
        <v>4647128</v>
      </c>
      <c r="L17"/>
      <c r="M17">
        <v>2021</v>
      </c>
      <c r="N17" s="234">
        <v>1462500</v>
      </c>
      <c r="O17" s="234">
        <v>125000</v>
      </c>
      <c r="P17" s="234">
        <v>232229</v>
      </c>
      <c r="Q17" s="234">
        <v>821958</v>
      </c>
      <c r="R17" s="234">
        <v>37700</v>
      </c>
      <c r="S17" s="234">
        <v>35000</v>
      </c>
      <c r="T17" s="234">
        <v>65137</v>
      </c>
      <c r="U17" s="234">
        <f t="shared" si="1"/>
        <v>2779524</v>
      </c>
      <c r="V17" s="234">
        <f t="shared" si="2"/>
        <v>2779524</v>
      </c>
    </row>
    <row r="18" spans="1:22" ht="12.75">
      <c r="A18" s="202" t="s">
        <v>454</v>
      </c>
      <c r="B18" s="203">
        <v>9</v>
      </c>
      <c r="C18">
        <v>2020</v>
      </c>
      <c r="D18" s="234">
        <v>5826858</v>
      </c>
      <c r="E18" s="234">
        <v>2358666</v>
      </c>
      <c r="F18" s="234">
        <v>461500</v>
      </c>
      <c r="G18" s="234">
        <v>412000</v>
      </c>
      <c r="H18" s="234">
        <v>242000</v>
      </c>
      <c r="I18" s="234">
        <v>631269</v>
      </c>
      <c r="J18" s="234">
        <v>76121</v>
      </c>
      <c r="K18" s="234">
        <f t="shared" si="0"/>
        <v>10008414</v>
      </c>
      <c r="L18"/>
      <c r="M18">
        <v>2021</v>
      </c>
      <c r="N18" s="234">
        <v>5445856</v>
      </c>
      <c r="O18" s="234">
        <v>1064009</v>
      </c>
      <c r="P18" s="234">
        <v>480000</v>
      </c>
      <c r="Q18" s="234">
        <v>430000</v>
      </c>
      <c r="R18" s="234">
        <v>227000</v>
      </c>
      <c r="S18" s="234">
        <v>395918</v>
      </c>
      <c r="T18" s="234">
        <v>71339</v>
      </c>
      <c r="U18" s="234">
        <f t="shared" si="1"/>
        <v>8114122</v>
      </c>
      <c r="V18" s="234">
        <f t="shared" si="2"/>
        <v>8114122</v>
      </c>
    </row>
    <row r="19" spans="1:22" ht="12.75">
      <c r="A19" s="202" t="s">
        <v>455</v>
      </c>
      <c r="B19" s="203">
        <v>10</v>
      </c>
      <c r="C19">
        <v>2020</v>
      </c>
      <c r="D19" s="234">
        <v>5051000</v>
      </c>
      <c r="E19" s="234">
        <v>725000</v>
      </c>
      <c r="F19" s="234">
        <v>355000</v>
      </c>
      <c r="G19" s="234">
        <v>18000</v>
      </c>
      <c r="H19" s="234">
        <v>30000</v>
      </c>
      <c r="I19" s="234">
        <v>65000</v>
      </c>
      <c r="J19" s="234">
        <v>0</v>
      </c>
      <c r="K19" s="234">
        <f t="shared" si="0"/>
        <v>6244000</v>
      </c>
      <c r="L19"/>
      <c r="M19">
        <v>2021</v>
      </c>
      <c r="N19" s="234">
        <v>4040800</v>
      </c>
      <c r="O19" s="234">
        <v>110501</v>
      </c>
      <c r="P19" s="234">
        <v>355000</v>
      </c>
      <c r="Q19" s="234">
        <v>18000</v>
      </c>
      <c r="R19" s="234">
        <v>15000</v>
      </c>
      <c r="S19" s="234">
        <v>241000</v>
      </c>
      <c r="T19" s="234">
        <v>0</v>
      </c>
      <c r="U19" s="234">
        <f t="shared" si="1"/>
        <v>4780301</v>
      </c>
      <c r="V19" s="234">
        <f t="shared" si="2"/>
        <v>4780301</v>
      </c>
    </row>
    <row r="20" spans="1:22" ht="12.75">
      <c r="A20" s="202" t="s">
        <v>456</v>
      </c>
      <c r="B20" s="203">
        <v>11</v>
      </c>
      <c r="C20">
        <v>2020</v>
      </c>
      <c r="D20" s="234">
        <v>890000</v>
      </c>
      <c r="E20" s="234">
        <v>2012</v>
      </c>
      <c r="F20" s="234">
        <v>120000</v>
      </c>
      <c r="G20" s="234">
        <v>67930</v>
      </c>
      <c r="H20" s="234">
        <v>21850</v>
      </c>
      <c r="I20" s="234">
        <v>3900</v>
      </c>
      <c r="J20" s="234">
        <v>110000</v>
      </c>
      <c r="K20" s="234">
        <f t="shared" si="0"/>
        <v>1215692</v>
      </c>
      <c r="L20"/>
      <c r="M20">
        <v>2021</v>
      </c>
      <c r="N20" s="234">
        <v>667250</v>
      </c>
      <c r="O20" s="234">
        <v>6000</v>
      </c>
      <c r="P20" s="234">
        <v>50000</v>
      </c>
      <c r="Q20" s="234">
        <v>65000</v>
      </c>
      <c r="R20" s="234">
        <v>15000</v>
      </c>
      <c r="S20" s="234">
        <v>4500</v>
      </c>
      <c r="T20" s="234">
        <v>100000</v>
      </c>
      <c r="U20" s="234">
        <f t="shared" si="1"/>
        <v>907750</v>
      </c>
      <c r="V20" s="234">
        <f t="shared" si="2"/>
        <v>907750</v>
      </c>
    </row>
    <row r="21" spans="1:22" ht="12.75">
      <c r="A21" s="202" t="s">
        <v>457</v>
      </c>
      <c r="B21" s="203">
        <v>12</v>
      </c>
      <c r="C21">
        <v>2020</v>
      </c>
      <c r="D21" s="234">
        <v>410000</v>
      </c>
      <c r="E21" s="234">
        <v>0</v>
      </c>
      <c r="F21" s="234">
        <v>22000</v>
      </c>
      <c r="G21" s="234">
        <v>12000</v>
      </c>
      <c r="H21" s="234">
        <v>9500</v>
      </c>
      <c r="I21" s="234">
        <v>2500</v>
      </c>
      <c r="J21" s="234">
        <v>0</v>
      </c>
      <c r="K21" s="234">
        <f t="shared" si="0"/>
        <v>456000</v>
      </c>
      <c r="L21"/>
      <c r="M21">
        <v>2021</v>
      </c>
      <c r="N21" s="234">
        <v>444000</v>
      </c>
      <c r="O21" s="234">
        <v>0</v>
      </c>
      <c r="P21" s="234">
        <v>23192.22</v>
      </c>
      <c r="Q21" s="234">
        <v>12000</v>
      </c>
      <c r="R21" s="234">
        <v>7800</v>
      </c>
      <c r="S21" s="234">
        <v>9200</v>
      </c>
      <c r="T21" s="234">
        <v>0</v>
      </c>
      <c r="U21" s="234">
        <f t="shared" si="1"/>
        <v>496192.22</v>
      </c>
      <c r="V21" s="234">
        <f t="shared" si="2"/>
        <v>496192.22</v>
      </c>
    </row>
    <row r="22" spans="1:22" ht="12.75">
      <c r="A22" s="202" t="s">
        <v>458</v>
      </c>
      <c r="B22" s="203">
        <v>13</v>
      </c>
      <c r="C22">
        <v>2020</v>
      </c>
      <c r="D22" s="234">
        <v>200000</v>
      </c>
      <c r="E22" s="234">
        <v>0</v>
      </c>
      <c r="F22" s="234">
        <v>17000</v>
      </c>
      <c r="G22" s="234">
        <v>0</v>
      </c>
      <c r="H22" s="234">
        <v>3105.09</v>
      </c>
      <c r="I22" s="234">
        <v>13000</v>
      </c>
      <c r="J22" s="234">
        <v>0</v>
      </c>
      <c r="K22" s="234">
        <f t="shared" si="0"/>
        <v>233105.09</v>
      </c>
      <c r="L22"/>
      <c r="M22">
        <v>2021</v>
      </c>
      <c r="N22" s="234">
        <v>200000</v>
      </c>
      <c r="O22" s="234">
        <v>0</v>
      </c>
      <c r="P22" s="234">
        <v>17000</v>
      </c>
      <c r="Q22" s="234">
        <v>0</v>
      </c>
      <c r="R22" s="234">
        <v>3106</v>
      </c>
      <c r="S22" s="234">
        <v>10000</v>
      </c>
      <c r="T22" s="234">
        <v>0</v>
      </c>
      <c r="U22" s="234">
        <f t="shared" si="1"/>
        <v>230106</v>
      </c>
      <c r="V22" s="234">
        <f t="shared" si="2"/>
        <v>230106</v>
      </c>
    </row>
    <row r="23" spans="1:22" ht="12.75">
      <c r="A23" s="202" t="s">
        <v>459</v>
      </c>
      <c r="B23" s="203">
        <v>14</v>
      </c>
      <c r="C23">
        <v>2020</v>
      </c>
      <c r="D23" s="234">
        <v>2895000</v>
      </c>
      <c r="E23" s="234">
        <v>0</v>
      </c>
      <c r="F23" s="234">
        <v>230136</v>
      </c>
      <c r="G23" s="234">
        <v>0</v>
      </c>
      <c r="H23" s="234">
        <v>30000</v>
      </c>
      <c r="I23" s="234">
        <v>200000</v>
      </c>
      <c r="J23" s="234">
        <v>100000</v>
      </c>
      <c r="K23" s="234">
        <f t="shared" si="0"/>
        <v>3455136</v>
      </c>
      <c r="L23"/>
      <c r="M23">
        <v>2021</v>
      </c>
      <c r="N23" s="234">
        <v>2720000</v>
      </c>
      <c r="O23" s="234">
        <v>0</v>
      </c>
      <c r="P23" s="234">
        <v>176000</v>
      </c>
      <c r="Q23" s="234">
        <v>0</v>
      </c>
      <c r="R23" s="234">
        <v>20000</v>
      </c>
      <c r="S23" s="234">
        <v>10000</v>
      </c>
      <c r="T23" s="234">
        <v>52000</v>
      </c>
      <c r="U23" s="234">
        <f t="shared" si="1"/>
        <v>2978000</v>
      </c>
      <c r="V23" s="234">
        <f t="shared" si="2"/>
        <v>2978000</v>
      </c>
    </row>
    <row r="24" spans="1:22" ht="12.75">
      <c r="A24" s="202" t="s">
        <v>460</v>
      </c>
      <c r="B24" s="203">
        <v>15</v>
      </c>
      <c r="C24">
        <v>2020</v>
      </c>
      <c r="D24" s="234">
        <v>1050000</v>
      </c>
      <c r="E24" s="234">
        <v>140000</v>
      </c>
      <c r="F24" s="234">
        <v>195000</v>
      </c>
      <c r="G24" s="234">
        <v>0</v>
      </c>
      <c r="H24" s="234">
        <v>15000</v>
      </c>
      <c r="I24" s="234">
        <v>25000</v>
      </c>
      <c r="J24" s="234">
        <v>0</v>
      </c>
      <c r="K24" s="234">
        <f t="shared" si="0"/>
        <v>1425000</v>
      </c>
      <c r="L24"/>
      <c r="M24">
        <v>2021</v>
      </c>
      <c r="N24" s="234">
        <v>1100000</v>
      </c>
      <c r="O24" s="234">
        <v>109000</v>
      </c>
      <c r="P24" s="234">
        <v>150000</v>
      </c>
      <c r="Q24" s="234">
        <v>0</v>
      </c>
      <c r="R24" s="234">
        <v>10000</v>
      </c>
      <c r="S24" s="234">
        <v>16000</v>
      </c>
      <c r="T24" s="234">
        <v>0</v>
      </c>
      <c r="U24" s="234">
        <f t="shared" si="1"/>
        <v>1385000</v>
      </c>
      <c r="V24" s="234">
        <f t="shared" si="2"/>
        <v>1385000</v>
      </c>
    </row>
    <row r="25" spans="1:22" ht="12.75">
      <c r="A25" s="202" t="s">
        <v>461</v>
      </c>
      <c r="B25" s="203">
        <v>16</v>
      </c>
      <c r="C25">
        <v>2020</v>
      </c>
      <c r="D25" s="234">
        <v>5009261.15</v>
      </c>
      <c r="E25" s="234">
        <v>685000</v>
      </c>
      <c r="F25" s="234">
        <v>410000</v>
      </c>
      <c r="G25" s="234">
        <v>6700</v>
      </c>
      <c r="H25" s="234">
        <v>210000</v>
      </c>
      <c r="I25" s="234">
        <v>20000</v>
      </c>
      <c r="J25" s="234">
        <v>477000</v>
      </c>
      <c r="K25" s="234">
        <f t="shared" si="0"/>
        <v>6817961.15</v>
      </c>
      <c r="L25"/>
      <c r="M25">
        <v>2021</v>
      </c>
      <c r="N25" s="234">
        <v>5009261.16</v>
      </c>
      <c r="O25" s="234">
        <v>400000</v>
      </c>
      <c r="P25" s="234">
        <v>410000</v>
      </c>
      <c r="Q25" s="234">
        <v>6700</v>
      </c>
      <c r="R25" s="234">
        <v>145000</v>
      </c>
      <c r="S25" s="234">
        <v>20000</v>
      </c>
      <c r="T25" s="234">
        <v>397522</v>
      </c>
      <c r="U25" s="234">
        <f t="shared" si="1"/>
        <v>6388483.16</v>
      </c>
      <c r="V25" s="234">
        <f t="shared" si="2"/>
        <v>6388483.16</v>
      </c>
    </row>
    <row r="26" spans="1:22" ht="12.75">
      <c r="A26" s="202" t="s">
        <v>462</v>
      </c>
      <c r="B26" s="203">
        <v>17</v>
      </c>
      <c r="C26">
        <v>2020</v>
      </c>
      <c r="D26" s="234">
        <v>2930000</v>
      </c>
      <c r="E26" s="234">
        <v>1025000</v>
      </c>
      <c r="F26" s="234">
        <v>245000</v>
      </c>
      <c r="G26" s="234">
        <v>85000</v>
      </c>
      <c r="H26" s="234">
        <v>145500</v>
      </c>
      <c r="I26" s="234">
        <v>80000</v>
      </c>
      <c r="J26" s="234">
        <v>0</v>
      </c>
      <c r="K26" s="234">
        <f t="shared" si="0"/>
        <v>4510500</v>
      </c>
      <c r="L26"/>
      <c r="M26">
        <v>2021</v>
      </c>
      <c r="N26" s="234">
        <v>3000000</v>
      </c>
      <c r="O26" s="234">
        <v>575000</v>
      </c>
      <c r="P26" s="234">
        <v>236000</v>
      </c>
      <c r="Q26" s="234">
        <v>42716</v>
      </c>
      <c r="R26" s="234">
        <v>100000</v>
      </c>
      <c r="S26" s="234">
        <v>60000</v>
      </c>
      <c r="T26" s="234">
        <v>0</v>
      </c>
      <c r="U26" s="234">
        <f t="shared" si="1"/>
        <v>4013716</v>
      </c>
      <c r="V26" s="234">
        <f t="shared" si="2"/>
        <v>4013716</v>
      </c>
    </row>
    <row r="27" spans="1:22" ht="12.75">
      <c r="A27" s="202" t="s">
        <v>463</v>
      </c>
      <c r="B27" s="203">
        <v>18</v>
      </c>
      <c r="C27">
        <v>2020</v>
      </c>
      <c r="D27" s="234">
        <v>1075800</v>
      </c>
      <c r="E27" s="234">
        <v>70000</v>
      </c>
      <c r="F27" s="234">
        <v>181944</v>
      </c>
      <c r="G27" s="234">
        <v>74970</v>
      </c>
      <c r="H27" s="234">
        <v>25500</v>
      </c>
      <c r="I27" s="234">
        <v>153000</v>
      </c>
      <c r="J27" s="234">
        <v>30000</v>
      </c>
      <c r="K27" s="234">
        <f t="shared" si="0"/>
        <v>1611214</v>
      </c>
      <c r="L27"/>
      <c r="M27">
        <v>2021</v>
      </c>
      <c r="N27" s="234">
        <v>1077738.94</v>
      </c>
      <c r="O27" s="234">
        <v>70000</v>
      </c>
      <c r="P27" s="234">
        <v>142800</v>
      </c>
      <c r="Q27" s="234">
        <v>74970</v>
      </c>
      <c r="R27" s="234">
        <v>25500</v>
      </c>
      <c r="S27" s="234">
        <v>153000</v>
      </c>
      <c r="T27" s="234">
        <v>30000</v>
      </c>
      <c r="U27" s="234">
        <f t="shared" si="1"/>
        <v>1574008.94</v>
      </c>
      <c r="V27" s="234">
        <f t="shared" si="2"/>
        <v>1574008.94</v>
      </c>
    </row>
    <row r="28" spans="1:22" ht="12.75">
      <c r="A28" s="202" t="s">
        <v>464</v>
      </c>
      <c r="B28" s="203">
        <v>19</v>
      </c>
      <c r="C28">
        <v>2020</v>
      </c>
      <c r="D28" s="234">
        <v>1099000</v>
      </c>
      <c r="E28" s="234">
        <v>123000</v>
      </c>
      <c r="F28" s="234">
        <v>75000</v>
      </c>
      <c r="G28" s="234">
        <v>7000</v>
      </c>
      <c r="H28" s="234">
        <v>9000</v>
      </c>
      <c r="I28" s="234">
        <v>23000</v>
      </c>
      <c r="J28" s="234">
        <v>120000</v>
      </c>
      <c r="K28" s="234">
        <f t="shared" si="0"/>
        <v>1456000</v>
      </c>
      <c r="L28"/>
      <c r="M28">
        <v>2021</v>
      </c>
      <c r="N28" s="234">
        <v>1158156</v>
      </c>
      <c r="O28" s="234">
        <v>269960</v>
      </c>
      <c r="P28" s="234">
        <v>52170</v>
      </c>
      <c r="Q28" s="234">
        <v>7000</v>
      </c>
      <c r="R28" s="234">
        <v>10000</v>
      </c>
      <c r="S28" s="234">
        <v>81812</v>
      </c>
      <c r="T28" s="234">
        <v>120000</v>
      </c>
      <c r="U28" s="234">
        <f t="shared" si="1"/>
        <v>1699098</v>
      </c>
      <c r="V28" s="234">
        <f t="shared" si="2"/>
        <v>1699098</v>
      </c>
    </row>
    <row r="29" spans="1:22" ht="12.75">
      <c r="A29" s="202" t="s">
        <v>465</v>
      </c>
      <c r="B29" s="203">
        <v>20</v>
      </c>
      <c r="C29">
        <v>2020</v>
      </c>
      <c r="D29" s="234">
        <v>7131377</v>
      </c>
      <c r="E29" s="234">
        <v>2060000</v>
      </c>
      <c r="F29" s="234">
        <v>1204000</v>
      </c>
      <c r="G29" s="234">
        <v>32000</v>
      </c>
      <c r="H29" s="234">
        <v>330000</v>
      </c>
      <c r="I29" s="234">
        <v>400000</v>
      </c>
      <c r="J29" s="234">
        <v>600000</v>
      </c>
      <c r="K29" s="234">
        <f t="shared" si="0"/>
        <v>11757377</v>
      </c>
      <c r="L29"/>
      <c r="M29">
        <v>2021</v>
      </c>
      <c r="N29" s="234">
        <v>7000000</v>
      </c>
      <c r="O29" s="234">
        <v>1565000</v>
      </c>
      <c r="P29" s="234">
        <v>995000</v>
      </c>
      <c r="Q29" s="234">
        <v>32000</v>
      </c>
      <c r="R29" s="234">
        <v>231000</v>
      </c>
      <c r="S29" s="234">
        <v>460000</v>
      </c>
      <c r="T29" s="234">
        <v>250000</v>
      </c>
      <c r="U29" s="234">
        <f t="shared" si="1"/>
        <v>10533000</v>
      </c>
      <c r="V29" s="234">
        <f t="shared" si="2"/>
        <v>10533000</v>
      </c>
    </row>
    <row r="30" spans="1:22" ht="12.75">
      <c r="A30" s="202" t="s">
        <v>466</v>
      </c>
      <c r="B30" s="203">
        <v>21</v>
      </c>
      <c r="C30">
        <v>2020</v>
      </c>
      <c r="D30" s="234">
        <v>722011.97</v>
      </c>
      <c r="E30" s="234">
        <v>0</v>
      </c>
      <c r="F30" s="234">
        <v>55000</v>
      </c>
      <c r="G30" s="234">
        <v>220168.6</v>
      </c>
      <c r="H30" s="234">
        <v>13000</v>
      </c>
      <c r="I30" s="234">
        <v>10000</v>
      </c>
      <c r="J30" s="234">
        <v>0</v>
      </c>
      <c r="K30" s="234">
        <f t="shared" si="0"/>
        <v>1020180.57</v>
      </c>
      <c r="L30"/>
      <c r="M30">
        <v>2021</v>
      </c>
      <c r="N30" s="234">
        <v>650000</v>
      </c>
      <c r="O30" s="234">
        <v>0</v>
      </c>
      <c r="P30" s="234">
        <v>40000</v>
      </c>
      <c r="Q30" s="234">
        <v>186169</v>
      </c>
      <c r="R30" s="234">
        <v>8212</v>
      </c>
      <c r="S30" s="234">
        <v>42000</v>
      </c>
      <c r="T30" s="234">
        <v>0</v>
      </c>
      <c r="U30" s="234">
        <f t="shared" si="1"/>
        <v>926381</v>
      </c>
      <c r="V30" s="234">
        <f t="shared" si="2"/>
        <v>926381</v>
      </c>
    </row>
    <row r="31" spans="1:22" ht="12.75">
      <c r="A31" s="202" t="s">
        <v>467</v>
      </c>
      <c r="B31" s="203">
        <v>22</v>
      </c>
      <c r="C31">
        <v>2020</v>
      </c>
      <c r="D31" s="234">
        <v>230000</v>
      </c>
      <c r="E31" s="234">
        <v>0</v>
      </c>
      <c r="F31" s="234">
        <v>100000</v>
      </c>
      <c r="G31" s="234">
        <v>5000</v>
      </c>
      <c r="H31" s="234">
        <v>9000</v>
      </c>
      <c r="I31" s="234">
        <v>15000</v>
      </c>
      <c r="J31" s="234">
        <v>0</v>
      </c>
      <c r="K31" s="234">
        <f t="shared" si="0"/>
        <v>359000</v>
      </c>
      <c r="L31"/>
      <c r="M31">
        <v>2021</v>
      </c>
      <c r="N31" s="234">
        <v>230000</v>
      </c>
      <c r="O31" s="234">
        <v>0</v>
      </c>
      <c r="P31" s="234">
        <v>100000</v>
      </c>
      <c r="Q31" s="234">
        <v>5000</v>
      </c>
      <c r="R31" s="234">
        <v>9000</v>
      </c>
      <c r="S31" s="234">
        <v>15000</v>
      </c>
      <c r="T31" s="234">
        <v>0</v>
      </c>
      <c r="U31" s="234">
        <f t="shared" si="1"/>
        <v>359000</v>
      </c>
      <c r="V31" s="234">
        <f t="shared" si="2"/>
        <v>359000</v>
      </c>
    </row>
    <row r="32" spans="1:22" ht="12.75">
      <c r="A32" s="202" t="s">
        <v>468</v>
      </c>
      <c r="B32" s="203">
        <v>23</v>
      </c>
      <c r="C32">
        <v>2020</v>
      </c>
      <c r="D32" s="234">
        <v>1950000</v>
      </c>
      <c r="E32" s="234">
        <v>1050000</v>
      </c>
      <c r="F32" s="234">
        <v>50000</v>
      </c>
      <c r="G32" s="234">
        <v>1734184</v>
      </c>
      <c r="H32" s="234">
        <v>60000</v>
      </c>
      <c r="I32" s="234">
        <v>220000</v>
      </c>
      <c r="J32" s="234">
        <v>30000</v>
      </c>
      <c r="K32" s="234">
        <f t="shared" si="0"/>
        <v>5094184</v>
      </c>
      <c r="L32"/>
      <c r="M32">
        <v>2021</v>
      </c>
      <c r="N32" s="234">
        <v>1950000</v>
      </c>
      <c r="O32" s="234">
        <v>562000</v>
      </c>
      <c r="P32" s="234">
        <v>50000</v>
      </c>
      <c r="Q32" s="234">
        <v>1745439</v>
      </c>
      <c r="R32" s="234">
        <v>40000</v>
      </c>
      <c r="S32" s="234">
        <v>150000</v>
      </c>
      <c r="T32" s="234">
        <v>15000</v>
      </c>
      <c r="U32" s="234">
        <f t="shared" si="1"/>
        <v>4512439</v>
      </c>
      <c r="V32" s="234">
        <f t="shared" si="2"/>
        <v>4512439</v>
      </c>
    </row>
    <row r="33" spans="1:22" ht="12.75">
      <c r="A33" s="202" t="s">
        <v>469</v>
      </c>
      <c r="B33" s="203">
        <v>24</v>
      </c>
      <c r="C33">
        <v>2020</v>
      </c>
      <c r="D33" s="234">
        <v>2000000</v>
      </c>
      <c r="E33" s="234">
        <v>100000</v>
      </c>
      <c r="F33" s="234">
        <v>140000</v>
      </c>
      <c r="G33" s="234">
        <v>328000</v>
      </c>
      <c r="H33" s="234">
        <v>25700</v>
      </c>
      <c r="I33" s="234">
        <v>70000</v>
      </c>
      <c r="J33" s="234">
        <v>269593</v>
      </c>
      <c r="K33" s="234">
        <f t="shared" si="0"/>
        <v>2933293</v>
      </c>
      <c r="L33"/>
      <c r="M33">
        <v>2021</v>
      </c>
      <c r="N33" s="234">
        <v>2080000</v>
      </c>
      <c r="O33" s="234">
        <v>90000</v>
      </c>
      <c r="P33" s="234">
        <v>125200</v>
      </c>
      <c r="Q33" s="234">
        <v>328000</v>
      </c>
      <c r="R33" s="234">
        <v>26000</v>
      </c>
      <c r="S33" s="234">
        <v>85000</v>
      </c>
      <c r="T33" s="234">
        <v>165586</v>
      </c>
      <c r="U33" s="234">
        <f t="shared" si="1"/>
        <v>2899786</v>
      </c>
      <c r="V33" s="234">
        <f t="shared" si="2"/>
        <v>2899786</v>
      </c>
    </row>
    <row r="34" spans="1:22" ht="12.75">
      <c r="A34" s="202" t="s">
        <v>470</v>
      </c>
      <c r="B34" s="203">
        <v>25</v>
      </c>
      <c r="C34">
        <v>2020</v>
      </c>
      <c r="D34" s="234">
        <v>2650000</v>
      </c>
      <c r="E34" s="234">
        <v>370000</v>
      </c>
      <c r="F34" s="234">
        <v>285575</v>
      </c>
      <c r="G34" s="234">
        <v>68733</v>
      </c>
      <c r="H34" s="234">
        <v>115700</v>
      </c>
      <c r="I34" s="234">
        <v>30000</v>
      </c>
      <c r="J34" s="234">
        <v>257928</v>
      </c>
      <c r="K34" s="234">
        <f t="shared" si="0"/>
        <v>3777936</v>
      </c>
      <c r="L34"/>
      <c r="M34">
        <v>2021</v>
      </c>
      <c r="N34" s="234">
        <v>2471322</v>
      </c>
      <c r="O34" s="234">
        <v>300000</v>
      </c>
      <c r="P34" s="234">
        <v>207900</v>
      </c>
      <c r="Q34" s="234">
        <v>68753</v>
      </c>
      <c r="R34" s="234">
        <v>86486</v>
      </c>
      <c r="S34" s="234">
        <v>12143</v>
      </c>
      <c r="T34" s="234">
        <v>195153</v>
      </c>
      <c r="U34" s="234">
        <f t="shared" si="1"/>
        <v>3341757</v>
      </c>
      <c r="V34" s="234">
        <f t="shared" si="2"/>
        <v>3341757</v>
      </c>
    </row>
    <row r="35" spans="1:22" ht="12.75">
      <c r="A35" s="202" t="s">
        <v>471</v>
      </c>
      <c r="B35" s="203">
        <v>26</v>
      </c>
      <c r="C35">
        <v>2020</v>
      </c>
      <c r="D35" s="234">
        <v>3435243</v>
      </c>
      <c r="E35" s="234">
        <v>229279</v>
      </c>
      <c r="F35" s="234">
        <v>330000</v>
      </c>
      <c r="G35" s="234">
        <v>36000</v>
      </c>
      <c r="H35" s="234">
        <v>237733</v>
      </c>
      <c r="I35" s="234">
        <v>250000</v>
      </c>
      <c r="J35" s="234">
        <v>0</v>
      </c>
      <c r="K35" s="234">
        <f t="shared" si="0"/>
        <v>4518255</v>
      </c>
      <c r="L35"/>
      <c r="M35">
        <v>2021</v>
      </c>
      <c r="N35" s="234">
        <v>1058634.63</v>
      </c>
      <c r="O35" s="234">
        <v>100000</v>
      </c>
      <c r="P35" s="234">
        <v>100000</v>
      </c>
      <c r="Q35" s="234">
        <v>36000</v>
      </c>
      <c r="R35" s="234">
        <v>119074</v>
      </c>
      <c r="S35" s="234">
        <v>150000</v>
      </c>
      <c r="T35" s="234">
        <v>0</v>
      </c>
      <c r="U35" s="234">
        <f t="shared" si="1"/>
        <v>1563708.63</v>
      </c>
      <c r="V35" s="234">
        <f t="shared" si="2"/>
        <v>1563708.63</v>
      </c>
    </row>
    <row r="36" spans="1:22" ht="12.75">
      <c r="A36" s="202" t="s">
        <v>472</v>
      </c>
      <c r="B36" s="203">
        <v>27</v>
      </c>
      <c r="C36">
        <v>2020</v>
      </c>
      <c r="D36" s="234">
        <v>730700</v>
      </c>
      <c r="E36" s="234">
        <v>20000</v>
      </c>
      <c r="F36" s="234">
        <v>45000</v>
      </c>
      <c r="G36" s="234">
        <v>0</v>
      </c>
      <c r="H36" s="234">
        <v>10604</v>
      </c>
      <c r="I36" s="234">
        <v>20386</v>
      </c>
      <c r="J36" s="234">
        <v>0</v>
      </c>
      <c r="K36" s="234">
        <f t="shared" si="0"/>
        <v>826690</v>
      </c>
      <c r="L36"/>
      <c r="M36">
        <v>2021</v>
      </c>
      <c r="N36" s="234">
        <v>730700</v>
      </c>
      <c r="O36" s="234">
        <v>15000</v>
      </c>
      <c r="P36" s="234">
        <v>45000</v>
      </c>
      <c r="Q36" s="234">
        <v>0</v>
      </c>
      <c r="R36" s="234">
        <v>10604</v>
      </c>
      <c r="S36" s="234">
        <v>10386</v>
      </c>
      <c r="T36" s="234">
        <v>0</v>
      </c>
      <c r="U36" s="234">
        <f t="shared" si="1"/>
        <v>811690</v>
      </c>
      <c r="V36" s="234">
        <f t="shared" si="2"/>
        <v>811690</v>
      </c>
    </row>
    <row r="37" spans="1:22" ht="12.75">
      <c r="A37" s="202" t="s">
        <v>473</v>
      </c>
      <c r="B37" s="203">
        <v>28</v>
      </c>
      <c r="C37">
        <v>2020</v>
      </c>
      <c r="D37" s="234">
        <v>535455</v>
      </c>
      <c r="E37" s="234">
        <v>82080</v>
      </c>
      <c r="F37" s="234">
        <v>29500</v>
      </c>
      <c r="G37" s="234">
        <v>69613</v>
      </c>
      <c r="H37" s="234">
        <v>28250</v>
      </c>
      <c r="I37" s="234">
        <v>38515</v>
      </c>
      <c r="J37" s="234">
        <v>0</v>
      </c>
      <c r="K37" s="234">
        <f t="shared" si="0"/>
        <v>783413</v>
      </c>
      <c r="L37"/>
      <c r="M37">
        <v>2021</v>
      </c>
      <c r="N37" s="234">
        <v>511250</v>
      </c>
      <c r="O37" s="234">
        <v>75000</v>
      </c>
      <c r="P37" s="234">
        <v>19980</v>
      </c>
      <c r="Q37" s="234">
        <v>77000</v>
      </c>
      <c r="R37" s="234">
        <v>18000</v>
      </c>
      <c r="S37" s="234">
        <v>22400</v>
      </c>
      <c r="T37" s="234">
        <v>0</v>
      </c>
      <c r="U37" s="234">
        <f t="shared" si="1"/>
        <v>723630</v>
      </c>
      <c r="V37" s="234">
        <f t="shared" si="2"/>
        <v>723630</v>
      </c>
    </row>
    <row r="38" spans="1:22" ht="12.75">
      <c r="A38" s="202" t="s">
        <v>474</v>
      </c>
      <c r="B38" s="203">
        <v>29</v>
      </c>
      <c r="C38">
        <v>2020</v>
      </c>
      <c r="D38" s="234">
        <v>251850</v>
      </c>
      <c r="E38" s="234">
        <v>88000</v>
      </c>
      <c r="F38" s="234">
        <v>15000</v>
      </c>
      <c r="G38" s="234">
        <v>0</v>
      </c>
      <c r="H38" s="234">
        <v>33000</v>
      </c>
      <c r="I38" s="234">
        <v>3103</v>
      </c>
      <c r="J38" s="234">
        <v>5000</v>
      </c>
      <c r="K38" s="234">
        <f t="shared" si="0"/>
        <v>395953</v>
      </c>
      <c r="L38"/>
      <c r="M38">
        <v>2021</v>
      </c>
      <c r="N38" s="234">
        <v>251850</v>
      </c>
      <c r="O38" s="234">
        <v>50000</v>
      </c>
      <c r="P38" s="234">
        <v>15000</v>
      </c>
      <c r="Q38" s="234">
        <v>0</v>
      </c>
      <c r="R38" s="234">
        <v>23000</v>
      </c>
      <c r="S38" s="234">
        <v>3103</v>
      </c>
      <c r="T38" s="234">
        <v>5000</v>
      </c>
      <c r="U38" s="234">
        <f t="shared" si="1"/>
        <v>347953</v>
      </c>
      <c r="V38" s="234">
        <f t="shared" si="2"/>
        <v>347953</v>
      </c>
    </row>
    <row r="39" spans="1:22" ht="12.75">
      <c r="A39" s="202" t="s">
        <v>475</v>
      </c>
      <c r="B39" s="203">
        <v>30</v>
      </c>
      <c r="C39">
        <v>2020</v>
      </c>
      <c r="D39" s="234">
        <v>4500000</v>
      </c>
      <c r="E39" s="234">
        <v>875000</v>
      </c>
      <c r="F39" s="234">
        <v>320050</v>
      </c>
      <c r="G39" s="234">
        <v>236667</v>
      </c>
      <c r="H39" s="234">
        <v>20000</v>
      </c>
      <c r="I39" s="234">
        <v>100000</v>
      </c>
      <c r="J39" s="234">
        <v>862000</v>
      </c>
      <c r="K39" s="234">
        <f t="shared" si="0"/>
        <v>6913717</v>
      </c>
      <c r="L39"/>
      <c r="M39">
        <v>2021</v>
      </c>
      <c r="N39" s="234">
        <v>3925750</v>
      </c>
      <c r="O39" s="234">
        <v>390903</v>
      </c>
      <c r="P39" s="234">
        <v>250000</v>
      </c>
      <c r="Q39" s="234">
        <v>150000</v>
      </c>
      <c r="R39" s="234">
        <v>26950</v>
      </c>
      <c r="S39" s="234">
        <v>150000</v>
      </c>
      <c r="T39" s="234">
        <v>600000</v>
      </c>
      <c r="U39" s="234">
        <f t="shared" si="1"/>
        <v>5493603</v>
      </c>
      <c r="V39" s="234">
        <f t="shared" si="2"/>
        <v>5493603</v>
      </c>
    </row>
    <row r="40" spans="1:22" ht="12.75">
      <c r="A40" s="202" t="s">
        <v>476</v>
      </c>
      <c r="B40" s="203">
        <v>31</v>
      </c>
      <c r="C40">
        <v>2020</v>
      </c>
      <c r="D40" s="234">
        <v>6500000</v>
      </c>
      <c r="E40" s="234">
        <v>1500000</v>
      </c>
      <c r="F40" s="234">
        <v>355000</v>
      </c>
      <c r="G40" s="234">
        <v>45000</v>
      </c>
      <c r="H40" s="234">
        <v>125000</v>
      </c>
      <c r="I40" s="234">
        <v>225000</v>
      </c>
      <c r="J40" s="234">
        <v>125000</v>
      </c>
      <c r="K40" s="234">
        <f t="shared" si="0"/>
        <v>8875000</v>
      </c>
      <c r="L40"/>
      <c r="M40">
        <v>2021</v>
      </c>
      <c r="N40" s="234">
        <v>6600000</v>
      </c>
      <c r="O40" s="234">
        <v>750000</v>
      </c>
      <c r="P40" s="234">
        <v>355000</v>
      </c>
      <c r="Q40" s="234">
        <v>100000</v>
      </c>
      <c r="R40" s="234">
        <v>125000</v>
      </c>
      <c r="S40" s="234">
        <v>371000</v>
      </c>
      <c r="T40" s="234">
        <v>75000</v>
      </c>
      <c r="U40" s="234">
        <f t="shared" si="1"/>
        <v>8376000</v>
      </c>
      <c r="V40" s="234">
        <f t="shared" si="2"/>
        <v>8376000</v>
      </c>
    </row>
    <row r="41" spans="1:22" ht="12.75">
      <c r="A41" s="202" t="s">
        <v>477</v>
      </c>
      <c r="B41" s="203">
        <v>32</v>
      </c>
      <c r="C41">
        <v>2020</v>
      </c>
      <c r="D41" s="234">
        <v>1150000</v>
      </c>
      <c r="E41" s="234">
        <v>40000</v>
      </c>
      <c r="F41" s="234">
        <v>100000</v>
      </c>
      <c r="G41" s="234">
        <v>12000</v>
      </c>
      <c r="H41" s="234">
        <v>35000</v>
      </c>
      <c r="I41" s="234">
        <v>8000</v>
      </c>
      <c r="J41" s="234">
        <v>0</v>
      </c>
      <c r="K41" s="234">
        <f t="shared" si="0"/>
        <v>1345000</v>
      </c>
      <c r="L41"/>
      <c r="M41">
        <v>2021</v>
      </c>
      <c r="N41" s="234">
        <v>1064250</v>
      </c>
      <c r="O41" s="234">
        <v>30000</v>
      </c>
      <c r="P41" s="234">
        <v>75000</v>
      </c>
      <c r="Q41" s="234">
        <v>12000</v>
      </c>
      <c r="R41" s="234">
        <v>19000</v>
      </c>
      <c r="S41" s="234">
        <v>5000</v>
      </c>
      <c r="T41" s="234">
        <v>0</v>
      </c>
      <c r="U41" s="234">
        <f t="shared" si="1"/>
        <v>1205250</v>
      </c>
      <c r="V41" s="234">
        <f t="shared" si="2"/>
        <v>1205250</v>
      </c>
    </row>
    <row r="42" spans="1:22" ht="12.75">
      <c r="A42" s="202" t="s">
        <v>478</v>
      </c>
      <c r="B42" s="203">
        <v>33</v>
      </c>
      <c r="C42">
        <v>2020</v>
      </c>
      <c r="D42" s="234">
        <v>165000</v>
      </c>
      <c r="E42" s="234">
        <v>33000</v>
      </c>
      <c r="F42" s="234">
        <v>63000</v>
      </c>
      <c r="G42" s="234">
        <v>260000</v>
      </c>
      <c r="H42" s="234">
        <v>5000</v>
      </c>
      <c r="I42" s="234">
        <v>2300</v>
      </c>
      <c r="J42" s="234">
        <v>0</v>
      </c>
      <c r="K42" s="234">
        <f t="shared" si="0"/>
        <v>528300</v>
      </c>
      <c r="L42"/>
      <c r="M42">
        <v>2021</v>
      </c>
      <c r="N42" s="234">
        <v>210000</v>
      </c>
      <c r="O42" s="234">
        <v>27000</v>
      </c>
      <c r="P42" s="234">
        <v>42000</v>
      </c>
      <c r="Q42" s="234">
        <v>260000</v>
      </c>
      <c r="R42" s="234">
        <v>12800</v>
      </c>
      <c r="S42" s="234">
        <v>8300</v>
      </c>
      <c r="T42" s="234">
        <v>0</v>
      </c>
      <c r="U42" s="234">
        <f t="shared" si="1"/>
        <v>560100</v>
      </c>
      <c r="V42" s="234">
        <f t="shared" si="2"/>
        <v>560100</v>
      </c>
    </row>
    <row r="43" spans="1:22" ht="12.75">
      <c r="A43" s="202" t="s">
        <v>479</v>
      </c>
      <c r="B43" s="203">
        <v>34</v>
      </c>
      <c r="C43">
        <v>2020</v>
      </c>
      <c r="D43" s="234">
        <v>900000</v>
      </c>
      <c r="E43" s="234">
        <v>62000</v>
      </c>
      <c r="F43" s="234">
        <v>60000</v>
      </c>
      <c r="G43" s="234">
        <v>0</v>
      </c>
      <c r="H43" s="234">
        <v>40000</v>
      </c>
      <c r="I43" s="234">
        <v>12000</v>
      </c>
      <c r="J43" s="234">
        <v>0</v>
      </c>
      <c r="K43" s="234">
        <f t="shared" si="0"/>
        <v>1074000</v>
      </c>
      <c r="L43"/>
      <c r="M43">
        <v>2021</v>
      </c>
      <c r="N43" s="234">
        <v>925044</v>
      </c>
      <c r="O43" s="234">
        <v>69000</v>
      </c>
      <c r="P43" s="234">
        <v>60000</v>
      </c>
      <c r="Q43" s="234">
        <v>0</v>
      </c>
      <c r="R43" s="234">
        <v>40000</v>
      </c>
      <c r="S43" s="234">
        <v>14000</v>
      </c>
      <c r="T43" s="234">
        <v>0</v>
      </c>
      <c r="U43" s="234">
        <f t="shared" si="1"/>
        <v>1108044</v>
      </c>
      <c r="V43" s="234">
        <f t="shared" si="2"/>
        <v>1108044</v>
      </c>
    </row>
    <row r="44" spans="1:22" ht="12.75">
      <c r="A44" s="202" t="s">
        <v>480</v>
      </c>
      <c r="B44" s="203">
        <v>35</v>
      </c>
      <c r="C44">
        <v>2020</v>
      </c>
      <c r="D44" s="234">
        <v>52040000</v>
      </c>
      <c r="E44" s="234">
        <v>164000000</v>
      </c>
      <c r="F44" s="234">
        <v>8000000</v>
      </c>
      <c r="G44" s="234">
        <v>68530000</v>
      </c>
      <c r="H44" s="234">
        <v>69175000</v>
      </c>
      <c r="I44" s="234">
        <v>15000000</v>
      </c>
      <c r="J44" s="234">
        <v>7767338</v>
      </c>
      <c r="K44" s="234">
        <f t="shared" si="0"/>
        <v>384512338</v>
      </c>
      <c r="L44"/>
      <c r="M44">
        <v>2021</v>
      </c>
      <c r="N44" s="234">
        <v>50040000</v>
      </c>
      <c r="O44" s="234">
        <v>83250000</v>
      </c>
      <c r="P44" s="234">
        <v>9000000</v>
      </c>
      <c r="Q44" s="234">
        <v>67978133</v>
      </c>
      <c r="R44" s="234">
        <v>60952560</v>
      </c>
      <c r="S44" s="234">
        <v>4000000</v>
      </c>
      <c r="T44" s="234">
        <v>7767338</v>
      </c>
      <c r="U44" s="234">
        <f t="shared" si="1"/>
        <v>282988031</v>
      </c>
      <c r="V44" s="234">
        <f t="shared" si="2"/>
        <v>282988031</v>
      </c>
    </row>
    <row r="45" spans="1:22" ht="12.75">
      <c r="A45" s="202" t="s">
        <v>481</v>
      </c>
      <c r="B45" s="203">
        <v>36</v>
      </c>
      <c r="C45">
        <v>2020</v>
      </c>
      <c r="D45" s="234">
        <v>3215000</v>
      </c>
      <c r="E45" s="234">
        <v>555000</v>
      </c>
      <c r="F45" s="234">
        <v>168895.84</v>
      </c>
      <c r="G45" s="234">
        <v>20000</v>
      </c>
      <c r="H45" s="234">
        <v>130000</v>
      </c>
      <c r="I45" s="234">
        <v>250000</v>
      </c>
      <c r="J45" s="234">
        <v>730000</v>
      </c>
      <c r="K45" s="234">
        <f t="shared" si="0"/>
        <v>5068895.84</v>
      </c>
      <c r="L45"/>
      <c r="M45">
        <v>2021</v>
      </c>
      <c r="N45" s="234">
        <v>3155895</v>
      </c>
      <c r="O45" s="234">
        <v>530000</v>
      </c>
      <c r="P45" s="234">
        <v>175000</v>
      </c>
      <c r="Q45" s="234">
        <v>20000</v>
      </c>
      <c r="R45" s="234">
        <v>130000</v>
      </c>
      <c r="S45" s="234">
        <v>100000</v>
      </c>
      <c r="T45" s="234">
        <v>730000</v>
      </c>
      <c r="U45" s="234">
        <f t="shared" si="1"/>
        <v>4840895</v>
      </c>
      <c r="V45" s="234">
        <f t="shared" si="2"/>
        <v>4840895</v>
      </c>
    </row>
    <row r="46" spans="1:22" ht="12.75">
      <c r="A46" s="202" t="s">
        <v>482</v>
      </c>
      <c r="B46" s="203">
        <v>37</v>
      </c>
      <c r="C46">
        <v>2020</v>
      </c>
      <c r="D46" s="234">
        <v>840000</v>
      </c>
      <c r="E46" s="234">
        <v>181000</v>
      </c>
      <c r="F46" s="234">
        <v>40000</v>
      </c>
      <c r="G46" s="234">
        <v>0</v>
      </c>
      <c r="H46" s="234">
        <v>28500</v>
      </c>
      <c r="I46" s="234">
        <v>25000</v>
      </c>
      <c r="J46" s="234">
        <v>33000</v>
      </c>
      <c r="K46" s="234">
        <f t="shared" si="0"/>
        <v>1147500</v>
      </c>
      <c r="L46"/>
      <c r="M46">
        <v>2021</v>
      </c>
      <c r="N46" s="234">
        <v>870000</v>
      </c>
      <c r="O46" s="234">
        <v>123000</v>
      </c>
      <c r="P46" s="234">
        <v>40000</v>
      </c>
      <c r="Q46" s="234">
        <v>0</v>
      </c>
      <c r="R46" s="234">
        <v>18500</v>
      </c>
      <c r="S46" s="234">
        <v>15000</v>
      </c>
      <c r="T46" s="234">
        <v>33000</v>
      </c>
      <c r="U46" s="234">
        <f t="shared" si="1"/>
        <v>1099500</v>
      </c>
      <c r="V46" s="234">
        <f t="shared" si="2"/>
        <v>1099500</v>
      </c>
    </row>
    <row r="47" spans="1:22" ht="12.75">
      <c r="A47" s="202" t="s">
        <v>483</v>
      </c>
      <c r="B47" s="203">
        <v>38</v>
      </c>
      <c r="C47">
        <v>2020</v>
      </c>
      <c r="D47" s="234">
        <v>1630000</v>
      </c>
      <c r="E47" s="234">
        <v>0</v>
      </c>
      <c r="F47" s="234">
        <v>53300</v>
      </c>
      <c r="G47" s="234">
        <v>0</v>
      </c>
      <c r="H47" s="234">
        <v>25000</v>
      </c>
      <c r="I47" s="234">
        <v>150000</v>
      </c>
      <c r="J47" s="234">
        <v>3983</v>
      </c>
      <c r="K47" s="234">
        <f t="shared" si="0"/>
        <v>1862283</v>
      </c>
      <c r="L47"/>
      <c r="M47">
        <v>2021</v>
      </c>
      <c r="N47" s="234">
        <v>1600000</v>
      </c>
      <c r="O47" s="234">
        <v>0</v>
      </c>
      <c r="P47" s="234">
        <v>75000</v>
      </c>
      <c r="Q47" s="234">
        <v>0</v>
      </c>
      <c r="R47" s="234">
        <v>25000</v>
      </c>
      <c r="S47" s="234">
        <v>0</v>
      </c>
      <c r="T47" s="234">
        <v>0</v>
      </c>
      <c r="U47" s="234">
        <f t="shared" si="1"/>
        <v>1700000</v>
      </c>
      <c r="V47" s="234">
        <f t="shared" si="2"/>
        <v>1700000</v>
      </c>
    </row>
    <row r="48" spans="1:22" ht="12.75">
      <c r="A48" s="202" t="s">
        <v>484</v>
      </c>
      <c r="B48" s="203">
        <v>39</v>
      </c>
      <c r="C48">
        <v>2020</v>
      </c>
      <c r="D48" s="234">
        <v>1022000</v>
      </c>
      <c r="E48" s="234">
        <v>0</v>
      </c>
      <c r="F48" s="234">
        <v>35000</v>
      </c>
      <c r="G48" s="234">
        <v>595000</v>
      </c>
      <c r="H48" s="234">
        <v>13000</v>
      </c>
      <c r="I48" s="234">
        <v>20000</v>
      </c>
      <c r="J48" s="234">
        <v>100000</v>
      </c>
      <c r="K48" s="234">
        <f t="shared" si="0"/>
        <v>1785000</v>
      </c>
      <c r="L48"/>
      <c r="M48">
        <v>2021</v>
      </c>
      <c r="N48" s="234">
        <v>922000</v>
      </c>
      <c r="O48" s="234">
        <v>0</v>
      </c>
      <c r="P48" s="234">
        <v>35000</v>
      </c>
      <c r="Q48" s="234">
        <v>595000</v>
      </c>
      <c r="R48" s="234">
        <v>13000</v>
      </c>
      <c r="S48" s="234">
        <v>13000</v>
      </c>
      <c r="T48" s="234">
        <v>100000</v>
      </c>
      <c r="U48" s="234">
        <f t="shared" si="1"/>
        <v>1678000</v>
      </c>
      <c r="V48" s="234">
        <f t="shared" si="2"/>
        <v>1678000</v>
      </c>
    </row>
    <row r="49" spans="1:22" ht="12.75">
      <c r="A49" s="202" t="s">
        <v>485</v>
      </c>
      <c r="B49" s="203">
        <v>40</v>
      </c>
      <c r="C49">
        <v>2020</v>
      </c>
      <c r="D49" s="234">
        <v>6673386</v>
      </c>
      <c r="E49" s="234">
        <v>2913000</v>
      </c>
      <c r="F49" s="234">
        <v>298000</v>
      </c>
      <c r="G49" s="234">
        <v>2411000</v>
      </c>
      <c r="H49" s="234">
        <v>97000</v>
      </c>
      <c r="I49" s="234">
        <v>1070000</v>
      </c>
      <c r="J49" s="234">
        <v>1343000</v>
      </c>
      <c r="K49" s="234">
        <f t="shared" si="0"/>
        <v>14805386</v>
      </c>
      <c r="L49"/>
      <c r="M49">
        <v>2021</v>
      </c>
      <c r="N49" s="234">
        <v>6302706</v>
      </c>
      <c r="O49" s="234">
        <v>1568500</v>
      </c>
      <c r="P49" s="234">
        <v>298000</v>
      </c>
      <c r="Q49" s="234">
        <v>2498000</v>
      </c>
      <c r="R49" s="234">
        <v>97000</v>
      </c>
      <c r="S49" s="234">
        <v>391333</v>
      </c>
      <c r="T49" s="234">
        <v>1392750</v>
      </c>
      <c r="U49" s="234">
        <f t="shared" si="1"/>
        <v>12548289</v>
      </c>
      <c r="V49" s="234">
        <f t="shared" si="2"/>
        <v>12548289</v>
      </c>
    </row>
    <row r="50" spans="1:22" ht="12.75">
      <c r="A50" s="202" t="s">
        <v>486</v>
      </c>
      <c r="B50" s="203">
        <v>41</v>
      </c>
      <c r="C50">
        <v>2020</v>
      </c>
      <c r="D50" s="234">
        <v>1436262</v>
      </c>
      <c r="E50" s="234">
        <v>1214187</v>
      </c>
      <c r="F50" s="234">
        <v>152889</v>
      </c>
      <c r="G50" s="234">
        <v>8328</v>
      </c>
      <c r="H50" s="234">
        <v>23826</v>
      </c>
      <c r="I50" s="234">
        <v>114793</v>
      </c>
      <c r="J50" s="234">
        <v>54778</v>
      </c>
      <c r="K50" s="234">
        <f t="shared" si="0"/>
        <v>3005063</v>
      </c>
      <c r="L50"/>
      <c r="M50">
        <v>2021</v>
      </c>
      <c r="N50" s="234">
        <v>1347798.99</v>
      </c>
      <c r="O50" s="234">
        <v>1264187</v>
      </c>
      <c r="P50" s="234">
        <v>99890</v>
      </c>
      <c r="Q50" s="234">
        <v>8328</v>
      </c>
      <c r="R50" s="234">
        <v>23826</v>
      </c>
      <c r="S50" s="234">
        <v>114793</v>
      </c>
      <c r="T50" s="234">
        <v>54778</v>
      </c>
      <c r="U50" s="234">
        <f t="shared" si="1"/>
        <v>2913600.99</v>
      </c>
      <c r="V50" s="234">
        <f t="shared" si="2"/>
        <v>2913600.99</v>
      </c>
    </row>
    <row r="51" spans="1:22" ht="12.75">
      <c r="A51" s="202" t="s">
        <v>487</v>
      </c>
      <c r="B51" s="203">
        <v>42</v>
      </c>
      <c r="C51">
        <v>2020</v>
      </c>
      <c r="D51" s="234">
        <v>3331972.9</v>
      </c>
      <c r="E51" s="234">
        <v>500000</v>
      </c>
      <c r="F51" s="234">
        <v>261000</v>
      </c>
      <c r="G51" s="234">
        <v>5121</v>
      </c>
      <c r="H51" s="234">
        <v>39000</v>
      </c>
      <c r="I51" s="234">
        <v>60254</v>
      </c>
      <c r="J51" s="234">
        <v>0</v>
      </c>
      <c r="K51" s="234">
        <f t="shared" si="0"/>
        <v>4197347.9</v>
      </c>
      <c r="L51"/>
      <c r="M51">
        <v>2021</v>
      </c>
      <c r="N51" s="234">
        <v>2680500</v>
      </c>
      <c r="O51" s="234">
        <v>150000</v>
      </c>
      <c r="P51" s="234">
        <v>249000</v>
      </c>
      <c r="Q51" s="234">
        <v>5121</v>
      </c>
      <c r="R51" s="234">
        <v>39000</v>
      </c>
      <c r="S51" s="234">
        <v>60254</v>
      </c>
      <c r="T51" s="234">
        <v>0</v>
      </c>
      <c r="U51" s="234">
        <f t="shared" si="1"/>
        <v>3183875</v>
      </c>
      <c r="V51" s="234">
        <f t="shared" si="2"/>
        <v>3183875</v>
      </c>
    </row>
    <row r="52" spans="1:22" ht="12.75">
      <c r="A52" s="202" t="s">
        <v>488</v>
      </c>
      <c r="B52" s="203">
        <v>43</v>
      </c>
      <c r="C52">
        <v>2020</v>
      </c>
      <c r="D52" s="234">
        <v>465000</v>
      </c>
      <c r="E52" s="234">
        <v>1961</v>
      </c>
      <c r="F52" s="234">
        <v>50000</v>
      </c>
      <c r="G52" s="234">
        <v>2688</v>
      </c>
      <c r="H52" s="234">
        <v>2935</v>
      </c>
      <c r="I52" s="234">
        <v>18777</v>
      </c>
      <c r="J52" s="234">
        <v>55000</v>
      </c>
      <c r="K52" s="234">
        <f t="shared" si="0"/>
        <v>596361</v>
      </c>
      <c r="L52"/>
      <c r="M52">
        <v>2021</v>
      </c>
      <c r="N52" s="234">
        <v>450000</v>
      </c>
      <c r="O52" s="234">
        <v>6000</v>
      </c>
      <c r="P52" s="234">
        <v>45000</v>
      </c>
      <c r="Q52" s="234">
        <v>2120</v>
      </c>
      <c r="R52" s="234">
        <v>2300</v>
      </c>
      <c r="S52" s="234">
        <v>18500</v>
      </c>
      <c r="T52" s="234">
        <v>32000</v>
      </c>
      <c r="U52" s="234">
        <f t="shared" si="1"/>
        <v>555920</v>
      </c>
      <c r="V52" s="234">
        <f t="shared" si="2"/>
        <v>555920</v>
      </c>
    </row>
    <row r="53" spans="1:22" ht="12.75">
      <c r="A53" s="202" t="s">
        <v>489</v>
      </c>
      <c r="B53" s="203">
        <v>44</v>
      </c>
      <c r="C53">
        <v>2020</v>
      </c>
      <c r="D53" s="234">
        <v>8500000</v>
      </c>
      <c r="E53" s="234">
        <v>1900000</v>
      </c>
      <c r="F53" s="234">
        <v>1950000</v>
      </c>
      <c r="G53" s="234">
        <v>160000</v>
      </c>
      <c r="H53" s="234">
        <v>350000</v>
      </c>
      <c r="I53" s="234">
        <v>400000</v>
      </c>
      <c r="J53" s="234">
        <v>1020000</v>
      </c>
      <c r="K53" s="234">
        <f t="shared" si="0"/>
        <v>14280000</v>
      </c>
      <c r="L53"/>
      <c r="M53">
        <v>2021</v>
      </c>
      <c r="N53" s="234">
        <v>8100000</v>
      </c>
      <c r="O53" s="234">
        <v>875000</v>
      </c>
      <c r="P53" s="234">
        <v>1350000</v>
      </c>
      <c r="Q53" s="234">
        <v>74200</v>
      </c>
      <c r="R53" s="234">
        <v>110000</v>
      </c>
      <c r="S53" s="234">
        <v>800000</v>
      </c>
      <c r="T53" s="234">
        <v>635000</v>
      </c>
      <c r="U53" s="234">
        <f t="shared" si="1"/>
        <v>11944200</v>
      </c>
      <c r="V53" s="234">
        <f t="shared" si="2"/>
        <v>11944200</v>
      </c>
    </row>
    <row r="54" spans="1:22" ht="12.75">
      <c r="A54" s="202" t="s">
        <v>490</v>
      </c>
      <c r="B54" s="203">
        <v>45</v>
      </c>
      <c r="C54">
        <v>2020</v>
      </c>
      <c r="D54" s="234">
        <v>447668.39</v>
      </c>
      <c r="E54" s="234">
        <v>0</v>
      </c>
      <c r="F54" s="234">
        <v>40000</v>
      </c>
      <c r="G54" s="234">
        <v>5000</v>
      </c>
      <c r="H54" s="234">
        <v>12000</v>
      </c>
      <c r="I54" s="234">
        <v>15000</v>
      </c>
      <c r="J54" s="234">
        <v>25000</v>
      </c>
      <c r="K54" s="234">
        <f t="shared" si="0"/>
        <v>544668.39</v>
      </c>
      <c r="L54"/>
      <c r="M54">
        <v>2021</v>
      </c>
      <c r="N54" s="234">
        <v>480000</v>
      </c>
      <c r="O54" s="234">
        <v>0</v>
      </c>
      <c r="P54" s="234">
        <v>67500</v>
      </c>
      <c r="Q54" s="234">
        <v>6500</v>
      </c>
      <c r="R54" s="234">
        <v>3000</v>
      </c>
      <c r="S54" s="234">
        <v>30000</v>
      </c>
      <c r="T54" s="234">
        <v>23000</v>
      </c>
      <c r="U54" s="234">
        <f t="shared" si="1"/>
        <v>610000</v>
      </c>
      <c r="V54" s="234">
        <f t="shared" si="2"/>
        <v>610000</v>
      </c>
    </row>
    <row r="55" spans="1:22" ht="12.75">
      <c r="A55" s="202" t="s">
        <v>491</v>
      </c>
      <c r="B55" s="203">
        <v>46</v>
      </c>
      <c r="C55">
        <v>2020</v>
      </c>
      <c r="D55" s="234">
        <v>6142644</v>
      </c>
      <c r="E55" s="234">
        <v>3460310</v>
      </c>
      <c r="F55" s="234">
        <v>525676</v>
      </c>
      <c r="G55" s="234">
        <v>1010509</v>
      </c>
      <c r="H55" s="234">
        <v>3392000</v>
      </c>
      <c r="I55" s="234">
        <v>447300</v>
      </c>
      <c r="J55" s="234">
        <v>1081367</v>
      </c>
      <c r="K55" s="234">
        <f t="shared" si="0"/>
        <v>16059806</v>
      </c>
      <c r="L55"/>
      <c r="M55">
        <v>2021</v>
      </c>
      <c r="N55" s="234">
        <v>5952222</v>
      </c>
      <c r="O55" s="234">
        <v>1671748</v>
      </c>
      <c r="P55" s="234">
        <v>538868</v>
      </c>
      <c r="Q55" s="234">
        <v>789970</v>
      </c>
      <c r="R55" s="234">
        <v>1562000</v>
      </c>
      <c r="S55" s="234">
        <v>208645</v>
      </c>
      <c r="T55" s="234">
        <v>707527</v>
      </c>
      <c r="U55" s="234">
        <f t="shared" si="1"/>
        <v>11430980</v>
      </c>
      <c r="V55" s="234">
        <f t="shared" si="2"/>
        <v>11430980</v>
      </c>
    </row>
    <row r="56" spans="1:22" ht="12.75">
      <c r="A56" s="202" t="s">
        <v>492</v>
      </c>
      <c r="B56" s="203">
        <v>47</v>
      </c>
      <c r="C56">
        <v>2020</v>
      </c>
      <c r="D56" s="234">
        <v>170000</v>
      </c>
      <c r="E56" s="234">
        <v>0</v>
      </c>
      <c r="F56" s="234">
        <v>15000</v>
      </c>
      <c r="G56" s="234">
        <v>0</v>
      </c>
      <c r="H56" s="234">
        <v>3000</v>
      </c>
      <c r="I56" s="234">
        <v>1500</v>
      </c>
      <c r="J56" s="234">
        <v>0</v>
      </c>
      <c r="K56" s="234">
        <f t="shared" si="0"/>
        <v>189500</v>
      </c>
      <c r="L56"/>
      <c r="M56">
        <v>2021</v>
      </c>
      <c r="N56" s="234">
        <v>150000</v>
      </c>
      <c r="O56" s="234">
        <v>0</v>
      </c>
      <c r="P56" s="234">
        <v>22000</v>
      </c>
      <c r="Q56" s="234">
        <v>250</v>
      </c>
      <c r="R56" s="234">
        <v>1000</v>
      </c>
      <c r="S56" s="234">
        <v>1000</v>
      </c>
      <c r="T56" s="234">
        <v>0</v>
      </c>
      <c r="U56" s="234">
        <f t="shared" si="1"/>
        <v>174250</v>
      </c>
      <c r="V56" s="234">
        <f t="shared" si="2"/>
        <v>174250</v>
      </c>
    </row>
    <row r="57" spans="1:22" ht="12.75">
      <c r="A57" s="202" t="s">
        <v>493</v>
      </c>
      <c r="B57" s="203">
        <v>48</v>
      </c>
      <c r="C57">
        <v>2020</v>
      </c>
      <c r="D57" s="234">
        <v>4097757.1</v>
      </c>
      <c r="E57" s="234">
        <v>4460000</v>
      </c>
      <c r="F57" s="234">
        <v>225000</v>
      </c>
      <c r="G57" s="234">
        <v>520000</v>
      </c>
      <c r="H57" s="234">
        <v>15000</v>
      </c>
      <c r="I57" s="234">
        <v>485000</v>
      </c>
      <c r="J57" s="234">
        <v>260000</v>
      </c>
      <c r="K57" s="234">
        <f t="shared" si="0"/>
        <v>10062757.1</v>
      </c>
      <c r="L57"/>
      <c r="M57">
        <v>2021</v>
      </c>
      <c r="N57" s="234">
        <v>4100514.5</v>
      </c>
      <c r="O57" s="234">
        <v>2660000</v>
      </c>
      <c r="P57" s="234">
        <v>245000</v>
      </c>
      <c r="Q57" s="234">
        <v>520000</v>
      </c>
      <c r="R57" s="234">
        <v>10000</v>
      </c>
      <c r="S57" s="234">
        <v>200000</v>
      </c>
      <c r="T57" s="234">
        <v>230000</v>
      </c>
      <c r="U57" s="234">
        <f t="shared" si="1"/>
        <v>7965514.5</v>
      </c>
      <c r="V57" s="234">
        <f t="shared" si="2"/>
        <v>7965514.5</v>
      </c>
    </row>
    <row r="58" spans="1:22" ht="12.75">
      <c r="A58" s="202" t="s">
        <v>494</v>
      </c>
      <c r="B58" s="203">
        <v>49</v>
      </c>
      <c r="C58">
        <v>2020</v>
      </c>
      <c r="D58" s="234">
        <v>7600000</v>
      </c>
      <c r="E58" s="234">
        <v>20750000</v>
      </c>
      <c r="F58" s="234">
        <v>550000</v>
      </c>
      <c r="G58" s="234">
        <v>7100000</v>
      </c>
      <c r="H58" s="234">
        <v>10244395</v>
      </c>
      <c r="I58" s="234">
        <v>4870000</v>
      </c>
      <c r="J58" s="234">
        <v>1000000</v>
      </c>
      <c r="K58" s="234">
        <f t="shared" si="0"/>
        <v>52114395</v>
      </c>
      <c r="L58"/>
      <c r="M58">
        <v>2021</v>
      </c>
      <c r="N58" s="234">
        <v>7600000</v>
      </c>
      <c r="O58" s="234">
        <v>6400000</v>
      </c>
      <c r="P58" s="234">
        <v>550000</v>
      </c>
      <c r="Q58" s="234">
        <v>7100000</v>
      </c>
      <c r="R58" s="234">
        <v>10424475</v>
      </c>
      <c r="S58" s="234">
        <v>5480000</v>
      </c>
      <c r="T58" s="234">
        <v>1000000</v>
      </c>
      <c r="U58" s="234">
        <f t="shared" si="1"/>
        <v>38554475</v>
      </c>
      <c r="V58" s="234">
        <f t="shared" si="2"/>
        <v>38554475</v>
      </c>
    </row>
    <row r="59" spans="1:22" ht="12.75">
      <c r="A59" s="202" t="s">
        <v>495</v>
      </c>
      <c r="B59" s="203">
        <v>50</v>
      </c>
      <c r="C59">
        <v>2020</v>
      </c>
      <c r="D59" s="234">
        <v>4300000</v>
      </c>
      <c r="E59" s="234">
        <v>550000</v>
      </c>
      <c r="F59" s="234">
        <v>275000</v>
      </c>
      <c r="G59" s="234">
        <v>248804</v>
      </c>
      <c r="H59" s="234">
        <v>80000</v>
      </c>
      <c r="I59" s="234">
        <v>300000</v>
      </c>
      <c r="J59" s="234">
        <v>250000</v>
      </c>
      <c r="K59" s="234">
        <f t="shared" si="0"/>
        <v>6003804</v>
      </c>
      <c r="L59"/>
      <c r="M59">
        <v>2021</v>
      </c>
      <c r="N59" s="234">
        <v>4198531</v>
      </c>
      <c r="O59" s="234">
        <v>350000</v>
      </c>
      <c r="P59" s="234">
        <v>200000</v>
      </c>
      <c r="Q59" s="234">
        <v>276469</v>
      </c>
      <c r="R59" s="234">
        <v>50000</v>
      </c>
      <c r="S59" s="234">
        <v>200000</v>
      </c>
      <c r="T59" s="234">
        <v>125000</v>
      </c>
      <c r="U59" s="234">
        <f t="shared" si="1"/>
        <v>5400000</v>
      </c>
      <c r="V59" s="234">
        <f t="shared" si="2"/>
        <v>5400000</v>
      </c>
    </row>
    <row r="60" spans="1:22" ht="12.75">
      <c r="A60" s="202" t="s">
        <v>496</v>
      </c>
      <c r="B60" s="203">
        <v>51</v>
      </c>
      <c r="C60">
        <v>2020</v>
      </c>
      <c r="D60" s="234">
        <v>950000</v>
      </c>
      <c r="E60" s="234">
        <v>0</v>
      </c>
      <c r="F60" s="234">
        <v>49000</v>
      </c>
      <c r="G60" s="234">
        <v>7000</v>
      </c>
      <c r="H60" s="234">
        <v>4000</v>
      </c>
      <c r="I60" s="234">
        <v>13000</v>
      </c>
      <c r="J60" s="234">
        <v>12000</v>
      </c>
      <c r="K60" s="234">
        <f t="shared" si="0"/>
        <v>1035000</v>
      </c>
      <c r="L60"/>
      <c r="M60">
        <v>2021</v>
      </c>
      <c r="N60" s="234">
        <v>875000</v>
      </c>
      <c r="O60" s="234">
        <v>0</v>
      </c>
      <c r="P60" s="234">
        <v>50500</v>
      </c>
      <c r="Q60" s="234">
        <v>6500</v>
      </c>
      <c r="R60" s="234">
        <v>5000</v>
      </c>
      <c r="S60" s="234">
        <v>12000</v>
      </c>
      <c r="T60" s="234">
        <v>6500</v>
      </c>
      <c r="U60" s="234">
        <f t="shared" si="1"/>
        <v>955500</v>
      </c>
      <c r="V60" s="234">
        <f t="shared" si="2"/>
        <v>955500</v>
      </c>
    </row>
    <row r="61" spans="1:22" ht="12.75">
      <c r="A61" s="202" t="s">
        <v>497</v>
      </c>
      <c r="B61" s="203">
        <v>52</v>
      </c>
      <c r="C61">
        <v>2020</v>
      </c>
      <c r="D61" s="234">
        <v>1742353</v>
      </c>
      <c r="E61" s="234">
        <v>239752</v>
      </c>
      <c r="F61" s="234">
        <v>170167</v>
      </c>
      <c r="G61" s="234">
        <v>28589</v>
      </c>
      <c r="H61" s="234">
        <v>24573</v>
      </c>
      <c r="I61" s="234">
        <v>55678</v>
      </c>
      <c r="J61" s="234">
        <v>41202</v>
      </c>
      <c r="K61" s="234">
        <f t="shared" si="0"/>
        <v>2302314</v>
      </c>
      <c r="L61"/>
      <c r="M61">
        <v>2021</v>
      </c>
      <c r="N61" s="234">
        <v>1567972</v>
      </c>
      <c r="O61" s="234">
        <v>150674.36</v>
      </c>
      <c r="P61" s="234">
        <v>125841</v>
      </c>
      <c r="Q61" s="234">
        <v>29533</v>
      </c>
      <c r="R61" s="234">
        <v>28060</v>
      </c>
      <c r="S61" s="234">
        <v>37000</v>
      </c>
      <c r="T61" s="234">
        <v>29423</v>
      </c>
      <c r="U61" s="234">
        <f t="shared" si="1"/>
        <v>1968503.3599999999</v>
      </c>
      <c r="V61" s="234">
        <f t="shared" si="2"/>
        <v>1968503.3599999999</v>
      </c>
    </row>
    <row r="62" spans="1:22" ht="12.75">
      <c r="A62" s="202" t="s">
        <v>498</v>
      </c>
      <c r="B62" s="203">
        <v>53</v>
      </c>
      <c r="C62">
        <v>2020</v>
      </c>
      <c r="D62" s="234">
        <v>140000</v>
      </c>
      <c r="E62" s="234">
        <v>32000</v>
      </c>
      <c r="F62" s="234">
        <v>35000</v>
      </c>
      <c r="G62" s="234">
        <v>1000</v>
      </c>
      <c r="H62" s="234">
        <v>0</v>
      </c>
      <c r="I62" s="234">
        <v>5000</v>
      </c>
      <c r="J62" s="234">
        <v>0</v>
      </c>
      <c r="K62" s="234">
        <f t="shared" si="0"/>
        <v>213000</v>
      </c>
      <c r="L62"/>
      <c r="M62">
        <v>2021</v>
      </c>
      <c r="N62" s="234">
        <v>140000</v>
      </c>
      <c r="O62" s="234">
        <v>21500</v>
      </c>
      <c r="P62" s="234">
        <v>35000</v>
      </c>
      <c r="Q62" s="234">
        <v>882</v>
      </c>
      <c r="R62" s="234">
        <v>4500</v>
      </c>
      <c r="S62" s="234">
        <v>2100</v>
      </c>
      <c r="T62" s="234">
        <v>0</v>
      </c>
      <c r="U62" s="234">
        <f t="shared" si="1"/>
        <v>203982</v>
      </c>
      <c r="V62" s="234">
        <f t="shared" si="2"/>
        <v>203982</v>
      </c>
    </row>
    <row r="63" spans="1:22" ht="12.75">
      <c r="A63" s="202" t="s">
        <v>499</v>
      </c>
      <c r="B63" s="203">
        <v>54</v>
      </c>
      <c r="C63">
        <v>2020</v>
      </c>
      <c r="D63" s="234">
        <v>2000000</v>
      </c>
      <c r="E63" s="234">
        <v>185150</v>
      </c>
      <c r="F63" s="234">
        <v>78000</v>
      </c>
      <c r="G63" s="234">
        <v>700000</v>
      </c>
      <c r="H63" s="234">
        <v>82000</v>
      </c>
      <c r="I63" s="234">
        <v>45500</v>
      </c>
      <c r="J63" s="234">
        <v>32500</v>
      </c>
      <c r="K63" s="234">
        <f t="shared" si="0"/>
        <v>3123150</v>
      </c>
      <c r="L63"/>
      <c r="M63">
        <v>2021</v>
      </c>
      <c r="N63" s="234">
        <v>1805000</v>
      </c>
      <c r="O63" s="234">
        <v>171025</v>
      </c>
      <c r="P63" s="234">
        <v>75000</v>
      </c>
      <c r="Q63" s="234">
        <v>700000</v>
      </c>
      <c r="R63" s="234">
        <v>65500</v>
      </c>
      <c r="S63" s="234">
        <v>26500</v>
      </c>
      <c r="T63" s="234">
        <v>0</v>
      </c>
      <c r="U63" s="234">
        <f t="shared" si="1"/>
        <v>2843025</v>
      </c>
      <c r="V63" s="234">
        <f t="shared" si="2"/>
        <v>2843025</v>
      </c>
    </row>
    <row r="64" spans="1:22" ht="12.75">
      <c r="A64" s="202" t="s">
        <v>500</v>
      </c>
      <c r="B64" s="203">
        <v>55</v>
      </c>
      <c r="C64">
        <v>2020</v>
      </c>
      <c r="D64" s="234">
        <v>985000</v>
      </c>
      <c r="E64" s="234">
        <v>1700000</v>
      </c>
      <c r="F64" s="234">
        <v>150000</v>
      </c>
      <c r="G64" s="234">
        <v>25000</v>
      </c>
      <c r="H64" s="234">
        <v>40000</v>
      </c>
      <c r="I64" s="234">
        <v>75000</v>
      </c>
      <c r="J64" s="234">
        <v>2500</v>
      </c>
      <c r="K64" s="234">
        <f t="shared" si="0"/>
        <v>2977500</v>
      </c>
      <c r="L64"/>
      <c r="M64">
        <v>2021</v>
      </c>
      <c r="N64" s="234">
        <v>925000</v>
      </c>
      <c r="O64" s="234">
        <v>650000</v>
      </c>
      <c r="P64" s="234">
        <v>53000</v>
      </c>
      <c r="Q64" s="234">
        <v>25000</v>
      </c>
      <c r="R64" s="234">
        <v>40000</v>
      </c>
      <c r="S64" s="234">
        <v>50000</v>
      </c>
      <c r="T64" s="234">
        <v>2500</v>
      </c>
      <c r="U64" s="234">
        <f t="shared" si="1"/>
        <v>1745500</v>
      </c>
      <c r="V64" s="234">
        <f t="shared" si="2"/>
        <v>1745500</v>
      </c>
    </row>
    <row r="65" spans="1:22" ht="12.75">
      <c r="A65" s="202" t="s">
        <v>501</v>
      </c>
      <c r="B65" s="203">
        <v>56</v>
      </c>
      <c r="C65">
        <v>2020</v>
      </c>
      <c r="D65" s="234">
        <v>5400000</v>
      </c>
      <c r="E65" s="234">
        <v>1070000</v>
      </c>
      <c r="F65" s="234">
        <v>450000</v>
      </c>
      <c r="G65" s="234">
        <v>53393</v>
      </c>
      <c r="H65" s="234">
        <v>170000</v>
      </c>
      <c r="I65" s="234">
        <v>217000</v>
      </c>
      <c r="J65" s="234">
        <v>876407</v>
      </c>
      <c r="K65" s="234">
        <f t="shared" si="0"/>
        <v>8236800</v>
      </c>
      <c r="L65"/>
      <c r="M65">
        <v>2021</v>
      </c>
      <c r="N65" s="234">
        <v>4900000</v>
      </c>
      <c r="O65" s="234">
        <v>450000</v>
      </c>
      <c r="P65" s="234">
        <v>450000</v>
      </c>
      <c r="Q65" s="234">
        <v>55000</v>
      </c>
      <c r="R65" s="234">
        <v>125000</v>
      </c>
      <c r="S65" s="234">
        <v>200000</v>
      </c>
      <c r="T65" s="234">
        <v>876407</v>
      </c>
      <c r="U65" s="234">
        <f t="shared" si="1"/>
        <v>7056407</v>
      </c>
      <c r="V65" s="234">
        <f t="shared" si="2"/>
        <v>7056407</v>
      </c>
    </row>
    <row r="66" spans="1:22" ht="12.75">
      <c r="A66" s="202" t="s">
        <v>502</v>
      </c>
      <c r="B66" s="203">
        <v>57</v>
      </c>
      <c r="C66">
        <v>2020</v>
      </c>
      <c r="D66" s="234">
        <v>12100000</v>
      </c>
      <c r="E66" s="234">
        <v>2450000</v>
      </c>
      <c r="F66" s="234">
        <v>358750</v>
      </c>
      <c r="G66" s="234">
        <v>1800000</v>
      </c>
      <c r="H66" s="234">
        <v>2752500</v>
      </c>
      <c r="I66" s="234">
        <v>1300000</v>
      </c>
      <c r="J66" s="234">
        <v>1350000</v>
      </c>
      <c r="K66" s="234">
        <f t="shared" si="0"/>
        <v>22111250</v>
      </c>
      <c r="L66"/>
      <c r="M66">
        <v>2021</v>
      </c>
      <c r="N66" s="234">
        <v>5611700</v>
      </c>
      <c r="O66" s="234">
        <v>1000000</v>
      </c>
      <c r="P66" s="234">
        <v>300000</v>
      </c>
      <c r="Q66" s="234">
        <v>1800000</v>
      </c>
      <c r="R66" s="234">
        <v>1600000</v>
      </c>
      <c r="S66" s="234">
        <v>900000</v>
      </c>
      <c r="T66" s="234">
        <v>1300000</v>
      </c>
      <c r="U66" s="234">
        <f t="shared" si="1"/>
        <v>12511700</v>
      </c>
      <c r="V66" s="234">
        <f t="shared" si="2"/>
        <v>12511700</v>
      </c>
    </row>
    <row r="67" spans="1:22" ht="12.75">
      <c r="A67" s="202" t="s">
        <v>503</v>
      </c>
      <c r="B67" s="203">
        <v>58</v>
      </c>
      <c r="C67">
        <v>2020</v>
      </c>
      <c r="D67" s="234">
        <v>570000</v>
      </c>
      <c r="E67" s="234">
        <v>0</v>
      </c>
      <c r="F67" s="234">
        <v>30000</v>
      </c>
      <c r="G67" s="234">
        <v>0</v>
      </c>
      <c r="H67" s="234">
        <v>3800</v>
      </c>
      <c r="I67" s="234">
        <v>5000</v>
      </c>
      <c r="J67" s="234">
        <v>0</v>
      </c>
      <c r="K67" s="234">
        <f t="shared" si="0"/>
        <v>608800</v>
      </c>
      <c r="L67"/>
      <c r="M67">
        <v>2021</v>
      </c>
      <c r="N67" s="234">
        <v>550000</v>
      </c>
      <c r="O67" s="234">
        <v>0</v>
      </c>
      <c r="P67" s="234">
        <v>20000</v>
      </c>
      <c r="Q67" s="234">
        <v>0</v>
      </c>
      <c r="R67" s="234">
        <v>4000</v>
      </c>
      <c r="S67" s="234">
        <v>5000</v>
      </c>
      <c r="T67" s="234">
        <v>0</v>
      </c>
      <c r="U67" s="234">
        <f t="shared" si="1"/>
        <v>579000</v>
      </c>
      <c r="V67" s="234">
        <f t="shared" si="2"/>
        <v>579000</v>
      </c>
    </row>
    <row r="68" spans="1:22" ht="12.75">
      <c r="A68" s="202" t="s">
        <v>504</v>
      </c>
      <c r="B68" s="203">
        <v>59</v>
      </c>
      <c r="C68">
        <v>2020</v>
      </c>
      <c r="D68" s="234">
        <v>160000</v>
      </c>
      <c r="E68" s="234">
        <v>0</v>
      </c>
      <c r="F68" s="234">
        <v>15000</v>
      </c>
      <c r="G68" s="234">
        <v>11500</v>
      </c>
      <c r="H68" s="234">
        <v>3000</v>
      </c>
      <c r="I68" s="234">
        <v>3400</v>
      </c>
      <c r="J68" s="234">
        <v>3000</v>
      </c>
      <c r="K68" s="234">
        <f t="shared" si="0"/>
        <v>195900</v>
      </c>
      <c r="L68"/>
      <c r="M68">
        <v>2021</v>
      </c>
      <c r="N68" s="234">
        <v>160000</v>
      </c>
      <c r="O68" s="234">
        <v>0</v>
      </c>
      <c r="P68" s="234">
        <v>16500</v>
      </c>
      <c r="Q68" s="234">
        <v>12000</v>
      </c>
      <c r="R68" s="234">
        <v>3200</v>
      </c>
      <c r="S68" s="234">
        <v>5000</v>
      </c>
      <c r="T68" s="234">
        <v>3000</v>
      </c>
      <c r="U68" s="234">
        <f t="shared" si="1"/>
        <v>199700</v>
      </c>
      <c r="V68" s="234">
        <f t="shared" si="2"/>
        <v>199700</v>
      </c>
    </row>
    <row r="69" spans="1:22" ht="12.75">
      <c r="A69" s="202" t="s">
        <v>505</v>
      </c>
      <c r="B69" s="203">
        <v>60</v>
      </c>
      <c r="C69">
        <v>2019</v>
      </c>
      <c r="D69" s="234">
        <v>158000</v>
      </c>
      <c r="E69" s="234">
        <v>0</v>
      </c>
      <c r="F69" s="234">
        <v>36674.12</v>
      </c>
      <c r="G69" s="234">
        <v>0</v>
      </c>
      <c r="H69" s="234">
        <v>505</v>
      </c>
      <c r="I69" s="234">
        <v>1010</v>
      </c>
      <c r="J69" s="234">
        <v>2500</v>
      </c>
      <c r="K69" s="234">
        <f t="shared" si="0"/>
        <v>198689.12</v>
      </c>
      <c r="L69"/>
      <c r="M69">
        <v>2020</v>
      </c>
      <c r="N69" s="234">
        <v>160000</v>
      </c>
      <c r="O69" s="234">
        <v>0</v>
      </c>
      <c r="P69" s="234">
        <v>29000</v>
      </c>
      <c r="Q69" s="234">
        <v>282</v>
      </c>
      <c r="R69" s="234">
        <v>600</v>
      </c>
      <c r="S69" s="234">
        <v>9450</v>
      </c>
      <c r="T69" s="234">
        <v>2500</v>
      </c>
      <c r="U69" s="234">
        <f t="shared" si="1"/>
        <v>201832</v>
      </c>
      <c r="V69" s="234">
        <f t="shared" si="2"/>
        <v>201832</v>
      </c>
    </row>
    <row r="70" spans="1:22" ht="12.75">
      <c r="A70" s="202" t="s">
        <v>506</v>
      </c>
      <c r="B70" s="203">
        <v>61</v>
      </c>
      <c r="C70">
        <v>2020</v>
      </c>
      <c r="D70" s="234">
        <v>6200000</v>
      </c>
      <c r="E70" s="234">
        <v>1207008</v>
      </c>
      <c r="F70" s="234">
        <v>500000</v>
      </c>
      <c r="G70" s="234">
        <v>1300000</v>
      </c>
      <c r="H70" s="234">
        <v>250000</v>
      </c>
      <c r="I70" s="234">
        <v>500000</v>
      </c>
      <c r="J70" s="234">
        <v>650000</v>
      </c>
      <c r="K70" s="234">
        <f t="shared" si="0"/>
        <v>10607008</v>
      </c>
      <c r="L70"/>
      <c r="M70">
        <v>2021</v>
      </c>
      <c r="N70" s="234">
        <v>5888485</v>
      </c>
      <c r="O70" s="234">
        <v>1445500</v>
      </c>
      <c r="P70" s="234">
        <v>450000</v>
      </c>
      <c r="Q70" s="234">
        <v>1400000</v>
      </c>
      <c r="R70" s="234">
        <v>230000</v>
      </c>
      <c r="S70" s="234">
        <v>500000</v>
      </c>
      <c r="T70" s="234">
        <v>250000</v>
      </c>
      <c r="U70" s="234">
        <f t="shared" si="1"/>
        <v>10163985</v>
      </c>
      <c r="V70" s="234">
        <f t="shared" si="2"/>
        <v>10163985</v>
      </c>
    </row>
    <row r="71" spans="1:22" ht="12.75">
      <c r="A71" s="202" t="s">
        <v>507</v>
      </c>
      <c r="B71" s="203">
        <v>62</v>
      </c>
      <c r="C71" s="236">
        <v>2020</v>
      </c>
      <c r="D71" s="234">
        <v>260000</v>
      </c>
      <c r="E71" s="234">
        <v>80000</v>
      </c>
      <c r="F71" s="234">
        <v>32000</v>
      </c>
      <c r="G71" s="234">
        <v>5000</v>
      </c>
      <c r="H71" s="234">
        <v>8000</v>
      </c>
      <c r="I71" s="234">
        <v>6000</v>
      </c>
      <c r="J71" s="234">
        <v>0</v>
      </c>
      <c r="K71" s="234">
        <f t="shared" si="0"/>
        <v>391000</v>
      </c>
      <c r="L71"/>
      <c r="M71">
        <v>2021</v>
      </c>
      <c r="N71" s="234">
        <v>250000</v>
      </c>
      <c r="O71" s="234">
        <v>205000</v>
      </c>
      <c r="P71" s="234">
        <v>32000</v>
      </c>
      <c r="Q71" s="234">
        <v>4500</v>
      </c>
      <c r="R71" s="234">
        <v>8000</v>
      </c>
      <c r="S71" s="234">
        <v>6000</v>
      </c>
      <c r="T71" s="234">
        <v>0</v>
      </c>
      <c r="U71" s="234">
        <f t="shared" si="1"/>
        <v>505500</v>
      </c>
      <c r="V71" s="234">
        <f t="shared" si="2"/>
        <v>505500</v>
      </c>
    </row>
    <row r="72" spans="1:22" ht="12.75">
      <c r="A72" s="202" t="s">
        <v>508</v>
      </c>
      <c r="B72" s="203">
        <v>63</v>
      </c>
      <c r="C72">
        <v>2020</v>
      </c>
      <c r="D72" s="234">
        <v>230600</v>
      </c>
      <c r="E72" s="234">
        <v>2790</v>
      </c>
      <c r="F72" s="234">
        <v>13200</v>
      </c>
      <c r="G72" s="234">
        <v>0</v>
      </c>
      <c r="H72" s="234">
        <v>1400</v>
      </c>
      <c r="I72" s="234">
        <v>4500</v>
      </c>
      <c r="J72" s="234">
        <v>21750</v>
      </c>
      <c r="K72" s="234">
        <f t="shared" si="0"/>
        <v>274240</v>
      </c>
      <c r="L72"/>
      <c r="M72">
        <v>2021</v>
      </c>
      <c r="N72" s="234">
        <v>230000</v>
      </c>
      <c r="O72" s="234">
        <v>1530</v>
      </c>
      <c r="P72" s="234">
        <v>11500</v>
      </c>
      <c r="Q72" s="234">
        <v>0</v>
      </c>
      <c r="R72" s="234">
        <v>1100</v>
      </c>
      <c r="S72" s="234">
        <v>5300</v>
      </c>
      <c r="T72" s="234">
        <v>21750</v>
      </c>
      <c r="U72" s="234">
        <f t="shared" si="1"/>
        <v>271180</v>
      </c>
      <c r="V72" s="234">
        <f t="shared" si="2"/>
        <v>271180</v>
      </c>
    </row>
    <row r="73" spans="1:22" ht="12.75">
      <c r="A73" s="202" t="s">
        <v>509</v>
      </c>
      <c r="B73" s="203">
        <v>64</v>
      </c>
      <c r="C73">
        <v>2020</v>
      </c>
      <c r="D73" s="234">
        <v>1498879</v>
      </c>
      <c r="E73" s="234">
        <v>80000</v>
      </c>
      <c r="F73" s="234">
        <v>200000</v>
      </c>
      <c r="G73" s="234">
        <v>280000</v>
      </c>
      <c r="H73" s="234">
        <v>20000</v>
      </c>
      <c r="I73" s="234">
        <v>125000</v>
      </c>
      <c r="J73" s="234">
        <v>250000</v>
      </c>
      <c r="K73" s="234">
        <f t="shared" si="0"/>
        <v>2453879</v>
      </c>
      <c r="L73"/>
      <c r="M73">
        <v>2021</v>
      </c>
      <c r="N73" s="234">
        <v>1594032</v>
      </c>
      <c r="O73" s="234">
        <v>100000</v>
      </c>
      <c r="P73" s="234">
        <v>180000</v>
      </c>
      <c r="Q73" s="234">
        <v>200000</v>
      </c>
      <c r="R73" s="234">
        <v>5000</v>
      </c>
      <c r="S73" s="234">
        <v>150000</v>
      </c>
      <c r="T73" s="234">
        <v>130000</v>
      </c>
      <c r="U73" s="234">
        <f t="shared" si="1"/>
        <v>2359032</v>
      </c>
      <c r="V73" s="234">
        <f t="shared" si="2"/>
        <v>2359032</v>
      </c>
    </row>
    <row r="74" spans="1:22" ht="12.75">
      <c r="A74" s="202" t="s">
        <v>510</v>
      </c>
      <c r="B74" s="203">
        <v>65</v>
      </c>
      <c r="C74">
        <v>2020</v>
      </c>
      <c r="D74" s="234">
        <v>1543102</v>
      </c>
      <c r="E74" s="234">
        <v>194445</v>
      </c>
      <c r="F74" s="234">
        <v>131300</v>
      </c>
      <c r="G74" s="234">
        <v>1304</v>
      </c>
      <c r="H74" s="234">
        <v>25250</v>
      </c>
      <c r="I74" s="234">
        <v>34275</v>
      </c>
      <c r="J74" s="234">
        <v>8324</v>
      </c>
      <c r="K74" s="234">
        <f t="shared" si="0"/>
        <v>1938000</v>
      </c>
      <c r="L74"/>
      <c r="M74">
        <v>2021</v>
      </c>
      <c r="N74" s="234">
        <v>1329918</v>
      </c>
      <c r="O74" s="234">
        <v>162043</v>
      </c>
      <c r="P74" s="234">
        <v>118170</v>
      </c>
      <c r="Q74" s="234">
        <v>1174</v>
      </c>
      <c r="R74" s="234">
        <v>22725</v>
      </c>
      <c r="S74" s="234">
        <v>30848</v>
      </c>
      <c r="T74" s="234">
        <v>0</v>
      </c>
      <c r="U74" s="234">
        <f t="shared" si="1"/>
        <v>1664878</v>
      </c>
      <c r="V74" s="234">
        <f t="shared" si="2"/>
        <v>1664878</v>
      </c>
    </row>
    <row r="75" spans="1:22" ht="12.75">
      <c r="A75" s="202" t="s">
        <v>511</v>
      </c>
      <c r="B75" s="203">
        <v>66</v>
      </c>
      <c r="C75">
        <v>2020</v>
      </c>
      <c r="D75" s="234">
        <v>130000</v>
      </c>
      <c r="E75" s="234">
        <v>0</v>
      </c>
      <c r="F75" s="234">
        <v>10000</v>
      </c>
      <c r="G75" s="234">
        <v>0</v>
      </c>
      <c r="H75" s="234">
        <v>6000</v>
      </c>
      <c r="I75" s="234">
        <v>1000</v>
      </c>
      <c r="J75" s="234">
        <v>0</v>
      </c>
      <c r="K75" s="234">
        <f aca="true" t="shared" si="3" ref="K75:K138">SUM(D75:J75)</f>
        <v>147000</v>
      </c>
      <c r="L75"/>
      <c r="M75">
        <v>2021</v>
      </c>
      <c r="N75" s="234">
        <v>137500</v>
      </c>
      <c r="O75" s="234">
        <v>0</v>
      </c>
      <c r="P75" s="234">
        <v>10000</v>
      </c>
      <c r="Q75" s="234">
        <v>0</v>
      </c>
      <c r="R75" s="234">
        <v>6000</v>
      </c>
      <c r="S75" s="234">
        <v>1000</v>
      </c>
      <c r="T75" s="234">
        <v>0</v>
      </c>
      <c r="U75" s="234">
        <f aca="true" t="shared" si="4" ref="U75:U138">SUM(N75:T75)</f>
        <v>154500</v>
      </c>
      <c r="V75" s="234">
        <f aca="true" t="shared" si="5" ref="V75:V138">SUM(N75:T75)</f>
        <v>154500</v>
      </c>
    </row>
    <row r="76" spans="1:22" ht="12.75">
      <c r="A76" s="202" t="s">
        <v>512</v>
      </c>
      <c r="B76" s="203">
        <v>67</v>
      </c>
      <c r="C76">
        <v>2020</v>
      </c>
      <c r="D76" s="234">
        <v>3316531</v>
      </c>
      <c r="E76" s="234">
        <v>1555269</v>
      </c>
      <c r="F76" s="234">
        <v>150000</v>
      </c>
      <c r="G76" s="234">
        <v>20000</v>
      </c>
      <c r="H76" s="234">
        <v>75000</v>
      </c>
      <c r="I76" s="234">
        <v>700000</v>
      </c>
      <c r="J76" s="234">
        <v>160000</v>
      </c>
      <c r="K76" s="234">
        <f t="shared" si="3"/>
        <v>5976800</v>
      </c>
      <c r="L76"/>
      <c r="M76">
        <v>2021</v>
      </c>
      <c r="N76" s="234">
        <v>3182923</v>
      </c>
      <c r="O76" s="234">
        <v>600000</v>
      </c>
      <c r="P76" s="234">
        <v>170000</v>
      </c>
      <c r="Q76" s="234">
        <v>25000</v>
      </c>
      <c r="R76" s="234">
        <v>55000</v>
      </c>
      <c r="S76" s="234">
        <v>750000</v>
      </c>
      <c r="T76" s="234">
        <v>95000</v>
      </c>
      <c r="U76" s="234">
        <f t="shared" si="4"/>
        <v>4877923</v>
      </c>
      <c r="V76" s="234">
        <f t="shared" si="5"/>
        <v>4877923</v>
      </c>
    </row>
    <row r="77" spans="1:22" ht="12.75">
      <c r="A77" s="202" t="s">
        <v>513</v>
      </c>
      <c r="B77" s="203">
        <v>68</v>
      </c>
      <c r="C77">
        <v>2020</v>
      </c>
      <c r="D77" s="234">
        <v>220000</v>
      </c>
      <c r="E77" s="234">
        <v>0</v>
      </c>
      <c r="F77" s="234">
        <v>11000</v>
      </c>
      <c r="G77" s="234">
        <v>0</v>
      </c>
      <c r="H77" s="234">
        <v>1000</v>
      </c>
      <c r="I77" s="234">
        <v>5000</v>
      </c>
      <c r="J77" s="234">
        <v>0</v>
      </c>
      <c r="K77" s="234">
        <f t="shared" si="3"/>
        <v>237000</v>
      </c>
      <c r="L77"/>
      <c r="M77">
        <v>2021</v>
      </c>
      <c r="N77" s="234">
        <v>165000</v>
      </c>
      <c r="O77" s="234">
        <v>0</v>
      </c>
      <c r="P77" s="234">
        <v>8250</v>
      </c>
      <c r="Q77" s="234">
        <v>0</v>
      </c>
      <c r="R77" s="234">
        <v>750</v>
      </c>
      <c r="S77" s="234">
        <v>3750</v>
      </c>
      <c r="T77" s="234">
        <v>0</v>
      </c>
      <c r="U77" s="234">
        <f t="shared" si="4"/>
        <v>177750</v>
      </c>
      <c r="V77" s="234">
        <f t="shared" si="5"/>
        <v>177750</v>
      </c>
    </row>
    <row r="78" spans="1:22" ht="12.75">
      <c r="A78" s="202" t="s">
        <v>514</v>
      </c>
      <c r="B78" s="203">
        <v>69</v>
      </c>
      <c r="C78">
        <v>2020</v>
      </c>
      <c r="D78" s="234">
        <v>101500</v>
      </c>
      <c r="E78" s="234">
        <v>0</v>
      </c>
      <c r="F78" s="234">
        <v>9000</v>
      </c>
      <c r="G78" s="234">
        <v>1000</v>
      </c>
      <c r="H78" s="234">
        <v>500</v>
      </c>
      <c r="I78" s="234">
        <v>500</v>
      </c>
      <c r="J78" s="234">
        <v>0</v>
      </c>
      <c r="K78" s="234">
        <f t="shared" si="3"/>
        <v>112500</v>
      </c>
      <c r="L78"/>
      <c r="M78">
        <v>2021</v>
      </c>
      <c r="N78" s="234">
        <v>101500</v>
      </c>
      <c r="O78" s="234">
        <v>0</v>
      </c>
      <c r="P78" s="234">
        <v>1000</v>
      </c>
      <c r="Q78" s="234">
        <v>9000</v>
      </c>
      <c r="R78" s="234">
        <v>0</v>
      </c>
      <c r="S78" s="234">
        <v>500</v>
      </c>
      <c r="T78" s="234">
        <v>0</v>
      </c>
      <c r="U78" s="234">
        <f t="shared" si="4"/>
        <v>112000</v>
      </c>
      <c r="V78" s="234">
        <f t="shared" si="5"/>
        <v>112000</v>
      </c>
    </row>
    <row r="79" spans="1:22" ht="12.75">
      <c r="A79" s="202" t="s">
        <v>515</v>
      </c>
      <c r="B79" s="203">
        <v>70</v>
      </c>
      <c r="C79">
        <v>2020</v>
      </c>
      <c r="D79" s="234">
        <v>750000</v>
      </c>
      <c r="E79" s="234">
        <v>38850</v>
      </c>
      <c r="F79" s="234">
        <v>46000</v>
      </c>
      <c r="G79" s="234">
        <v>6600</v>
      </c>
      <c r="H79" s="234">
        <v>13700</v>
      </c>
      <c r="I79" s="234">
        <v>10000</v>
      </c>
      <c r="J79" s="234">
        <v>0</v>
      </c>
      <c r="K79" s="234">
        <f t="shared" si="3"/>
        <v>865150</v>
      </c>
      <c r="L79"/>
      <c r="M79">
        <v>2021</v>
      </c>
      <c r="N79" s="234">
        <v>750000</v>
      </c>
      <c r="O79" s="234">
        <v>38850</v>
      </c>
      <c r="P79" s="234">
        <v>46000</v>
      </c>
      <c r="Q79" s="234">
        <v>6600</v>
      </c>
      <c r="R79" s="234">
        <v>13700</v>
      </c>
      <c r="S79" s="234">
        <v>10000</v>
      </c>
      <c r="T79" s="234">
        <v>0</v>
      </c>
      <c r="U79" s="234">
        <f t="shared" si="4"/>
        <v>865150</v>
      </c>
      <c r="V79" s="234">
        <f t="shared" si="5"/>
        <v>865150</v>
      </c>
    </row>
    <row r="80" spans="1:22" ht="12.75">
      <c r="A80" s="202" t="s">
        <v>516</v>
      </c>
      <c r="B80" s="203">
        <v>71</v>
      </c>
      <c r="C80">
        <v>2020</v>
      </c>
      <c r="D80" s="234">
        <v>4450000</v>
      </c>
      <c r="E80" s="234">
        <v>2475000</v>
      </c>
      <c r="F80" s="234">
        <v>300000</v>
      </c>
      <c r="G80" s="234">
        <v>1220000</v>
      </c>
      <c r="H80" s="234">
        <v>50000</v>
      </c>
      <c r="I80" s="234">
        <v>160000</v>
      </c>
      <c r="J80" s="234">
        <v>424077.88</v>
      </c>
      <c r="K80" s="234">
        <f t="shared" si="3"/>
        <v>9079077.88</v>
      </c>
      <c r="L80"/>
      <c r="M80">
        <v>2021</v>
      </c>
      <c r="N80" s="234">
        <v>4450000</v>
      </c>
      <c r="O80" s="234">
        <v>1535000</v>
      </c>
      <c r="P80" s="234">
        <v>300000</v>
      </c>
      <c r="Q80" s="234">
        <v>1363000</v>
      </c>
      <c r="R80" s="234">
        <v>50000</v>
      </c>
      <c r="S80" s="234">
        <v>160000</v>
      </c>
      <c r="T80" s="234">
        <v>326841</v>
      </c>
      <c r="U80" s="234">
        <f t="shared" si="4"/>
        <v>8184841</v>
      </c>
      <c r="V80" s="234">
        <f t="shared" si="5"/>
        <v>8184841</v>
      </c>
    </row>
    <row r="81" spans="1:22" ht="12.75">
      <c r="A81" s="202" t="s">
        <v>517</v>
      </c>
      <c r="B81" s="203">
        <v>72</v>
      </c>
      <c r="C81">
        <v>2020</v>
      </c>
      <c r="D81" s="234">
        <v>3935000</v>
      </c>
      <c r="E81" s="234">
        <v>1040000</v>
      </c>
      <c r="F81" s="234">
        <v>250000</v>
      </c>
      <c r="G81" s="234">
        <v>10000</v>
      </c>
      <c r="H81" s="234">
        <v>100000</v>
      </c>
      <c r="I81" s="234">
        <v>48000</v>
      </c>
      <c r="J81" s="234">
        <v>200000</v>
      </c>
      <c r="K81" s="234">
        <f t="shared" si="3"/>
        <v>5583000</v>
      </c>
      <c r="L81"/>
      <c r="M81">
        <v>2021</v>
      </c>
      <c r="N81" s="234">
        <v>4170000</v>
      </c>
      <c r="O81" s="234">
        <v>1040000</v>
      </c>
      <c r="P81" s="234">
        <v>250000</v>
      </c>
      <c r="Q81" s="234">
        <v>10000</v>
      </c>
      <c r="R81" s="234">
        <v>100000</v>
      </c>
      <c r="S81" s="234">
        <v>48000</v>
      </c>
      <c r="T81" s="234">
        <v>200000</v>
      </c>
      <c r="U81" s="234">
        <f t="shared" si="4"/>
        <v>5818000</v>
      </c>
      <c r="V81" s="234">
        <f t="shared" si="5"/>
        <v>5818000</v>
      </c>
    </row>
    <row r="82" spans="1:22" ht="12.75">
      <c r="A82" s="202" t="s">
        <v>518</v>
      </c>
      <c r="B82" s="203">
        <v>73</v>
      </c>
      <c r="C82">
        <v>2020</v>
      </c>
      <c r="D82" s="234">
        <v>3800000</v>
      </c>
      <c r="E82" s="234">
        <v>0</v>
      </c>
      <c r="F82" s="234">
        <v>600000</v>
      </c>
      <c r="G82" s="234">
        <v>140000</v>
      </c>
      <c r="H82" s="234">
        <v>130000</v>
      </c>
      <c r="I82" s="234">
        <v>200000</v>
      </c>
      <c r="J82" s="234">
        <v>290000</v>
      </c>
      <c r="K82" s="234">
        <f t="shared" si="3"/>
        <v>5160000</v>
      </c>
      <c r="L82"/>
      <c r="M82">
        <v>2021</v>
      </c>
      <c r="N82" s="234">
        <v>3655000</v>
      </c>
      <c r="O82" s="234">
        <v>0</v>
      </c>
      <c r="P82" s="234">
        <v>500000</v>
      </c>
      <c r="Q82" s="234">
        <v>65000</v>
      </c>
      <c r="R82" s="234">
        <v>100000</v>
      </c>
      <c r="S82" s="234">
        <v>205000</v>
      </c>
      <c r="T82" s="234">
        <v>170000</v>
      </c>
      <c r="U82" s="234">
        <f t="shared" si="4"/>
        <v>4695000</v>
      </c>
      <c r="V82" s="234">
        <f t="shared" si="5"/>
        <v>4695000</v>
      </c>
    </row>
    <row r="83" spans="1:22" ht="12.75">
      <c r="A83" s="202" t="s">
        <v>519</v>
      </c>
      <c r="B83" s="203">
        <v>74</v>
      </c>
      <c r="C83">
        <v>2020</v>
      </c>
      <c r="D83" s="234">
        <v>615000</v>
      </c>
      <c r="E83" s="234">
        <v>245000</v>
      </c>
      <c r="F83" s="234">
        <v>35000</v>
      </c>
      <c r="G83" s="234">
        <v>160000</v>
      </c>
      <c r="H83" s="234">
        <v>55000</v>
      </c>
      <c r="I83" s="234">
        <v>25000</v>
      </c>
      <c r="J83" s="234">
        <v>25000</v>
      </c>
      <c r="K83" s="234">
        <f t="shared" si="3"/>
        <v>1160000</v>
      </c>
      <c r="L83"/>
      <c r="M83">
        <v>2021</v>
      </c>
      <c r="N83" s="234">
        <v>570000</v>
      </c>
      <c r="O83" s="234">
        <v>150000</v>
      </c>
      <c r="P83" s="234">
        <v>30000</v>
      </c>
      <c r="Q83" s="234">
        <v>160000</v>
      </c>
      <c r="R83" s="234">
        <v>55000</v>
      </c>
      <c r="S83" s="234">
        <v>10000</v>
      </c>
      <c r="T83" s="234">
        <v>20000</v>
      </c>
      <c r="U83" s="234">
        <f t="shared" si="4"/>
        <v>995000</v>
      </c>
      <c r="V83" s="234">
        <f t="shared" si="5"/>
        <v>995000</v>
      </c>
    </row>
    <row r="84" spans="1:22" ht="12.75">
      <c r="A84" s="202" t="s">
        <v>520</v>
      </c>
      <c r="B84" s="203">
        <v>75</v>
      </c>
      <c r="C84">
        <v>2020</v>
      </c>
      <c r="D84" s="234">
        <v>1998000</v>
      </c>
      <c r="E84" s="234">
        <v>845000</v>
      </c>
      <c r="F84" s="234">
        <v>390000</v>
      </c>
      <c r="G84" s="234">
        <v>0</v>
      </c>
      <c r="H84" s="234">
        <v>70000</v>
      </c>
      <c r="I84" s="234">
        <v>15000</v>
      </c>
      <c r="J84" s="234">
        <v>325000</v>
      </c>
      <c r="K84" s="234">
        <f t="shared" si="3"/>
        <v>3643000</v>
      </c>
      <c r="L84"/>
      <c r="M84">
        <v>2021</v>
      </c>
      <c r="N84" s="234">
        <v>2145800</v>
      </c>
      <c r="O84" s="234">
        <v>882100</v>
      </c>
      <c r="P84" s="234">
        <v>395000</v>
      </c>
      <c r="Q84" s="234">
        <v>0</v>
      </c>
      <c r="R84" s="234">
        <v>80000</v>
      </c>
      <c r="S84" s="234">
        <v>15000</v>
      </c>
      <c r="T84" s="234">
        <v>350000</v>
      </c>
      <c r="U84" s="234">
        <f t="shared" si="4"/>
        <v>3867900</v>
      </c>
      <c r="V84" s="234">
        <f t="shared" si="5"/>
        <v>3867900</v>
      </c>
    </row>
    <row r="85" spans="1:22" ht="12.75">
      <c r="A85" s="202" t="s">
        <v>521</v>
      </c>
      <c r="B85" s="203">
        <v>76</v>
      </c>
      <c r="C85">
        <v>2020</v>
      </c>
      <c r="D85" s="234">
        <v>1220902.8</v>
      </c>
      <c r="E85" s="234">
        <v>21559.93</v>
      </c>
      <c r="F85" s="234">
        <v>88749.5</v>
      </c>
      <c r="G85" s="234">
        <v>3410.67</v>
      </c>
      <c r="H85" s="234">
        <v>598.24</v>
      </c>
      <c r="I85" s="234">
        <v>61234.2</v>
      </c>
      <c r="J85" s="234">
        <v>66548</v>
      </c>
      <c r="K85" s="234">
        <f t="shared" si="3"/>
        <v>1463003.3399999999</v>
      </c>
      <c r="L85"/>
      <c r="M85">
        <v>2021</v>
      </c>
      <c r="N85" s="234">
        <v>1186455</v>
      </c>
      <c r="O85" s="234">
        <v>24798</v>
      </c>
      <c r="P85" s="234">
        <v>102427</v>
      </c>
      <c r="Q85" s="234">
        <v>3411</v>
      </c>
      <c r="R85" s="234">
        <v>846</v>
      </c>
      <c r="S85" s="234">
        <v>36540</v>
      </c>
      <c r="T85" s="234">
        <v>51263</v>
      </c>
      <c r="U85" s="234">
        <f t="shared" si="4"/>
        <v>1405740</v>
      </c>
      <c r="V85" s="234">
        <f t="shared" si="5"/>
        <v>1405740</v>
      </c>
    </row>
    <row r="86" spans="1:22" ht="12.75">
      <c r="A86" s="202" t="s">
        <v>522</v>
      </c>
      <c r="B86" s="203">
        <v>77</v>
      </c>
      <c r="C86">
        <v>2020</v>
      </c>
      <c r="D86" s="234">
        <v>1069812</v>
      </c>
      <c r="E86" s="234">
        <v>28400</v>
      </c>
      <c r="F86" s="234">
        <v>110000</v>
      </c>
      <c r="G86" s="234">
        <v>0</v>
      </c>
      <c r="H86" s="234">
        <v>20000</v>
      </c>
      <c r="I86" s="234">
        <v>19000</v>
      </c>
      <c r="J86" s="234">
        <v>30000</v>
      </c>
      <c r="K86" s="234">
        <f t="shared" si="3"/>
        <v>1277212</v>
      </c>
      <c r="L86"/>
      <c r="M86">
        <v>2021</v>
      </c>
      <c r="N86" s="234">
        <v>1178997</v>
      </c>
      <c r="O86" s="234">
        <v>28400</v>
      </c>
      <c r="P86" s="234">
        <v>90000</v>
      </c>
      <c r="Q86" s="234">
        <v>0</v>
      </c>
      <c r="R86" s="234">
        <v>20000</v>
      </c>
      <c r="S86" s="234">
        <v>19000</v>
      </c>
      <c r="T86" s="234">
        <v>20000</v>
      </c>
      <c r="U86" s="234">
        <f t="shared" si="4"/>
        <v>1356397</v>
      </c>
      <c r="V86" s="234">
        <f t="shared" si="5"/>
        <v>1356397</v>
      </c>
    </row>
    <row r="87" spans="1:22" ht="12.75">
      <c r="A87" s="202" t="s">
        <v>523</v>
      </c>
      <c r="B87" s="203">
        <v>78</v>
      </c>
      <c r="C87">
        <v>2020</v>
      </c>
      <c r="D87" s="234">
        <v>1350000</v>
      </c>
      <c r="E87" s="234">
        <v>200</v>
      </c>
      <c r="F87" s="234">
        <v>75000</v>
      </c>
      <c r="G87" s="234">
        <v>200</v>
      </c>
      <c r="H87" s="234">
        <v>2000</v>
      </c>
      <c r="I87" s="234">
        <v>75000</v>
      </c>
      <c r="J87" s="234">
        <v>0</v>
      </c>
      <c r="K87" s="234">
        <f t="shared" si="3"/>
        <v>1502400</v>
      </c>
      <c r="L87"/>
      <c r="M87">
        <v>2021</v>
      </c>
      <c r="N87" s="234">
        <v>1000000</v>
      </c>
      <c r="O87" s="234">
        <v>300</v>
      </c>
      <c r="P87" s="234">
        <v>40000</v>
      </c>
      <c r="Q87" s="234">
        <v>201</v>
      </c>
      <c r="R87" s="234">
        <v>2838</v>
      </c>
      <c r="S87" s="234">
        <v>75000</v>
      </c>
      <c r="T87" s="234">
        <v>0</v>
      </c>
      <c r="U87" s="234">
        <f t="shared" si="4"/>
        <v>1118339</v>
      </c>
      <c r="V87" s="234">
        <f t="shared" si="5"/>
        <v>1118339</v>
      </c>
    </row>
    <row r="88" spans="1:22" ht="12.75">
      <c r="A88" s="202" t="s">
        <v>524</v>
      </c>
      <c r="B88" s="203">
        <v>79</v>
      </c>
      <c r="C88">
        <v>2020</v>
      </c>
      <c r="D88" s="234">
        <v>4807440</v>
      </c>
      <c r="E88" s="234">
        <v>450000</v>
      </c>
      <c r="F88" s="234">
        <v>175000</v>
      </c>
      <c r="G88" s="234">
        <v>21302</v>
      </c>
      <c r="H88" s="234">
        <v>53000</v>
      </c>
      <c r="I88" s="234">
        <v>100000</v>
      </c>
      <c r="J88" s="234">
        <v>260000</v>
      </c>
      <c r="K88" s="234">
        <f t="shared" si="3"/>
        <v>5866742</v>
      </c>
      <c r="L88"/>
      <c r="M88">
        <v>2021</v>
      </c>
      <c r="N88" s="234">
        <v>4825000</v>
      </c>
      <c r="O88" s="234">
        <v>475000</v>
      </c>
      <c r="P88" s="234">
        <v>166500</v>
      </c>
      <c r="Q88" s="234">
        <v>22833</v>
      </c>
      <c r="R88" s="234">
        <v>30000</v>
      </c>
      <c r="S88" s="234">
        <v>259500</v>
      </c>
      <c r="T88" s="234">
        <v>175000</v>
      </c>
      <c r="U88" s="234">
        <f t="shared" si="4"/>
        <v>5953833</v>
      </c>
      <c r="V88" s="234">
        <f t="shared" si="5"/>
        <v>5953833</v>
      </c>
    </row>
    <row r="89" spans="1:22" ht="12.75">
      <c r="A89" s="202" t="s">
        <v>525</v>
      </c>
      <c r="B89" s="203">
        <v>80</v>
      </c>
      <c r="C89">
        <v>2020</v>
      </c>
      <c r="D89" s="234">
        <v>1683720</v>
      </c>
      <c r="E89" s="234">
        <v>97000</v>
      </c>
      <c r="F89" s="234">
        <v>124500</v>
      </c>
      <c r="G89" s="234">
        <v>850</v>
      </c>
      <c r="H89" s="234">
        <v>38790</v>
      </c>
      <c r="I89" s="234">
        <v>91710</v>
      </c>
      <c r="J89" s="234">
        <v>0</v>
      </c>
      <c r="K89" s="234">
        <f t="shared" si="3"/>
        <v>2036570</v>
      </c>
      <c r="L89"/>
      <c r="M89">
        <v>2021</v>
      </c>
      <c r="N89" s="234">
        <v>1570000</v>
      </c>
      <c r="O89" s="234">
        <v>73850</v>
      </c>
      <c r="P89" s="234">
        <v>113213</v>
      </c>
      <c r="Q89" s="234">
        <v>871</v>
      </c>
      <c r="R89" s="234">
        <v>35321</v>
      </c>
      <c r="S89" s="234">
        <v>21128</v>
      </c>
      <c r="T89" s="234">
        <v>0</v>
      </c>
      <c r="U89" s="234">
        <f t="shared" si="4"/>
        <v>1814383</v>
      </c>
      <c r="V89" s="234">
        <f t="shared" si="5"/>
        <v>1814383</v>
      </c>
    </row>
    <row r="90" spans="1:22" ht="12.75">
      <c r="A90" s="202" t="s">
        <v>526</v>
      </c>
      <c r="B90" s="203">
        <v>81</v>
      </c>
      <c r="C90">
        <v>2020</v>
      </c>
      <c r="D90" s="234">
        <v>550000</v>
      </c>
      <c r="E90" s="234">
        <v>3000</v>
      </c>
      <c r="F90" s="234">
        <v>25000</v>
      </c>
      <c r="G90" s="234">
        <v>0</v>
      </c>
      <c r="H90" s="234">
        <v>15000</v>
      </c>
      <c r="I90" s="234">
        <v>8000</v>
      </c>
      <c r="J90" s="234">
        <v>0</v>
      </c>
      <c r="K90" s="234">
        <f t="shared" si="3"/>
        <v>601000</v>
      </c>
      <c r="L90"/>
      <c r="M90">
        <v>2021</v>
      </c>
      <c r="N90" s="234">
        <v>587622</v>
      </c>
      <c r="O90" s="234">
        <v>0</v>
      </c>
      <c r="P90" s="234">
        <v>33000</v>
      </c>
      <c r="Q90" s="234">
        <v>0</v>
      </c>
      <c r="R90" s="234">
        <v>15000</v>
      </c>
      <c r="S90" s="234">
        <v>10000</v>
      </c>
      <c r="T90" s="234">
        <v>0</v>
      </c>
      <c r="U90" s="234">
        <f t="shared" si="4"/>
        <v>645622</v>
      </c>
      <c r="V90" s="234">
        <f t="shared" si="5"/>
        <v>645622</v>
      </c>
    </row>
    <row r="91" spans="1:22" ht="12.75">
      <c r="A91" s="202" t="s">
        <v>527</v>
      </c>
      <c r="B91" s="203">
        <v>82</v>
      </c>
      <c r="C91">
        <v>2020</v>
      </c>
      <c r="D91" s="234">
        <v>2790811.2</v>
      </c>
      <c r="E91" s="234">
        <v>131256</v>
      </c>
      <c r="F91" s="234">
        <v>229199</v>
      </c>
      <c r="G91" s="234">
        <v>7260</v>
      </c>
      <c r="H91" s="234">
        <v>36500</v>
      </c>
      <c r="I91" s="234">
        <v>250176</v>
      </c>
      <c r="J91" s="234">
        <v>724928</v>
      </c>
      <c r="K91" s="234">
        <f t="shared" si="3"/>
        <v>4170130.2</v>
      </c>
      <c r="L91"/>
      <c r="M91">
        <v>2021</v>
      </c>
      <c r="N91" s="234">
        <v>2336328</v>
      </c>
      <c r="O91" s="234">
        <v>112242</v>
      </c>
      <c r="P91" s="234">
        <v>178282</v>
      </c>
      <c r="Q91" s="234">
        <v>10252</v>
      </c>
      <c r="R91" s="234">
        <v>26064</v>
      </c>
      <c r="S91" s="234">
        <v>398402</v>
      </c>
      <c r="T91" s="234">
        <v>677442</v>
      </c>
      <c r="U91" s="234">
        <f t="shared" si="4"/>
        <v>3739012</v>
      </c>
      <c r="V91" s="234">
        <f t="shared" si="5"/>
        <v>3739012</v>
      </c>
    </row>
    <row r="92" spans="1:22" ht="12.75">
      <c r="A92" s="202" t="s">
        <v>528</v>
      </c>
      <c r="B92" s="203">
        <v>83</v>
      </c>
      <c r="C92">
        <v>2020</v>
      </c>
      <c r="D92" s="234">
        <v>1971159</v>
      </c>
      <c r="E92" s="234">
        <v>0</v>
      </c>
      <c r="F92" s="234">
        <v>315000</v>
      </c>
      <c r="G92" s="234">
        <v>3000</v>
      </c>
      <c r="H92" s="234">
        <v>20000</v>
      </c>
      <c r="I92" s="234">
        <v>85000</v>
      </c>
      <c r="J92" s="234">
        <v>70000</v>
      </c>
      <c r="K92" s="234">
        <f t="shared" si="3"/>
        <v>2464159</v>
      </c>
      <c r="L92"/>
      <c r="M92">
        <v>2021</v>
      </c>
      <c r="N92" s="234">
        <v>1971159</v>
      </c>
      <c r="O92" s="234">
        <v>77000</v>
      </c>
      <c r="P92" s="234">
        <v>300000</v>
      </c>
      <c r="Q92" s="234">
        <v>3000</v>
      </c>
      <c r="R92" s="234">
        <v>20000</v>
      </c>
      <c r="S92" s="234">
        <v>100000</v>
      </c>
      <c r="T92" s="234">
        <v>50000</v>
      </c>
      <c r="U92" s="234">
        <f t="shared" si="4"/>
        <v>2521159</v>
      </c>
      <c r="V92" s="234">
        <f t="shared" si="5"/>
        <v>2521159</v>
      </c>
    </row>
    <row r="93" spans="1:22" ht="12.75">
      <c r="A93" s="202" t="s">
        <v>529</v>
      </c>
      <c r="B93" s="203">
        <v>84</v>
      </c>
      <c r="C93">
        <v>2020</v>
      </c>
      <c r="D93" s="234">
        <v>300000</v>
      </c>
      <c r="E93" s="234">
        <v>1500</v>
      </c>
      <c r="F93" s="234">
        <v>20000</v>
      </c>
      <c r="G93" s="234">
        <v>0</v>
      </c>
      <c r="H93" s="234">
        <v>13000</v>
      </c>
      <c r="I93" s="234">
        <v>3000</v>
      </c>
      <c r="J93" s="234">
        <v>0</v>
      </c>
      <c r="K93" s="234">
        <f t="shared" si="3"/>
        <v>337500</v>
      </c>
      <c r="L93"/>
      <c r="M93">
        <v>2021</v>
      </c>
      <c r="N93" s="234">
        <v>305000</v>
      </c>
      <c r="O93" s="234">
        <v>800</v>
      </c>
      <c r="P93" s="234">
        <v>13000</v>
      </c>
      <c r="Q93" s="234">
        <v>700</v>
      </c>
      <c r="R93" s="234">
        <v>11000</v>
      </c>
      <c r="S93" s="234">
        <v>2500</v>
      </c>
      <c r="T93" s="234">
        <v>0</v>
      </c>
      <c r="U93" s="234">
        <f t="shared" si="4"/>
        <v>333000</v>
      </c>
      <c r="V93" s="234">
        <f t="shared" si="5"/>
        <v>333000</v>
      </c>
    </row>
    <row r="94" spans="1:22" ht="12.75">
      <c r="A94" s="202" t="s">
        <v>530</v>
      </c>
      <c r="B94" s="203">
        <v>85</v>
      </c>
      <c r="C94">
        <v>2020</v>
      </c>
      <c r="D94" s="234">
        <v>2432008.13</v>
      </c>
      <c r="E94" s="234">
        <v>325000</v>
      </c>
      <c r="F94" s="234">
        <v>200000</v>
      </c>
      <c r="G94" s="234">
        <v>63500</v>
      </c>
      <c r="H94" s="234">
        <v>10000</v>
      </c>
      <c r="I94" s="234">
        <v>150000</v>
      </c>
      <c r="J94" s="234">
        <v>430000</v>
      </c>
      <c r="K94" s="234">
        <f t="shared" si="3"/>
        <v>3610508.13</v>
      </c>
      <c r="L94"/>
      <c r="M94">
        <v>2021</v>
      </c>
      <c r="N94" s="234">
        <v>2350000</v>
      </c>
      <c r="O94" s="234">
        <v>241700</v>
      </c>
      <c r="P94" s="234">
        <v>205000</v>
      </c>
      <c r="Q94" s="234">
        <v>84878</v>
      </c>
      <c r="R94" s="234">
        <v>10000</v>
      </c>
      <c r="S94" s="234">
        <v>105000</v>
      </c>
      <c r="T94" s="234">
        <v>379599</v>
      </c>
      <c r="U94" s="234">
        <f t="shared" si="4"/>
        <v>3376177</v>
      </c>
      <c r="V94" s="234">
        <f t="shared" si="5"/>
        <v>3376177</v>
      </c>
    </row>
    <row r="95" spans="1:22" ht="12.75">
      <c r="A95" s="202" t="s">
        <v>531</v>
      </c>
      <c r="B95" s="203">
        <v>86</v>
      </c>
      <c r="C95">
        <v>2020</v>
      </c>
      <c r="D95" s="234">
        <v>880000</v>
      </c>
      <c r="E95" s="234">
        <v>403000</v>
      </c>
      <c r="F95" s="234">
        <v>90000</v>
      </c>
      <c r="G95" s="234">
        <v>8000</v>
      </c>
      <c r="H95" s="234">
        <v>34000</v>
      </c>
      <c r="I95" s="234">
        <v>22000</v>
      </c>
      <c r="J95" s="234">
        <v>33000</v>
      </c>
      <c r="K95" s="234">
        <f t="shared" si="3"/>
        <v>1470000</v>
      </c>
      <c r="L95"/>
      <c r="M95">
        <v>2021</v>
      </c>
      <c r="N95" s="234">
        <v>742195</v>
      </c>
      <c r="O95" s="234">
        <v>180168</v>
      </c>
      <c r="P95" s="234">
        <v>90000</v>
      </c>
      <c r="Q95" s="234">
        <v>8000</v>
      </c>
      <c r="R95" s="234">
        <v>25000</v>
      </c>
      <c r="S95" s="234">
        <v>22000</v>
      </c>
      <c r="T95" s="234">
        <v>18000</v>
      </c>
      <c r="U95" s="234">
        <f t="shared" si="4"/>
        <v>1085363</v>
      </c>
      <c r="V95" s="234">
        <f t="shared" si="5"/>
        <v>1085363</v>
      </c>
    </row>
    <row r="96" spans="1:22" ht="12.75">
      <c r="A96" s="202" t="s">
        <v>532</v>
      </c>
      <c r="B96" s="203">
        <v>87</v>
      </c>
      <c r="C96">
        <v>2020</v>
      </c>
      <c r="D96" s="234">
        <v>1778075.32</v>
      </c>
      <c r="E96" s="234">
        <v>265000</v>
      </c>
      <c r="F96" s="234">
        <v>105000</v>
      </c>
      <c r="G96" s="234">
        <v>33000</v>
      </c>
      <c r="H96" s="234">
        <v>25000</v>
      </c>
      <c r="I96" s="234">
        <v>21500</v>
      </c>
      <c r="J96" s="234">
        <v>125000</v>
      </c>
      <c r="K96" s="234">
        <f t="shared" si="3"/>
        <v>2352575.3200000003</v>
      </c>
      <c r="L96"/>
      <c r="M96">
        <v>2021</v>
      </c>
      <c r="N96" s="234">
        <v>1572996.69</v>
      </c>
      <c r="O96" s="234">
        <v>571007</v>
      </c>
      <c r="P96" s="234">
        <v>70500</v>
      </c>
      <c r="Q96" s="234">
        <v>25000</v>
      </c>
      <c r="R96" s="234">
        <v>15000</v>
      </c>
      <c r="S96" s="234">
        <v>95000</v>
      </c>
      <c r="T96" s="234">
        <v>68000</v>
      </c>
      <c r="U96" s="234">
        <f t="shared" si="4"/>
        <v>2417503.69</v>
      </c>
      <c r="V96" s="234">
        <f t="shared" si="5"/>
        <v>2417503.69</v>
      </c>
    </row>
    <row r="97" spans="1:22" ht="12.75">
      <c r="A97" s="202" t="s">
        <v>533</v>
      </c>
      <c r="B97" s="203">
        <v>88</v>
      </c>
      <c r="C97">
        <v>2020</v>
      </c>
      <c r="D97" s="234">
        <v>3830000</v>
      </c>
      <c r="E97" s="234">
        <v>400000</v>
      </c>
      <c r="F97" s="234">
        <v>275000</v>
      </c>
      <c r="G97" s="234">
        <v>0</v>
      </c>
      <c r="H97" s="234">
        <v>27000</v>
      </c>
      <c r="I97" s="234">
        <v>75000</v>
      </c>
      <c r="J97" s="234">
        <v>599000</v>
      </c>
      <c r="K97" s="234">
        <f t="shared" si="3"/>
        <v>5206000</v>
      </c>
      <c r="L97"/>
      <c r="M97">
        <v>2021</v>
      </c>
      <c r="N97" s="234">
        <v>3638500</v>
      </c>
      <c r="O97" s="234">
        <v>225000</v>
      </c>
      <c r="P97" s="234">
        <v>275000</v>
      </c>
      <c r="Q97" s="234">
        <v>0</v>
      </c>
      <c r="R97" s="234">
        <v>25000</v>
      </c>
      <c r="S97" s="234">
        <v>50000</v>
      </c>
      <c r="T97" s="234">
        <v>610000</v>
      </c>
      <c r="U97" s="234">
        <f t="shared" si="4"/>
        <v>4823500</v>
      </c>
      <c r="V97" s="234">
        <f t="shared" si="5"/>
        <v>4823500</v>
      </c>
    </row>
    <row r="98" spans="1:22" ht="12.75">
      <c r="A98" s="202" t="s">
        <v>534</v>
      </c>
      <c r="B98" s="203">
        <v>89</v>
      </c>
      <c r="C98" s="236">
        <v>2020</v>
      </c>
      <c r="D98" s="234">
        <v>850000</v>
      </c>
      <c r="E98" s="234">
        <v>1032718.4</v>
      </c>
      <c r="F98" s="234">
        <v>85000</v>
      </c>
      <c r="G98" s="234">
        <v>28000.17</v>
      </c>
      <c r="H98" s="234">
        <v>45000</v>
      </c>
      <c r="I98" s="234">
        <v>30000</v>
      </c>
      <c r="J98" s="234">
        <v>0</v>
      </c>
      <c r="K98" s="234">
        <f t="shared" si="3"/>
        <v>2070718.5699999998</v>
      </c>
      <c r="L98"/>
      <c r="M98">
        <v>2021</v>
      </c>
      <c r="N98" s="234">
        <v>850000</v>
      </c>
      <c r="O98" s="234">
        <v>1336080</v>
      </c>
      <c r="P98" s="234">
        <v>85000</v>
      </c>
      <c r="Q98" s="234">
        <v>28000</v>
      </c>
      <c r="R98" s="234">
        <v>45000</v>
      </c>
      <c r="S98" s="234">
        <v>30000</v>
      </c>
      <c r="T98" s="234">
        <v>0</v>
      </c>
      <c r="U98" s="234">
        <f t="shared" si="4"/>
        <v>2374080</v>
      </c>
      <c r="V98" s="234">
        <f t="shared" si="5"/>
        <v>2374080</v>
      </c>
    </row>
    <row r="99" spans="1:22" ht="12.75">
      <c r="A99" s="202" t="s">
        <v>535</v>
      </c>
      <c r="B99" s="203">
        <v>90</v>
      </c>
      <c r="C99">
        <v>2020</v>
      </c>
      <c r="D99" s="234">
        <v>220000</v>
      </c>
      <c r="E99" s="234">
        <v>0</v>
      </c>
      <c r="F99" s="234">
        <v>19000</v>
      </c>
      <c r="G99" s="234">
        <v>700</v>
      </c>
      <c r="H99" s="234">
        <v>1000</v>
      </c>
      <c r="I99" s="234">
        <v>9500</v>
      </c>
      <c r="J99" s="234">
        <v>13000</v>
      </c>
      <c r="K99" s="234">
        <f t="shared" si="3"/>
        <v>263200</v>
      </c>
      <c r="L99"/>
      <c r="M99">
        <v>2021</v>
      </c>
      <c r="N99" s="234">
        <v>220000</v>
      </c>
      <c r="O99" s="234">
        <v>0</v>
      </c>
      <c r="P99" s="234">
        <v>34000</v>
      </c>
      <c r="Q99" s="234">
        <v>750</v>
      </c>
      <c r="R99" s="234">
        <v>8500</v>
      </c>
      <c r="S99" s="234">
        <v>9000</v>
      </c>
      <c r="T99" s="234">
        <v>15000</v>
      </c>
      <c r="U99" s="234">
        <f t="shared" si="4"/>
        <v>287250</v>
      </c>
      <c r="V99" s="234">
        <f t="shared" si="5"/>
        <v>287250</v>
      </c>
    </row>
    <row r="100" spans="1:22" ht="12.75">
      <c r="A100" s="202" t="s">
        <v>536</v>
      </c>
      <c r="B100" s="203">
        <v>91</v>
      </c>
      <c r="C100">
        <v>2020</v>
      </c>
      <c r="D100" s="234">
        <v>160000</v>
      </c>
      <c r="E100" s="234">
        <v>800</v>
      </c>
      <c r="F100" s="234">
        <v>6500</v>
      </c>
      <c r="G100" s="234">
        <v>0</v>
      </c>
      <c r="H100" s="234">
        <v>8000</v>
      </c>
      <c r="I100" s="234">
        <v>25000</v>
      </c>
      <c r="J100" s="234">
        <v>40700</v>
      </c>
      <c r="K100" s="234">
        <f t="shared" si="3"/>
        <v>241000</v>
      </c>
      <c r="L100"/>
      <c r="M100">
        <v>2021</v>
      </c>
      <c r="N100" s="234">
        <v>170000</v>
      </c>
      <c r="O100" s="234">
        <v>792</v>
      </c>
      <c r="P100" s="234">
        <v>6000</v>
      </c>
      <c r="Q100" s="234">
        <v>0</v>
      </c>
      <c r="R100" s="234">
        <v>10000</v>
      </c>
      <c r="S100" s="234">
        <v>35000</v>
      </c>
      <c r="T100" s="234">
        <v>20000</v>
      </c>
      <c r="U100" s="234">
        <f t="shared" si="4"/>
        <v>241792</v>
      </c>
      <c r="V100" s="234">
        <f t="shared" si="5"/>
        <v>241792</v>
      </c>
    </row>
    <row r="101" spans="1:22" ht="12.75">
      <c r="A101" s="202" t="s">
        <v>537</v>
      </c>
      <c r="B101" s="203">
        <v>92</v>
      </c>
      <c r="C101">
        <v>2020</v>
      </c>
      <c r="D101" s="234">
        <v>675000</v>
      </c>
      <c r="E101" s="234">
        <v>224475</v>
      </c>
      <c r="F101" s="234">
        <v>22550</v>
      </c>
      <c r="G101" s="234">
        <v>0</v>
      </c>
      <c r="H101" s="234">
        <v>7665</v>
      </c>
      <c r="I101" s="234">
        <v>56500</v>
      </c>
      <c r="J101" s="234">
        <v>0</v>
      </c>
      <c r="K101" s="234">
        <f t="shared" si="3"/>
        <v>986190</v>
      </c>
      <c r="L101"/>
      <c r="M101">
        <v>2021</v>
      </c>
      <c r="N101" s="234">
        <v>540467</v>
      </c>
      <c r="O101" s="234">
        <v>117800</v>
      </c>
      <c r="P101" s="234">
        <v>30692</v>
      </c>
      <c r="Q101" s="234">
        <v>0</v>
      </c>
      <c r="R101" s="234">
        <v>16272</v>
      </c>
      <c r="S101" s="234">
        <v>141343</v>
      </c>
      <c r="T101" s="234">
        <v>0</v>
      </c>
      <c r="U101" s="234">
        <f t="shared" si="4"/>
        <v>846574</v>
      </c>
      <c r="V101" s="234">
        <f t="shared" si="5"/>
        <v>846574</v>
      </c>
    </row>
    <row r="102" spans="1:22" ht="12.75">
      <c r="A102" s="202" t="s">
        <v>538</v>
      </c>
      <c r="B102" s="203">
        <v>93</v>
      </c>
      <c r="C102">
        <v>2020</v>
      </c>
      <c r="D102" s="234">
        <v>4000000</v>
      </c>
      <c r="E102" s="234">
        <v>23250000</v>
      </c>
      <c r="F102" s="234">
        <v>350000</v>
      </c>
      <c r="G102" s="234">
        <v>14000</v>
      </c>
      <c r="H102" s="234">
        <v>1000000</v>
      </c>
      <c r="I102" s="234">
        <v>250000</v>
      </c>
      <c r="J102" s="234">
        <v>6250000</v>
      </c>
      <c r="K102" s="234">
        <f t="shared" si="3"/>
        <v>35114000</v>
      </c>
      <c r="L102"/>
      <c r="M102">
        <v>2021</v>
      </c>
      <c r="N102" s="234">
        <v>3850000</v>
      </c>
      <c r="O102" s="234">
        <v>22000000</v>
      </c>
      <c r="P102" s="234">
        <v>300000</v>
      </c>
      <c r="Q102" s="234">
        <v>14000</v>
      </c>
      <c r="R102" s="234">
        <v>750000</v>
      </c>
      <c r="S102" s="234">
        <v>250000</v>
      </c>
      <c r="T102" s="234">
        <v>5825000</v>
      </c>
      <c r="U102" s="234">
        <f t="shared" si="4"/>
        <v>32989000</v>
      </c>
      <c r="V102" s="234">
        <f t="shared" si="5"/>
        <v>32989000</v>
      </c>
    </row>
    <row r="103" spans="1:22" ht="12.75">
      <c r="A103" s="202" t="s">
        <v>539</v>
      </c>
      <c r="B103" s="203">
        <v>94</v>
      </c>
      <c r="C103">
        <v>2020</v>
      </c>
      <c r="D103" s="234">
        <v>2000000</v>
      </c>
      <c r="E103" s="234">
        <v>600000</v>
      </c>
      <c r="F103" s="234">
        <v>350000</v>
      </c>
      <c r="G103" s="234">
        <v>170000</v>
      </c>
      <c r="H103" s="234">
        <v>5000</v>
      </c>
      <c r="I103" s="234">
        <v>210000</v>
      </c>
      <c r="J103" s="234">
        <v>90000</v>
      </c>
      <c r="K103" s="234">
        <f t="shared" si="3"/>
        <v>3425000</v>
      </c>
      <c r="L103"/>
      <c r="M103">
        <v>2021</v>
      </c>
      <c r="N103" s="234">
        <v>1900000</v>
      </c>
      <c r="O103" s="234">
        <v>384000</v>
      </c>
      <c r="P103" s="234">
        <v>280000</v>
      </c>
      <c r="Q103" s="234">
        <v>80000</v>
      </c>
      <c r="R103" s="234">
        <v>5000</v>
      </c>
      <c r="S103" s="234">
        <v>80000</v>
      </c>
      <c r="T103" s="234">
        <v>90000</v>
      </c>
      <c r="U103" s="234">
        <f t="shared" si="4"/>
        <v>2819000</v>
      </c>
      <c r="V103" s="234">
        <f t="shared" si="5"/>
        <v>2819000</v>
      </c>
    </row>
    <row r="104" spans="1:22" ht="12.75">
      <c r="A104" s="202" t="s">
        <v>540</v>
      </c>
      <c r="B104" s="203">
        <v>95</v>
      </c>
      <c r="C104">
        <v>2020</v>
      </c>
      <c r="D104" s="234">
        <v>8230000</v>
      </c>
      <c r="E104" s="234">
        <v>2331000</v>
      </c>
      <c r="F104" s="234">
        <v>1230000</v>
      </c>
      <c r="G104" s="234">
        <v>410000</v>
      </c>
      <c r="H104" s="234">
        <v>1693285</v>
      </c>
      <c r="I104" s="234">
        <v>657382.51</v>
      </c>
      <c r="J104" s="234">
        <v>2180000</v>
      </c>
      <c r="K104" s="234">
        <f t="shared" si="3"/>
        <v>16731667.51</v>
      </c>
      <c r="L104"/>
      <c r="M104">
        <v>2021</v>
      </c>
      <c r="N104" s="234">
        <v>8100000</v>
      </c>
      <c r="O104" s="234">
        <v>2785000</v>
      </c>
      <c r="P104" s="234">
        <v>960000</v>
      </c>
      <c r="Q104" s="234">
        <v>410000</v>
      </c>
      <c r="R104" s="234">
        <v>1515000</v>
      </c>
      <c r="S104" s="234">
        <v>880000</v>
      </c>
      <c r="T104" s="234">
        <v>1415000</v>
      </c>
      <c r="U104" s="234">
        <f t="shared" si="4"/>
        <v>16065000</v>
      </c>
      <c r="V104" s="234">
        <f t="shared" si="5"/>
        <v>16065000</v>
      </c>
    </row>
    <row r="105" spans="1:22" ht="12.75">
      <c r="A105" s="202" t="s">
        <v>541</v>
      </c>
      <c r="B105" s="203">
        <v>96</v>
      </c>
      <c r="C105">
        <v>2020</v>
      </c>
      <c r="D105" s="234">
        <v>4425000</v>
      </c>
      <c r="E105" s="234">
        <v>1560000</v>
      </c>
      <c r="F105" s="234">
        <v>575000</v>
      </c>
      <c r="G105" s="234">
        <v>165000</v>
      </c>
      <c r="H105" s="234">
        <v>80000</v>
      </c>
      <c r="I105" s="234">
        <v>191000</v>
      </c>
      <c r="J105" s="234">
        <v>40000</v>
      </c>
      <c r="K105" s="234">
        <f t="shared" si="3"/>
        <v>7036000</v>
      </c>
      <c r="L105"/>
      <c r="M105">
        <v>2021</v>
      </c>
      <c r="N105" s="234">
        <v>4000000</v>
      </c>
      <c r="O105" s="234">
        <v>800000</v>
      </c>
      <c r="P105" s="234">
        <v>575000</v>
      </c>
      <c r="Q105" s="234">
        <v>130000</v>
      </c>
      <c r="R105" s="234">
        <v>80000</v>
      </c>
      <c r="S105" s="234">
        <v>40000</v>
      </c>
      <c r="T105" s="234">
        <v>140000</v>
      </c>
      <c r="U105" s="234">
        <f t="shared" si="4"/>
        <v>5765000</v>
      </c>
      <c r="V105" s="234">
        <f t="shared" si="5"/>
        <v>5765000</v>
      </c>
    </row>
    <row r="106" spans="1:22" ht="12.75">
      <c r="A106" s="202" t="s">
        <v>542</v>
      </c>
      <c r="B106" s="203">
        <v>97</v>
      </c>
      <c r="C106">
        <v>2020</v>
      </c>
      <c r="D106" s="234">
        <v>4196532.74</v>
      </c>
      <c r="E106" s="234">
        <v>1050000</v>
      </c>
      <c r="F106" s="234">
        <v>700000</v>
      </c>
      <c r="G106" s="234">
        <v>206500</v>
      </c>
      <c r="H106" s="234">
        <v>160000</v>
      </c>
      <c r="I106" s="234">
        <v>300000</v>
      </c>
      <c r="J106" s="234">
        <v>725000</v>
      </c>
      <c r="K106" s="234">
        <f t="shared" si="3"/>
        <v>7338032.74</v>
      </c>
      <c r="L106"/>
      <c r="M106">
        <v>2021</v>
      </c>
      <c r="N106" s="234">
        <v>3952276.61</v>
      </c>
      <c r="O106" s="234">
        <v>0</v>
      </c>
      <c r="P106" s="234">
        <v>700000</v>
      </c>
      <c r="Q106" s="234">
        <v>206500</v>
      </c>
      <c r="R106" s="234">
        <v>140000</v>
      </c>
      <c r="S106" s="234">
        <v>250000</v>
      </c>
      <c r="T106" s="234">
        <v>689000</v>
      </c>
      <c r="U106" s="234">
        <f t="shared" si="4"/>
        <v>5937776.609999999</v>
      </c>
      <c r="V106" s="234">
        <f t="shared" si="5"/>
        <v>5937776.609999999</v>
      </c>
    </row>
    <row r="107" spans="1:22" ht="12.75">
      <c r="A107" s="202" t="s">
        <v>543</v>
      </c>
      <c r="B107" s="203">
        <v>98</v>
      </c>
      <c r="C107">
        <v>2020</v>
      </c>
      <c r="D107" s="234">
        <v>80000</v>
      </c>
      <c r="E107" s="234">
        <v>0</v>
      </c>
      <c r="F107" s="234">
        <v>2500</v>
      </c>
      <c r="G107" s="234">
        <v>180000</v>
      </c>
      <c r="H107" s="234">
        <v>1000</v>
      </c>
      <c r="I107" s="234">
        <v>3000</v>
      </c>
      <c r="J107" s="234">
        <v>0</v>
      </c>
      <c r="K107" s="234">
        <f t="shared" si="3"/>
        <v>266500</v>
      </c>
      <c r="L107"/>
      <c r="M107">
        <v>2021</v>
      </c>
      <c r="N107" s="234">
        <v>80000</v>
      </c>
      <c r="O107" s="234">
        <v>0</v>
      </c>
      <c r="P107" s="234">
        <v>2500</v>
      </c>
      <c r="Q107" s="234">
        <v>180000</v>
      </c>
      <c r="R107" s="234">
        <v>500</v>
      </c>
      <c r="S107" s="234">
        <v>4000</v>
      </c>
      <c r="T107" s="234">
        <v>0</v>
      </c>
      <c r="U107" s="234">
        <f t="shared" si="4"/>
        <v>267000</v>
      </c>
      <c r="V107" s="234">
        <f t="shared" si="5"/>
        <v>267000</v>
      </c>
    </row>
    <row r="108" spans="1:22" ht="12.75">
      <c r="A108" s="202" t="s">
        <v>544</v>
      </c>
      <c r="B108" s="203">
        <v>99</v>
      </c>
      <c r="C108">
        <v>2020</v>
      </c>
      <c r="D108" s="234">
        <v>3148412</v>
      </c>
      <c r="E108" s="234">
        <v>2819762</v>
      </c>
      <c r="F108" s="234">
        <v>245004</v>
      </c>
      <c r="G108" s="234">
        <v>2730863</v>
      </c>
      <c r="H108" s="234">
        <v>54597</v>
      </c>
      <c r="I108" s="234">
        <v>383711</v>
      </c>
      <c r="J108" s="234">
        <v>40235</v>
      </c>
      <c r="K108" s="234">
        <f t="shared" si="3"/>
        <v>9422584</v>
      </c>
      <c r="L108"/>
      <c r="M108">
        <v>2021</v>
      </c>
      <c r="N108" s="234">
        <v>2417074</v>
      </c>
      <c r="O108" s="234">
        <v>2163308</v>
      </c>
      <c r="P108" s="234">
        <v>123061</v>
      </c>
      <c r="Q108" s="234">
        <v>1904504</v>
      </c>
      <c r="R108" s="234">
        <v>61276</v>
      </c>
      <c r="S108" s="234">
        <v>288484</v>
      </c>
      <c r="T108" s="234">
        <v>379768</v>
      </c>
      <c r="U108" s="234">
        <f t="shared" si="4"/>
        <v>7337475</v>
      </c>
      <c r="V108" s="234">
        <f t="shared" si="5"/>
        <v>7337475</v>
      </c>
    </row>
    <row r="109" spans="1:22" ht="12.75">
      <c r="A109" s="202" t="s">
        <v>545</v>
      </c>
      <c r="B109" s="203">
        <v>100</v>
      </c>
      <c r="C109">
        <v>2019</v>
      </c>
      <c r="D109" s="234">
        <v>8470400</v>
      </c>
      <c r="E109" s="234">
        <v>3121980</v>
      </c>
      <c r="F109" s="234">
        <v>1415701</v>
      </c>
      <c r="G109" s="234">
        <v>671564</v>
      </c>
      <c r="H109" s="234">
        <v>404855</v>
      </c>
      <c r="I109" s="234">
        <v>61778</v>
      </c>
      <c r="J109" s="234">
        <v>2408358</v>
      </c>
      <c r="K109" s="234">
        <f t="shared" si="3"/>
        <v>16554636</v>
      </c>
      <c r="L109"/>
      <c r="M109">
        <v>2020</v>
      </c>
      <c r="N109" s="234">
        <v>8573024</v>
      </c>
      <c r="O109" s="234">
        <v>3212134</v>
      </c>
      <c r="P109" s="234">
        <v>970439</v>
      </c>
      <c r="Q109" s="234">
        <v>657949</v>
      </c>
      <c r="R109" s="234">
        <v>320936</v>
      </c>
      <c r="S109" s="234">
        <v>296534</v>
      </c>
      <c r="T109" s="234">
        <v>1823882</v>
      </c>
      <c r="U109" s="234">
        <f t="shared" si="4"/>
        <v>15854898</v>
      </c>
      <c r="V109" s="234">
        <f t="shared" si="5"/>
        <v>15854898</v>
      </c>
    </row>
    <row r="110" spans="1:22" ht="12.75">
      <c r="A110" s="202" t="s">
        <v>546</v>
      </c>
      <c r="B110" s="203">
        <v>101</v>
      </c>
      <c r="C110">
        <v>2020</v>
      </c>
      <c r="D110" s="234">
        <v>4619680</v>
      </c>
      <c r="E110" s="234">
        <v>1049462</v>
      </c>
      <c r="F110" s="234">
        <v>261027</v>
      </c>
      <c r="G110" s="234">
        <v>34000</v>
      </c>
      <c r="H110" s="234">
        <v>110516</v>
      </c>
      <c r="I110" s="234">
        <v>350185</v>
      </c>
      <c r="J110" s="234">
        <v>265273</v>
      </c>
      <c r="K110" s="234">
        <f t="shared" si="3"/>
        <v>6690143</v>
      </c>
      <c r="L110"/>
      <c r="M110">
        <v>2021</v>
      </c>
      <c r="N110" s="234">
        <v>4230339</v>
      </c>
      <c r="O110" s="234">
        <v>524731</v>
      </c>
      <c r="P110" s="234">
        <v>200000</v>
      </c>
      <c r="Q110" s="234">
        <v>24000</v>
      </c>
      <c r="R110" s="234">
        <v>82887</v>
      </c>
      <c r="S110" s="234">
        <v>100000</v>
      </c>
      <c r="T110" s="234">
        <v>206000</v>
      </c>
      <c r="U110" s="234">
        <f t="shared" si="4"/>
        <v>5367957</v>
      </c>
      <c r="V110" s="234">
        <f t="shared" si="5"/>
        <v>5367957</v>
      </c>
    </row>
    <row r="111" spans="1:22" ht="12.75">
      <c r="A111" s="202" t="s">
        <v>547</v>
      </c>
      <c r="B111" s="203">
        <v>102</v>
      </c>
      <c r="C111">
        <v>2020</v>
      </c>
      <c r="D111" s="234">
        <v>1700000</v>
      </c>
      <c r="E111" s="234">
        <v>5800</v>
      </c>
      <c r="F111" s="234">
        <v>120000</v>
      </c>
      <c r="G111" s="234">
        <v>0</v>
      </c>
      <c r="H111" s="234">
        <v>38000</v>
      </c>
      <c r="I111" s="234">
        <v>135000</v>
      </c>
      <c r="J111" s="234">
        <v>81528</v>
      </c>
      <c r="K111" s="234">
        <f t="shared" si="3"/>
        <v>2080328</v>
      </c>
      <c r="L111"/>
      <c r="M111">
        <v>2021</v>
      </c>
      <c r="N111" s="234">
        <v>1360000</v>
      </c>
      <c r="O111" s="234">
        <v>4640</v>
      </c>
      <c r="P111" s="234">
        <v>132000</v>
      </c>
      <c r="Q111" s="234">
        <v>6500</v>
      </c>
      <c r="R111" s="234">
        <v>34200</v>
      </c>
      <c r="S111" s="234">
        <v>101250</v>
      </c>
      <c r="T111" s="234">
        <v>60000</v>
      </c>
      <c r="U111" s="234">
        <f t="shared" si="4"/>
        <v>1698590</v>
      </c>
      <c r="V111" s="234">
        <f t="shared" si="5"/>
        <v>1698590</v>
      </c>
    </row>
    <row r="112" spans="1:22" ht="12.75">
      <c r="A112" s="202" t="s">
        <v>548</v>
      </c>
      <c r="B112" s="203">
        <v>103</v>
      </c>
      <c r="C112">
        <v>2020</v>
      </c>
      <c r="D112" s="237">
        <v>2094985</v>
      </c>
      <c r="E112" s="237">
        <v>282276</v>
      </c>
      <c r="F112" s="237">
        <v>330990</v>
      </c>
      <c r="G112" s="237">
        <v>43000</v>
      </c>
      <c r="H112" s="237">
        <v>125479</v>
      </c>
      <c r="I112" s="237">
        <v>45000</v>
      </c>
      <c r="J112" s="237">
        <v>517636</v>
      </c>
      <c r="K112" s="234">
        <f t="shared" si="3"/>
        <v>3439366</v>
      </c>
      <c r="L112"/>
      <c r="M112">
        <v>2021</v>
      </c>
      <c r="N112" s="237">
        <v>2025211</v>
      </c>
      <c r="O112" s="237">
        <v>360000</v>
      </c>
      <c r="P112" s="237">
        <v>336616</v>
      </c>
      <c r="Q112" s="237">
        <v>50000</v>
      </c>
      <c r="R112" s="237">
        <v>130403</v>
      </c>
      <c r="S112" s="237">
        <v>35000</v>
      </c>
      <c r="T112" s="237">
        <v>527610</v>
      </c>
      <c r="U112" s="234">
        <f t="shared" si="4"/>
        <v>3464840</v>
      </c>
      <c r="V112" s="234">
        <f t="shared" si="5"/>
        <v>3464840</v>
      </c>
    </row>
    <row r="113" spans="1:22" ht="12.75">
      <c r="A113" s="202" t="s">
        <v>549</v>
      </c>
      <c r="B113" s="203">
        <v>104</v>
      </c>
      <c r="C113" s="236">
        <v>2020</v>
      </c>
      <c r="D113" s="234">
        <v>50000</v>
      </c>
      <c r="E113" s="234">
        <v>10000</v>
      </c>
      <c r="F113" s="234">
        <v>44500</v>
      </c>
      <c r="G113" s="234">
        <v>7500</v>
      </c>
      <c r="H113" s="234">
        <v>7000</v>
      </c>
      <c r="I113" s="234">
        <v>2500</v>
      </c>
      <c r="J113" s="234">
        <v>2000</v>
      </c>
      <c r="K113" s="234">
        <f t="shared" si="3"/>
        <v>123500</v>
      </c>
      <c r="L113"/>
      <c r="M113">
        <v>2021</v>
      </c>
      <c r="N113" s="234">
        <v>50000</v>
      </c>
      <c r="O113" s="234">
        <v>5000</v>
      </c>
      <c r="P113" s="234">
        <v>40000</v>
      </c>
      <c r="Q113" s="234">
        <v>7500</v>
      </c>
      <c r="R113" s="234">
        <v>7000</v>
      </c>
      <c r="S113" s="234">
        <v>2500</v>
      </c>
      <c r="T113" s="234">
        <v>2000</v>
      </c>
      <c r="U113" s="234">
        <f t="shared" si="4"/>
        <v>114000</v>
      </c>
      <c r="V113" s="234">
        <f t="shared" si="5"/>
        <v>114000</v>
      </c>
    </row>
    <row r="114" spans="1:22" ht="12.75">
      <c r="A114" s="202" t="s">
        <v>550</v>
      </c>
      <c r="B114" s="203">
        <v>105</v>
      </c>
      <c r="C114">
        <v>2020</v>
      </c>
      <c r="D114" s="234">
        <v>1575000</v>
      </c>
      <c r="E114" s="234">
        <v>80000</v>
      </c>
      <c r="F114" s="234">
        <v>72000</v>
      </c>
      <c r="G114" s="234">
        <v>48000</v>
      </c>
      <c r="H114" s="234">
        <v>42000</v>
      </c>
      <c r="I114" s="234">
        <v>50000</v>
      </c>
      <c r="J114" s="234">
        <v>651000</v>
      </c>
      <c r="K114" s="234">
        <f t="shared" si="3"/>
        <v>2518000</v>
      </c>
      <c r="L114"/>
      <c r="M114">
        <v>2021</v>
      </c>
      <c r="N114" s="234">
        <v>1621424</v>
      </c>
      <c r="O114" s="234">
        <v>75000</v>
      </c>
      <c r="P114" s="234">
        <v>76343</v>
      </c>
      <c r="Q114" s="234">
        <v>48000</v>
      </c>
      <c r="R114" s="234">
        <v>30000</v>
      </c>
      <c r="S114" s="234">
        <v>30000</v>
      </c>
      <c r="T114" s="234">
        <v>636902</v>
      </c>
      <c r="U114" s="234">
        <f t="shared" si="4"/>
        <v>2517669</v>
      </c>
      <c r="V114" s="234">
        <f t="shared" si="5"/>
        <v>2517669</v>
      </c>
    </row>
    <row r="115" spans="1:22" ht="12.75">
      <c r="A115" s="202" t="s">
        <v>551</v>
      </c>
      <c r="B115" s="203">
        <v>106</v>
      </c>
      <c r="C115">
        <v>2019</v>
      </c>
      <c r="D115" s="234">
        <v>155000</v>
      </c>
      <c r="E115" s="234">
        <v>9500</v>
      </c>
      <c r="F115" s="234">
        <v>5000</v>
      </c>
      <c r="G115" s="234">
        <v>0</v>
      </c>
      <c r="H115" s="234">
        <v>900</v>
      </c>
      <c r="I115" s="234">
        <v>1500</v>
      </c>
      <c r="J115" s="234">
        <v>0</v>
      </c>
      <c r="K115" s="234">
        <f t="shared" si="3"/>
        <v>171900</v>
      </c>
      <c r="L115"/>
      <c r="M115">
        <v>2020</v>
      </c>
      <c r="N115" s="234">
        <v>160000</v>
      </c>
      <c r="O115" s="234">
        <v>9500</v>
      </c>
      <c r="P115" s="234">
        <v>6000</v>
      </c>
      <c r="Q115" s="234">
        <v>0</v>
      </c>
      <c r="R115" s="234">
        <v>900</v>
      </c>
      <c r="S115" s="234">
        <v>3000</v>
      </c>
      <c r="T115" s="234">
        <v>0</v>
      </c>
      <c r="U115" s="234">
        <f t="shared" si="4"/>
        <v>179400</v>
      </c>
      <c r="V115" s="234">
        <f t="shared" si="5"/>
        <v>179400</v>
      </c>
    </row>
    <row r="116" spans="1:22" ht="12.75">
      <c r="A116" s="202" t="s">
        <v>552</v>
      </c>
      <c r="B116" s="203">
        <v>107</v>
      </c>
      <c r="C116">
        <v>2020</v>
      </c>
      <c r="D116" s="234">
        <v>3571000</v>
      </c>
      <c r="E116" s="234">
        <v>1550000</v>
      </c>
      <c r="F116" s="234">
        <v>480000</v>
      </c>
      <c r="G116" s="234">
        <v>78075</v>
      </c>
      <c r="H116" s="234">
        <v>285000</v>
      </c>
      <c r="I116" s="234">
        <v>125000</v>
      </c>
      <c r="J116" s="234">
        <v>1205717</v>
      </c>
      <c r="K116" s="234">
        <f t="shared" si="3"/>
        <v>7294792</v>
      </c>
      <c r="L116"/>
      <c r="M116">
        <v>2021</v>
      </c>
      <c r="N116" s="234">
        <v>3750000</v>
      </c>
      <c r="O116" s="234">
        <v>1460000</v>
      </c>
      <c r="P116" s="234">
        <v>438000</v>
      </c>
      <c r="Q116" s="234">
        <v>78075</v>
      </c>
      <c r="R116" s="234">
        <v>305000</v>
      </c>
      <c r="S116" s="234">
        <v>175000</v>
      </c>
      <c r="T116" s="234">
        <v>1311282</v>
      </c>
      <c r="U116" s="234">
        <f t="shared" si="4"/>
        <v>7517357</v>
      </c>
      <c r="V116" s="234">
        <f t="shared" si="5"/>
        <v>7517357</v>
      </c>
    </row>
    <row r="117" spans="1:22" ht="12.75">
      <c r="A117" s="202" t="s">
        <v>553</v>
      </c>
      <c r="B117" s="203">
        <v>108</v>
      </c>
      <c r="C117">
        <v>2020</v>
      </c>
      <c r="D117" s="234">
        <v>142000</v>
      </c>
      <c r="E117" s="234">
        <v>0</v>
      </c>
      <c r="F117" s="234">
        <v>15000</v>
      </c>
      <c r="G117" s="234">
        <v>0</v>
      </c>
      <c r="H117" s="234">
        <v>5000</v>
      </c>
      <c r="I117" s="234">
        <v>1200</v>
      </c>
      <c r="J117" s="234">
        <v>0</v>
      </c>
      <c r="K117" s="234">
        <f t="shared" si="3"/>
        <v>163200</v>
      </c>
      <c r="L117"/>
      <c r="M117">
        <v>2021</v>
      </c>
      <c r="N117" s="234">
        <v>142000</v>
      </c>
      <c r="O117" s="234">
        <v>0</v>
      </c>
      <c r="P117" s="234">
        <v>15000</v>
      </c>
      <c r="Q117" s="234">
        <v>0</v>
      </c>
      <c r="R117" s="234">
        <v>5000</v>
      </c>
      <c r="S117" s="234">
        <v>1200</v>
      </c>
      <c r="T117" s="234">
        <v>0</v>
      </c>
      <c r="U117" s="234">
        <f t="shared" si="4"/>
        <v>163200</v>
      </c>
      <c r="V117" s="234">
        <f t="shared" si="5"/>
        <v>163200</v>
      </c>
    </row>
    <row r="118" spans="1:22" ht="12.75">
      <c r="A118" s="202" t="s">
        <v>554</v>
      </c>
      <c r="B118" s="203">
        <v>109</v>
      </c>
      <c r="C118" s="238">
        <v>2019</v>
      </c>
      <c r="D118" s="237">
        <v>3000</v>
      </c>
      <c r="E118" s="237">
        <v>2050</v>
      </c>
      <c r="F118" s="237">
        <v>500</v>
      </c>
      <c r="G118" s="237">
        <v>0</v>
      </c>
      <c r="H118" s="237">
        <v>0</v>
      </c>
      <c r="I118" s="237">
        <v>320</v>
      </c>
      <c r="J118" s="237">
        <v>50350</v>
      </c>
      <c r="K118" s="234">
        <f t="shared" si="3"/>
        <v>56220</v>
      </c>
      <c r="L118" s="176"/>
      <c r="M118" s="176">
        <v>2020</v>
      </c>
      <c r="N118" s="237">
        <v>125</v>
      </c>
      <c r="O118" s="237">
        <v>0</v>
      </c>
      <c r="P118" s="237">
        <v>0</v>
      </c>
      <c r="Q118" s="237">
        <v>0</v>
      </c>
      <c r="R118" s="237">
        <v>0</v>
      </c>
      <c r="S118" s="237">
        <v>1700</v>
      </c>
      <c r="T118" s="237">
        <v>80000</v>
      </c>
      <c r="U118" s="234">
        <f t="shared" si="4"/>
        <v>81825</v>
      </c>
      <c r="V118" s="234">
        <f t="shared" si="5"/>
        <v>81825</v>
      </c>
    </row>
    <row r="119" spans="1:22" ht="12.75">
      <c r="A119" s="202" t="s">
        <v>555</v>
      </c>
      <c r="B119" s="203">
        <v>110</v>
      </c>
      <c r="C119">
        <v>2020</v>
      </c>
      <c r="D119" s="234">
        <v>2771654.36</v>
      </c>
      <c r="E119" s="234">
        <v>150000</v>
      </c>
      <c r="F119" s="234">
        <v>105000</v>
      </c>
      <c r="G119" s="234">
        <v>69413</v>
      </c>
      <c r="H119" s="234">
        <v>54950</v>
      </c>
      <c r="I119" s="234">
        <v>38000</v>
      </c>
      <c r="J119" s="234">
        <v>322300</v>
      </c>
      <c r="K119" s="234">
        <f t="shared" si="3"/>
        <v>3511317.36</v>
      </c>
      <c r="L119"/>
      <c r="M119">
        <v>2021</v>
      </c>
      <c r="N119" s="234">
        <v>2800000</v>
      </c>
      <c r="O119" s="234">
        <v>155000</v>
      </c>
      <c r="P119" s="234">
        <v>75000</v>
      </c>
      <c r="Q119" s="234">
        <v>69413</v>
      </c>
      <c r="R119" s="234">
        <v>35000</v>
      </c>
      <c r="S119" s="234">
        <v>75000</v>
      </c>
      <c r="T119" s="234">
        <v>175000</v>
      </c>
      <c r="U119" s="234">
        <f t="shared" si="4"/>
        <v>3384413</v>
      </c>
      <c r="V119" s="234">
        <f t="shared" si="5"/>
        <v>3384413</v>
      </c>
    </row>
    <row r="120" spans="1:22" ht="12.75">
      <c r="A120" s="202" t="s">
        <v>556</v>
      </c>
      <c r="B120" s="203">
        <v>111</v>
      </c>
      <c r="C120">
        <v>2020</v>
      </c>
      <c r="D120" s="234">
        <v>525000</v>
      </c>
      <c r="E120" s="234">
        <v>15000</v>
      </c>
      <c r="F120" s="234">
        <v>25000</v>
      </c>
      <c r="G120" s="234">
        <v>0</v>
      </c>
      <c r="H120" s="234">
        <v>13000</v>
      </c>
      <c r="I120" s="234">
        <v>26347</v>
      </c>
      <c r="J120" s="234">
        <v>0</v>
      </c>
      <c r="K120" s="234">
        <f t="shared" si="3"/>
        <v>604347</v>
      </c>
      <c r="L120"/>
      <c r="M120">
        <v>2021</v>
      </c>
      <c r="N120" s="234">
        <v>525000</v>
      </c>
      <c r="O120" s="234">
        <v>15000</v>
      </c>
      <c r="P120" s="234">
        <v>25000</v>
      </c>
      <c r="Q120" s="234">
        <v>0</v>
      </c>
      <c r="R120" s="234">
        <v>13000</v>
      </c>
      <c r="S120" s="234">
        <v>6180</v>
      </c>
      <c r="T120" s="234">
        <v>0</v>
      </c>
      <c r="U120" s="234">
        <f t="shared" si="4"/>
        <v>584180</v>
      </c>
      <c r="V120" s="234">
        <f t="shared" si="5"/>
        <v>584180</v>
      </c>
    </row>
    <row r="121" spans="1:22" ht="12.75">
      <c r="A121" s="202" t="s">
        <v>557</v>
      </c>
      <c r="B121" s="203">
        <v>112</v>
      </c>
      <c r="C121">
        <v>2020</v>
      </c>
      <c r="D121" s="234">
        <v>193000</v>
      </c>
      <c r="E121" s="234">
        <v>0</v>
      </c>
      <c r="F121" s="234">
        <v>20000</v>
      </c>
      <c r="G121" s="234">
        <v>200000</v>
      </c>
      <c r="H121" s="234">
        <v>6000</v>
      </c>
      <c r="I121" s="234">
        <v>600</v>
      </c>
      <c r="J121" s="234">
        <v>0</v>
      </c>
      <c r="K121" s="234">
        <f t="shared" si="3"/>
        <v>419600</v>
      </c>
      <c r="L121"/>
      <c r="M121">
        <v>2021</v>
      </c>
      <c r="N121" s="234">
        <v>215000</v>
      </c>
      <c r="O121" s="234">
        <v>0</v>
      </c>
      <c r="P121" s="234">
        <v>20000</v>
      </c>
      <c r="Q121" s="234">
        <v>201000</v>
      </c>
      <c r="R121" s="234">
        <v>7000</v>
      </c>
      <c r="S121" s="234">
        <v>500</v>
      </c>
      <c r="T121" s="234">
        <v>0</v>
      </c>
      <c r="U121" s="234">
        <f t="shared" si="4"/>
        <v>443500</v>
      </c>
      <c r="V121" s="234">
        <f t="shared" si="5"/>
        <v>443500</v>
      </c>
    </row>
    <row r="122" spans="1:22" ht="12.75">
      <c r="A122" s="202" t="s">
        <v>558</v>
      </c>
      <c r="B122" s="203">
        <v>113</v>
      </c>
      <c r="C122">
        <v>2020</v>
      </c>
      <c r="D122" s="234">
        <v>420000</v>
      </c>
      <c r="E122" s="234">
        <v>470000</v>
      </c>
      <c r="F122" s="234">
        <v>45000</v>
      </c>
      <c r="G122" s="234">
        <v>2000</v>
      </c>
      <c r="H122" s="234">
        <v>8000</v>
      </c>
      <c r="I122" s="234">
        <v>30000</v>
      </c>
      <c r="J122" s="234">
        <v>0</v>
      </c>
      <c r="K122" s="234">
        <f t="shared" si="3"/>
        <v>975000</v>
      </c>
      <c r="L122"/>
      <c r="M122">
        <v>2021</v>
      </c>
      <c r="N122" s="234">
        <v>600000</v>
      </c>
      <c r="O122" s="234">
        <v>555000</v>
      </c>
      <c r="P122" s="234">
        <v>75000</v>
      </c>
      <c r="Q122" s="234">
        <v>5000</v>
      </c>
      <c r="R122" s="234">
        <v>20000</v>
      </c>
      <c r="S122" s="234">
        <v>50000</v>
      </c>
      <c r="T122" s="234">
        <v>0</v>
      </c>
      <c r="U122" s="234">
        <f t="shared" si="4"/>
        <v>1305000</v>
      </c>
      <c r="V122" s="234">
        <f t="shared" si="5"/>
        <v>1305000</v>
      </c>
    </row>
    <row r="123" spans="1:22" ht="12.75">
      <c r="A123" s="202" t="s">
        <v>559</v>
      </c>
      <c r="B123" s="203">
        <v>114</v>
      </c>
      <c r="C123">
        <v>2020</v>
      </c>
      <c r="D123" s="234">
        <v>1590000</v>
      </c>
      <c r="E123" s="234">
        <v>600000</v>
      </c>
      <c r="F123" s="234">
        <v>209000</v>
      </c>
      <c r="G123" s="234">
        <v>40000</v>
      </c>
      <c r="H123" s="234">
        <v>286000</v>
      </c>
      <c r="I123" s="234">
        <v>16500</v>
      </c>
      <c r="J123" s="234">
        <v>615000</v>
      </c>
      <c r="K123" s="234">
        <f t="shared" si="3"/>
        <v>3356500</v>
      </c>
      <c r="L123"/>
      <c r="M123">
        <v>2021</v>
      </c>
      <c r="N123" s="234">
        <v>1620000</v>
      </c>
      <c r="O123" s="234">
        <v>545000</v>
      </c>
      <c r="P123" s="234">
        <v>214000</v>
      </c>
      <c r="Q123" s="234">
        <v>43500</v>
      </c>
      <c r="R123" s="234">
        <v>195800</v>
      </c>
      <c r="S123" s="234">
        <v>18000</v>
      </c>
      <c r="T123" s="234">
        <v>552200</v>
      </c>
      <c r="U123" s="234">
        <f t="shared" si="4"/>
        <v>3188500</v>
      </c>
      <c r="V123" s="234">
        <f t="shared" si="5"/>
        <v>3188500</v>
      </c>
    </row>
    <row r="124" spans="1:22" ht="12.75">
      <c r="A124" s="202" t="s">
        <v>560</v>
      </c>
      <c r="B124" s="203">
        <v>115</v>
      </c>
      <c r="C124">
        <v>2020</v>
      </c>
      <c r="D124" s="234">
        <v>1577642</v>
      </c>
      <c r="E124" s="234">
        <v>200000</v>
      </c>
      <c r="F124" s="234">
        <v>90000</v>
      </c>
      <c r="G124" s="234">
        <v>260000</v>
      </c>
      <c r="H124" s="234">
        <v>25000</v>
      </c>
      <c r="I124" s="234">
        <v>40000</v>
      </c>
      <c r="J124" s="234">
        <v>1263</v>
      </c>
      <c r="K124" s="234">
        <f t="shared" si="3"/>
        <v>2193905</v>
      </c>
      <c r="L124"/>
      <c r="M124">
        <v>2021</v>
      </c>
      <c r="N124" s="234">
        <v>1555341</v>
      </c>
      <c r="O124" s="234">
        <v>150000</v>
      </c>
      <c r="P124" s="234">
        <v>110000</v>
      </c>
      <c r="Q124" s="234">
        <v>265000</v>
      </c>
      <c r="R124" s="234">
        <v>20000</v>
      </c>
      <c r="S124" s="234">
        <v>40000</v>
      </c>
      <c r="T124" s="234">
        <v>894</v>
      </c>
      <c r="U124" s="234">
        <f t="shared" si="4"/>
        <v>2141235</v>
      </c>
      <c r="V124" s="234">
        <f t="shared" si="5"/>
        <v>2141235</v>
      </c>
    </row>
    <row r="125" spans="1:22" ht="12.75">
      <c r="A125" s="202" t="s">
        <v>561</v>
      </c>
      <c r="B125" s="203">
        <v>116</v>
      </c>
      <c r="C125">
        <v>2019</v>
      </c>
      <c r="D125" s="234">
        <v>1050000</v>
      </c>
      <c r="E125" s="234">
        <v>0</v>
      </c>
      <c r="F125" s="234">
        <v>130000</v>
      </c>
      <c r="G125" s="234">
        <v>59000</v>
      </c>
      <c r="H125" s="234">
        <v>55000</v>
      </c>
      <c r="I125" s="234">
        <v>15000</v>
      </c>
      <c r="J125" s="234">
        <v>0</v>
      </c>
      <c r="K125" s="234">
        <f t="shared" si="3"/>
        <v>1309000</v>
      </c>
      <c r="L125"/>
      <c r="M125">
        <v>2020</v>
      </c>
      <c r="N125" s="234">
        <v>1050000</v>
      </c>
      <c r="O125" s="234">
        <v>0</v>
      </c>
      <c r="P125" s="234">
        <v>115000</v>
      </c>
      <c r="Q125" s="234">
        <v>36000</v>
      </c>
      <c r="R125" s="234">
        <v>55000</v>
      </c>
      <c r="S125" s="234">
        <v>20000</v>
      </c>
      <c r="T125" s="234">
        <v>0</v>
      </c>
      <c r="U125" s="234">
        <f t="shared" si="4"/>
        <v>1276000</v>
      </c>
      <c r="V125" s="234">
        <f t="shared" si="5"/>
        <v>1276000</v>
      </c>
    </row>
    <row r="126" spans="1:22" ht="12.75">
      <c r="A126" s="202" t="s">
        <v>562</v>
      </c>
      <c r="B126" s="203">
        <v>117</v>
      </c>
      <c r="C126">
        <v>2020</v>
      </c>
      <c r="D126" s="234">
        <v>739305</v>
      </c>
      <c r="E126" s="234">
        <v>1384052</v>
      </c>
      <c r="F126" s="234">
        <v>35000</v>
      </c>
      <c r="G126" s="234">
        <v>15000</v>
      </c>
      <c r="H126" s="234">
        <v>27000</v>
      </c>
      <c r="I126" s="234">
        <v>25000</v>
      </c>
      <c r="J126" s="234">
        <v>103000</v>
      </c>
      <c r="K126" s="234">
        <f t="shared" si="3"/>
        <v>2328357</v>
      </c>
      <c r="L126"/>
      <c r="M126">
        <v>2021</v>
      </c>
      <c r="N126" s="234">
        <v>802789</v>
      </c>
      <c r="O126" s="234">
        <v>701451</v>
      </c>
      <c r="P126" s="234">
        <v>15591</v>
      </c>
      <c r="Q126" s="234">
        <v>18742</v>
      </c>
      <c r="R126" s="234">
        <v>27500</v>
      </c>
      <c r="S126" s="234">
        <v>16000</v>
      </c>
      <c r="T126" s="234">
        <v>80000</v>
      </c>
      <c r="U126" s="234">
        <f t="shared" si="4"/>
        <v>1662073</v>
      </c>
      <c r="V126" s="234">
        <f t="shared" si="5"/>
        <v>1662073</v>
      </c>
    </row>
    <row r="127" spans="1:22" ht="12.75">
      <c r="A127" s="202" t="s">
        <v>563</v>
      </c>
      <c r="B127" s="203">
        <v>118</v>
      </c>
      <c r="C127">
        <v>2020</v>
      </c>
      <c r="D127" s="234">
        <v>1090000</v>
      </c>
      <c r="E127" s="234">
        <v>159000</v>
      </c>
      <c r="F127" s="234">
        <v>175000</v>
      </c>
      <c r="G127" s="234">
        <v>2490</v>
      </c>
      <c r="H127" s="234">
        <v>4500</v>
      </c>
      <c r="I127" s="234">
        <v>8000</v>
      </c>
      <c r="J127" s="234">
        <v>15000</v>
      </c>
      <c r="K127" s="234">
        <f t="shared" si="3"/>
        <v>1453990</v>
      </c>
      <c r="L127"/>
      <c r="M127">
        <v>2021</v>
      </c>
      <c r="N127" s="234">
        <v>1030325</v>
      </c>
      <c r="O127" s="234">
        <v>114000</v>
      </c>
      <c r="P127" s="234">
        <v>150000</v>
      </c>
      <c r="Q127" s="234">
        <v>2490</v>
      </c>
      <c r="R127" s="234">
        <v>4500</v>
      </c>
      <c r="S127" s="234">
        <v>8000</v>
      </c>
      <c r="T127" s="234">
        <v>45000</v>
      </c>
      <c r="U127" s="234">
        <f t="shared" si="4"/>
        <v>1354315</v>
      </c>
      <c r="V127" s="234">
        <f t="shared" si="5"/>
        <v>1354315</v>
      </c>
    </row>
    <row r="128" spans="1:22" ht="12.75">
      <c r="A128" s="202" t="s">
        <v>564</v>
      </c>
      <c r="B128" s="203">
        <v>119</v>
      </c>
      <c r="C128">
        <v>2020</v>
      </c>
      <c r="D128" s="234">
        <v>1075000</v>
      </c>
      <c r="E128" s="234">
        <v>69700</v>
      </c>
      <c r="F128" s="234">
        <v>76500</v>
      </c>
      <c r="G128" s="234">
        <v>33000</v>
      </c>
      <c r="H128" s="234">
        <v>6850</v>
      </c>
      <c r="I128" s="234">
        <v>8000</v>
      </c>
      <c r="J128" s="234">
        <v>20490</v>
      </c>
      <c r="K128" s="234">
        <f t="shared" si="3"/>
        <v>1289540</v>
      </c>
      <c r="L128"/>
      <c r="M128">
        <v>2021</v>
      </c>
      <c r="N128" s="234">
        <v>880812.04</v>
      </c>
      <c r="O128" s="234">
        <v>59245</v>
      </c>
      <c r="P128" s="234">
        <v>57375</v>
      </c>
      <c r="Q128" s="234">
        <v>28050</v>
      </c>
      <c r="R128" s="234">
        <v>5525</v>
      </c>
      <c r="S128" s="234">
        <v>8500</v>
      </c>
      <c r="T128" s="234">
        <v>17040</v>
      </c>
      <c r="U128" s="234">
        <f t="shared" si="4"/>
        <v>1056547.04</v>
      </c>
      <c r="V128" s="234">
        <f t="shared" si="5"/>
        <v>1056547.04</v>
      </c>
    </row>
    <row r="129" spans="1:22" ht="12.75">
      <c r="A129" s="202" t="s">
        <v>565</v>
      </c>
      <c r="B129" s="203">
        <v>120</v>
      </c>
      <c r="C129">
        <v>2020</v>
      </c>
      <c r="D129" s="234">
        <v>526227</v>
      </c>
      <c r="E129" s="234">
        <v>0</v>
      </c>
      <c r="F129" s="234">
        <v>40000</v>
      </c>
      <c r="G129" s="234">
        <v>7000</v>
      </c>
      <c r="H129" s="234">
        <v>4500</v>
      </c>
      <c r="I129" s="234">
        <v>10000</v>
      </c>
      <c r="J129" s="234">
        <v>25000</v>
      </c>
      <c r="K129" s="234">
        <f t="shared" si="3"/>
        <v>612727</v>
      </c>
      <c r="L129"/>
      <c r="M129">
        <v>2021</v>
      </c>
      <c r="N129" s="234">
        <v>500000</v>
      </c>
      <c r="O129" s="234">
        <v>0</v>
      </c>
      <c r="P129" s="234">
        <v>40000</v>
      </c>
      <c r="Q129" s="234">
        <v>6000</v>
      </c>
      <c r="R129" s="234">
        <v>18000</v>
      </c>
      <c r="S129" s="234">
        <v>5000</v>
      </c>
      <c r="T129" s="234">
        <v>0</v>
      </c>
      <c r="U129" s="234">
        <f t="shared" si="4"/>
        <v>569000</v>
      </c>
      <c r="V129" s="234">
        <f t="shared" si="5"/>
        <v>569000</v>
      </c>
    </row>
    <row r="130" spans="1:22" ht="12.75">
      <c r="A130" s="202" t="s">
        <v>566</v>
      </c>
      <c r="B130" s="203">
        <v>121</v>
      </c>
      <c r="C130">
        <v>2020</v>
      </c>
      <c r="D130" s="234">
        <v>149000</v>
      </c>
      <c r="E130" s="234">
        <v>255000</v>
      </c>
      <c r="F130" s="234">
        <v>4000</v>
      </c>
      <c r="G130" s="234">
        <v>200000</v>
      </c>
      <c r="H130" s="234">
        <v>1500</v>
      </c>
      <c r="I130" s="234">
        <v>17550</v>
      </c>
      <c r="J130" s="234">
        <v>0</v>
      </c>
      <c r="K130" s="234">
        <f t="shared" si="3"/>
        <v>627050</v>
      </c>
      <c r="L130"/>
      <c r="M130">
        <v>2021</v>
      </c>
      <c r="N130" s="234">
        <v>85000</v>
      </c>
      <c r="O130" s="234">
        <v>263000</v>
      </c>
      <c r="P130" s="234">
        <v>6000</v>
      </c>
      <c r="Q130" s="234">
        <v>195000</v>
      </c>
      <c r="R130" s="234">
        <v>4000</v>
      </c>
      <c r="S130" s="234">
        <v>16000</v>
      </c>
      <c r="T130" s="234">
        <v>0</v>
      </c>
      <c r="U130" s="234">
        <f t="shared" si="4"/>
        <v>569000</v>
      </c>
      <c r="V130" s="234">
        <f t="shared" si="5"/>
        <v>569000</v>
      </c>
    </row>
    <row r="131" spans="1:22" ht="12.75">
      <c r="A131" s="202" t="s">
        <v>567</v>
      </c>
      <c r="B131" s="203">
        <v>122</v>
      </c>
      <c r="C131">
        <v>2020</v>
      </c>
      <c r="D131" s="234">
        <v>2792508</v>
      </c>
      <c r="E131" s="234">
        <v>448</v>
      </c>
      <c r="F131" s="234">
        <v>120000</v>
      </c>
      <c r="G131" s="234">
        <v>0</v>
      </c>
      <c r="H131" s="234">
        <v>101230</v>
      </c>
      <c r="I131" s="234">
        <v>85000</v>
      </c>
      <c r="J131" s="234">
        <v>0</v>
      </c>
      <c r="K131" s="234">
        <f t="shared" si="3"/>
        <v>3099186</v>
      </c>
      <c r="L131"/>
      <c r="M131">
        <v>2021</v>
      </c>
      <c r="N131" s="234">
        <v>2707812</v>
      </c>
      <c r="O131" s="234">
        <v>437</v>
      </c>
      <c r="P131" s="234">
        <v>130000</v>
      </c>
      <c r="Q131" s="234">
        <v>0</v>
      </c>
      <c r="R131" s="234">
        <v>96619</v>
      </c>
      <c r="S131" s="234">
        <v>200000</v>
      </c>
      <c r="T131" s="234">
        <v>25000</v>
      </c>
      <c r="U131" s="234">
        <f t="shared" si="4"/>
        <v>3159868</v>
      </c>
      <c r="V131" s="234">
        <f t="shared" si="5"/>
        <v>3159868</v>
      </c>
    </row>
    <row r="132" spans="1:22" ht="12.75">
      <c r="A132" s="202" t="s">
        <v>568</v>
      </c>
      <c r="B132" s="203">
        <v>123</v>
      </c>
      <c r="C132">
        <v>2020</v>
      </c>
      <c r="D132" s="234">
        <v>1395000</v>
      </c>
      <c r="E132" s="234">
        <v>0</v>
      </c>
      <c r="F132" s="234">
        <v>175000</v>
      </c>
      <c r="G132" s="234">
        <v>9500</v>
      </c>
      <c r="H132" s="234">
        <v>3000</v>
      </c>
      <c r="I132" s="234">
        <v>20500</v>
      </c>
      <c r="J132" s="234">
        <v>0</v>
      </c>
      <c r="K132" s="234">
        <f t="shared" si="3"/>
        <v>1603000</v>
      </c>
      <c r="L132"/>
      <c r="M132">
        <v>2021</v>
      </c>
      <c r="N132" s="234">
        <v>1475000</v>
      </c>
      <c r="O132" s="234">
        <v>0</v>
      </c>
      <c r="P132" s="234">
        <v>175000</v>
      </c>
      <c r="Q132" s="234">
        <v>9500</v>
      </c>
      <c r="R132" s="234">
        <v>3000</v>
      </c>
      <c r="S132" s="234">
        <v>29850</v>
      </c>
      <c r="T132" s="234">
        <v>0</v>
      </c>
      <c r="U132" s="234">
        <f t="shared" si="4"/>
        <v>1692350</v>
      </c>
      <c r="V132" s="234">
        <f t="shared" si="5"/>
        <v>1692350</v>
      </c>
    </row>
    <row r="133" spans="1:22" ht="12.75">
      <c r="A133" s="202" t="s">
        <v>569</v>
      </c>
      <c r="B133" s="203">
        <v>124</v>
      </c>
      <c r="C133">
        <v>2020</v>
      </c>
      <c r="D133" s="234">
        <v>328881.63</v>
      </c>
      <c r="E133" s="234">
        <v>8145.35</v>
      </c>
      <c r="F133" s="234">
        <v>86789.91</v>
      </c>
      <c r="G133" s="234">
        <v>175874.77</v>
      </c>
      <c r="H133" s="234">
        <v>4345.5</v>
      </c>
      <c r="I133" s="234">
        <v>3728.15</v>
      </c>
      <c r="J133" s="234">
        <v>105130.35</v>
      </c>
      <c r="K133" s="234">
        <f t="shared" si="3"/>
        <v>712895.66</v>
      </c>
      <c r="L133"/>
      <c r="M133">
        <v>2021</v>
      </c>
      <c r="N133" s="234">
        <v>300000</v>
      </c>
      <c r="O133" s="234">
        <v>2500</v>
      </c>
      <c r="P133" s="234">
        <v>20000</v>
      </c>
      <c r="Q133" s="234">
        <v>178935</v>
      </c>
      <c r="R133" s="234">
        <v>6000</v>
      </c>
      <c r="S133" s="234">
        <v>2000</v>
      </c>
      <c r="T133" s="234">
        <v>105130</v>
      </c>
      <c r="U133" s="234">
        <f t="shared" si="4"/>
        <v>614565</v>
      </c>
      <c r="V133" s="234">
        <f t="shared" si="5"/>
        <v>614565</v>
      </c>
    </row>
    <row r="134" spans="1:22" ht="12.75">
      <c r="A134" s="202" t="s">
        <v>570</v>
      </c>
      <c r="B134" s="203">
        <v>125</v>
      </c>
      <c r="C134">
        <v>2020</v>
      </c>
      <c r="D134" s="234">
        <v>900000</v>
      </c>
      <c r="E134" s="234">
        <v>20000</v>
      </c>
      <c r="F134" s="234">
        <v>64000</v>
      </c>
      <c r="G134" s="234">
        <v>25000</v>
      </c>
      <c r="H134" s="234">
        <v>30000</v>
      </c>
      <c r="I134" s="234">
        <v>30000</v>
      </c>
      <c r="J134" s="234">
        <v>9492</v>
      </c>
      <c r="K134" s="234">
        <f t="shared" si="3"/>
        <v>1078492</v>
      </c>
      <c r="L134"/>
      <c r="M134">
        <v>2021</v>
      </c>
      <c r="N134" s="234">
        <v>900000</v>
      </c>
      <c r="O134" s="234">
        <v>20000</v>
      </c>
      <c r="P134" s="234">
        <v>48000</v>
      </c>
      <c r="Q134" s="234">
        <v>8165</v>
      </c>
      <c r="R134" s="234">
        <v>25500</v>
      </c>
      <c r="S134" s="234">
        <v>51423</v>
      </c>
      <c r="T134" s="234">
        <v>19492</v>
      </c>
      <c r="U134" s="234">
        <f t="shared" si="4"/>
        <v>1072580</v>
      </c>
      <c r="V134" s="234">
        <f t="shared" si="5"/>
        <v>1072580</v>
      </c>
    </row>
    <row r="135" spans="1:22" ht="12.75">
      <c r="A135" s="202" t="s">
        <v>571</v>
      </c>
      <c r="B135" s="203">
        <v>126</v>
      </c>
      <c r="C135">
        <v>2020</v>
      </c>
      <c r="D135" s="234">
        <v>2325000</v>
      </c>
      <c r="E135" s="234">
        <v>1125000</v>
      </c>
      <c r="F135" s="234">
        <v>385994</v>
      </c>
      <c r="G135" s="234">
        <v>55000</v>
      </c>
      <c r="H135" s="234">
        <v>8800</v>
      </c>
      <c r="I135" s="234">
        <v>225038.75</v>
      </c>
      <c r="J135" s="234">
        <v>295000</v>
      </c>
      <c r="K135" s="234">
        <f t="shared" si="3"/>
        <v>4419832.75</v>
      </c>
      <c r="L135"/>
      <c r="M135">
        <v>2021</v>
      </c>
      <c r="N135" s="234">
        <v>1600000</v>
      </c>
      <c r="O135" s="234">
        <v>696000</v>
      </c>
      <c r="P135" s="234">
        <v>235000</v>
      </c>
      <c r="Q135" s="234">
        <v>55000</v>
      </c>
      <c r="R135" s="234">
        <v>6800</v>
      </c>
      <c r="S135" s="234">
        <v>70630.54</v>
      </c>
      <c r="T135" s="234">
        <v>275000</v>
      </c>
      <c r="U135" s="234">
        <f t="shared" si="4"/>
        <v>2938430.54</v>
      </c>
      <c r="V135" s="234">
        <f t="shared" si="5"/>
        <v>2938430.54</v>
      </c>
    </row>
    <row r="136" spans="1:22" ht="12.75">
      <c r="A136" s="202" t="s">
        <v>572</v>
      </c>
      <c r="B136" s="203">
        <v>127</v>
      </c>
      <c r="C136">
        <v>2020</v>
      </c>
      <c r="D136" s="234">
        <v>578800</v>
      </c>
      <c r="E136" s="234">
        <v>45500</v>
      </c>
      <c r="F136" s="234">
        <v>62200</v>
      </c>
      <c r="G136" s="234">
        <v>3700</v>
      </c>
      <c r="H136" s="234">
        <v>20000</v>
      </c>
      <c r="I136" s="234">
        <v>20000</v>
      </c>
      <c r="J136" s="234">
        <v>14000</v>
      </c>
      <c r="K136" s="234">
        <f t="shared" si="3"/>
        <v>744200</v>
      </c>
      <c r="L136"/>
      <c r="M136">
        <v>2021</v>
      </c>
      <c r="N136" s="234">
        <v>575000</v>
      </c>
      <c r="O136" s="234">
        <v>35500</v>
      </c>
      <c r="P136" s="234">
        <v>65000</v>
      </c>
      <c r="Q136" s="234">
        <v>12000</v>
      </c>
      <c r="R136" s="234">
        <v>55942</v>
      </c>
      <c r="S136" s="234">
        <v>20000</v>
      </c>
      <c r="T136" s="234">
        <v>6000</v>
      </c>
      <c r="U136" s="234">
        <f t="shared" si="4"/>
        <v>769442</v>
      </c>
      <c r="V136" s="234">
        <f t="shared" si="5"/>
        <v>769442</v>
      </c>
    </row>
    <row r="137" spans="1:22" ht="12.75">
      <c r="A137" s="202" t="s">
        <v>573</v>
      </c>
      <c r="B137" s="203">
        <v>128</v>
      </c>
      <c r="C137">
        <v>2020</v>
      </c>
      <c r="D137" s="234">
        <v>7632760</v>
      </c>
      <c r="E137" s="234">
        <v>1435000</v>
      </c>
      <c r="F137" s="234">
        <v>490000</v>
      </c>
      <c r="G137" s="234">
        <v>2228000</v>
      </c>
      <c r="H137" s="234">
        <v>687000</v>
      </c>
      <c r="I137" s="234">
        <v>839000</v>
      </c>
      <c r="J137" s="234">
        <v>1032000</v>
      </c>
      <c r="K137" s="234">
        <f t="shared" si="3"/>
        <v>14343760</v>
      </c>
      <c r="L137"/>
      <c r="M137">
        <v>2021</v>
      </c>
      <c r="N137" s="234">
        <v>6910772</v>
      </c>
      <c r="O137" s="234">
        <v>1231000</v>
      </c>
      <c r="P137" s="234">
        <v>444000</v>
      </c>
      <c r="Q137" s="234">
        <v>2361000</v>
      </c>
      <c r="R137" s="234">
        <v>606000</v>
      </c>
      <c r="S137" s="234">
        <v>600000</v>
      </c>
      <c r="T137" s="234">
        <v>500000</v>
      </c>
      <c r="U137" s="234">
        <f t="shared" si="4"/>
        <v>12652772</v>
      </c>
      <c r="V137" s="234">
        <f t="shared" si="5"/>
        <v>12652772</v>
      </c>
    </row>
    <row r="138" spans="1:22" ht="12.75">
      <c r="A138" s="202" t="s">
        <v>574</v>
      </c>
      <c r="B138" s="203">
        <v>129</v>
      </c>
      <c r="C138">
        <v>2020</v>
      </c>
      <c r="D138" s="234">
        <v>35000</v>
      </c>
      <c r="E138" s="234">
        <v>0</v>
      </c>
      <c r="F138" s="234">
        <v>6500</v>
      </c>
      <c r="G138" s="234">
        <v>1000</v>
      </c>
      <c r="H138" s="234">
        <v>0</v>
      </c>
      <c r="I138" s="234">
        <v>800</v>
      </c>
      <c r="J138" s="234">
        <v>2500</v>
      </c>
      <c r="K138" s="234">
        <f t="shared" si="3"/>
        <v>45800</v>
      </c>
      <c r="L138"/>
      <c r="M138">
        <v>2021</v>
      </c>
      <c r="N138" s="234">
        <v>38600</v>
      </c>
      <c r="O138" s="234">
        <v>0</v>
      </c>
      <c r="P138" s="234">
        <v>7000</v>
      </c>
      <c r="Q138" s="234">
        <v>1000</v>
      </c>
      <c r="R138" s="234">
        <v>0</v>
      </c>
      <c r="S138" s="234">
        <v>800</v>
      </c>
      <c r="T138" s="234">
        <v>2500</v>
      </c>
      <c r="U138" s="234">
        <f t="shared" si="4"/>
        <v>49900</v>
      </c>
      <c r="V138" s="234">
        <f t="shared" si="5"/>
        <v>49900</v>
      </c>
    </row>
    <row r="139" spans="1:22" ht="12.75">
      <c r="A139" s="202" t="s">
        <v>575</v>
      </c>
      <c r="B139" s="203">
        <v>130</v>
      </c>
      <c r="C139">
        <v>2020</v>
      </c>
      <c r="D139" s="234">
        <v>76500</v>
      </c>
      <c r="E139" s="234">
        <v>0</v>
      </c>
      <c r="F139" s="234">
        <v>15000</v>
      </c>
      <c r="G139" s="234">
        <v>0</v>
      </c>
      <c r="H139" s="234">
        <v>0</v>
      </c>
      <c r="I139" s="234">
        <v>1200</v>
      </c>
      <c r="J139" s="234">
        <v>0</v>
      </c>
      <c r="K139" s="234">
        <f aca="true" t="shared" si="6" ref="K139:K202">SUM(D139:J139)</f>
        <v>92700</v>
      </c>
      <c r="L139"/>
      <c r="M139">
        <v>2021</v>
      </c>
      <c r="N139" s="234">
        <v>85000</v>
      </c>
      <c r="O139" s="234">
        <v>0</v>
      </c>
      <c r="P139" s="234">
        <v>17000</v>
      </c>
      <c r="Q139" s="234">
        <v>0</v>
      </c>
      <c r="R139" s="234">
        <v>200</v>
      </c>
      <c r="S139" s="234">
        <v>15000</v>
      </c>
      <c r="T139" s="234">
        <v>0</v>
      </c>
      <c r="U139" s="234">
        <f aca="true" t="shared" si="7" ref="U139:U202">SUM(N139:T139)</f>
        <v>117200</v>
      </c>
      <c r="V139" s="234">
        <f aca="true" t="shared" si="8" ref="V139:V202">SUM(N139:T139)</f>
        <v>117200</v>
      </c>
    </row>
    <row r="140" spans="1:22" ht="12.75">
      <c r="A140" s="202" t="s">
        <v>576</v>
      </c>
      <c r="B140" s="203">
        <v>131</v>
      </c>
      <c r="C140">
        <v>2020</v>
      </c>
      <c r="D140" s="234">
        <v>4700000</v>
      </c>
      <c r="E140" s="234">
        <v>860000</v>
      </c>
      <c r="F140" s="234">
        <v>400000</v>
      </c>
      <c r="G140" s="234">
        <v>673335</v>
      </c>
      <c r="H140" s="234">
        <v>60000</v>
      </c>
      <c r="I140" s="234">
        <v>775000</v>
      </c>
      <c r="J140" s="234">
        <v>0</v>
      </c>
      <c r="K140" s="234">
        <f t="shared" si="6"/>
        <v>7468335</v>
      </c>
      <c r="L140"/>
      <c r="M140">
        <v>2021</v>
      </c>
      <c r="N140" s="234">
        <v>4000000</v>
      </c>
      <c r="O140" s="234">
        <v>285000</v>
      </c>
      <c r="P140" s="234">
        <v>250000</v>
      </c>
      <c r="Q140" s="234">
        <v>685455</v>
      </c>
      <c r="R140" s="234">
        <v>45000</v>
      </c>
      <c r="S140" s="234">
        <v>143000</v>
      </c>
      <c r="T140" s="234">
        <v>0</v>
      </c>
      <c r="U140" s="234">
        <f t="shared" si="7"/>
        <v>5408455</v>
      </c>
      <c r="V140" s="234">
        <f t="shared" si="8"/>
        <v>5408455</v>
      </c>
    </row>
    <row r="141" spans="1:22" ht="12.75">
      <c r="A141" s="202" t="s">
        <v>577</v>
      </c>
      <c r="B141" s="203">
        <v>132</v>
      </c>
      <c r="C141">
        <v>2020</v>
      </c>
      <c r="D141" s="234">
        <v>250000</v>
      </c>
      <c r="E141" s="234">
        <v>0</v>
      </c>
      <c r="F141" s="234">
        <v>20000</v>
      </c>
      <c r="G141" s="234">
        <v>20000</v>
      </c>
      <c r="H141" s="234">
        <v>0</v>
      </c>
      <c r="I141" s="234">
        <v>2000</v>
      </c>
      <c r="J141" s="234">
        <v>0</v>
      </c>
      <c r="K141" s="234">
        <f t="shared" si="6"/>
        <v>292000</v>
      </c>
      <c r="L141"/>
      <c r="M141">
        <v>2021</v>
      </c>
      <c r="N141" s="234">
        <v>250000</v>
      </c>
      <c r="O141" s="234">
        <v>0</v>
      </c>
      <c r="P141" s="234">
        <v>20000</v>
      </c>
      <c r="Q141" s="234">
        <v>20000</v>
      </c>
      <c r="R141" s="234">
        <v>0</v>
      </c>
      <c r="S141" s="234">
        <v>2000</v>
      </c>
      <c r="T141" s="234">
        <v>0</v>
      </c>
      <c r="U141" s="234">
        <f t="shared" si="7"/>
        <v>292000</v>
      </c>
      <c r="V141" s="234">
        <f t="shared" si="8"/>
        <v>292000</v>
      </c>
    </row>
    <row r="142" spans="1:22" ht="12.75">
      <c r="A142" s="202" t="s">
        <v>578</v>
      </c>
      <c r="B142" s="203">
        <v>133</v>
      </c>
      <c r="C142">
        <v>2020</v>
      </c>
      <c r="D142" s="234">
        <v>1550000</v>
      </c>
      <c r="E142" s="234">
        <v>1000</v>
      </c>
      <c r="F142" s="234">
        <v>229000</v>
      </c>
      <c r="G142" s="234">
        <v>3292</v>
      </c>
      <c r="H142" s="234">
        <v>15694</v>
      </c>
      <c r="I142" s="234">
        <v>54000</v>
      </c>
      <c r="J142" s="234">
        <v>179162</v>
      </c>
      <c r="K142" s="234">
        <f t="shared" si="6"/>
        <v>2032148</v>
      </c>
      <c r="L142"/>
      <c r="M142">
        <v>2021</v>
      </c>
      <c r="N142" s="234">
        <v>1353231</v>
      </c>
      <c r="O142" s="234">
        <v>1000</v>
      </c>
      <c r="P142" s="234">
        <v>241000</v>
      </c>
      <c r="Q142" s="234">
        <v>1618</v>
      </c>
      <c r="R142" s="234">
        <v>12600</v>
      </c>
      <c r="S142" s="234">
        <v>27000</v>
      </c>
      <c r="T142" s="234">
        <v>112000</v>
      </c>
      <c r="U142" s="234">
        <f t="shared" si="7"/>
        <v>1748449</v>
      </c>
      <c r="V142" s="234">
        <f t="shared" si="8"/>
        <v>1748449</v>
      </c>
    </row>
    <row r="143" spans="1:22" ht="12.75">
      <c r="A143" s="202" t="s">
        <v>579</v>
      </c>
      <c r="B143" s="203">
        <v>134</v>
      </c>
      <c r="C143">
        <v>2020</v>
      </c>
      <c r="D143" s="234">
        <v>2375000</v>
      </c>
      <c r="E143" s="234">
        <v>0</v>
      </c>
      <c r="F143" s="234">
        <v>115000</v>
      </c>
      <c r="G143" s="234">
        <v>1041032</v>
      </c>
      <c r="H143" s="234">
        <v>45800</v>
      </c>
      <c r="I143" s="234">
        <v>75000</v>
      </c>
      <c r="J143" s="234">
        <v>210375</v>
      </c>
      <c r="K143" s="234">
        <f t="shared" si="6"/>
        <v>3862207</v>
      </c>
      <c r="L143"/>
      <c r="M143">
        <v>2021</v>
      </c>
      <c r="N143" s="234">
        <v>2375000</v>
      </c>
      <c r="O143" s="234">
        <v>0</v>
      </c>
      <c r="P143" s="234">
        <v>135000</v>
      </c>
      <c r="Q143" s="234">
        <v>1041032</v>
      </c>
      <c r="R143" s="234">
        <v>25300</v>
      </c>
      <c r="S143" s="234">
        <v>50000</v>
      </c>
      <c r="T143" s="234">
        <v>210375</v>
      </c>
      <c r="U143" s="234">
        <f t="shared" si="7"/>
        <v>3836707</v>
      </c>
      <c r="V143" s="234">
        <f t="shared" si="8"/>
        <v>3836707</v>
      </c>
    </row>
    <row r="144" spans="1:22" ht="12.75">
      <c r="A144" s="202" t="s">
        <v>580</v>
      </c>
      <c r="B144" s="203">
        <v>135</v>
      </c>
      <c r="C144">
        <v>2020</v>
      </c>
      <c r="D144" s="234">
        <v>344000</v>
      </c>
      <c r="E144" s="234">
        <v>0</v>
      </c>
      <c r="F144" s="234">
        <v>50000</v>
      </c>
      <c r="G144" s="234">
        <v>0</v>
      </c>
      <c r="H144" s="234">
        <v>1800</v>
      </c>
      <c r="I144" s="234">
        <v>13000</v>
      </c>
      <c r="J144" s="234">
        <v>40000</v>
      </c>
      <c r="K144" s="234">
        <f t="shared" si="6"/>
        <v>448800</v>
      </c>
      <c r="L144"/>
      <c r="M144">
        <v>2021</v>
      </c>
      <c r="N144" s="234">
        <v>302192</v>
      </c>
      <c r="O144" s="234">
        <v>0</v>
      </c>
      <c r="P144" s="234">
        <v>25000</v>
      </c>
      <c r="Q144" s="234">
        <v>0</v>
      </c>
      <c r="R144" s="234">
        <v>2000</v>
      </c>
      <c r="S144" s="234">
        <v>10000</v>
      </c>
      <c r="T144" s="234">
        <v>20000</v>
      </c>
      <c r="U144" s="234">
        <f t="shared" si="7"/>
        <v>359192</v>
      </c>
      <c r="V144" s="234">
        <f t="shared" si="8"/>
        <v>359192</v>
      </c>
    </row>
    <row r="145" spans="1:22" ht="12.75">
      <c r="A145" s="202" t="s">
        <v>581</v>
      </c>
      <c r="B145" s="203">
        <v>136</v>
      </c>
      <c r="C145">
        <v>2020</v>
      </c>
      <c r="D145" s="234">
        <v>2110000</v>
      </c>
      <c r="E145" s="234">
        <v>0</v>
      </c>
      <c r="F145" s="234">
        <v>130000</v>
      </c>
      <c r="G145" s="234">
        <v>30000</v>
      </c>
      <c r="H145" s="234">
        <v>43548</v>
      </c>
      <c r="I145" s="234">
        <v>50000</v>
      </c>
      <c r="J145" s="234">
        <v>86337</v>
      </c>
      <c r="K145" s="234">
        <f t="shared" si="6"/>
        <v>2449885</v>
      </c>
      <c r="L145"/>
      <c r="M145">
        <v>2021</v>
      </c>
      <c r="N145" s="234">
        <v>2100000</v>
      </c>
      <c r="O145" s="234">
        <v>0</v>
      </c>
      <c r="P145" s="234">
        <v>110000</v>
      </c>
      <c r="Q145" s="234">
        <v>30000</v>
      </c>
      <c r="R145" s="234">
        <v>30000</v>
      </c>
      <c r="S145" s="234">
        <v>50000</v>
      </c>
      <c r="T145" s="234">
        <v>39437</v>
      </c>
      <c r="U145" s="234">
        <f t="shared" si="7"/>
        <v>2359437</v>
      </c>
      <c r="V145" s="234">
        <f t="shared" si="8"/>
        <v>2359437</v>
      </c>
    </row>
    <row r="146" spans="1:22" ht="12.75">
      <c r="A146" s="202" t="s">
        <v>582</v>
      </c>
      <c r="B146" s="203">
        <v>137</v>
      </c>
      <c r="C146">
        <v>2020</v>
      </c>
      <c r="D146" s="237">
        <v>3160000</v>
      </c>
      <c r="E146" s="237">
        <v>1110000</v>
      </c>
      <c r="F146" s="237">
        <v>290000</v>
      </c>
      <c r="G146" s="237">
        <v>1459000</v>
      </c>
      <c r="H146" s="237">
        <v>350000</v>
      </c>
      <c r="I146" s="237">
        <v>125000</v>
      </c>
      <c r="J146" s="237">
        <v>1440000</v>
      </c>
      <c r="K146" s="234">
        <f t="shared" si="6"/>
        <v>7934000</v>
      </c>
      <c r="L146"/>
      <c r="M146">
        <v>2021</v>
      </c>
      <c r="N146" s="237">
        <v>2988055</v>
      </c>
      <c r="O146" s="237">
        <v>1185631</v>
      </c>
      <c r="P146" s="237">
        <v>306969</v>
      </c>
      <c r="Q146" s="237">
        <v>1671949</v>
      </c>
      <c r="R146" s="237">
        <v>218786</v>
      </c>
      <c r="S146" s="237">
        <v>100543</v>
      </c>
      <c r="T146" s="237">
        <v>0</v>
      </c>
      <c r="U146" s="234">
        <f t="shared" si="7"/>
        <v>6471933</v>
      </c>
      <c r="V146" s="234">
        <f t="shared" si="8"/>
        <v>6471933</v>
      </c>
    </row>
    <row r="147" spans="1:22" ht="12.75">
      <c r="A147" s="202" t="s">
        <v>583</v>
      </c>
      <c r="B147" s="203">
        <v>138</v>
      </c>
      <c r="C147">
        <v>2020</v>
      </c>
      <c r="D147" s="234">
        <v>850000</v>
      </c>
      <c r="E147" s="234">
        <v>0</v>
      </c>
      <c r="F147" s="234">
        <v>150000</v>
      </c>
      <c r="G147" s="234">
        <v>52000</v>
      </c>
      <c r="H147" s="234">
        <v>20000</v>
      </c>
      <c r="I147" s="234">
        <v>15000</v>
      </c>
      <c r="J147" s="234">
        <v>0</v>
      </c>
      <c r="K147" s="234">
        <f t="shared" si="6"/>
        <v>1087000</v>
      </c>
      <c r="L147"/>
      <c r="M147">
        <v>2021</v>
      </c>
      <c r="N147" s="234">
        <v>850000</v>
      </c>
      <c r="O147" s="234">
        <v>0</v>
      </c>
      <c r="P147" s="234">
        <v>160000</v>
      </c>
      <c r="Q147" s="234">
        <v>55000</v>
      </c>
      <c r="R147" s="234">
        <v>24000</v>
      </c>
      <c r="S147" s="234">
        <v>22500</v>
      </c>
      <c r="T147" s="234">
        <v>0</v>
      </c>
      <c r="U147" s="234">
        <f t="shared" si="7"/>
        <v>1111500</v>
      </c>
      <c r="V147" s="234">
        <f t="shared" si="8"/>
        <v>1111500</v>
      </c>
    </row>
    <row r="148" spans="1:22" ht="12.75">
      <c r="A148" s="202" t="s">
        <v>584</v>
      </c>
      <c r="B148" s="203">
        <v>139</v>
      </c>
      <c r="C148">
        <v>2020</v>
      </c>
      <c r="D148" s="234">
        <v>3300181</v>
      </c>
      <c r="E148" s="234">
        <v>0</v>
      </c>
      <c r="F148" s="234">
        <v>210000</v>
      </c>
      <c r="G148" s="234">
        <v>260807</v>
      </c>
      <c r="H148" s="234">
        <v>12480</v>
      </c>
      <c r="I148" s="234">
        <v>210175</v>
      </c>
      <c r="J148" s="234">
        <v>43000</v>
      </c>
      <c r="K148" s="234">
        <f t="shared" si="6"/>
        <v>4036643</v>
      </c>
      <c r="L148"/>
      <c r="M148">
        <v>2021</v>
      </c>
      <c r="N148" s="234">
        <v>3260018</v>
      </c>
      <c r="O148" s="234">
        <v>0</v>
      </c>
      <c r="P148" s="234">
        <v>120000</v>
      </c>
      <c r="Q148" s="234">
        <v>280000</v>
      </c>
      <c r="R148" s="234">
        <v>12480</v>
      </c>
      <c r="S148" s="234">
        <v>242675</v>
      </c>
      <c r="T148" s="234">
        <v>25000</v>
      </c>
      <c r="U148" s="234">
        <f t="shared" si="7"/>
        <v>3940173</v>
      </c>
      <c r="V148" s="234">
        <f t="shared" si="8"/>
        <v>3940173</v>
      </c>
    </row>
    <row r="149" spans="1:22" ht="12.75">
      <c r="A149" s="202" t="s">
        <v>585</v>
      </c>
      <c r="B149" s="203">
        <v>140</v>
      </c>
      <c r="C149">
        <v>2020</v>
      </c>
      <c r="D149" s="234">
        <v>639742.7</v>
      </c>
      <c r="E149" s="234">
        <v>0</v>
      </c>
      <c r="F149" s="234">
        <v>43975</v>
      </c>
      <c r="G149" s="234">
        <v>343703</v>
      </c>
      <c r="H149" s="234">
        <v>9193</v>
      </c>
      <c r="I149" s="234">
        <v>20025</v>
      </c>
      <c r="J149" s="234">
        <v>27000</v>
      </c>
      <c r="K149" s="234">
        <f t="shared" si="6"/>
        <v>1083638.7</v>
      </c>
      <c r="L149"/>
      <c r="M149">
        <v>2021</v>
      </c>
      <c r="N149" s="234">
        <v>600000</v>
      </c>
      <c r="O149" s="234">
        <v>0</v>
      </c>
      <c r="P149" s="234">
        <v>30948</v>
      </c>
      <c r="Q149" s="234">
        <v>357120</v>
      </c>
      <c r="R149" s="234">
        <v>8403</v>
      </c>
      <c r="S149" s="234">
        <v>5000</v>
      </c>
      <c r="T149" s="234">
        <v>0</v>
      </c>
      <c r="U149" s="234">
        <f t="shared" si="7"/>
        <v>1001471</v>
      </c>
      <c r="V149" s="234">
        <f t="shared" si="8"/>
        <v>1001471</v>
      </c>
    </row>
    <row r="150" spans="1:22" ht="12.75">
      <c r="A150" s="202" t="s">
        <v>586</v>
      </c>
      <c r="B150" s="203">
        <v>141</v>
      </c>
      <c r="C150">
        <v>2020</v>
      </c>
      <c r="D150" s="234">
        <v>2976000</v>
      </c>
      <c r="E150" s="234">
        <v>813600</v>
      </c>
      <c r="F150" s="234">
        <v>268000</v>
      </c>
      <c r="G150" s="234">
        <v>0</v>
      </c>
      <c r="H150" s="234">
        <v>71000</v>
      </c>
      <c r="I150" s="234">
        <v>175000</v>
      </c>
      <c r="J150" s="234">
        <v>840372</v>
      </c>
      <c r="K150" s="234">
        <f t="shared" si="6"/>
        <v>5143972</v>
      </c>
      <c r="L150"/>
      <c r="M150">
        <v>2021</v>
      </c>
      <c r="N150" s="234">
        <v>2800000</v>
      </c>
      <c r="O150" s="234">
        <v>344000</v>
      </c>
      <c r="P150" s="234">
        <v>300000</v>
      </c>
      <c r="Q150" s="234">
        <v>0</v>
      </c>
      <c r="R150" s="234">
        <v>70000</v>
      </c>
      <c r="S150" s="234">
        <v>100000</v>
      </c>
      <c r="T150" s="234">
        <v>574434</v>
      </c>
      <c r="U150" s="234">
        <f t="shared" si="7"/>
        <v>4188434</v>
      </c>
      <c r="V150" s="234">
        <f t="shared" si="8"/>
        <v>4188434</v>
      </c>
    </row>
    <row r="151" spans="1:22" ht="12.75">
      <c r="A151" s="202" t="s">
        <v>587</v>
      </c>
      <c r="B151" s="203">
        <v>142</v>
      </c>
      <c r="C151">
        <v>2020</v>
      </c>
      <c r="D151" s="234">
        <v>1372000</v>
      </c>
      <c r="E151" s="234">
        <v>355000</v>
      </c>
      <c r="F151" s="234">
        <v>215000</v>
      </c>
      <c r="G151" s="234">
        <v>230000</v>
      </c>
      <c r="H151" s="234">
        <v>118000</v>
      </c>
      <c r="I151" s="234">
        <v>250000</v>
      </c>
      <c r="J151" s="234">
        <v>535000</v>
      </c>
      <c r="K151" s="234">
        <f t="shared" si="6"/>
        <v>3075000</v>
      </c>
      <c r="L151"/>
      <c r="M151">
        <v>2021</v>
      </c>
      <c r="N151" s="234">
        <v>1350000</v>
      </c>
      <c r="O151" s="234">
        <v>190000</v>
      </c>
      <c r="P151" s="234">
        <v>150000</v>
      </c>
      <c r="Q151" s="234">
        <v>230000</v>
      </c>
      <c r="R151" s="234">
        <v>100000</v>
      </c>
      <c r="S151" s="234">
        <v>97000</v>
      </c>
      <c r="T151" s="234">
        <v>595000</v>
      </c>
      <c r="U151" s="234">
        <f t="shared" si="7"/>
        <v>2712000</v>
      </c>
      <c r="V151" s="234">
        <f t="shared" si="8"/>
        <v>2712000</v>
      </c>
    </row>
    <row r="152" spans="1:22" ht="12.75">
      <c r="A152" s="202" t="s">
        <v>588</v>
      </c>
      <c r="B152" s="203">
        <v>143</v>
      </c>
      <c r="C152">
        <v>2020</v>
      </c>
      <c r="D152" s="234">
        <v>251000</v>
      </c>
      <c r="E152" s="234">
        <v>0</v>
      </c>
      <c r="F152" s="234">
        <v>26000</v>
      </c>
      <c r="G152" s="234">
        <v>6800</v>
      </c>
      <c r="H152" s="234">
        <v>3850</v>
      </c>
      <c r="I152" s="234">
        <v>5450</v>
      </c>
      <c r="J152" s="234">
        <v>0</v>
      </c>
      <c r="K152" s="234">
        <f t="shared" si="6"/>
        <v>293100</v>
      </c>
      <c r="L152"/>
      <c r="M152">
        <v>2021</v>
      </c>
      <c r="N152" s="234">
        <v>283248</v>
      </c>
      <c r="O152" s="234">
        <v>0</v>
      </c>
      <c r="P152" s="234">
        <v>22126</v>
      </c>
      <c r="Q152" s="234">
        <v>6855</v>
      </c>
      <c r="R152" s="234">
        <v>4150</v>
      </c>
      <c r="S152" s="234">
        <v>5791</v>
      </c>
      <c r="T152" s="234">
        <v>0</v>
      </c>
      <c r="U152" s="234">
        <f t="shared" si="7"/>
        <v>322170</v>
      </c>
      <c r="V152" s="234">
        <f t="shared" si="8"/>
        <v>322170</v>
      </c>
    </row>
    <row r="153" spans="1:22" ht="12.75">
      <c r="A153" s="202" t="s">
        <v>589</v>
      </c>
      <c r="B153" s="203">
        <v>144</v>
      </c>
      <c r="C153">
        <v>2020</v>
      </c>
      <c r="D153" s="234">
        <v>2000000</v>
      </c>
      <c r="E153" s="234">
        <v>242000</v>
      </c>
      <c r="F153" s="234">
        <v>152000</v>
      </c>
      <c r="G153" s="234">
        <v>155000</v>
      </c>
      <c r="H153" s="234">
        <v>40000</v>
      </c>
      <c r="I153" s="234">
        <v>79000</v>
      </c>
      <c r="J153" s="234">
        <v>110000</v>
      </c>
      <c r="K153" s="234">
        <f t="shared" si="6"/>
        <v>2778000</v>
      </c>
      <c r="L153"/>
      <c r="M153">
        <v>2021</v>
      </c>
      <c r="N153" s="234">
        <v>1896500</v>
      </c>
      <c r="O153" s="234">
        <v>155000</v>
      </c>
      <c r="P153" s="234">
        <v>130000</v>
      </c>
      <c r="Q153" s="234">
        <v>105500</v>
      </c>
      <c r="R153" s="234">
        <v>40000</v>
      </c>
      <c r="S153" s="234">
        <v>50000</v>
      </c>
      <c r="T153" s="234">
        <v>60000</v>
      </c>
      <c r="U153" s="234">
        <f t="shared" si="7"/>
        <v>2437000</v>
      </c>
      <c r="V153" s="234">
        <f t="shared" si="8"/>
        <v>2437000</v>
      </c>
    </row>
    <row r="154" spans="1:22" ht="12.75">
      <c r="A154" s="202" t="s">
        <v>590</v>
      </c>
      <c r="B154" s="203">
        <v>145</v>
      </c>
      <c r="C154">
        <v>2020</v>
      </c>
      <c r="D154" s="234">
        <v>2250000</v>
      </c>
      <c r="E154" s="234">
        <v>397500</v>
      </c>
      <c r="F154" s="234">
        <v>200000</v>
      </c>
      <c r="G154" s="234">
        <v>10000</v>
      </c>
      <c r="H154" s="234">
        <v>15000</v>
      </c>
      <c r="I154" s="234">
        <v>80000</v>
      </c>
      <c r="J154" s="234">
        <v>60000</v>
      </c>
      <c r="K154" s="234">
        <f t="shared" si="6"/>
        <v>3012500</v>
      </c>
      <c r="L154"/>
      <c r="M154">
        <v>2021</v>
      </c>
      <c r="N154" s="234">
        <v>2262500</v>
      </c>
      <c r="O154" s="234">
        <v>90500</v>
      </c>
      <c r="P154" s="234">
        <v>180000</v>
      </c>
      <c r="Q154" s="234">
        <v>430</v>
      </c>
      <c r="R154" s="234">
        <v>14900</v>
      </c>
      <c r="S154" s="234">
        <v>94000</v>
      </c>
      <c r="T154" s="234">
        <v>154500</v>
      </c>
      <c r="U154" s="234">
        <f t="shared" si="7"/>
        <v>2796830</v>
      </c>
      <c r="V154" s="234">
        <f t="shared" si="8"/>
        <v>2796830</v>
      </c>
    </row>
    <row r="155" spans="1:22" ht="12.75">
      <c r="A155" s="202" t="s">
        <v>591</v>
      </c>
      <c r="B155" s="203">
        <v>146</v>
      </c>
      <c r="C155">
        <v>2020</v>
      </c>
      <c r="D155" s="234">
        <v>1850000</v>
      </c>
      <c r="E155" s="234">
        <v>0</v>
      </c>
      <c r="F155" s="234">
        <v>160000</v>
      </c>
      <c r="G155" s="234">
        <v>20000</v>
      </c>
      <c r="H155" s="234">
        <v>18000</v>
      </c>
      <c r="I155" s="234">
        <v>23004</v>
      </c>
      <c r="J155" s="234">
        <v>0</v>
      </c>
      <c r="K155" s="234">
        <f t="shared" si="6"/>
        <v>2071004</v>
      </c>
      <c r="L155"/>
      <c r="M155">
        <v>2021</v>
      </c>
      <c r="N155" s="234">
        <v>1875000</v>
      </c>
      <c r="O155" s="234">
        <v>0</v>
      </c>
      <c r="P155" s="234">
        <v>180000</v>
      </c>
      <c r="Q155" s="234">
        <v>20000</v>
      </c>
      <c r="R155" s="234">
        <v>10000</v>
      </c>
      <c r="S155" s="234">
        <v>15000</v>
      </c>
      <c r="T155" s="234">
        <v>0</v>
      </c>
      <c r="U155" s="234">
        <f t="shared" si="7"/>
        <v>2100000</v>
      </c>
      <c r="V155" s="234">
        <f t="shared" si="8"/>
        <v>2100000</v>
      </c>
    </row>
    <row r="156" spans="1:22" ht="12.75">
      <c r="A156" s="202" t="s">
        <v>592</v>
      </c>
      <c r="B156" s="203">
        <v>147</v>
      </c>
      <c r="C156">
        <v>2020</v>
      </c>
      <c r="D156" s="234">
        <v>1100000</v>
      </c>
      <c r="E156" s="234">
        <v>36100</v>
      </c>
      <c r="F156" s="234">
        <v>97000</v>
      </c>
      <c r="G156" s="234">
        <v>12000</v>
      </c>
      <c r="H156" s="234">
        <v>53950</v>
      </c>
      <c r="I156" s="234">
        <v>50000</v>
      </c>
      <c r="J156" s="234">
        <v>0</v>
      </c>
      <c r="K156" s="234">
        <f t="shared" si="6"/>
        <v>1349050</v>
      </c>
      <c r="L156"/>
      <c r="M156">
        <v>2021</v>
      </c>
      <c r="N156" s="234">
        <v>1100000</v>
      </c>
      <c r="O156" s="234">
        <v>22100</v>
      </c>
      <c r="P156" s="234">
        <v>100000</v>
      </c>
      <c r="Q156" s="234">
        <v>12000</v>
      </c>
      <c r="R156" s="234">
        <v>53950</v>
      </c>
      <c r="S156" s="234">
        <v>10000</v>
      </c>
      <c r="T156" s="234">
        <v>0</v>
      </c>
      <c r="U156" s="234">
        <f t="shared" si="7"/>
        <v>1298050</v>
      </c>
      <c r="V156" s="234">
        <f t="shared" si="8"/>
        <v>1298050</v>
      </c>
    </row>
    <row r="157" spans="1:22" ht="12.75">
      <c r="A157" s="202" t="s">
        <v>593</v>
      </c>
      <c r="B157" s="203">
        <v>148</v>
      </c>
      <c r="C157">
        <v>2020</v>
      </c>
      <c r="D157" s="234">
        <v>545000</v>
      </c>
      <c r="E157" s="234">
        <v>100194</v>
      </c>
      <c r="F157" s="234">
        <v>150000</v>
      </c>
      <c r="G157" s="234">
        <v>0</v>
      </c>
      <c r="H157" s="234">
        <v>2200</v>
      </c>
      <c r="I157" s="234">
        <v>3000</v>
      </c>
      <c r="J157" s="234">
        <v>82628</v>
      </c>
      <c r="K157" s="234">
        <f t="shared" si="6"/>
        <v>883022</v>
      </c>
      <c r="L157"/>
      <c r="M157">
        <v>2021</v>
      </c>
      <c r="N157" s="234">
        <v>475000</v>
      </c>
      <c r="O157" s="234">
        <v>61500</v>
      </c>
      <c r="P157" s="234">
        <v>157000</v>
      </c>
      <c r="Q157" s="234">
        <v>29310</v>
      </c>
      <c r="R157" s="234">
        <v>1000</v>
      </c>
      <c r="S157" s="234">
        <v>5500</v>
      </c>
      <c r="T157" s="234">
        <v>44500</v>
      </c>
      <c r="U157" s="234">
        <f t="shared" si="7"/>
        <v>773810</v>
      </c>
      <c r="V157" s="234">
        <f t="shared" si="8"/>
        <v>773810</v>
      </c>
    </row>
    <row r="158" spans="1:22" ht="12.75">
      <c r="A158" s="202" t="s">
        <v>594</v>
      </c>
      <c r="B158" s="203">
        <v>149</v>
      </c>
      <c r="C158">
        <v>2020</v>
      </c>
      <c r="D158" s="234">
        <v>5368570.19</v>
      </c>
      <c r="E158" s="234">
        <v>1058626</v>
      </c>
      <c r="F158" s="234">
        <v>1000000</v>
      </c>
      <c r="G158" s="234">
        <v>630000</v>
      </c>
      <c r="H158" s="234">
        <v>760000</v>
      </c>
      <c r="I158" s="234">
        <v>1600000</v>
      </c>
      <c r="J158" s="234">
        <v>1588250</v>
      </c>
      <c r="K158" s="234">
        <f t="shared" si="6"/>
        <v>12005446.190000001</v>
      </c>
      <c r="L158"/>
      <c r="M158">
        <v>2021</v>
      </c>
      <c r="N158" s="234">
        <v>4987118</v>
      </c>
      <c r="O158" s="234">
        <v>780000</v>
      </c>
      <c r="P158" s="234">
        <v>568000</v>
      </c>
      <c r="Q158" s="234">
        <v>308000</v>
      </c>
      <c r="R158" s="234">
        <v>400000</v>
      </c>
      <c r="S158" s="234">
        <v>1450000</v>
      </c>
      <c r="T158" s="234">
        <v>900000</v>
      </c>
      <c r="U158" s="234">
        <f t="shared" si="7"/>
        <v>9393118</v>
      </c>
      <c r="V158" s="234">
        <f t="shared" si="8"/>
        <v>9393118</v>
      </c>
    </row>
    <row r="159" spans="1:22" ht="12.75">
      <c r="A159" s="202" t="s">
        <v>595</v>
      </c>
      <c r="B159" s="203">
        <v>150</v>
      </c>
      <c r="C159">
        <v>2020</v>
      </c>
      <c r="D159" s="234">
        <v>760000</v>
      </c>
      <c r="E159" s="234">
        <v>440000</v>
      </c>
      <c r="F159" s="234">
        <v>75000</v>
      </c>
      <c r="G159" s="234">
        <v>78000</v>
      </c>
      <c r="H159" s="234">
        <v>29000</v>
      </c>
      <c r="I159" s="234">
        <v>50000</v>
      </c>
      <c r="J159" s="234">
        <v>294650</v>
      </c>
      <c r="K159" s="234">
        <f t="shared" si="6"/>
        <v>1726650</v>
      </c>
      <c r="L159"/>
      <c r="M159">
        <v>2021</v>
      </c>
      <c r="N159" s="234">
        <v>760000</v>
      </c>
      <c r="O159" s="234">
        <v>754235</v>
      </c>
      <c r="P159" s="234">
        <v>46000</v>
      </c>
      <c r="Q159" s="234">
        <v>72000</v>
      </c>
      <c r="R159" s="234">
        <v>24000</v>
      </c>
      <c r="S159" s="234">
        <v>50000</v>
      </c>
      <c r="T159" s="234">
        <v>308639</v>
      </c>
      <c r="U159" s="234">
        <f t="shared" si="7"/>
        <v>2014874</v>
      </c>
      <c r="V159" s="234">
        <f t="shared" si="8"/>
        <v>2014874</v>
      </c>
    </row>
    <row r="160" spans="1:22" ht="12.75">
      <c r="A160" s="202" t="s">
        <v>596</v>
      </c>
      <c r="B160" s="203">
        <v>151</v>
      </c>
      <c r="C160">
        <v>2020</v>
      </c>
      <c r="D160" s="234">
        <v>1500000</v>
      </c>
      <c r="E160" s="234">
        <v>106000</v>
      </c>
      <c r="F160" s="234">
        <v>195000</v>
      </c>
      <c r="G160" s="234">
        <v>25000</v>
      </c>
      <c r="H160" s="234">
        <v>35000</v>
      </c>
      <c r="I160" s="234">
        <v>80000</v>
      </c>
      <c r="J160" s="234">
        <v>157000</v>
      </c>
      <c r="K160" s="234">
        <f t="shared" si="6"/>
        <v>2098000</v>
      </c>
      <c r="L160"/>
      <c r="M160">
        <v>2021</v>
      </c>
      <c r="N160" s="234">
        <v>1476254</v>
      </c>
      <c r="O160" s="234">
        <v>91000</v>
      </c>
      <c r="P160" s="234">
        <v>165738</v>
      </c>
      <c r="Q160" s="234">
        <v>25000</v>
      </c>
      <c r="R160" s="234">
        <v>35000</v>
      </c>
      <c r="S160" s="234">
        <v>60000</v>
      </c>
      <c r="T160" s="234">
        <v>157000</v>
      </c>
      <c r="U160" s="234">
        <f t="shared" si="7"/>
        <v>2009992</v>
      </c>
      <c r="V160" s="234">
        <f t="shared" si="8"/>
        <v>2009992</v>
      </c>
    </row>
    <row r="161" spans="1:22" ht="12.75">
      <c r="A161" s="202" t="s">
        <v>597</v>
      </c>
      <c r="B161" s="203">
        <v>152</v>
      </c>
      <c r="C161">
        <v>2020</v>
      </c>
      <c r="D161" s="234">
        <v>620000</v>
      </c>
      <c r="E161" s="234">
        <v>1797000</v>
      </c>
      <c r="F161" s="234">
        <v>50000</v>
      </c>
      <c r="G161" s="234">
        <v>55000</v>
      </c>
      <c r="H161" s="234">
        <v>22000</v>
      </c>
      <c r="I161" s="234">
        <v>66000</v>
      </c>
      <c r="J161" s="234">
        <v>74734</v>
      </c>
      <c r="K161" s="234">
        <f t="shared" si="6"/>
        <v>2684734</v>
      </c>
      <c r="L161"/>
      <c r="M161">
        <v>2021</v>
      </c>
      <c r="N161" s="234">
        <v>620000</v>
      </c>
      <c r="O161" s="234">
        <v>1102429</v>
      </c>
      <c r="P161" s="234">
        <v>50000</v>
      </c>
      <c r="Q161" s="234">
        <v>55000</v>
      </c>
      <c r="R161" s="234">
        <v>22000</v>
      </c>
      <c r="S161" s="234">
        <v>100000</v>
      </c>
      <c r="T161" s="234">
        <v>74734.01</v>
      </c>
      <c r="U161" s="234">
        <f t="shared" si="7"/>
        <v>2024163.01</v>
      </c>
      <c r="V161" s="234">
        <f t="shared" si="8"/>
        <v>2024163.01</v>
      </c>
    </row>
    <row r="162" spans="1:22" ht="12.75">
      <c r="A162" s="202" t="s">
        <v>598</v>
      </c>
      <c r="B162" s="203">
        <v>153</v>
      </c>
      <c r="C162">
        <v>2020</v>
      </c>
      <c r="D162" s="234">
        <v>2750000</v>
      </c>
      <c r="E162" s="234">
        <v>315000</v>
      </c>
      <c r="F162" s="234">
        <v>183000</v>
      </c>
      <c r="G162" s="234">
        <v>0</v>
      </c>
      <c r="H162" s="234">
        <v>110000</v>
      </c>
      <c r="I162" s="234">
        <v>50000</v>
      </c>
      <c r="J162" s="234">
        <v>48000</v>
      </c>
      <c r="K162" s="234">
        <f t="shared" si="6"/>
        <v>3456000</v>
      </c>
      <c r="L162"/>
      <c r="M162">
        <v>2021</v>
      </c>
      <c r="N162" s="234">
        <v>2750000</v>
      </c>
      <c r="O162" s="234">
        <v>115000</v>
      </c>
      <c r="P162" s="234">
        <v>183000</v>
      </c>
      <c r="Q162" s="234">
        <v>0</v>
      </c>
      <c r="R162" s="234">
        <v>110000</v>
      </c>
      <c r="S162" s="234">
        <v>50000</v>
      </c>
      <c r="T162" s="234">
        <v>48000</v>
      </c>
      <c r="U162" s="234">
        <f t="shared" si="7"/>
        <v>3256000</v>
      </c>
      <c r="V162" s="234">
        <f t="shared" si="8"/>
        <v>3256000</v>
      </c>
    </row>
    <row r="163" spans="1:22" ht="12.75">
      <c r="A163" s="202" t="s">
        <v>599</v>
      </c>
      <c r="B163" s="203">
        <v>154</v>
      </c>
      <c r="C163">
        <v>2020</v>
      </c>
      <c r="D163" s="234">
        <v>220075.54</v>
      </c>
      <c r="E163" s="234">
        <v>0</v>
      </c>
      <c r="F163" s="234">
        <v>17232.82</v>
      </c>
      <c r="G163" s="234">
        <v>700</v>
      </c>
      <c r="H163" s="234">
        <v>4345.33</v>
      </c>
      <c r="I163" s="234">
        <v>5697.65</v>
      </c>
      <c r="J163" s="234">
        <v>8200</v>
      </c>
      <c r="K163" s="234">
        <f t="shared" si="6"/>
        <v>256251.34</v>
      </c>
      <c r="L163"/>
      <c r="M163">
        <v>2021</v>
      </c>
      <c r="N163" s="234">
        <v>228558.43</v>
      </c>
      <c r="O163" s="234">
        <v>0</v>
      </c>
      <c r="P163" s="234">
        <v>17298.62</v>
      </c>
      <c r="Q163" s="234">
        <v>700</v>
      </c>
      <c r="R163" s="234">
        <v>4051.73</v>
      </c>
      <c r="S163" s="234">
        <v>6039.03</v>
      </c>
      <c r="T163" s="234">
        <v>8200</v>
      </c>
      <c r="U163" s="234">
        <f t="shared" si="7"/>
        <v>264847.81</v>
      </c>
      <c r="V163" s="234">
        <f t="shared" si="8"/>
        <v>264847.81</v>
      </c>
    </row>
    <row r="164" spans="1:22" ht="12.75">
      <c r="A164" s="202" t="s">
        <v>600</v>
      </c>
      <c r="B164" s="203">
        <v>155</v>
      </c>
      <c r="C164">
        <v>2020</v>
      </c>
      <c r="D164" s="234">
        <v>5281392.38</v>
      </c>
      <c r="E164" s="234">
        <v>1648000</v>
      </c>
      <c r="F164" s="234">
        <v>341500</v>
      </c>
      <c r="G164" s="234">
        <v>668000</v>
      </c>
      <c r="H164" s="234">
        <v>202000</v>
      </c>
      <c r="I164" s="234">
        <v>500000</v>
      </c>
      <c r="J164" s="234">
        <v>378000</v>
      </c>
      <c r="K164" s="234">
        <f t="shared" si="6"/>
        <v>9018892.379999999</v>
      </c>
      <c r="L164"/>
      <c r="M164">
        <v>2021</v>
      </c>
      <c r="N164" s="234">
        <v>5391572.75</v>
      </c>
      <c r="O164" s="234">
        <v>412000</v>
      </c>
      <c r="P164" s="234">
        <v>341500</v>
      </c>
      <c r="Q164" s="234">
        <v>683000</v>
      </c>
      <c r="R164" s="234">
        <v>101000</v>
      </c>
      <c r="S164" s="234">
        <v>250000</v>
      </c>
      <c r="T164" s="234">
        <v>50000</v>
      </c>
      <c r="U164" s="234">
        <f t="shared" si="7"/>
        <v>7229072.75</v>
      </c>
      <c r="V164" s="234">
        <f t="shared" si="8"/>
        <v>7229072.75</v>
      </c>
    </row>
    <row r="165" spans="1:22" ht="12.75">
      <c r="A165" s="202" t="s">
        <v>601</v>
      </c>
      <c r="B165" s="203">
        <v>156</v>
      </c>
      <c r="C165">
        <v>2020</v>
      </c>
      <c r="D165" s="234">
        <v>92018.64</v>
      </c>
      <c r="E165" s="234">
        <v>0</v>
      </c>
      <c r="F165" s="234">
        <v>13000</v>
      </c>
      <c r="G165" s="234">
        <v>9000</v>
      </c>
      <c r="H165" s="234">
        <v>1200</v>
      </c>
      <c r="I165" s="234">
        <v>1200</v>
      </c>
      <c r="J165" s="234">
        <v>0</v>
      </c>
      <c r="K165" s="234">
        <f t="shared" si="6"/>
        <v>116418.64</v>
      </c>
      <c r="L165"/>
      <c r="M165">
        <v>2021</v>
      </c>
      <c r="N165" s="234">
        <v>72035</v>
      </c>
      <c r="O165" s="234">
        <v>0</v>
      </c>
      <c r="P165" s="234">
        <v>6500</v>
      </c>
      <c r="Q165" s="234">
        <v>11000</v>
      </c>
      <c r="R165" s="234">
        <v>1500</v>
      </c>
      <c r="S165" s="234">
        <v>1000</v>
      </c>
      <c r="T165" s="234">
        <v>0</v>
      </c>
      <c r="U165" s="234">
        <f t="shared" si="7"/>
        <v>92035</v>
      </c>
      <c r="V165" s="234">
        <f t="shared" si="8"/>
        <v>92035</v>
      </c>
    </row>
    <row r="166" spans="1:22" ht="12.75">
      <c r="A166" s="202" t="s">
        <v>602</v>
      </c>
      <c r="B166" s="203">
        <v>157</v>
      </c>
      <c r="C166">
        <v>2020</v>
      </c>
      <c r="D166" s="234">
        <v>294222</v>
      </c>
      <c r="E166" s="234">
        <v>0</v>
      </c>
      <c r="F166" s="234">
        <v>36197</v>
      </c>
      <c r="G166" s="234">
        <v>117</v>
      </c>
      <c r="H166" s="234">
        <v>27682</v>
      </c>
      <c r="I166" s="234">
        <v>5885</v>
      </c>
      <c r="J166" s="234">
        <v>420475</v>
      </c>
      <c r="K166" s="234">
        <f t="shared" si="6"/>
        <v>784578</v>
      </c>
      <c r="L166"/>
      <c r="M166">
        <v>2021</v>
      </c>
      <c r="N166" s="234">
        <v>228340</v>
      </c>
      <c r="O166" s="234">
        <v>0</v>
      </c>
      <c r="P166" s="234">
        <v>34279</v>
      </c>
      <c r="Q166" s="234">
        <v>110</v>
      </c>
      <c r="R166" s="234">
        <v>26215</v>
      </c>
      <c r="S166" s="234">
        <v>5573</v>
      </c>
      <c r="T166" s="234">
        <v>297691</v>
      </c>
      <c r="U166" s="234">
        <f t="shared" si="7"/>
        <v>592208</v>
      </c>
      <c r="V166" s="234">
        <f t="shared" si="8"/>
        <v>592208</v>
      </c>
    </row>
    <row r="167" spans="1:22" ht="12.75">
      <c r="A167" s="202" t="s">
        <v>603</v>
      </c>
      <c r="B167" s="203">
        <v>158</v>
      </c>
      <c r="C167">
        <v>2020</v>
      </c>
      <c r="D167" s="234">
        <v>1500000</v>
      </c>
      <c r="E167" s="234">
        <v>461116</v>
      </c>
      <c r="F167" s="234">
        <v>73000</v>
      </c>
      <c r="G167" s="234">
        <v>750000</v>
      </c>
      <c r="H167" s="234">
        <v>40000</v>
      </c>
      <c r="I167" s="234">
        <v>150000</v>
      </c>
      <c r="J167" s="234">
        <v>0</v>
      </c>
      <c r="K167" s="234">
        <f t="shared" si="6"/>
        <v>2974116</v>
      </c>
      <c r="L167"/>
      <c r="M167">
        <v>2021</v>
      </c>
      <c r="N167" s="234">
        <v>1050000</v>
      </c>
      <c r="O167" s="234">
        <v>161138.24</v>
      </c>
      <c r="P167" s="234">
        <v>80000</v>
      </c>
      <c r="Q167" s="234">
        <v>800000</v>
      </c>
      <c r="R167" s="234">
        <v>25000</v>
      </c>
      <c r="S167" s="234">
        <v>125000</v>
      </c>
      <c r="T167" s="234">
        <v>0</v>
      </c>
      <c r="U167" s="234">
        <f t="shared" si="7"/>
        <v>2241138.24</v>
      </c>
      <c r="V167" s="234">
        <f t="shared" si="8"/>
        <v>2241138.24</v>
      </c>
    </row>
    <row r="168" spans="1:22" ht="12.75">
      <c r="A168" s="202" t="s">
        <v>604</v>
      </c>
      <c r="B168" s="203">
        <v>159</v>
      </c>
      <c r="C168">
        <v>2020</v>
      </c>
      <c r="D168" s="234">
        <v>2475000</v>
      </c>
      <c r="E168" s="234">
        <v>115000</v>
      </c>
      <c r="F168" s="234">
        <v>130000</v>
      </c>
      <c r="G168" s="234">
        <v>50000</v>
      </c>
      <c r="H168" s="234">
        <v>25000</v>
      </c>
      <c r="I168" s="234">
        <v>175000</v>
      </c>
      <c r="J168" s="234">
        <v>765000</v>
      </c>
      <c r="K168" s="234">
        <f t="shared" si="6"/>
        <v>3735000</v>
      </c>
      <c r="L168"/>
      <c r="M168">
        <v>2021</v>
      </c>
      <c r="N168" s="234">
        <v>2390000</v>
      </c>
      <c r="O168" s="234">
        <v>95000</v>
      </c>
      <c r="P168" s="234">
        <v>120000</v>
      </c>
      <c r="Q168" s="234">
        <v>77000</v>
      </c>
      <c r="R168" s="234">
        <v>25000</v>
      </c>
      <c r="S168" s="234">
        <v>85000</v>
      </c>
      <c r="T168" s="234">
        <v>475922</v>
      </c>
      <c r="U168" s="234">
        <f t="shared" si="7"/>
        <v>3267922</v>
      </c>
      <c r="V168" s="234">
        <f t="shared" si="8"/>
        <v>3267922</v>
      </c>
    </row>
    <row r="169" spans="1:22" ht="12.75">
      <c r="A169" s="202" t="s">
        <v>605</v>
      </c>
      <c r="B169" s="203">
        <v>160</v>
      </c>
      <c r="C169">
        <v>2020</v>
      </c>
      <c r="D169" s="234">
        <v>8711942.75</v>
      </c>
      <c r="E169" s="234">
        <v>1754366.31</v>
      </c>
      <c r="F169" s="234">
        <v>1246786.97</v>
      </c>
      <c r="G169" s="234">
        <v>425000</v>
      </c>
      <c r="H169" s="234">
        <v>1361451.81</v>
      </c>
      <c r="I169" s="234">
        <v>320000</v>
      </c>
      <c r="J169" s="234">
        <v>1446540</v>
      </c>
      <c r="K169" s="234">
        <f t="shared" si="6"/>
        <v>15266087.840000002</v>
      </c>
      <c r="L169"/>
      <c r="M169">
        <v>2021</v>
      </c>
      <c r="N169" s="234">
        <v>8743993.29</v>
      </c>
      <c r="O169" s="234">
        <v>1782450</v>
      </c>
      <c r="P169" s="234">
        <v>1091158.32</v>
      </c>
      <c r="Q169" s="234">
        <v>425000</v>
      </c>
      <c r="R169" s="234">
        <v>1287890</v>
      </c>
      <c r="S169" s="234">
        <v>920000</v>
      </c>
      <c r="T169" s="234">
        <v>1273248.87</v>
      </c>
      <c r="U169" s="234">
        <f t="shared" si="7"/>
        <v>15523740.48</v>
      </c>
      <c r="V169" s="234">
        <f t="shared" si="8"/>
        <v>15523740.48</v>
      </c>
    </row>
    <row r="170" spans="1:22" ht="12.75">
      <c r="A170" s="202" t="s">
        <v>606</v>
      </c>
      <c r="B170" s="203">
        <v>161</v>
      </c>
      <c r="C170">
        <v>2020</v>
      </c>
      <c r="D170" s="234">
        <v>2850000</v>
      </c>
      <c r="E170" s="234">
        <v>406000</v>
      </c>
      <c r="F170" s="234">
        <v>155000</v>
      </c>
      <c r="G170" s="234">
        <v>1450000</v>
      </c>
      <c r="H170" s="234">
        <v>180000</v>
      </c>
      <c r="I170" s="234">
        <v>20000</v>
      </c>
      <c r="J170" s="234">
        <v>425000</v>
      </c>
      <c r="K170" s="234">
        <f t="shared" si="6"/>
        <v>5486000</v>
      </c>
      <c r="L170"/>
      <c r="M170">
        <v>2021</v>
      </c>
      <c r="N170" s="234">
        <v>2700000</v>
      </c>
      <c r="O170" s="234">
        <v>278000</v>
      </c>
      <c r="P170" s="234">
        <v>200000</v>
      </c>
      <c r="Q170" s="234">
        <v>1400000</v>
      </c>
      <c r="R170" s="234">
        <v>10000</v>
      </c>
      <c r="S170" s="234">
        <v>25000</v>
      </c>
      <c r="T170" s="234">
        <v>100000</v>
      </c>
      <c r="U170" s="234">
        <f t="shared" si="7"/>
        <v>4713000</v>
      </c>
      <c r="V170" s="234">
        <f t="shared" si="8"/>
        <v>4713000</v>
      </c>
    </row>
    <row r="171" spans="1:22" ht="12.75">
      <c r="A171" s="202" t="s">
        <v>607</v>
      </c>
      <c r="B171" s="203">
        <v>162</v>
      </c>
      <c r="C171">
        <v>2020</v>
      </c>
      <c r="D171" s="234">
        <v>1671640</v>
      </c>
      <c r="E171" s="234">
        <v>100980</v>
      </c>
      <c r="F171" s="234">
        <v>156022</v>
      </c>
      <c r="G171" s="234">
        <v>1648</v>
      </c>
      <c r="H171" s="234">
        <v>27213</v>
      </c>
      <c r="I171" s="234">
        <v>62935</v>
      </c>
      <c r="J171" s="234">
        <v>0</v>
      </c>
      <c r="K171" s="234">
        <f t="shared" si="6"/>
        <v>2020438</v>
      </c>
      <c r="L171"/>
      <c r="M171">
        <v>2021</v>
      </c>
      <c r="N171" s="234">
        <v>1671640</v>
      </c>
      <c r="O171" s="234">
        <v>100980</v>
      </c>
      <c r="P171" s="234">
        <v>154670</v>
      </c>
      <c r="Q171" s="234">
        <v>1648</v>
      </c>
      <c r="R171" s="234">
        <v>27213</v>
      </c>
      <c r="S171" s="234">
        <v>62935</v>
      </c>
      <c r="T171" s="234">
        <v>0</v>
      </c>
      <c r="U171" s="234">
        <f t="shared" si="7"/>
        <v>2019086</v>
      </c>
      <c r="V171" s="234">
        <f t="shared" si="8"/>
        <v>2019086</v>
      </c>
    </row>
    <row r="172" spans="1:22" ht="12.75">
      <c r="A172" s="202" t="s">
        <v>608</v>
      </c>
      <c r="B172" s="203">
        <v>163</v>
      </c>
      <c r="C172">
        <v>2020</v>
      </c>
      <c r="D172" s="234">
        <v>7958040</v>
      </c>
      <c r="E172" s="234">
        <v>771040</v>
      </c>
      <c r="F172" s="234">
        <v>650250</v>
      </c>
      <c r="G172" s="234">
        <v>428088</v>
      </c>
      <c r="H172" s="234">
        <v>1490750</v>
      </c>
      <c r="I172" s="234">
        <v>285000</v>
      </c>
      <c r="J172" s="234">
        <v>1727343</v>
      </c>
      <c r="K172" s="234">
        <f t="shared" si="6"/>
        <v>13310511</v>
      </c>
      <c r="L172"/>
      <c r="M172">
        <v>2021</v>
      </c>
      <c r="N172" s="234">
        <v>7182681</v>
      </c>
      <c r="O172" s="234">
        <v>401142</v>
      </c>
      <c r="P172" s="234">
        <v>465011</v>
      </c>
      <c r="Q172" s="234">
        <v>428088</v>
      </c>
      <c r="R172" s="234">
        <v>1341675</v>
      </c>
      <c r="S172" s="234">
        <v>100405</v>
      </c>
      <c r="T172" s="234">
        <v>904888</v>
      </c>
      <c r="U172" s="234">
        <f t="shared" si="7"/>
        <v>10823890</v>
      </c>
      <c r="V172" s="234">
        <f t="shared" si="8"/>
        <v>10823890</v>
      </c>
    </row>
    <row r="173" spans="1:22" ht="12.75">
      <c r="A173" s="202" t="s">
        <v>609</v>
      </c>
      <c r="B173" s="203">
        <v>164</v>
      </c>
      <c r="C173">
        <v>2020</v>
      </c>
      <c r="D173" s="234">
        <v>2775000</v>
      </c>
      <c r="E173" s="234">
        <v>500000</v>
      </c>
      <c r="F173" s="234">
        <v>90000</v>
      </c>
      <c r="G173" s="234">
        <v>530000</v>
      </c>
      <c r="H173" s="234">
        <v>45000</v>
      </c>
      <c r="I173" s="234">
        <v>80000</v>
      </c>
      <c r="J173" s="234">
        <v>75000</v>
      </c>
      <c r="K173" s="234">
        <f t="shared" si="6"/>
        <v>4095000</v>
      </c>
      <c r="L173"/>
      <c r="M173">
        <v>2021</v>
      </c>
      <c r="N173" s="234">
        <v>2850000</v>
      </c>
      <c r="O173" s="234">
        <v>340000</v>
      </c>
      <c r="P173" s="234">
        <v>150000</v>
      </c>
      <c r="Q173" s="234">
        <v>610000</v>
      </c>
      <c r="R173" s="234">
        <v>36000</v>
      </c>
      <c r="S173" s="234">
        <v>26000</v>
      </c>
      <c r="T173" s="234">
        <v>15000</v>
      </c>
      <c r="U173" s="234">
        <f t="shared" si="7"/>
        <v>4027000</v>
      </c>
      <c r="V173" s="234">
        <f t="shared" si="8"/>
        <v>4027000</v>
      </c>
    </row>
    <row r="174" spans="1:22" ht="12.75">
      <c r="A174" s="202" t="s">
        <v>610</v>
      </c>
      <c r="B174" s="203">
        <v>165</v>
      </c>
      <c r="C174">
        <v>2020</v>
      </c>
      <c r="D174" s="234">
        <v>4912854.07</v>
      </c>
      <c r="E174" s="234">
        <v>725000</v>
      </c>
      <c r="F174" s="234">
        <v>525000</v>
      </c>
      <c r="G174" s="234">
        <v>285000</v>
      </c>
      <c r="H174" s="234">
        <v>1400000</v>
      </c>
      <c r="I174" s="234">
        <v>275000</v>
      </c>
      <c r="J174" s="234">
        <v>720000</v>
      </c>
      <c r="K174" s="234">
        <f t="shared" si="6"/>
        <v>8842854.07</v>
      </c>
      <c r="L174"/>
      <c r="M174">
        <v>2021</v>
      </c>
      <c r="N174" s="234">
        <v>4351655</v>
      </c>
      <c r="O174" s="234">
        <v>620000</v>
      </c>
      <c r="P174" s="234">
        <v>450000</v>
      </c>
      <c r="Q174" s="234">
        <v>450000</v>
      </c>
      <c r="R174" s="234">
        <v>1000000</v>
      </c>
      <c r="S174" s="234">
        <v>400000</v>
      </c>
      <c r="T174" s="234">
        <v>800000</v>
      </c>
      <c r="U174" s="234">
        <f t="shared" si="7"/>
        <v>8071655</v>
      </c>
      <c r="V174" s="234">
        <f t="shared" si="8"/>
        <v>8071655</v>
      </c>
    </row>
    <row r="175" spans="1:22" ht="12.75">
      <c r="A175" s="202" t="s">
        <v>611</v>
      </c>
      <c r="B175" s="203">
        <v>166</v>
      </c>
      <c r="C175">
        <v>2020</v>
      </c>
      <c r="D175" s="234">
        <v>1000000</v>
      </c>
      <c r="E175" s="234">
        <v>65000</v>
      </c>
      <c r="F175" s="234">
        <v>60000</v>
      </c>
      <c r="G175" s="234">
        <v>4000</v>
      </c>
      <c r="H175" s="234">
        <v>30000</v>
      </c>
      <c r="I175" s="234">
        <v>13000</v>
      </c>
      <c r="J175" s="234">
        <v>4000</v>
      </c>
      <c r="K175" s="234">
        <f t="shared" si="6"/>
        <v>1176000</v>
      </c>
      <c r="L175"/>
      <c r="M175">
        <v>2021</v>
      </c>
      <c r="N175" s="234">
        <v>900000</v>
      </c>
      <c r="O175" s="234">
        <v>65000</v>
      </c>
      <c r="P175" s="234">
        <v>60000</v>
      </c>
      <c r="Q175" s="234">
        <v>4000</v>
      </c>
      <c r="R175" s="234">
        <v>30000</v>
      </c>
      <c r="S175" s="234">
        <v>12000</v>
      </c>
      <c r="T175" s="234">
        <v>4000</v>
      </c>
      <c r="U175" s="234">
        <f t="shared" si="7"/>
        <v>1075000</v>
      </c>
      <c r="V175" s="234">
        <f t="shared" si="8"/>
        <v>1075000</v>
      </c>
    </row>
    <row r="176" spans="1:22" ht="12.75">
      <c r="A176" s="202" t="s">
        <v>612</v>
      </c>
      <c r="B176" s="203">
        <v>167</v>
      </c>
      <c r="C176">
        <v>2020</v>
      </c>
      <c r="D176" s="234">
        <v>3700000</v>
      </c>
      <c r="E176" s="234">
        <v>861807</v>
      </c>
      <c r="F176" s="234">
        <v>185000</v>
      </c>
      <c r="G176" s="234">
        <v>704478</v>
      </c>
      <c r="H176" s="234">
        <v>81500</v>
      </c>
      <c r="I176" s="234">
        <v>523004</v>
      </c>
      <c r="J176" s="234">
        <v>423845</v>
      </c>
      <c r="K176" s="234">
        <f t="shared" si="6"/>
        <v>6479634</v>
      </c>
      <c r="L176"/>
      <c r="M176">
        <v>2021</v>
      </c>
      <c r="N176" s="234">
        <v>3566263</v>
      </c>
      <c r="O176" s="234">
        <v>663162</v>
      </c>
      <c r="P176" s="234">
        <v>164292</v>
      </c>
      <c r="Q176" s="234">
        <v>704899</v>
      </c>
      <c r="R176" s="234">
        <v>68628</v>
      </c>
      <c r="S176" s="234">
        <v>538844</v>
      </c>
      <c r="T176" s="234">
        <v>207993</v>
      </c>
      <c r="U176" s="234">
        <f t="shared" si="7"/>
        <v>5914081</v>
      </c>
      <c r="V176" s="234">
        <f t="shared" si="8"/>
        <v>5914081</v>
      </c>
    </row>
    <row r="177" spans="1:22" ht="12.75">
      <c r="A177" s="202" t="s">
        <v>613</v>
      </c>
      <c r="B177" s="203">
        <v>168</v>
      </c>
      <c r="C177">
        <v>2020</v>
      </c>
      <c r="D177" s="234">
        <v>2792745.47</v>
      </c>
      <c r="E177" s="234">
        <v>0</v>
      </c>
      <c r="F177" s="234">
        <v>105000</v>
      </c>
      <c r="G177" s="234">
        <v>12000</v>
      </c>
      <c r="H177" s="234">
        <v>51000</v>
      </c>
      <c r="I177" s="234">
        <v>80000</v>
      </c>
      <c r="J177" s="234">
        <v>0</v>
      </c>
      <c r="K177" s="234">
        <f t="shared" si="6"/>
        <v>3040745.47</v>
      </c>
      <c r="L177"/>
      <c r="M177">
        <v>2021</v>
      </c>
      <c r="N177" s="234">
        <v>2085473.12</v>
      </c>
      <c r="O177" s="234">
        <v>0</v>
      </c>
      <c r="P177" s="234">
        <v>97650</v>
      </c>
      <c r="Q177" s="234">
        <v>12000</v>
      </c>
      <c r="R177" s="234">
        <v>47430</v>
      </c>
      <c r="S177" s="234">
        <v>74400</v>
      </c>
      <c r="T177" s="234">
        <v>0</v>
      </c>
      <c r="U177" s="234">
        <f t="shared" si="7"/>
        <v>2316953.12</v>
      </c>
      <c r="V177" s="234">
        <f t="shared" si="8"/>
        <v>2316953.12</v>
      </c>
    </row>
    <row r="178" spans="1:22" ht="12.75">
      <c r="A178" s="202" t="s">
        <v>614</v>
      </c>
      <c r="B178" s="203">
        <v>169</v>
      </c>
      <c r="C178">
        <v>2020</v>
      </c>
      <c r="D178" s="234">
        <v>600000</v>
      </c>
      <c r="E178" s="234">
        <v>30000</v>
      </c>
      <c r="F178" s="234">
        <v>75000</v>
      </c>
      <c r="G178" s="234">
        <v>0</v>
      </c>
      <c r="H178" s="234">
        <v>200</v>
      </c>
      <c r="I178" s="234">
        <v>20000</v>
      </c>
      <c r="J178" s="234">
        <v>0</v>
      </c>
      <c r="K178" s="234">
        <f t="shared" si="6"/>
        <v>725200</v>
      </c>
      <c r="L178"/>
      <c r="M178">
        <v>2021</v>
      </c>
      <c r="N178" s="234">
        <v>600000</v>
      </c>
      <c r="O178" s="234">
        <v>30000</v>
      </c>
      <c r="P178" s="234">
        <v>75000</v>
      </c>
      <c r="Q178" s="234">
        <v>0</v>
      </c>
      <c r="R178" s="234">
        <v>200</v>
      </c>
      <c r="S178" s="234">
        <v>10000</v>
      </c>
      <c r="T178" s="234">
        <v>0</v>
      </c>
      <c r="U178" s="234">
        <f t="shared" si="7"/>
        <v>715200</v>
      </c>
      <c r="V178" s="234">
        <f t="shared" si="8"/>
        <v>715200</v>
      </c>
    </row>
    <row r="179" spans="1:22" ht="12.75">
      <c r="A179" s="202" t="s">
        <v>615</v>
      </c>
      <c r="B179" s="203">
        <v>170</v>
      </c>
      <c r="C179">
        <v>2020</v>
      </c>
      <c r="D179" s="234">
        <v>5600000</v>
      </c>
      <c r="E179" s="234">
        <v>2250493</v>
      </c>
      <c r="F179" s="234">
        <v>600000</v>
      </c>
      <c r="G179" s="234">
        <v>300000</v>
      </c>
      <c r="H179" s="234">
        <v>135000</v>
      </c>
      <c r="I179" s="234">
        <v>750000</v>
      </c>
      <c r="J179" s="234">
        <v>440000</v>
      </c>
      <c r="K179" s="234">
        <f t="shared" si="6"/>
        <v>10075493</v>
      </c>
      <c r="L179"/>
      <c r="M179">
        <v>2021</v>
      </c>
      <c r="N179" s="234">
        <v>5300000</v>
      </c>
      <c r="O179" s="234">
        <v>1987000</v>
      </c>
      <c r="P179" s="234">
        <v>500000</v>
      </c>
      <c r="Q179" s="234">
        <v>200000</v>
      </c>
      <c r="R179" s="234">
        <v>135000</v>
      </c>
      <c r="S179" s="234">
        <v>750000</v>
      </c>
      <c r="T179" s="234">
        <v>335000</v>
      </c>
      <c r="U179" s="234">
        <f t="shared" si="7"/>
        <v>9207000</v>
      </c>
      <c r="V179" s="234">
        <f t="shared" si="8"/>
        <v>9207000</v>
      </c>
    </row>
    <row r="180" spans="1:22" ht="12.75">
      <c r="A180" s="202" t="s">
        <v>616</v>
      </c>
      <c r="B180" s="203">
        <v>171</v>
      </c>
      <c r="C180">
        <v>2020</v>
      </c>
      <c r="D180" s="234">
        <v>3925000</v>
      </c>
      <c r="E180" s="234">
        <v>439000</v>
      </c>
      <c r="F180" s="234">
        <v>375000</v>
      </c>
      <c r="G180" s="234">
        <v>45000</v>
      </c>
      <c r="H180" s="234">
        <v>10000</v>
      </c>
      <c r="I180" s="234">
        <v>225000</v>
      </c>
      <c r="J180" s="234">
        <v>150000</v>
      </c>
      <c r="K180" s="234">
        <f t="shared" si="6"/>
        <v>5169000</v>
      </c>
      <c r="L180"/>
      <c r="M180">
        <v>2021</v>
      </c>
      <c r="N180" s="234">
        <v>3720000</v>
      </c>
      <c r="O180" s="234">
        <v>250000</v>
      </c>
      <c r="P180" s="234">
        <v>250000</v>
      </c>
      <c r="Q180" s="234">
        <v>45000</v>
      </c>
      <c r="R180" s="234">
        <v>10000</v>
      </c>
      <c r="S180" s="234">
        <v>300000</v>
      </c>
      <c r="T180" s="234">
        <v>100000</v>
      </c>
      <c r="U180" s="234">
        <f t="shared" si="7"/>
        <v>4675000</v>
      </c>
      <c r="V180" s="234">
        <f t="shared" si="8"/>
        <v>4675000</v>
      </c>
    </row>
    <row r="181" spans="1:22" ht="12.75">
      <c r="A181" s="202" t="s">
        <v>617</v>
      </c>
      <c r="B181" s="203">
        <v>172</v>
      </c>
      <c r="C181">
        <v>2020</v>
      </c>
      <c r="D181" s="234">
        <v>1610475</v>
      </c>
      <c r="E181" s="234">
        <v>545000</v>
      </c>
      <c r="F181" s="234">
        <v>200000</v>
      </c>
      <c r="G181" s="234">
        <v>20000</v>
      </c>
      <c r="H181" s="234">
        <v>39000</v>
      </c>
      <c r="I181" s="234">
        <v>150000</v>
      </c>
      <c r="J181" s="234">
        <v>210000</v>
      </c>
      <c r="K181" s="234">
        <f t="shared" si="6"/>
        <v>2774475</v>
      </c>
      <c r="L181"/>
      <c r="M181">
        <v>2021</v>
      </c>
      <c r="N181" s="234">
        <v>1550000</v>
      </c>
      <c r="O181" s="234">
        <v>315000</v>
      </c>
      <c r="P181" s="234">
        <v>150000</v>
      </c>
      <c r="Q181" s="234">
        <v>20000</v>
      </c>
      <c r="R181" s="234">
        <v>30000</v>
      </c>
      <c r="S181" s="234">
        <v>150000</v>
      </c>
      <c r="T181" s="234">
        <v>155000</v>
      </c>
      <c r="U181" s="234">
        <f t="shared" si="7"/>
        <v>2370000</v>
      </c>
      <c r="V181" s="234">
        <f t="shared" si="8"/>
        <v>2370000</v>
      </c>
    </row>
    <row r="182" spans="1:22" ht="12.75">
      <c r="A182" s="202" t="s">
        <v>618</v>
      </c>
      <c r="B182" s="203">
        <v>173</v>
      </c>
      <c r="C182">
        <v>2020</v>
      </c>
      <c r="D182" s="234">
        <v>1186309</v>
      </c>
      <c r="E182" s="234">
        <v>0</v>
      </c>
      <c r="F182" s="234">
        <v>111000</v>
      </c>
      <c r="G182" s="234">
        <v>7077</v>
      </c>
      <c r="H182" s="234">
        <v>1000</v>
      </c>
      <c r="I182" s="234">
        <v>70000</v>
      </c>
      <c r="J182" s="234">
        <v>301203</v>
      </c>
      <c r="K182" s="234">
        <f t="shared" si="6"/>
        <v>1676589</v>
      </c>
      <c r="L182"/>
      <c r="M182">
        <v>2021</v>
      </c>
      <c r="N182" s="234">
        <v>1090000</v>
      </c>
      <c r="O182" s="234">
        <v>0</v>
      </c>
      <c r="P182" s="234">
        <v>100000</v>
      </c>
      <c r="Q182" s="234">
        <v>6980</v>
      </c>
      <c r="R182" s="234">
        <v>1000</v>
      </c>
      <c r="S182" s="234">
        <v>50000</v>
      </c>
      <c r="T182" s="234">
        <v>290518</v>
      </c>
      <c r="U182" s="234">
        <f t="shared" si="7"/>
        <v>1538498</v>
      </c>
      <c r="V182" s="234">
        <f t="shared" si="8"/>
        <v>1538498</v>
      </c>
    </row>
    <row r="183" spans="1:22" ht="12.75">
      <c r="A183" s="202" t="s">
        <v>619</v>
      </c>
      <c r="B183" s="203">
        <v>174</v>
      </c>
      <c r="C183">
        <v>2020</v>
      </c>
      <c r="D183" s="234">
        <v>1340000</v>
      </c>
      <c r="E183" s="234">
        <v>112000</v>
      </c>
      <c r="F183" s="234">
        <v>98000</v>
      </c>
      <c r="G183" s="234">
        <v>36000</v>
      </c>
      <c r="H183" s="234">
        <v>69000</v>
      </c>
      <c r="I183" s="234">
        <v>82000</v>
      </c>
      <c r="J183" s="234">
        <v>100000</v>
      </c>
      <c r="K183" s="234">
        <f t="shared" si="6"/>
        <v>1837000</v>
      </c>
      <c r="L183"/>
      <c r="M183">
        <v>2021</v>
      </c>
      <c r="N183" s="234">
        <v>1227922</v>
      </c>
      <c r="O183" s="234">
        <v>50000</v>
      </c>
      <c r="P183" s="234">
        <v>80000</v>
      </c>
      <c r="Q183" s="234">
        <v>28000</v>
      </c>
      <c r="R183" s="234">
        <v>50000</v>
      </c>
      <c r="S183" s="234">
        <v>30000</v>
      </c>
      <c r="T183" s="234">
        <v>50000</v>
      </c>
      <c r="U183" s="234">
        <f t="shared" si="7"/>
        <v>1515922</v>
      </c>
      <c r="V183" s="234">
        <f t="shared" si="8"/>
        <v>1515922</v>
      </c>
    </row>
    <row r="184" spans="1:22" ht="12.75">
      <c r="A184" s="202" t="s">
        <v>620</v>
      </c>
      <c r="B184" s="203">
        <v>175</v>
      </c>
      <c r="C184">
        <v>2020</v>
      </c>
      <c r="D184" s="234">
        <v>2190000</v>
      </c>
      <c r="E184" s="234">
        <v>175517</v>
      </c>
      <c r="F184" s="234">
        <v>67000</v>
      </c>
      <c r="G184" s="234">
        <v>3450</v>
      </c>
      <c r="H184" s="234">
        <v>18694</v>
      </c>
      <c r="I184" s="234">
        <v>215000</v>
      </c>
      <c r="J184" s="234">
        <v>0</v>
      </c>
      <c r="K184" s="234">
        <f t="shared" si="6"/>
        <v>2669661</v>
      </c>
      <c r="L184"/>
      <c r="M184">
        <v>2021</v>
      </c>
      <c r="N184" s="234">
        <v>2000000</v>
      </c>
      <c r="O184" s="234">
        <v>87758</v>
      </c>
      <c r="P184" s="234">
        <v>40000</v>
      </c>
      <c r="Q184" s="234">
        <v>2200</v>
      </c>
      <c r="R184" s="234">
        <v>10782</v>
      </c>
      <c r="S184" s="234">
        <v>145000</v>
      </c>
      <c r="T184" s="234">
        <v>28902</v>
      </c>
      <c r="U184" s="234">
        <f t="shared" si="7"/>
        <v>2314642</v>
      </c>
      <c r="V184" s="234">
        <f t="shared" si="8"/>
        <v>2314642</v>
      </c>
    </row>
    <row r="185" spans="1:22" ht="12.75">
      <c r="A185" s="202" t="s">
        <v>621</v>
      </c>
      <c r="B185" s="203">
        <v>176</v>
      </c>
      <c r="C185">
        <v>2020</v>
      </c>
      <c r="D185" s="234">
        <v>7029750</v>
      </c>
      <c r="E185" s="234">
        <v>2195875</v>
      </c>
      <c r="F185" s="234">
        <v>692282</v>
      </c>
      <c r="G185" s="234">
        <v>2257642</v>
      </c>
      <c r="H185" s="234">
        <v>165000</v>
      </c>
      <c r="I185" s="234">
        <v>385000</v>
      </c>
      <c r="J185" s="234">
        <v>260000</v>
      </c>
      <c r="K185" s="234">
        <f t="shared" si="6"/>
        <v>12985549</v>
      </c>
      <c r="L185"/>
      <c r="M185">
        <v>2021</v>
      </c>
      <c r="N185" s="234">
        <v>6503560</v>
      </c>
      <c r="O185" s="234">
        <v>1041500</v>
      </c>
      <c r="P185" s="234">
        <v>350000</v>
      </c>
      <c r="Q185" s="234">
        <v>2095326</v>
      </c>
      <c r="R185" s="234">
        <v>100000</v>
      </c>
      <c r="S185" s="234">
        <v>191688</v>
      </c>
      <c r="T185" s="234">
        <v>260000</v>
      </c>
      <c r="U185" s="234">
        <f t="shared" si="7"/>
        <v>10542074</v>
      </c>
      <c r="V185" s="234">
        <f t="shared" si="8"/>
        <v>10542074</v>
      </c>
    </row>
    <row r="186" spans="1:22" ht="12.75">
      <c r="A186" s="202" t="s">
        <v>622</v>
      </c>
      <c r="B186" s="203">
        <v>177</v>
      </c>
      <c r="C186">
        <v>2020</v>
      </c>
      <c r="D186" s="234">
        <v>1762565</v>
      </c>
      <c r="E186" s="234">
        <v>125000</v>
      </c>
      <c r="F186" s="234">
        <v>80000</v>
      </c>
      <c r="G186" s="234">
        <v>24000</v>
      </c>
      <c r="H186" s="234">
        <v>20000</v>
      </c>
      <c r="I186" s="234">
        <v>50000</v>
      </c>
      <c r="J186" s="234">
        <v>477535</v>
      </c>
      <c r="K186" s="234">
        <f t="shared" si="6"/>
        <v>2539100</v>
      </c>
      <c r="L186"/>
      <c r="M186">
        <v>2021</v>
      </c>
      <c r="N186" s="234">
        <v>1865568</v>
      </c>
      <c r="O186" s="234">
        <v>150000</v>
      </c>
      <c r="P186" s="234">
        <v>80000</v>
      </c>
      <c r="Q186" s="234">
        <v>24000</v>
      </c>
      <c r="R186" s="234">
        <v>20000</v>
      </c>
      <c r="S186" s="234">
        <v>50000</v>
      </c>
      <c r="T186" s="234">
        <v>504532</v>
      </c>
      <c r="U186" s="234">
        <f t="shared" si="7"/>
        <v>2694100</v>
      </c>
      <c r="V186" s="234">
        <f t="shared" si="8"/>
        <v>2694100</v>
      </c>
    </row>
    <row r="187" spans="1:22" ht="12.75">
      <c r="A187" s="202" t="s">
        <v>623</v>
      </c>
      <c r="B187" s="203">
        <v>178</v>
      </c>
      <c r="C187">
        <v>2020</v>
      </c>
      <c r="D187" s="234">
        <v>2940000</v>
      </c>
      <c r="E187" s="234">
        <v>200000</v>
      </c>
      <c r="F187" s="234">
        <v>365000</v>
      </c>
      <c r="G187" s="234">
        <v>6000</v>
      </c>
      <c r="H187" s="234">
        <v>100000</v>
      </c>
      <c r="I187" s="234">
        <v>95000</v>
      </c>
      <c r="J187" s="234">
        <v>65000</v>
      </c>
      <c r="K187" s="234">
        <f t="shared" si="6"/>
        <v>3771000</v>
      </c>
      <c r="L187"/>
      <c r="M187">
        <v>2021</v>
      </c>
      <c r="N187" s="234">
        <v>2630573.82</v>
      </c>
      <c r="O187" s="234">
        <v>225000</v>
      </c>
      <c r="P187" s="234">
        <v>310000</v>
      </c>
      <c r="Q187" s="234">
        <v>6000</v>
      </c>
      <c r="R187" s="234">
        <v>100000</v>
      </c>
      <c r="S187" s="234">
        <v>95000</v>
      </c>
      <c r="T187" s="234">
        <v>55000</v>
      </c>
      <c r="U187" s="234">
        <f t="shared" si="7"/>
        <v>3421573.82</v>
      </c>
      <c r="V187" s="234">
        <f t="shared" si="8"/>
        <v>3421573.82</v>
      </c>
    </row>
    <row r="188" spans="1:22" ht="12.75">
      <c r="A188" s="202" t="s">
        <v>624</v>
      </c>
      <c r="B188" s="203">
        <v>179</v>
      </c>
      <c r="C188">
        <v>2020</v>
      </c>
      <c r="D188" s="234">
        <v>1100000</v>
      </c>
      <c r="E188" s="234">
        <v>138382</v>
      </c>
      <c r="F188" s="234">
        <v>50000</v>
      </c>
      <c r="G188" s="234">
        <v>0</v>
      </c>
      <c r="H188" s="234">
        <v>46000</v>
      </c>
      <c r="I188" s="234">
        <v>23567</v>
      </c>
      <c r="J188" s="234">
        <v>36833</v>
      </c>
      <c r="K188" s="234">
        <f t="shared" si="6"/>
        <v>1394782</v>
      </c>
      <c r="L188"/>
      <c r="M188">
        <v>2021</v>
      </c>
      <c r="N188" s="234">
        <v>1132121</v>
      </c>
      <c r="O188" s="234">
        <v>80000</v>
      </c>
      <c r="P188" s="234">
        <v>50000</v>
      </c>
      <c r="Q188" s="234">
        <v>0</v>
      </c>
      <c r="R188" s="234">
        <v>30000</v>
      </c>
      <c r="S188" s="234">
        <v>23153</v>
      </c>
      <c r="T188" s="234">
        <v>26775</v>
      </c>
      <c r="U188" s="234">
        <f t="shared" si="7"/>
        <v>1342049</v>
      </c>
      <c r="V188" s="234">
        <f t="shared" si="8"/>
        <v>1342049</v>
      </c>
    </row>
    <row r="189" spans="1:22" ht="12.75">
      <c r="A189" s="202" t="s">
        <v>625</v>
      </c>
      <c r="B189" s="203">
        <v>180</v>
      </c>
      <c r="C189">
        <v>2020</v>
      </c>
      <c r="D189" s="234">
        <v>990000</v>
      </c>
      <c r="E189" s="234">
        <v>0</v>
      </c>
      <c r="F189" s="234">
        <v>27000</v>
      </c>
      <c r="G189" s="234">
        <v>1200</v>
      </c>
      <c r="H189" s="234">
        <v>35000</v>
      </c>
      <c r="I189" s="234">
        <v>65000</v>
      </c>
      <c r="J189" s="234">
        <v>37000</v>
      </c>
      <c r="K189" s="234">
        <f t="shared" si="6"/>
        <v>1155200</v>
      </c>
      <c r="L189"/>
      <c r="M189">
        <v>2021</v>
      </c>
      <c r="N189" s="234">
        <v>1000000</v>
      </c>
      <c r="O189" s="234">
        <v>0</v>
      </c>
      <c r="P189" s="234">
        <v>26000</v>
      </c>
      <c r="Q189" s="234">
        <v>1300</v>
      </c>
      <c r="R189" s="234">
        <v>21000</v>
      </c>
      <c r="S189" s="234">
        <v>40000</v>
      </c>
      <c r="T189" s="234">
        <v>39000</v>
      </c>
      <c r="U189" s="234">
        <f t="shared" si="7"/>
        <v>1127300</v>
      </c>
      <c r="V189" s="234">
        <f t="shared" si="8"/>
        <v>1127300</v>
      </c>
    </row>
    <row r="190" spans="1:22" ht="12.75">
      <c r="A190" s="202" t="s">
        <v>626</v>
      </c>
      <c r="B190" s="203">
        <v>181</v>
      </c>
      <c r="C190">
        <v>2020</v>
      </c>
      <c r="D190" s="234">
        <v>6500000</v>
      </c>
      <c r="E190" s="234">
        <v>100000</v>
      </c>
      <c r="F190" s="234">
        <v>0</v>
      </c>
      <c r="G190" s="234">
        <v>256000</v>
      </c>
      <c r="H190" s="234">
        <v>294527</v>
      </c>
      <c r="I190" s="234">
        <v>675000</v>
      </c>
      <c r="J190" s="234">
        <v>530000</v>
      </c>
      <c r="K190" s="234">
        <f t="shared" si="6"/>
        <v>8355527</v>
      </c>
      <c r="L190"/>
      <c r="M190">
        <v>2021</v>
      </c>
      <c r="N190" s="234">
        <v>5540036.87</v>
      </c>
      <c r="O190" s="234">
        <v>50000</v>
      </c>
      <c r="P190" s="234">
        <v>0</v>
      </c>
      <c r="Q190" s="234">
        <v>136000</v>
      </c>
      <c r="R190" s="234">
        <v>290655.07</v>
      </c>
      <c r="S190" s="234">
        <v>573750</v>
      </c>
      <c r="T190" s="234">
        <v>455000</v>
      </c>
      <c r="U190" s="234">
        <f t="shared" si="7"/>
        <v>7045441.94</v>
      </c>
      <c r="V190" s="234">
        <f t="shared" si="8"/>
        <v>7045441.94</v>
      </c>
    </row>
    <row r="191" spans="1:22" ht="12.75">
      <c r="A191" s="202" t="s">
        <v>627</v>
      </c>
      <c r="B191" s="203">
        <v>182</v>
      </c>
      <c r="C191">
        <v>2020</v>
      </c>
      <c r="D191" s="234">
        <v>3100000</v>
      </c>
      <c r="E191" s="234">
        <v>775044</v>
      </c>
      <c r="F191" s="234">
        <v>341351</v>
      </c>
      <c r="G191" s="234">
        <v>268823</v>
      </c>
      <c r="H191" s="234">
        <v>79087</v>
      </c>
      <c r="I191" s="234">
        <v>600000</v>
      </c>
      <c r="J191" s="234">
        <v>105000</v>
      </c>
      <c r="K191" s="234">
        <f t="shared" si="6"/>
        <v>5269305</v>
      </c>
      <c r="L191"/>
      <c r="M191">
        <v>2021</v>
      </c>
      <c r="N191" s="234">
        <v>3090000</v>
      </c>
      <c r="O191" s="234">
        <v>630078</v>
      </c>
      <c r="P191" s="234">
        <v>326421</v>
      </c>
      <c r="Q191" s="234">
        <v>207896</v>
      </c>
      <c r="R191" s="234">
        <v>55377</v>
      </c>
      <c r="S191" s="234">
        <v>463848</v>
      </c>
      <c r="T191" s="234">
        <v>105000</v>
      </c>
      <c r="U191" s="234">
        <f t="shared" si="7"/>
        <v>4878620</v>
      </c>
      <c r="V191" s="234">
        <f t="shared" si="8"/>
        <v>4878620</v>
      </c>
    </row>
    <row r="192" spans="1:22" ht="12.75">
      <c r="A192" s="202" t="s">
        <v>628</v>
      </c>
      <c r="B192" s="203">
        <v>183</v>
      </c>
      <c r="C192">
        <v>2020</v>
      </c>
      <c r="D192" s="234">
        <v>58400</v>
      </c>
      <c r="E192" s="234">
        <v>0</v>
      </c>
      <c r="F192" s="234">
        <v>4600</v>
      </c>
      <c r="G192" s="234">
        <v>0</v>
      </c>
      <c r="H192" s="234">
        <v>200</v>
      </c>
      <c r="I192" s="234">
        <v>3200</v>
      </c>
      <c r="J192" s="234">
        <v>0</v>
      </c>
      <c r="K192" s="234">
        <f t="shared" si="6"/>
        <v>66400</v>
      </c>
      <c r="L192"/>
      <c r="M192">
        <v>2021</v>
      </c>
      <c r="N192" s="234">
        <v>56000</v>
      </c>
      <c r="O192" s="234">
        <v>0</v>
      </c>
      <c r="P192" s="234">
        <v>2900</v>
      </c>
      <c r="Q192" s="234">
        <v>0</v>
      </c>
      <c r="R192" s="234">
        <v>0</v>
      </c>
      <c r="S192" s="234">
        <v>3000</v>
      </c>
      <c r="T192" s="234">
        <v>0</v>
      </c>
      <c r="U192" s="234">
        <f t="shared" si="7"/>
        <v>61900</v>
      </c>
      <c r="V192" s="234">
        <f t="shared" si="8"/>
        <v>61900</v>
      </c>
    </row>
    <row r="193" spans="1:22" ht="12.75">
      <c r="A193" s="202" t="s">
        <v>629</v>
      </c>
      <c r="B193" s="203">
        <v>184</v>
      </c>
      <c r="C193">
        <v>2020</v>
      </c>
      <c r="D193" s="234">
        <v>1975000</v>
      </c>
      <c r="E193" s="234">
        <v>420000</v>
      </c>
      <c r="F193" s="234">
        <v>90000</v>
      </c>
      <c r="G193" s="234">
        <v>130000</v>
      </c>
      <c r="H193" s="234">
        <v>12000</v>
      </c>
      <c r="I193" s="234">
        <v>80000</v>
      </c>
      <c r="J193" s="234">
        <v>55844</v>
      </c>
      <c r="K193" s="234">
        <f t="shared" si="6"/>
        <v>2762844</v>
      </c>
      <c r="L193"/>
      <c r="M193">
        <v>2021</v>
      </c>
      <c r="N193" s="234">
        <v>1985000</v>
      </c>
      <c r="O193" s="234">
        <v>240000</v>
      </c>
      <c r="P193" s="234">
        <v>80000</v>
      </c>
      <c r="Q193" s="234">
        <v>130000</v>
      </c>
      <c r="R193" s="234">
        <v>10000</v>
      </c>
      <c r="S193" s="234">
        <v>70000</v>
      </c>
      <c r="T193" s="234">
        <v>45844</v>
      </c>
      <c r="U193" s="234">
        <f t="shared" si="7"/>
        <v>2560844</v>
      </c>
      <c r="V193" s="234">
        <f t="shared" si="8"/>
        <v>2560844</v>
      </c>
    </row>
    <row r="194" spans="1:22" ht="12.75">
      <c r="A194" s="202" t="s">
        <v>630</v>
      </c>
      <c r="B194" s="203">
        <v>185</v>
      </c>
      <c r="C194">
        <v>2020</v>
      </c>
      <c r="D194" s="234">
        <v>4000000</v>
      </c>
      <c r="E194" s="234">
        <v>1000000</v>
      </c>
      <c r="F194" s="234">
        <v>300000</v>
      </c>
      <c r="G194" s="234">
        <v>25000</v>
      </c>
      <c r="H194" s="234">
        <v>165200</v>
      </c>
      <c r="I194" s="234">
        <v>125000</v>
      </c>
      <c r="J194" s="234">
        <v>1187236</v>
      </c>
      <c r="K194" s="234">
        <f t="shared" si="6"/>
        <v>6802436</v>
      </c>
      <c r="L194"/>
      <c r="M194">
        <v>2021</v>
      </c>
      <c r="N194" s="234">
        <v>3700000</v>
      </c>
      <c r="O194" s="234">
        <v>350000</v>
      </c>
      <c r="P194" s="234">
        <v>155000</v>
      </c>
      <c r="Q194" s="234">
        <v>25000</v>
      </c>
      <c r="R194" s="234">
        <v>162000</v>
      </c>
      <c r="S194" s="234">
        <v>150000</v>
      </c>
      <c r="T194" s="234">
        <v>1220382</v>
      </c>
      <c r="U194" s="234">
        <f t="shared" si="7"/>
        <v>5762382</v>
      </c>
      <c r="V194" s="234">
        <f t="shared" si="8"/>
        <v>5762382</v>
      </c>
    </row>
    <row r="195" spans="1:22" ht="12.75">
      <c r="A195" s="202" t="s">
        <v>631</v>
      </c>
      <c r="B195" s="203">
        <v>186</v>
      </c>
      <c r="C195">
        <v>2020</v>
      </c>
      <c r="D195" s="234">
        <v>2099805</v>
      </c>
      <c r="E195" s="234">
        <v>331800</v>
      </c>
      <c r="F195" s="234">
        <v>70000</v>
      </c>
      <c r="G195" s="234">
        <v>2300053</v>
      </c>
      <c r="H195" s="234">
        <v>70000</v>
      </c>
      <c r="I195" s="234">
        <v>23000</v>
      </c>
      <c r="J195" s="234">
        <v>160000</v>
      </c>
      <c r="K195" s="234">
        <f t="shared" si="6"/>
        <v>5054658</v>
      </c>
      <c r="L195"/>
      <c r="M195">
        <v>2021</v>
      </c>
      <c r="N195" s="234">
        <v>1580153.57</v>
      </c>
      <c r="O195" s="234">
        <v>232750</v>
      </c>
      <c r="P195" s="234">
        <v>65000</v>
      </c>
      <c r="Q195" s="234">
        <v>2300000</v>
      </c>
      <c r="R195" s="234">
        <v>65000</v>
      </c>
      <c r="S195" s="234">
        <v>22000</v>
      </c>
      <c r="T195" s="234">
        <v>90000</v>
      </c>
      <c r="U195" s="234">
        <f t="shared" si="7"/>
        <v>4354903.57</v>
      </c>
      <c r="V195" s="234">
        <f t="shared" si="8"/>
        <v>4354903.57</v>
      </c>
    </row>
    <row r="196" spans="1:22" ht="12.75">
      <c r="A196" s="202" t="s">
        <v>632</v>
      </c>
      <c r="B196" s="203">
        <v>187</v>
      </c>
      <c r="C196">
        <v>2020</v>
      </c>
      <c r="D196" s="234">
        <v>1186750</v>
      </c>
      <c r="E196" s="234">
        <v>111100</v>
      </c>
      <c r="F196" s="234">
        <v>101000</v>
      </c>
      <c r="G196" s="234">
        <v>2525</v>
      </c>
      <c r="H196" s="234">
        <v>15058.12</v>
      </c>
      <c r="I196" s="234">
        <v>54140</v>
      </c>
      <c r="J196" s="234">
        <v>182002</v>
      </c>
      <c r="K196" s="234">
        <f t="shared" si="6"/>
        <v>1652575.12</v>
      </c>
      <c r="L196"/>
      <c r="M196">
        <v>2021</v>
      </c>
      <c r="N196" s="234">
        <v>1028756</v>
      </c>
      <c r="O196" s="234">
        <v>25000</v>
      </c>
      <c r="P196" s="234">
        <v>85260.51</v>
      </c>
      <c r="Q196" s="234">
        <v>12525</v>
      </c>
      <c r="R196" s="234">
        <v>11000</v>
      </c>
      <c r="S196" s="234">
        <v>17345</v>
      </c>
      <c r="T196" s="234">
        <v>53119</v>
      </c>
      <c r="U196" s="234">
        <f t="shared" si="7"/>
        <v>1233005.51</v>
      </c>
      <c r="V196" s="234">
        <f t="shared" si="8"/>
        <v>1233005.51</v>
      </c>
    </row>
    <row r="197" spans="1:22" ht="12.75">
      <c r="A197" s="202" t="s">
        <v>633</v>
      </c>
      <c r="B197" s="203">
        <v>188</v>
      </c>
      <c r="C197">
        <v>2020</v>
      </c>
      <c r="D197" s="234">
        <v>395000</v>
      </c>
      <c r="E197" s="234">
        <v>0</v>
      </c>
      <c r="F197" s="234">
        <v>28000</v>
      </c>
      <c r="G197" s="234">
        <v>0</v>
      </c>
      <c r="H197" s="234">
        <v>10000</v>
      </c>
      <c r="I197" s="234">
        <v>1800</v>
      </c>
      <c r="J197" s="234">
        <v>0</v>
      </c>
      <c r="K197" s="234">
        <f t="shared" si="6"/>
        <v>434800</v>
      </c>
      <c r="L197"/>
      <c r="M197">
        <v>2021</v>
      </c>
      <c r="N197" s="234">
        <v>420000</v>
      </c>
      <c r="O197" s="234">
        <v>0</v>
      </c>
      <c r="P197" s="234">
        <v>30000</v>
      </c>
      <c r="Q197" s="234">
        <v>0</v>
      </c>
      <c r="R197" s="234">
        <v>9000</v>
      </c>
      <c r="S197" s="234">
        <v>3800</v>
      </c>
      <c r="T197" s="234">
        <v>0</v>
      </c>
      <c r="U197" s="234">
        <f t="shared" si="7"/>
        <v>462800</v>
      </c>
      <c r="V197" s="234">
        <f t="shared" si="8"/>
        <v>462800</v>
      </c>
    </row>
    <row r="198" spans="1:22" ht="12.75">
      <c r="A198" s="202" t="s">
        <v>634</v>
      </c>
      <c r="B198" s="203">
        <v>189</v>
      </c>
      <c r="C198">
        <v>2020</v>
      </c>
      <c r="D198" s="234">
        <v>4230000</v>
      </c>
      <c r="E198" s="234">
        <v>205000</v>
      </c>
      <c r="F198" s="234">
        <v>535000</v>
      </c>
      <c r="G198" s="234">
        <v>244000</v>
      </c>
      <c r="H198" s="234">
        <v>175000</v>
      </c>
      <c r="I198" s="234">
        <v>160000</v>
      </c>
      <c r="J198" s="234">
        <v>90000</v>
      </c>
      <c r="K198" s="234">
        <f t="shared" si="6"/>
        <v>5639000</v>
      </c>
      <c r="L198"/>
      <c r="M198">
        <v>2021</v>
      </c>
      <c r="N198" s="234">
        <v>3807000</v>
      </c>
      <c r="O198" s="234">
        <v>102500</v>
      </c>
      <c r="P198" s="234">
        <v>535000</v>
      </c>
      <c r="Q198" s="234">
        <v>269059</v>
      </c>
      <c r="R198" s="234">
        <v>165000</v>
      </c>
      <c r="S198" s="234">
        <v>160000</v>
      </c>
      <c r="T198" s="234">
        <v>80000</v>
      </c>
      <c r="U198" s="234">
        <f t="shared" si="7"/>
        <v>5118559</v>
      </c>
      <c r="V198" s="234">
        <f t="shared" si="8"/>
        <v>5118559</v>
      </c>
    </row>
    <row r="199" spans="1:22" ht="12.75">
      <c r="A199" s="202" t="s">
        <v>635</v>
      </c>
      <c r="B199" s="203">
        <v>190</v>
      </c>
      <c r="C199" s="238">
        <v>2019</v>
      </c>
      <c r="D199" s="239">
        <v>18500</v>
      </c>
      <c r="E199" s="239">
        <v>0</v>
      </c>
      <c r="F199" s="239">
        <v>1500</v>
      </c>
      <c r="G199" s="239">
        <v>168350</v>
      </c>
      <c r="H199" s="239">
        <v>0</v>
      </c>
      <c r="I199" s="239">
        <v>5000</v>
      </c>
      <c r="J199" s="239">
        <v>0</v>
      </c>
      <c r="K199" s="234">
        <f t="shared" si="6"/>
        <v>193350</v>
      </c>
      <c r="L199"/>
      <c r="M199">
        <v>2020</v>
      </c>
      <c r="N199" s="239">
        <v>13000</v>
      </c>
      <c r="O199" s="239">
        <v>0</v>
      </c>
      <c r="P199" s="239">
        <v>1500</v>
      </c>
      <c r="Q199" s="239">
        <v>150000</v>
      </c>
      <c r="R199" s="239">
        <v>0</v>
      </c>
      <c r="S199" s="239">
        <v>5000</v>
      </c>
      <c r="T199" s="239">
        <v>0</v>
      </c>
      <c r="U199" s="234">
        <f t="shared" si="7"/>
        <v>169500</v>
      </c>
      <c r="V199" s="234">
        <f t="shared" si="8"/>
        <v>169500</v>
      </c>
    </row>
    <row r="200" spans="1:22" ht="12.75">
      <c r="A200" s="202" t="s">
        <v>636</v>
      </c>
      <c r="B200" s="203">
        <v>191</v>
      </c>
      <c r="C200">
        <v>2020</v>
      </c>
      <c r="D200" s="234">
        <v>1180000</v>
      </c>
      <c r="E200" s="234">
        <v>38000</v>
      </c>
      <c r="F200" s="234">
        <v>45000</v>
      </c>
      <c r="G200" s="234">
        <v>13800</v>
      </c>
      <c r="H200" s="234">
        <v>18000</v>
      </c>
      <c r="I200" s="234">
        <v>21000</v>
      </c>
      <c r="J200" s="234">
        <v>0</v>
      </c>
      <c r="K200" s="234">
        <f t="shared" si="6"/>
        <v>1315800</v>
      </c>
      <c r="L200"/>
      <c r="M200">
        <v>2021</v>
      </c>
      <c r="N200" s="234">
        <v>1070000</v>
      </c>
      <c r="O200" s="234">
        <v>35000</v>
      </c>
      <c r="P200" s="234">
        <v>40500</v>
      </c>
      <c r="Q200" s="234">
        <v>13800</v>
      </c>
      <c r="R200" s="234">
        <v>18000</v>
      </c>
      <c r="S200" s="234">
        <v>21000</v>
      </c>
      <c r="T200" s="234">
        <v>0</v>
      </c>
      <c r="U200" s="234">
        <f t="shared" si="7"/>
        <v>1198300</v>
      </c>
      <c r="V200" s="234">
        <f t="shared" si="8"/>
        <v>1198300</v>
      </c>
    </row>
    <row r="201" spans="1:22" ht="12.75">
      <c r="A201" s="202" t="s">
        <v>637</v>
      </c>
      <c r="B201" s="203">
        <v>192</v>
      </c>
      <c r="C201">
        <v>2020</v>
      </c>
      <c r="D201" s="234">
        <v>646037.41</v>
      </c>
      <c r="E201" s="234">
        <v>31000</v>
      </c>
      <c r="F201" s="234">
        <v>101000</v>
      </c>
      <c r="G201" s="234">
        <v>5000</v>
      </c>
      <c r="H201" s="234">
        <v>14000</v>
      </c>
      <c r="I201" s="234">
        <v>9000</v>
      </c>
      <c r="J201" s="234">
        <v>171500</v>
      </c>
      <c r="K201" s="234">
        <f t="shared" si="6"/>
        <v>977537.41</v>
      </c>
      <c r="L201"/>
      <c r="M201">
        <v>2021</v>
      </c>
      <c r="N201" s="234">
        <v>675000</v>
      </c>
      <c r="O201" s="234">
        <v>31000</v>
      </c>
      <c r="P201" s="234">
        <v>115000</v>
      </c>
      <c r="Q201" s="234">
        <v>15000</v>
      </c>
      <c r="R201" s="234">
        <v>19000</v>
      </c>
      <c r="S201" s="234">
        <v>5000</v>
      </c>
      <c r="T201" s="234">
        <v>193275</v>
      </c>
      <c r="U201" s="234">
        <f t="shared" si="7"/>
        <v>1053275</v>
      </c>
      <c r="V201" s="234">
        <f t="shared" si="8"/>
        <v>1053275</v>
      </c>
    </row>
    <row r="202" spans="1:22" ht="12.75">
      <c r="A202" s="202" t="s">
        <v>638</v>
      </c>
      <c r="B202" s="203">
        <v>193</v>
      </c>
      <c r="C202" s="236">
        <v>2020</v>
      </c>
      <c r="D202" s="234">
        <v>140000</v>
      </c>
      <c r="E202" s="234">
        <v>0</v>
      </c>
      <c r="F202" s="234">
        <v>15000</v>
      </c>
      <c r="G202" s="234">
        <v>12000</v>
      </c>
      <c r="H202" s="234">
        <v>17000</v>
      </c>
      <c r="I202" s="234">
        <v>2000</v>
      </c>
      <c r="J202" s="234">
        <v>0</v>
      </c>
      <c r="K202" s="234">
        <f t="shared" si="6"/>
        <v>186000</v>
      </c>
      <c r="L202"/>
      <c r="M202">
        <v>2021</v>
      </c>
      <c r="N202" s="234">
        <v>130000</v>
      </c>
      <c r="O202" s="234">
        <v>0</v>
      </c>
      <c r="P202" s="234">
        <v>10000</v>
      </c>
      <c r="Q202" s="234">
        <v>6000</v>
      </c>
      <c r="R202" s="234">
        <v>8000</v>
      </c>
      <c r="S202" s="234">
        <v>5000</v>
      </c>
      <c r="T202" s="234">
        <v>0</v>
      </c>
      <c r="U202" s="234">
        <f t="shared" si="7"/>
        <v>159000</v>
      </c>
      <c r="V202" s="234">
        <f t="shared" si="8"/>
        <v>159000</v>
      </c>
    </row>
    <row r="203" spans="1:22" ht="12.75">
      <c r="A203" s="202" t="s">
        <v>639</v>
      </c>
      <c r="B203" s="203">
        <v>194</v>
      </c>
      <c r="C203">
        <v>2020</v>
      </c>
      <c r="D203" s="234">
        <v>108000</v>
      </c>
      <c r="E203" s="234">
        <v>0</v>
      </c>
      <c r="F203" s="234">
        <v>7000</v>
      </c>
      <c r="G203" s="234">
        <v>27000</v>
      </c>
      <c r="H203" s="234">
        <v>900</v>
      </c>
      <c r="I203" s="234">
        <v>1500</v>
      </c>
      <c r="J203" s="234">
        <v>0</v>
      </c>
      <c r="K203" s="234">
        <f aca="true" t="shared" si="9" ref="K203:K266">SUM(D203:J203)</f>
        <v>144400</v>
      </c>
      <c r="L203"/>
      <c r="M203">
        <v>2021</v>
      </c>
      <c r="N203" s="234">
        <v>125000</v>
      </c>
      <c r="O203" s="234">
        <v>0</v>
      </c>
      <c r="P203" s="234">
        <v>8911.73</v>
      </c>
      <c r="Q203" s="234">
        <v>30000</v>
      </c>
      <c r="R203" s="234">
        <v>250</v>
      </c>
      <c r="S203" s="234">
        <v>2000</v>
      </c>
      <c r="T203" s="234">
        <v>0</v>
      </c>
      <c r="U203" s="234">
        <f aca="true" t="shared" si="10" ref="U203:U266">SUM(N203:T203)</f>
        <v>166161.73</v>
      </c>
      <c r="V203" s="234">
        <f aca="true" t="shared" si="11" ref="V203:V266">SUM(N203:T203)</f>
        <v>166161.73</v>
      </c>
    </row>
    <row r="204" spans="1:22" ht="12.75">
      <c r="A204" s="202" t="s">
        <v>640</v>
      </c>
      <c r="B204" s="203">
        <v>195</v>
      </c>
      <c r="C204">
        <v>2020</v>
      </c>
      <c r="D204" s="234">
        <v>18000</v>
      </c>
      <c r="E204" s="234">
        <v>0</v>
      </c>
      <c r="F204" s="234">
        <v>1000</v>
      </c>
      <c r="G204" s="234">
        <v>5000</v>
      </c>
      <c r="H204" s="234">
        <v>0</v>
      </c>
      <c r="I204" s="234">
        <v>1000</v>
      </c>
      <c r="J204" s="234">
        <v>0</v>
      </c>
      <c r="K204" s="234">
        <f t="shared" si="9"/>
        <v>25000</v>
      </c>
      <c r="L204"/>
      <c r="M204">
        <v>2021</v>
      </c>
      <c r="N204" s="234">
        <v>18000</v>
      </c>
      <c r="O204" s="234">
        <v>0</v>
      </c>
      <c r="P204" s="234">
        <v>1000</v>
      </c>
      <c r="Q204" s="234">
        <v>5000</v>
      </c>
      <c r="R204" s="234">
        <v>0</v>
      </c>
      <c r="S204" s="234">
        <v>1000</v>
      </c>
      <c r="T204" s="234">
        <v>0</v>
      </c>
      <c r="U204" s="234">
        <f t="shared" si="10"/>
        <v>25000</v>
      </c>
      <c r="V204" s="234">
        <f t="shared" si="11"/>
        <v>25000</v>
      </c>
    </row>
    <row r="205" spans="1:22" ht="12.75">
      <c r="A205" s="202" t="s">
        <v>641</v>
      </c>
      <c r="B205" s="203">
        <v>196</v>
      </c>
      <c r="C205">
        <v>2020</v>
      </c>
      <c r="D205" s="234">
        <v>550000</v>
      </c>
      <c r="E205" s="234">
        <v>5381</v>
      </c>
      <c r="F205" s="234">
        <v>20775</v>
      </c>
      <c r="G205" s="234">
        <v>1558</v>
      </c>
      <c r="H205" s="234">
        <v>29950</v>
      </c>
      <c r="I205" s="234">
        <v>6435</v>
      </c>
      <c r="J205" s="234">
        <v>0</v>
      </c>
      <c r="K205" s="234">
        <f t="shared" si="9"/>
        <v>614099</v>
      </c>
      <c r="L205"/>
      <c r="M205">
        <v>2021</v>
      </c>
      <c r="N205" s="234">
        <v>589099</v>
      </c>
      <c r="O205" s="234">
        <v>54746.3</v>
      </c>
      <c r="P205" s="234">
        <v>30259</v>
      </c>
      <c r="Q205" s="234">
        <v>1559</v>
      </c>
      <c r="R205" s="234">
        <v>38036</v>
      </c>
      <c r="S205" s="234">
        <v>10693</v>
      </c>
      <c r="T205" s="234">
        <v>0</v>
      </c>
      <c r="U205" s="234">
        <f t="shared" si="10"/>
        <v>724392.3</v>
      </c>
      <c r="V205" s="234">
        <f t="shared" si="11"/>
        <v>724392.3</v>
      </c>
    </row>
    <row r="206" spans="1:22" ht="12.75">
      <c r="A206" s="202" t="s">
        <v>642</v>
      </c>
      <c r="B206" s="203">
        <v>197</v>
      </c>
      <c r="C206">
        <v>2020</v>
      </c>
      <c r="D206" s="234">
        <v>2750000</v>
      </c>
      <c r="E206" s="234">
        <v>4326733</v>
      </c>
      <c r="F206" s="234">
        <v>450000</v>
      </c>
      <c r="G206" s="234">
        <v>7000</v>
      </c>
      <c r="H206" s="234">
        <v>265500</v>
      </c>
      <c r="I206" s="234">
        <v>250000</v>
      </c>
      <c r="J206" s="234">
        <v>0</v>
      </c>
      <c r="K206" s="234">
        <f t="shared" si="9"/>
        <v>8049233</v>
      </c>
      <c r="L206"/>
      <c r="M206">
        <v>2021</v>
      </c>
      <c r="N206" s="234">
        <v>2275000</v>
      </c>
      <c r="O206" s="234">
        <v>1720270</v>
      </c>
      <c r="P206" s="234">
        <v>475000</v>
      </c>
      <c r="Q206" s="234">
        <v>8000</v>
      </c>
      <c r="R206" s="234">
        <v>290000</v>
      </c>
      <c r="S206" s="234">
        <v>275000</v>
      </c>
      <c r="T206" s="234">
        <v>0</v>
      </c>
      <c r="U206" s="234">
        <f t="shared" si="10"/>
        <v>5043270</v>
      </c>
      <c r="V206" s="234">
        <f t="shared" si="11"/>
        <v>5043270</v>
      </c>
    </row>
    <row r="207" spans="1:22" ht="12.75">
      <c r="A207" s="202" t="s">
        <v>643</v>
      </c>
      <c r="B207" s="203">
        <v>198</v>
      </c>
      <c r="C207">
        <v>2020</v>
      </c>
      <c r="D207" s="234">
        <v>5690000</v>
      </c>
      <c r="E207" s="234">
        <v>2513000</v>
      </c>
      <c r="F207" s="234">
        <v>330350</v>
      </c>
      <c r="G207" s="234">
        <v>35950</v>
      </c>
      <c r="H207" s="234">
        <v>100600</v>
      </c>
      <c r="I207" s="234">
        <v>1170000</v>
      </c>
      <c r="J207" s="234">
        <v>1040000</v>
      </c>
      <c r="K207" s="234">
        <f t="shared" si="9"/>
        <v>10879900</v>
      </c>
      <c r="L207"/>
      <c r="M207">
        <v>2021</v>
      </c>
      <c r="N207" s="234">
        <v>4284733</v>
      </c>
      <c r="O207" s="234">
        <v>854541</v>
      </c>
      <c r="P207" s="234">
        <v>232550</v>
      </c>
      <c r="Q207" s="234">
        <v>35950</v>
      </c>
      <c r="R207" s="234">
        <v>150174</v>
      </c>
      <c r="S207" s="234">
        <v>1246000</v>
      </c>
      <c r="T207" s="234">
        <v>550000</v>
      </c>
      <c r="U207" s="234">
        <f t="shared" si="10"/>
        <v>7353948</v>
      </c>
      <c r="V207" s="234">
        <f t="shared" si="11"/>
        <v>7353948</v>
      </c>
    </row>
    <row r="208" spans="1:22" ht="12.75">
      <c r="A208" s="202" t="s">
        <v>644</v>
      </c>
      <c r="B208" s="203">
        <v>199</v>
      </c>
      <c r="C208">
        <v>2020</v>
      </c>
      <c r="D208" s="234">
        <v>5200000</v>
      </c>
      <c r="E208" s="234">
        <v>1435000</v>
      </c>
      <c r="F208" s="234">
        <v>225000</v>
      </c>
      <c r="G208" s="234">
        <v>50000</v>
      </c>
      <c r="H208" s="234">
        <v>152000</v>
      </c>
      <c r="I208" s="234">
        <v>400000</v>
      </c>
      <c r="J208" s="234">
        <v>600</v>
      </c>
      <c r="K208" s="234">
        <f t="shared" si="9"/>
        <v>7462600</v>
      </c>
      <c r="L208"/>
      <c r="M208">
        <v>2021</v>
      </c>
      <c r="N208" s="234">
        <v>5000000</v>
      </c>
      <c r="O208" s="234">
        <v>380000</v>
      </c>
      <c r="P208" s="234">
        <v>270000</v>
      </c>
      <c r="Q208" s="234">
        <v>90000</v>
      </c>
      <c r="R208" s="234">
        <v>50000</v>
      </c>
      <c r="S208" s="234">
        <v>264710</v>
      </c>
      <c r="T208" s="234">
        <v>600</v>
      </c>
      <c r="U208" s="234">
        <f t="shared" si="10"/>
        <v>6055310</v>
      </c>
      <c r="V208" s="234">
        <f t="shared" si="11"/>
        <v>6055310</v>
      </c>
    </row>
    <row r="209" spans="1:22" ht="12.75">
      <c r="A209" s="202" t="s">
        <v>645</v>
      </c>
      <c r="B209" s="203">
        <v>200</v>
      </c>
      <c r="C209" s="238">
        <v>2020</v>
      </c>
      <c r="D209" s="239">
        <v>34000</v>
      </c>
      <c r="E209" s="239">
        <v>2700</v>
      </c>
      <c r="F209" s="239">
        <v>0</v>
      </c>
      <c r="G209" s="239">
        <v>0</v>
      </c>
      <c r="H209" s="239">
        <v>1000</v>
      </c>
      <c r="I209" s="239">
        <v>1500</v>
      </c>
      <c r="J209" s="239">
        <v>0</v>
      </c>
      <c r="K209" s="234">
        <f t="shared" si="9"/>
        <v>39200</v>
      </c>
      <c r="L209"/>
      <c r="M209">
        <v>2021</v>
      </c>
      <c r="N209" s="239">
        <v>41000</v>
      </c>
      <c r="O209" s="239">
        <v>1125</v>
      </c>
      <c r="P209" s="239">
        <v>0</v>
      </c>
      <c r="Q209" s="239">
        <v>0</v>
      </c>
      <c r="R209" s="239">
        <v>500</v>
      </c>
      <c r="S209" s="239">
        <v>1250</v>
      </c>
      <c r="T209" s="239">
        <v>3000</v>
      </c>
      <c r="U209" s="234">
        <f t="shared" si="10"/>
        <v>46875</v>
      </c>
      <c r="V209" s="234">
        <f t="shared" si="11"/>
        <v>46875</v>
      </c>
    </row>
    <row r="210" spans="1:22" ht="12.75">
      <c r="A210" s="202" t="s">
        <v>646</v>
      </c>
      <c r="B210" s="203">
        <v>201</v>
      </c>
      <c r="C210">
        <v>2020</v>
      </c>
      <c r="D210" s="234">
        <v>8000000</v>
      </c>
      <c r="E210" s="234">
        <v>1525000</v>
      </c>
      <c r="F210" s="234">
        <v>1239000</v>
      </c>
      <c r="G210" s="234">
        <v>364000</v>
      </c>
      <c r="H210" s="234">
        <v>230000</v>
      </c>
      <c r="I210" s="234">
        <v>869000</v>
      </c>
      <c r="J210" s="234">
        <v>3050000</v>
      </c>
      <c r="K210" s="234">
        <f t="shared" si="9"/>
        <v>15277000</v>
      </c>
      <c r="L210"/>
      <c r="M210">
        <v>2021</v>
      </c>
      <c r="N210" s="234">
        <v>7725000</v>
      </c>
      <c r="O210" s="234">
        <v>1359000</v>
      </c>
      <c r="P210" s="234">
        <v>1146000</v>
      </c>
      <c r="Q210" s="234">
        <v>361000</v>
      </c>
      <c r="R210" s="234">
        <v>147000</v>
      </c>
      <c r="S210" s="234">
        <v>817000</v>
      </c>
      <c r="T210" s="234">
        <v>2362000</v>
      </c>
      <c r="U210" s="234">
        <f t="shared" si="10"/>
        <v>13917000</v>
      </c>
      <c r="V210" s="234">
        <f t="shared" si="11"/>
        <v>13917000</v>
      </c>
    </row>
    <row r="211" spans="1:22" ht="12.75">
      <c r="A211" s="202" t="s">
        <v>647</v>
      </c>
      <c r="B211" s="203">
        <v>202</v>
      </c>
      <c r="C211">
        <v>2020</v>
      </c>
      <c r="D211" s="234">
        <v>155000</v>
      </c>
      <c r="E211" s="234">
        <v>0</v>
      </c>
      <c r="F211" s="234">
        <v>20000</v>
      </c>
      <c r="G211" s="234">
        <v>0</v>
      </c>
      <c r="H211" s="234">
        <v>5800</v>
      </c>
      <c r="I211" s="234">
        <v>1700</v>
      </c>
      <c r="J211" s="234">
        <v>0</v>
      </c>
      <c r="K211" s="234">
        <f t="shared" si="9"/>
        <v>182500</v>
      </c>
      <c r="L211"/>
      <c r="M211">
        <v>2021</v>
      </c>
      <c r="N211" s="234">
        <v>165000</v>
      </c>
      <c r="O211" s="234">
        <v>0</v>
      </c>
      <c r="P211" s="234">
        <v>20000</v>
      </c>
      <c r="Q211" s="234">
        <v>0</v>
      </c>
      <c r="R211" s="234">
        <v>2000</v>
      </c>
      <c r="S211" s="234">
        <v>1300</v>
      </c>
      <c r="T211" s="234">
        <v>0</v>
      </c>
      <c r="U211" s="234">
        <f t="shared" si="10"/>
        <v>188300</v>
      </c>
      <c r="V211" s="234">
        <f t="shared" si="11"/>
        <v>188300</v>
      </c>
    </row>
    <row r="212" spans="1:22" ht="12.75">
      <c r="A212" s="202" t="s">
        <v>648</v>
      </c>
      <c r="B212" s="203">
        <v>203</v>
      </c>
      <c r="C212">
        <v>2020</v>
      </c>
      <c r="D212" s="234">
        <v>260000</v>
      </c>
      <c r="E212" s="234">
        <v>300</v>
      </c>
      <c r="F212" s="234">
        <v>30000</v>
      </c>
      <c r="G212" s="234">
        <v>0</v>
      </c>
      <c r="H212" s="234">
        <v>0</v>
      </c>
      <c r="I212" s="234">
        <v>4000</v>
      </c>
      <c r="J212" s="234">
        <v>0</v>
      </c>
      <c r="K212" s="234">
        <f t="shared" si="9"/>
        <v>294300</v>
      </c>
      <c r="L212"/>
      <c r="M212">
        <v>2021</v>
      </c>
      <c r="N212" s="234">
        <v>235000</v>
      </c>
      <c r="O212" s="234">
        <v>300</v>
      </c>
      <c r="P212" s="234">
        <v>33800</v>
      </c>
      <c r="Q212" s="234">
        <v>3000</v>
      </c>
      <c r="R212" s="234">
        <v>0</v>
      </c>
      <c r="S212" s="234">
        <v>3000</v>
      </c>
      <c r="T212" s="234">
        <v>3000</v>
      </c>
      <c r="U212" s="234">
        <f t="shared" si="10"/>
        <v>278100</v>
      </c>
      <c r="V212" s="234">
        <f t="shared" si="11"/>
        <v>278100</v>
      </c>
    </row>
    <row r="213" spans="1:22" ht="12.75">
      <c r="A213" s="202" t="s">
        <v>649</v>
      </c>
      <c r="B213" s="203">
        <v>204</v>
      </c>
      <c r="C213" s="238">
        <v>2020</v>
      </c>
      <c r="D213" s="239">
        <v>131563.45</v>
      </c>
      <c r="E213" s="239">
        <v>0</v>
      </c>
      <c r="F213" s="239">
        <v>10359.02</v>
      </c>
      <c r="G213" s="239">
        <v>686241.26</v>
      </c>
      <c r="H213" s="239">
        <v>998.08</v>
      </c>
      <c r="I213" s="239">
        <v>4402.66</v>
      </c>
      <c r="J213" s="239">
        <v>0</v>
      </c>
      <c r="K213" s="234">
        <f t="shared" si="9"/>
        <v>833564.47</v>
      </c>
      <c r="L213"/>
      <c r="M213">
        <v>2021</v>
      </c>
      <c r="N213" s="239">
        <v>132000</v>
      </c>
      <c r="O213" s="239">
        <v>0</v>
      </c>
      <c r="P213" s="239">
        <v>6700</v>
      </c>
      <c r="Q213" s="239">
        <v>712000</v>
      </c>
      <c r="R213" s="239">
        <v>900</v>
      </c>
      <c r="S213" s="239">
        <v>5000</v>
      </c>
      <c r="T213" s="239">
        <v>0</v>
      </c>
      <c r="U213" s="234">
        <f t="shared" si="10"/>
        <v>856600</v>
      </c>
      <c r="V213" s="234">
        <f t="shared" si="11"/>
        <v>856600</v>
      </c>
    </row>
    <row r="214" spans="1:22" ht="12.75">
      <c r="A214" s="202" t="s">
        <v>650</v>
      </c>
      <c r="B214" s="203">
        <v>205</v>
      </c>
      <c r="C214">
        <v>2020</v>
      </c>
      <c r="D214" s="234">
        <v>1300000</v>
      </c>
      <c r="E214" s="234">
        <v>14000</v>
      </c>
      <c r="F214" s="234">
        <v>36000</v>
      </c>
      <c r="G214" s="234">
        <v>58000</v>
      </c>
      <c r="H214" s="234">
        <v>120000</v>
      </c>
      <c r="I214" s="234">
        <v>73000</v>
      </c>
      <c r="J214" s="234">
        <v>24000</v>
      </c>
      <c r="K214" s="234">
        <f t="shared" si="9"/>
        <v>1625000</v>
      </c>
      <c r="L214"/>
      <c r="M214">
        <v>2021</v>
      </c>
      <c r="N214" s="234">
        <v>1100000</v>
      </c>
      <c r="O214" s="234">
        <v>12300</v>
      </c>
      <c r="P214" s="234">
        <v>36600</v>
      </c>
      <c r="Q214" s="234">
        <v>53326</v>
      </c>
      <c r="R214" s="234">
        <v>106000</v>
      </c>
      <c r="S214" s="234">
        <v>75000</v>
      </c>
      <c r="T214" s="234">
        <v>20000</v>
      </c>
      <c r="U214" s="234">
        <f t="shared" si="10"/>
        <v>1403226</v>
      </c>
      <c r="V214" s="234">
        <f t="shared" si="11"/>
        <v>1403226</v>
      </c>
    </row>
    <row r="215" spans="1:22" ht="12.75">
      <c r="A215" s="202" t="s">
        <v>651</v>
      </c>
      <c r="B215" s="203">
        <v>206</v>
      </c>
      <c r="C215">
        <v>2020</v>
      </c>
      <c r="D215" s="234">
        <v>2625000</v>
      </c>
      <c r="E215" s="234">
        <v>950000</v>
      </c>
      <c r="F215" s="234">
        <v>315000</v>
      </c>
      <c r="G215" s="234">
        <v>60000</v>
      </c>
      <c r="H215" s="234">
        <v>12000</v>
      </c>
      <c r="I215" s="234">
        <v>100000</v>
      </c>
      <c r="J215" s="234">
        <v>289500</v>
      </c>
      <c r="K215" s="234">
        <f t="shared" si="9"/>
        <v>4351500</v>
      </c>
      <c r="L215"/>
      <c r="M215">
        <v>2021</v>
      </c>
      <c r="N215" s="234">
        <v>2675305</v>
      </c>
      <c r="O215" s="234">
        <v>591000</v>
      </c>
      <c r="P215" s="234">
        <v>280000</v>
      </c>
      <c r="Q215" s="234">
        <v>40000</v>
      </c>
      <c r="R215" s="234">
        <v>10000</v>
      </c>
      <c r="S215" s="234">
        <v>90000</v>
      </c>
      <c r="T215" s="234">
        <v>286729</v>
      </c>
      <c r="U215" s="234">
        <f t="shared" si="10"/>
        <v>3973034</v>
      </c>
      <c r="V215" s="234">
        <f t="shared" si="11"/>
        <v>3973034</v>
      </c>
    </row>
    <row r="216" spans="1:22" ht="12.75">
      <c r="A216" s="202" t="s">
        <v>652</v>
      </c>
      <c r="B216" s="203">
        <v>207</v>
      </c>
      <c r="C216">
        <v>2020</v>
      </c>
      <c r="D216" s="234">
        <v>13500000</v>
      </c>
      <c r="E216" s="234">
        <v>4475000</v>
      </c>
      <c r="F216" s="234">
        <v>1290000</v>
      </c>
      <c r="G216" s="234">
        <v>285000</v>
      </c>
      <c r="H216" s="234">
        <v>1595000</v>
      </c>
      <c r="I216" s="234">
        <v>1745064</v>
      </c>
      <c r="J216" s="234">
        <v>5814700</v>
      </c>
      <c r="K216" s="234">
        <f t="shared" si="9"/>
        <v>28704764</v>
      </c>
      <c r="L216"/>
      <c r="M216">
        <v>2021</v>
      </c>
      <c r="N216" s="234">
        <v>12500000</v>
      </c>
      <c r="O216" s="234">
        <v>2200000</v>
      </c>
      <c r="P216" s="234">
        <v>1190000</v>
      </c>
      <c r="Q216" s="234">
        <v>300000</v>
      </c>
      <c r="R216" s="234">
        <v>895000</v>
      </c>
      <c r="S216" s="234">
        <v>300000</v>
      </c>
      <c r="T216" s="234">
        <v>5010000</v>
      </c>
      <c r="U216" s="234">
        <f t="shared" si="10"/>
        <v>22395000</v>
      </c>
      <c r="V216" s="234">
        <f t="shared" si="11"/>
        <v>22395000</v>
      </c>
    </row>
    <row r="217" spans="1:22" ht="12.75">
      <c r="A217" s="202" t="s">
        <v>653</v>
      </c>
      <c r="B217" s="203">
        <v>208</v>
      </c>
      <c r="C217">
        <v>2020</v>
      </c>
      <c r="D217" s="234">
        <v>2000000</v>
      </c>
      <c r="E217" s="234">
        <v>90000</v>
      </c>
      <c r="F217" s="234">
        <v>85000</v>
      </c>
      <c r="G217" s="234">
        <v>85000</v>
      </c>
      <c r="H217" s="234">
        <v>20000</v>
      </c>
      <c r="I217" s="234">
        <v>25000</v>
      </c>
      <c r="J217" s="234">
        <v>25000</v>
      </c>
      <c r="K217" s="234">
        <f t="shared" si="9"/>
        <v>2330000</v>
      </c>
      <c r="L217"/>
      <c r="M217">
        <v>2021</v>
      </c>
      <c r="N217" s="234">
        <v>1775000</v>
      </c>
      <c r="O217" s="234">
        <v>75000</v>
      </c>
      <c r="P217" s="234">
        <v>74000</v>
      </c>
      <c r="Q217" s="234">
        <v>80000</v>
      </c>
      <c r="R217" s="234">
        <v>14000</v>
      </c>
      <c r="S217" s="234">
        <v>32500</v>
      </c>
      <c r="T217" s="234">
        <v>0</v>
      </c>
      <c r="U217" s="234">
        <f t="shared" si="10"/>
        <v>2050500</v>
      </c>
      <c r="V217" s="234">
        <f t="shared" si="11"/>
        <v>2050500</v>
      </c>
    </row>
    <row r="218" spans="1:22" ht="12.75">
      <c r="A218" s="202" t="s">
        <v>654</v>
      </c>
      <c r="B218" s="203">
        <v>209</v>
      </c>
      <c r="C218">
        <v>2020</v>
      </c>
      <c r="D218" s="234">
        <v>1187030</v>
      </c>
      <c r="E218" s="234">
        <v>626992</v>
      </c>
      <c r="F218" s="234">
        <v>280000</v>
      </c>
      <c r="G218" s="234">
        <v>14000</v>
      </c>
      <c r="H218" s="234">
        <v>90000</v>
      </c>
      <c r="I218" s="234">
        <v>5700</v>
      </c>
      <c r="J218" s="234">
        <v>0</v>
      </c>
      <c r="K218" s="234">
        <f t="shared" si="9"/>
        <v>2203722</v>
      </c>
      <c r="L218"/>
      <c r="M218">
        <v>2021</v>
      </c>
      <c r="N218" s="234">
        <v>902326</v>
      </c>
      <c r="O218" s="234">
        <v>284928</v>
      </c>
      <c r="P218" s="234">
        <v>247521</v>
      </c>
      <c r="Q218" s="234">
        <v>25000</v>
      </c>
      <c r="R218" s="234">
        <v>82941</v>
      </c>
      <c r="S218" s="234">
        <v>6031</v>
      </c>
      <c r="T218" s="234">
        <v>0</v>
      </c>
      <c r="U218" s="234">
        <f t="shared" si="10"/>
        <v>1548747</v>
      </c>
      <c r="V218" s="234">
        <f t="shared" si="11"/>
        <v>1548747</v>
      </c>
    </row>
    <row r="219" spans="1:22" ht="12.75">
      <c r="A219" s="202" t="s">
        <v>655</v>
      </c>
      <c r="B219" s="203">
        <v>210</v>
      </c>
      <c r="C219">
        <v>2020</v>
      </c>
      <c r="D219" s="234">
        <v>4800000</v>
      </c>
      <c r="E219" s="234">
        <v>590000</v>
      </c>
      <c r="F219" s="234">
        <v>380600</v>
      </c>
      <c r="G219" s="234">
        <v>116000</v>
      </c>
      <c r="H219" s="234">
        <v>50000</v>
      </c>
      <c r="I219" s="234">
        <v>420000</v>
      </c>
      <c r="J219" s="234">
        <v>375836.3</v>
      </c>
      <c r="K219" s="234">
        <f t="shared" si="9"/>
        <v>6732436.3</v>
      </c>
      <c r="L219"/>
      <c r="M219">
        <v>2021</v>
      </c>
      <c r="N219" s="234">
        <v>4800000</v>
      </c>
      <c r="O219" s="234">
        <v>482000</v>
      </c>
      <c r="P219" s="234">
        <v>452400</v>
      </c>
      <c r="Q219" s="234">
        <v>39720</v>
      </c>
      <c r="R219" s="234">
        <v>46300</v>
      </c>
      <c r="S219" s="234">
        <v>659715</v>
      </c>
      <c r="T219" s="234">
        <v>310746.68</v>
      </c>
      <c r="U219" s="234">
        <f t="shared" si="10"/>
        <v>6790881.68</v>
      </c>
      <c r="V219" s="234">
        <f t="shared" si="11"/>
        <v>6790881.68</v>
      </c>
    </row>
    <row r="220" spans="1:22" ht="12.75">
      <c r="A220" s="202" t="s">
        <v>656</v>
      </c>
      <c r="B220" s="203">
        <v>211</v>
      </c>
      <c r="C220">
        <v>2020</v>
      </c>
      <c r="D220" s="234">
        <v>4200000</v>
      </c>
      <c r="E220" s="234">
        <v>758000</v>
      </c>
      <c r="F220" s="234">
        <v>227500</v>
      </c>
      <c r="G220" s="234">
        <v>28500</v>
      </c>
      <c r="H220" s="234">
        <v>73600</v>
      </c>
      <c r="I220" s="234">
        <v>220000</v>
      </c>
      <c r="J220" s="234">
        <v>313365</v>
      </c>
      <c r="K220" s="234">
        <f t="shared" si="9"/>
        <v>5820965</v>
      </c>
      <c r="L220"/>
      <c r="M220">
        <v>2021</v>
      </c>
      <c r="N220" s="234">
        <v>3839800</v>
      </c>
      <c r="O220" s="234">
        <v>668600</v>
      </c>
      <c r="P220" s="234">
        <v>227500</v>
      </c>
      <c r="Q220" s="234">
        <v>26000</v>
      </c>
      <c r="R220" s="234">
        <v>68240</v>
      </c>
      <c r="S220" s="234">
        <v>150000</v>
      </c>
      <c r="T220" s="234">
        <v>349071</v>
      </c>
      <c r="U220" s="234">
        <f t="shared" si="10"/>
        <v>5329211</v>
      </c>
      <c r="V220" s="234">
        <f t="shared" si="11"/>
        <v>5329211</v>
      </c>
    </row>
    <row r="221" spans="1:22" ht="12.75">
      <c r="A221" s="202" t="s">
        <v>657</v>
      </c>
      <c r="B221" s="203">
        <v>212</v>
      </c>
      <c r="C221">
        <v>2020</v>
      </c>
      <c r="D221" s="234">
        <v>530000</v>
      </c>
      <c r="E221" s="234">
        <v>0</v>
      </c>
      <c r="F221" s="234">
        <v>74000</v>
      </c>
      <c r="G221" s="234">
        <v>3300</v>
      </c>
      <c r="H221" s="234">
        <v>3700</v>
      </c>
      <c r="I221" s="234">
        <v>2350</v>
      </c>
      <c r="J221" s="234">
        <v>80000</v>
      </c>
      <c r="K221" s="234">
        <f t="shared" si="9"/>
        <v>693350</v>
      </c>
      <c r="L221"/>
      <c r="M221">
        <v>2021</v>
      </c>
      <c r="N221" s="234">
        <v>562000</v>
      </c>
      <c r="O221" s="234">
        <v>0</v>
      </c>
      <c r="P221" s="234">
        <v>74200</v>
      </c>
      <c r="Q221" s="234">
        <v>3300</v>
      </c>
      <c r="R221" s="234">
        <v>700</v>
      </c>
      <c r="S221" s="234">
        <v>6000</v>
      </c>
      <c r="T221" s="234">
        <v>60000</v>
      </c>
      <c r="U221" s="234">
        <f t="shared" si="10"/>
        <v>706200</v>
      </c>
      <c r="V221" s="234">
        <f t="shared" si="11"/>
        <v>706200</v>
      </c>
    </row>
    <row r="222" spans="1:22" ht="12.75">
      <c r="A222" s="202" t="s">
        <v>658</v>
      </c>
      <c r="B222" s="203">
        <v>213</v>
      </c>
      <c r="C222">
        <v>2020</v>
      </c>
      <c r="D222" s="234">
        <v>2650000</v>
      </c>
      <c r="E222" s="234">
        <v>225000</v>
      </c>
      <c r="F222" s="234">
        <v>180000</v>
      </c>
      <c r="G222" s="234">
        <v>254000</v>
      </c>
      <c r="H222" s="234">
        <v>10000</v>
      </c>
      <c r="I222" s="234">
        <v>210000</v>
      </c>
      <c r="J222" s="234">
        <v>30000</v>
      </c>
      <c r="K222" s="234">
        <f t="shared" si="9"/>
        <v>3559000</v>
      </c>
      <c r="L222"/>
      <c r="M222">
        <v>2021</v>
      </c>
      <c r="N222" s="234">
        <v>2200000</v>
      </c>
      <c r="O222" s="234">
        <v>150000</v>
      </c>
      <c r="P222" s="234">
        <v>100000</v>
      </c>
      <c r="Q222" s="234">
        <v>200000</v>
      </c>
      <c r="R222" s="234">
        <v>6000</v>
      </c>
      <c r="S222" s="234">
        <v>100000</v>
      </c>
      <c r="T222" s="234">
        <v>20000</v>
      </c>
      <c r="U222" s="234">
        <f t="shared" si="10"/>
        <v>2776000</v>
      </c>
      <c r="V222" s="234">
        <f t="shared" si="11"/>
        <v>2776000</v>
      </c>
    </row>
    <row r="223" spans="1:22" ht="12.75">
      <c r="A223" s="202" t="s">
        <v>659</v>
      </c>
      <c r="B223" s="203">
        <v>214</v>
      </c>
      <c r="C223">
        <v>2020</v>
      </c>
      <c r="D223" s="234">
        <v>2536842</v>
      </c>
      <c r="E223" s="234">
        <v>2546500</v>
      </c>
      <c r="F223" s="234">
        <v>167406</v>
      </c>
      <c r="G223" s="234">
        <v>166406</v>
      </c>
      <c r="H223" s="234">
        <v>750000</v>
      </c>
      <c r="I223" s="234">
        <v>196576</v>
      </c>
      <c r="J223" s="234">
        <v>623000</v>
      </c>
      <c r="K223" s="234">
        <f t="shared" si="9"/>
        <v>6986730</v>
      </c>
      <c r="L223"/>
      <c r="M223">
        <v>2021</v>
      </c>
      <c r="N223" s="234">
        <v>2499610</v>
      </c>
      <c r="O223" s="234">
        <v>1870773</v>
      </c>
      <c r="P223" s="234">
        <v>154000</v>
      </c>
      <c r="Q223" s="234">
        <v>173000</v>
      </c>
      <c r="R223" s="234">
        <v>305000</v>
      </c>
      <c r="S223" s="234">
        <v>88762</v>
      </c>
      <c r="T223" s="234">
        <v>506743</v>
      </c>
      <c r="U223" s="234">
        <f t="shared" si="10"/>
        <v>5597888</v>
      </c>
      <c r="V223" s="234">
        <f t="shared" si="11"/>
        <v>5597888</v>
      </c>
    </row>
    <row r="224" spans="1:22" ht="12.75">
      <c r="A224" s="202" t="s">
        <v>660</v>
      </c>
      <c r="B224" s="203">
        <v>215</v>
      </c>
      <c r="C224">
        <v>2020</v>
      </c>
      <c r="D224" s="234">
        <v>2560000</v>
      </c>
      <c r="E224" s="234">
        <v>449000</v>
      </c>
      <c r="F224" s="234">
        <v>147000</v>
      </c>
      <c r="G224" s="234">
        <v>112000</v>
      </c>
      <c r="H224" s="234">
        <v>130000</v>
      </c>
      <c r="I224" s="234">
        <v>100000</v>
      </c>
      <c r="J224" s="234">
        <v>290000</v>
      </c>
      <c r="K224" s="234">
        <f t="shared" si="9"/>
        <v>3788000</v>
      </c>
      <c r="L224"/>
      <c r="M224">
        <v>2021</v>
      </c>
      <c r="N224" s="234">
        <v>2293000</v>
      </c>
      <c r="O224" s="234">
        <v>150000</v>
      </c>
      <c r="P224" s="234">
        <v>135000</v>
      </c>
      <c r="Q224" s="234">
        <v>112000</v>
      </c>
      <c r="R224" s="234">
        <v>100000</v>
      </c>
      <c r="S224" s="234">
        <v>150000</v>
      </c>
      <c r="T224" s="234">
        <v>291000</v>
      </c>
      <c r="U224" s="234">
        <f t="shared" si="10"/>
        <v>3231000</v>
      </c>
      <c r="V224" s="234">
        <f t="shared" si="11"/>
        <v>3231000</v>
      </c>
    </row>
    <row r="225" spans="1:22" ht="12.75">
      <c r="A225" s="202" t="s">
        <v>661</v>
      </c>
      <c r="B225" s="203">
        <v>216</v>
      </c>
      <c r="C225">
        <v>2020</v>
      </c>
      <c r="D225" s="234">
        <v>2175000</v>
      </c>
      <c r="E225" s="234">
        <v>0</v>
      </c>
      <c r="F225" s="234">
        <v>209446</v>
      </c>
      <c r="G225" s="234">
        <v>1000</v>
      </c>
      <c r="H225" s="234">
        <v>10720</v>
      </c>
      <c r="I225" s="234">
        <v>100000</v>
      </c>
      <c r="J225" s="234">
        <v>75000</v>
      </c>
      <c r="K225" s="234">
        <f t="shared" si="9"/>
        <v>2571166</v>
      </c>
      <c r="L225"/>
      <c r="M225">
        <v>2021</v>
      </c>
      <c r="N225" s="234">
        <v>2206446</v>
      </c>
      <c r="O225" s="234">
        <v>0</v>
      </c>
      <c r="P225" s="234">
        <v>178000</v>
      </c>
      <c r="Q225" s="234">
        <v>1000</v>
      </c>
      <c r="R225" s="234">
        <v>10000</v>
      </c>
      <c r="S225" s="234">
        <v>100000</v>
      </c>
      <c r="T225" s="234">
        <v>75000</v>
      </c>
      <c r="U225" s="234">
        <f t="shared" si="10"/>
        <v>2570446</v>
      </c>
      <c r="V225" s="234">
        <f t="shared" si="11"/>
        <v>2570446</v>
      </c>
    </row>
    <row r="226" spans="1:22" ht="12.75">
      <c r="A226" s="202" t="s">
        <v>662</v>
      </c>
      <c r="B226" s="203">
        <v>217</v>
      </c>
      <c r="C226">
        <v>2020</v>
      </c>
      <c r="D226" s="234">
        <v>348000</v>
      </c>
      <c r="E226" s="234">
        <v>0</v>
      </c>
      <c r="F226" s="234">
        <v>20000</v>
      </c>
      <c r="G226" s="234">
        <v>1000</v>
      </c>
      <c r="H226" s="234">
        <v>10000</v>
      </c>
      <c r="I226" s="234">
        <v>5000</v>
      </c>
      <c r="J226" s="234">
        <v>0</v>
      </c>
      <c r="K226" s="234">
        <f t="shared" si="9"/>
        <v>384000</v>
      </c>
      <c r="L226"/>
      <c r="M226">
        <v>2021</v>
      </c>
      <c r="N226" s="234">
        <v>350000</v>
      </c>
      <c r="O226" s="234">
        <v>0</v>
      </c>
      <c r="P226" s="234">
        <v>17500</v>
      </c>
      <c r="Q226" s="234">
        <v>0</v>
      </c>
      <c r="R226" s="234">
        <v>8500</v>
      </c>
      <c r="S226" s="234">
        <v>6000</v>
      </c>
      <c r="T226" s="234">
        <v>0</v>
      </c>
      <c r="U226" s="234">
        <f t="shared" si="10"/>
        <v>382000</v>
      </c>
      <c r="V226" s="234">
        <f t="shared" si="11"/>
        <v>382000</v>
      </c>
    </row>
    <row r="227" spans="1:22" ht="12.75">
      <c r="A227" s="202" t="s">
        <v>663</v>
      </c>
      <c r="B227" s="203">
        <v>218</v>
      </c>
      <c r="C227">
        <v>2020</v>
      </c>
      <c r="D227" s="234">
        <v>2536000</v>
      </c>
      <c r="E227" s="234">
        <v>357000</v>
      </c>
      <c r="F227" s="234">
        <v>297000</v>
      </c>
      <c r="G227" s="234">
        <v>32000</v>
      </c>
      <c r="H227" s="234">
        <v>27000</v>
      </c>
      <c r="I227" s="234">
        <v>65000</v>
      </c>
      <c r="J227" s="234">
        <v>194500</v>
      </c>
      <c r="K227" s="234">
        <f t="shared" si="9"/>
        <v>3508500</v>
      </c>
      <c r="L227"/>
      <c r="M227">
        <v>2021</v>
      </c>
      <c r="N227" s="234">
        <v>2400000</v>
      </c>
      <c r="O227" s="234">
        <v>250920</v>
      </c>
      <c r="P227" s="234">
        <v>250000</v>
      </c>
      <c r="Q227" s="234">
        <v>32000</v>
      </c>
      <c r="R227" s="234">
        <v>21000</v>
      </c>
      <c r="S227" s="234">
        <v>85000</v>
      </c>
      <c r="T227" s="234">
        <v>177500</v>
      </c>
      <c r="U227" s="234">
        <f t="shared" si="10"/>
        <v>3216420</v>
      </c>
      <c r="V227" s="234">
        <f t="shared" si="11"/>
        <v>3216420</v>
      </c>
    </row>
    <row r="228" spans="1:22" ht="12.75">
      <c r="A228" s="202" t="s">
        <v>664</v>
      </c>
      <c r="B228" s="203">
        <v>219</v>
      </c>
      <c r="C228">
        <v>2020</v>
      </c>
      <c r="D228" s="234">
        <v>1739040</v>
      </c>
      <c r="E228" s="234">
        <v>2140</v>
      </c>
      <c r="F228" s="234">
        <v>270000</v>
      </c>
      <c r="G228" s="234">
        <v>0</v>
      </c>
      <c r="H228" s="234">
        <v>45000</v>
      </c>
      <c r="I228" s="234">
        <v>270000</v>
      </c>
      <c r="J228" s="234">
        <v>0</v>
      </c>
      <c r="K228" s="234">
        <f t="shared" si="9"/>
        <v>2326180</v>
      </c>
      <c r="L228"/>
      <c r="M228">
        <v>2021</v>
      </c>
      <c r="N228" s="234">
        <v>1461940</v>
      </c>
      <c r="O228" s="234">
        <v>2000</v>
      </c>
      <c r="P228" s="234">
        <v>148740</v>
      </c>
      <c r="Q228" s="234">
        <v>0</v>
      </c>
      <c r="R228" s="234">
        <v>23000</v>
      </c>
      <c r="S228" s="234">
        <v>123000</v>
      </c>
      <c r="T228" s="234">
        <v>0</v>
      </c>
      <c r="U228" s="234">
        <f t="shared" si="10"/>
        <v>1758680</v>
      </c>
      <c r="V228" s="234">
        <f t="shared" si="11"/>
        <v>1758680</v>
      </c>
    </row>
    <row r="229" spans="1:22" ht="12.75">
      <c r="A229" s="202" t="s">
        <v>665</v>
      </c>
      <c r="B229" s="203">
        <v>220</v>
      </c>
      <c r="C229">
        <v>2020</v>
      </c>
      <c r="D229" s="234">
        <v>4812877</v>
      </c>
      <c r="E229" s="234">
        <v>2569987</v>
      </c>
      <c r="F229" s="234">
        <v>0</v>
      </c>
      <c r="G229" s="234">
        <v>1158082</v>
      </c>
      <c r="H229" s="234">
        <v>160825</v>
      </c>
      <c r="I229" s="234">
        <v>322416</v>
      </c>
      <c r="J229" s="234">
        <v>9943574</v>
      </c>
      <c r="K229" s="234">
        <f t="shared" si="9"/>
        <v>18967761</v>
      </c>
      <c r="L229"/>
      <c r="M229">
        <v>2021</v>
      </c>
      <c r="N229" s="234">
        <v>4668131</v>
      </c>
      <c r="O229" s="234">
        <v>1536175</v>
      </c>
      <c r="P229" s="234">
        <v>0</v>
      </c>
      <c r="Q229" s="234">
        <v>1149784</v>
      </c>
      <c r="R229" s="234">
        <v>165256</v>
      </c>
      <c r="S229" s="234">
        <v>450153</v>
      </c>
      <c r="T229" s="234">
        <v>10534362</v>
      </c>
      <c r="U229" s="234">
        <f t="shared" si="10"/>
        <v>18503861</v>
      </c>
      <c r="V229" s="234">
        <f t="shared" si="11"/>
        <v>18503861</v>
      </c>
    </row>
    <row r="230" spans="1:22" ht="12.75">
      <c r="A230" s="202" t="s">
        <v>666</v>
      </c>
      <c r="B230" s="203">
        <v>221</v>
      </c>
      <c r="C230">
        <v>2020</v>
      </c>
      <c r="D230" s="234">
        <v>900000</v>
      </c>
      <c r="E230" s="234">
        <v>979000</v>
      </c>
      <c r="F230" s="234">
        <v>250000</v>
      </c>
      <c r="G230" s="234">
        <v>14000</v>
      </c>
      <c r="H230" s="234">
        <v>15000</v>
      </c>
      <c r="I230" s="234">
        <v>84909</v>
      </c>
      <c r="J230" s="234">
        <v>900000</v>
      </c>
      <c r="K230" s="234">
        <f t="shared" si="9"/>
        <v>3142909</v>
      </c>
      <c r="L230"/>
      <c r="M230">
        <v>2021</v>
      </c>
      <c r="N230" s="234">
        <v>777852.63</v>
      </c>
      <c r="O230" s="234">
        <v>1114000</v>
      </c>
      <c r="P230" s="234">
        <v>225000</v>
      </c>
      <c r="Q230" s="234">
        <v>15090</v>
      </c>
      <c r="R230" s="234">
        <v>10000</v>
      </c>
      <c r="S230" s="234">
        <v>100000</v>
      </c>
      <c r="T230" s="234">
        <v>820910</v>
      </c>
      <c r="U230" s="234">
        <f t="shared" si="10"/>
        <v>3062852.63</v>
      </c>
      <c r="V230" s="234">
        <f t="shared" si="11"/>
        <v>3062852.63</v>
      </c>
    </row>
    <row r="231" spans="1:22" ht="12.75">
      <c r="A231" s="202" t="s">
        <v>667</v>
      </c>
      <c r="B231" s="203">
        <v>222</v>
      </c>
      <c r="C231">
        <v>2020</v>
      </c>
      <c r="D231" s="234">
        <v>277000</v>
      </c>
      <c r="E231" s="234">
        <v>0</v>
      </c>
      <c r="F231" s="234">
        <v>20000</v>
      </c>
      <c r="G231" s="234">
        <v>140000</v>
      </c>
      <c r="H231" s="234">
        <v>6000</v>
      </c>
      <c r="I231" s="234">
        <v>1500</v>
      </c>
      <c r="J231" s="234">
        <v>0</v>
      </c>
      <c r="K231" s="234">
        <f t="shared" si="9"/>
        <v>444500</v>
      </c>
      <c r="L231"/>
      <c r="M231">
        <v>2021</v>
      </c>
      <c r="N231" s="234">
        <v>277000</v>
      </c>
      <c r="O231" s="234">
        <v>0</v>
      </c>
      <c r="P231" s="234">
        <v>20000</v>
      </c>
      <c r="Q231" s="234">
        <v>140000</v>
      </c>
      <c r="R231" s="234">
        <v>6000</v>
      </c>
      <c r="S231" s="234">
        <v>1500</v>
      </c>
      <c r="T231" s="234">
        <v>0</v>
      </c>
      <c r="U231" s="234">
        <f t="shared" si="10"/>
        <v>444500</v>
      </c>
      <c r="V231" s="234">
        <f t="shared" si="11"/>
        <v>444500</v>
      </c>
    </row>
    <row r="232" spans="1:22" ht="12.75">
      <c r="A232" s="202" t="s">
        <v>668</v>
      </c>
      <c r="B232" s="203">
        <v>223</v>
      </c>
      <c r="C232">
        <v>2020</v>
      </c>
      <c r="D232" s="234">
        <v>763000</v>
      </c>
      <c r="E232" s="234">
        <v>89600</v>
      </c>
      <c r="F232" s="234">
        <v>120000</v>
      </c>
      <c r="G232" s="234">
        <v>15700</v>
      </c>
      <c r="H232" s="234">
        <v>15000</v>
      </c>
      <c r="I232" s="234">
        <v>20600</v>
      </c>
      <c r="J232" s="234">
        <v>171000</v>
      </c>
      <c r="K232" s="234">
        <f t="shared" si="9"/>
        <v>1194900</v>
      </c>
      <c r="L232"/>
      <c r="M232">
        <v>2021</v>
      </c>
      <c r="N232" s="234">
        <v>720000</v>
      </c>
      <c r="O232" s="234">
        <v>46000</v>
      </c>
      <c r="P232" s="234">
        <v>180000</v>
      </c>
      <c r="Q232" s="234">
        <v>15800</v>
      </c>
      <c r="R232" s="234">
        <v>15000</v>
      </c>
      <c r="S232" s="234">
        <v>18000</v>
      </c>
      <c r="T232" s="234">
        <v>136000</v>
      </c>
      <c r="U232" s="234">
        <f t="shared" si="10"/>
        <v>1130800</v>
      </c>
      <c r="V232" s="234">
        <f t="shared" si="11"/>
        <v>1130800</v>
      </c>
    </row>
    <row r="233" spans="1:22" ht="12.75">
      <c r="A233" s="202" t="s">
        <v>669</v>
      </c>
      <c r="B233" s="203">
        <v>224</v>
      </c>
      <c r="C233">
        <v>2020</v>
      </c>
      <c r="D233" s="234">
        <v>1197578</v>
      </c>
      <c r="E233" s="234">
        <v>346304</v>
      </c>
      <c r="F233" s="234">
        <v>160985</v>
      </c>
      <c r="G233" s="234">
        <v>4625</v>
      </c>
      <c r="H233" s="234">
        <v>23086</v>
      </c>
      <c r="I233" s="234">
        <v>50000</v>
      </c>
      <c r="J233" s="234">
        <v>0</v>
      </c>
      <c r="K233" s="234">
        <f t="shared" si="9"/>
        <v>1782578</v>
      </c>
      <c r="L233"/>
      <c r="M233">
        <v>2021</v>
      </c>
      <c r="N233" s="234">
        <v>1181673</v>
      </c>
      <c r="O233" s="234">
        <v>179422</v>
      </c>
      <c r="P233" s="234">
        <v>118346</v>
      </c>
      <c r="Q233" s="234">
        <v>4633</v>
      </c>
      <c r="R233" s="234">
        <v>15863</v>
      </c>
      <c r="S233" s="234">
        <v>50000</v>
      </c>
      <c r="T233" s="234">
        <v>0</v>
      </c>
      <c r="U233" s="234">
        <f t="shared" si="10"/>
        <v>1549937</v>
      </c>
      <c r="V233" s="234">
        <f t="shared" si="11"/>
        <v>1549937</v>
      </c>
    </row>
    <row r="234" spans="1:22" ht="12.75">
      <c r="A234" s="202" t="s">
        <v>670</v>
      </c>
      <c r="B234" s="203">
        <v>225</v>
      </c>
      <c r="C234">
        <v>2020</v>
      </c>
      <c r="D234" s="234">
        <v>210000</v>
      </c>
      <c r="E234" s="234">
        <v>0</v>
      </c>
      <c r="F234" s="234">
        <v>25000</v>
      </c>
      <c r="G234" s="234">
        <v>0</v>
      </c>
      <c r="H234" s="234">
        <v>0</v>
      </c>
      <c r="I234" s="234">
        <v>5000</v>
      </c>
      <c r="J234" s="234">
        <v>0</v>
      </c>
      <c r="K234" s="234">
        <f t="shared" si="9"/>
        <v>240000</v>
      </c>
      <c r="L234"/>
      <c r="M234">
        <v>2021</v>
      </c>
      <c r="N234" s="234">
        <v>215000</v>
      </c>
      <c r="O234" s="234">
        <v>0</v>
      </c>
      <c r="P234" s="234">
        <v>25000</v>
      </c>
      <c r="Q234" s="234">
        <v>0</v>
      </c>
      <c r="R234" s="234">
        <v>0</v>
      </c>
      <c r="S234" s="234">
        <v>5000</v>
      </c>
      <c r="T234" s="234">
        <v>0</v>
      </c>
      <c r="U234" s="234">
        <f t="shared" si="10"/>
        <v>245000</v>
      </c>
      <c r="V234" s="234">
        <f t="shared" si="11"/>
        <v>245000</v>
      </c>
    </row>
    <row r="235" spans="1:22" ht="12.75">
      <c r="A235" s="202" t="s">
        <v>671</v>
      </c>
      <c r="B235" s="203">
        <v>226</v>
      </c>
      <c r="C235" s="238">
        <v>2020</v>
      </c>
      <c r="D235" s="239">
        <v>1860000</v>
      </c>
      <c r="E235" s="239">
        <v>160000</v>
      </c>
      <c r="F235" s="239">
        <v>142000</v>
      </c>
      <c r="G235" s="239">
        <v>5000</v>
      </c>
      <c r="H235" s="239">
        <v>56500</v>
      </c>
      <c r="I235" s="239">
        <v>35000</v>
      </c>
      <c r="J235" s="239">
        <v>205000</v>
      </c>
      <c r="K235" s="234">
        <f t="shared" si="9"/>
        <v>2463500</v>
      </c>
      <c r="L235"/>
      <c r="M235">
        <v>2021</v>
      </c>
      <c r="N235" s="239">
        <v>1725000</v>
      </c>
      <c r="O235" s="239">
        <v>220000</v>
      </c>
      <c r="P235" s="239">
        <v>125000</v>
      </c>
      <c r="Q235" s="239">
        <v>4500</v>
      </c>
      <c r="R235" s="239">
        <v>45000</v>
      </c>
      <c r="S235" s="239">
        <v>35000</v>
      </c>
      <c r="T235" s="239">
        <v>140000</v>
      </c>
      <c r="U235" s="234">
        <f t="shared" si="10"/>
        <v>2294500</v>
      </c>
      <c r="V235" s="234">
        <f t="shared" si="11"/>
        <v>2294500</v>
      </c>
    </row>
    <row r="236" spans="1:22" ht="12.75">
      <c r="A236" s="202" t="s">
        <v>672</v>
      </c>
      <c r="B236" s="203">
        <v>227</v>
      </c>
      <c r="C236">
        <v>2020</v>
      </c>
      <c r="D236" s="234">
        <v>1725000</v>
      </c>
      <c r="E236" s="234">
        <v>163000</v>
      </c>
      <c r="F236" s="234">
        <v>139000</v>
      </c>
      <c r="G236" s="234">
        <v>10000</v>
      </c>
      <c r="H236" s="234">
        <v>31000</v>
      </c>
      <c r="I236" s="234">
        <v>54000</v>
      </c>
      <c r="J236" s="234">
        <v>254000</v>
      </c>
      <c r="K236" s="234">
        <f t="shared" si="9"/>
        <v>2376000</v>
      </c>
      <c r="L236"/>
      <c r="M236">
        <v>2021</v>
      </c>
      <c r="N236" s="234">
        <v>1440000</v>
      </c>
      <c r="O236" s="234">
        <v>122000</v>
      </c>
      <c r="P236" s="234">
        <v>100000</v>
      </c>
      <c r="Q236" s="234">
        <v>10000</v>
      </c>
      <c r="R236" s="234">
        <v>24000</v>
      </c>
      <c r="S236" s="234">
        <v>13500</v>
      </c>
      <c r="T236" s="234">
        <v>225000</v>
      </c>
      <c r="U236" s="234">
        <f t="shared" si="10"/>
        <v>1934500</v>
      </c>
      <c r="V236" s="234">
        <f t="shared" si="11"/>
        <v>1934500</v>
      </c>
    </row>
    <row r="237" spans="1:22" ht="12.75">
      <c r="A237" s="202" t="s">
        <v>673</v>
      </c>
      <c r="B237" s="203">
        <v>228</v>
      </c>
      <c r="C237">
        <v>2020</v>
      </c>
      <c r="D237" s="234">
        <v>675000</v>
      </c>
      <c r="E237" s="234">
        <v>13000</v>
      </c>
      <c r="F237" s="234">
        <v>26000</v>
      </c>
      <c r="G237" s="234">
        <v>30000</v>
      </c>
      <c r="H237" s="234">
        <v>20000</v>
      </c>
      <c r="I237" s="234">
        <v>5000</v>
      </c>
      <c r="J237" s="234">
        <v>15000</v>
      </c>
      <c r="K237" s="234">
        <f t="shared" si="9"/>
        <v>784000</v>
      </c>
      <c r="L237"/>
      <c r="M237">
        <v>2021</v>
      </c>
      <c r="N237" s="234">
        <v>703037</v>
      </c>
      <c r="O237" s="234">
        <v>17672</v>
      </c>
      <c r="P237" s="234">
        <v>21000</v>
      </c>
      <c r="Q237" s="234">
        <v>43013</v>
      </c>
      <c r="R237" s="234">
        <v>33000</v>
      </c>
      <c r="S237" s="234">
        <v>18400</v>
      </c>
      <c r="T237" s="234">
        <v>6088</v>
      </c>
      <c r="U237" s="234">
        <f t="shared" si="10"/>
        <v>842210</v>
      </c>
      <c r="V237" s="234">
        <f t="shared" si="11"/>
        <v>842210</v>
      </c>
    </row>
    <row r="238" spans="1:22" ht="12.75">
      <c r="A238" s="202" t="s">
        <v>674</v>
      </c>
      <c r="B238" s="203">
        <v>229</v>
      </c>
      <c r="C238">
        <v>2020</v>
      </c>
      <c r="D238" s="234">
        <v>8450000</v>
      </c>
      <c r="E238" s="234">
        <v>3234000</v>
      </c>
      <c r="F238" s="234">
        <v>550000</v>
      </c>
      <c r="G238" s="234">
        <v>845000</v>
      </c>
      <c r="H238" s="234">
        <v>156500</v>
      </c>
      <c r="I238" s="234">
        <v>360000</v>
      </c>
      <c r="J238" s="234">
        <v>1390000</v>
      </c>
      <c r="K238" s="234">
        <f t="shared" si="9"/>
        <v>14985500</v>
      </c>
      <c r="L238"/>
      <c r="M238">
        <v>2021</v>
      </c>
      <c r="N238" s="234">
        <v>8065000</v>
      </c>
      <c r="O238" s="234">
        <v>2010000</v>
      </c>
      <c r="P238" s="234">
        <v>470000</v>
      </c>
      <c r="Q238" s="234">
        <v>850000</v>
      </c>
      <c r="R238" s="234">
        <v>161000</v>
      </c>
      <c r="S238" s="234">
        <v>258000</v>
      </c>
      <c r="T238" s="234">
        <v>1355000</v>
      </c>
      <c r="U238" s="234">
        <f t="shared" si="10"/>
        <v>13169000</v>
      </c>
      <c r="V238" s="234">
        <f t="shared" si="11"/>
        <v>13169000</v>
      </c>
    </row>
    <row r="239" spans="1:22" ht="12.75">
      <c r="A239" s="202" t="s">
        <v>675</v>
      </c>
      <c r="B239" s="203">
        <v>230</v>
      </c>
      <c r="C239">
        <v>2020</v>
      </c>
      <c r="D239" s="234">
        <v>135000</v>
      </c>
      <c r="E239" s="234">
        <v>0</v>
      </c>
      <c r="F239" s="234">
        <v>7500</v>
      </c>
      <c r="G239" s="234">
        <v>414601.99</v>
      </c>
      <c r="H239" s="234">
        <v>4400</v>
      </c>
      <c r="I239" s="234">
        <v>9500</v>
      </c>
      <c r="J239" s="234">
        <v>8200</v>
      </c>
      <c r="K239" s="234">
        <f t="shared" si="9"/>
        <v>579201.99</v>
      </c>
      <c r="L239"/>
      <c r="M239">
        <v>2021</v>
      </c>
      <c r="N239" s="234">
        <v>140000</v>
      </c>
      <c r="O239" s="234">
        <v>0</v>
      </c>
      <c r="P239" s="234">
        <v>38000</v>
      </c>
      <c r="Q239" s="234">
        <v>429000</v>
      </c>
      <c r="R239" s="234">
        <v>6500</v>
      </c>
      <c r="S239" s="234">
        <v>14500</v>
      </c>
      <c r="T239" s="234">
        <v>5900</v>
      </c>
      <c r="U239" s="234">
        <f t="shared" si="10"/>
        <v>633900</v>
      </c>
      <c r="V239" s="234">
        <f t="shared" si="11"/>
        <v>633900</v>
      </c>
    </row>
    <row r="240" spans="1:22" ht="12.75">
      <c r="A240" s="202" t="s">
        <v>676</v>
      </c>
      <c r="B240" s="203">
        <v>231</v>
      </c>
      <c r="C240">
        <v>2020</v>
      </c>
      <c r="D240" s="234">
        <v>2965000</v>
      </c>
      <c r="E240" s="234">
        <v>345427.31</v>
      </c>
      <c r="F240" s="234">
        <v>184000</v>
      </c>
      <c r="G240" s="234">
        <v>40000</v>
      </c>
      <c r="H240" s="234">
        <v>35000</v>
      </c>
      <c r="I240" s="234">
        <v>265000</v>
      </c>
      <c r="J240" s="234">
        <v>77000</v>
      </c>
      <c r="K240" s="234">
        <f t="shared" si="9"/>
        <v>3911427.31</v>
      </c>
      <c r="L240"/>
      <c r="M240">
        <v>2021</v>
      </c>
      <c r="N240" s="234">
        <v>2900000</v>
      </c>
      <c r="O240" s="234">
        <v>100000</v>
      </c>
      <c r="P240" s="234">
        <v>160000</v>
      </c>
      <c r="Q240" s="234">
        <v>24000</v>
      </c>
      <c r="R240" s="234">
        <v>18000</v>
      </c>
      <c r="S240" s="234">
        <v>170000</v>
      </c>
      <c r="T240" s="234">
        <v>77000</v>
      </c>
      <c r="U240" s="234">
        <f t="shared" si="10"/>
        <v>3449000</v>
      </c>
      <c r="V240" s="234">
        <f t="shared" si="11"/>
        <v>3449000</v>
      </c>
    </row>
    <row r="241" spans="1:22" ht="12.75">
      <c r="A241" s="202" t="s">
        <v>677</v>
      </c>
      <c r="B241" s="203">
        <v>232</v>
      </c>
      <c r="C241">
        <v>2020</v>
      </c>
      <c r="D241" s="234">
        <v>1723523.84</v>
      </c>
      <c r="E241" s="234">
        <v>55000</v>
      </c>
      <c r="F241" s="234">
        <v>60675</v>
      </c>
      <c r="G241" s="234">
        <v>23680</v>
      </c>
      <c r="H241" s="234">
        <v>11895</v>
      </c>
      <c r="I241" s="234">
        <v>26800</v>
      </c>
      <c r="J241" s="234">
        <v>0</v>
      </c>
      <c r="K241" s="234">
        <f t="shared" si="9"/>
        <v>1901573.84</v>
      </c>
      <c r="L241"/>
      <c r="M241">
        <v>2021</v>
      </c>
      <c r="N241" s="234">
        <v>1726000</v>
      </c>
      <c r="O241" s="234">
        <v>33000</v>
      </c>
      <c r="P241" s="234">
        <v>72500</v>
      </c>
      <c r="Q241" s="234">
        <v>22500</v>
      </c>
      <c r="R241" s="234">
        <v>12500</v>
      </c>
      <c r="S241" s="234">
        <v>20000</v>
      </c>
      <c r="T241" s="234">
        <v>168276</v>
      </c>
      <c r="U241" s="234">
        <f t="shared" si="10"/>
        <v>2054776</v>
      </c>
      <c r="V241" s="234">
        <f t="shared" si="11"/>
        <v>2054776</v>
      </c>
    </row>
    <row r="242" spans="1:22" ht="12.75">
      <c r="A242" s="202" t="s">
        <v>678</v>
      </c>
      <c r="B242" s="203">
        <v>233</v>
      </c>
      <c r="C242">
        <v>2020</v>
      </c>
      <c r="D242" s="234">
        <v>122000</v>
      </c>
      <c r="E242" s="234">
        <v>0</v>
      </c>
      <c r="F242" s="234">
        <v>10000</v>
      </c>
      <c r="G242" s="234">
        <v>2500</v>
      </c>
      <c r="H242" s="234">
        <v>1000</v>
      </c>
      <c r="I242" s="234">
        <v>1500</v>
      </c>
      <c r="J242" s="234">
        <v>0</v>
      </c>
      <c r="K242" s="234">
        <f t="shared" si="9"/>
        <v>137000</v>
      </c>
      <c r="L242"/>
      <c r="M242">
        <v>2021</v>
      </c>
      <c r="N242" s="234">
        <v>110000</v>
      </c>
      <c r="O242" s="234">
        <v>0</v>
      </c>
      <c r="P242" s="234">
        <v>20000</v>
      </c>
      <c r="Q242" s="234">
        <v>2500</v>
      </c>
      <c r="R242" s="234">
        <v>1000</v>
      </c>
      <c r="S242" s="234">
        <v>500</v>
      </c>
      <c r="T242" s="234">
        <v>0</v>
      </c>
      <c r="U242" s="234">
        <f t="shared" si="10"/>
        <v>134000</v>
      </c>
      <c r="V242" s="234">
        <f t="shared" si="11"/>
        <v>134000</v>
      </c>
    </row>
    <row r="243" spans="1:22" ht="12.75">
      <c r="A243" s="202" t="s">
        <v>679</v>
      </c>
      <c r="B243" s="203">
        <v>234</v>
      </c>
      <c r="C243">
        <v>2020</v>
      </c>
      <c r="D243" s="234">
        <v>174455</v>
      </c>
      <c r="E243" s="234">
        <v>0</v>
      </c>
      <c r="F243" s="234">
        <v>23800</v>
      </c>
      <c r="G243" s="234">
        <v>525000</v>
      </c>
      <c r="H243" s="234">
        <v>4900</v>
      </c>
      <c r="I243" s="234">
        <v>4000</v>
      </c>
      <c r="J243" s="234">
        <v>0</v>
      </c>
      <c r="K243" s="234">
        <f t="shared" si="9"/>
        <v>732155</v>
      </c>
      <c r="L243"/>
      <c r="M243">
        <v>2021</v>
      </c>
      <c r="N243" s="234">
        <v>226433.58</v>
      </c>
      <c r="O243" s="234">
        <v>0</v>
      </c>
      <c r="P243" s="234">
        <v>37791</v>
      </c>
      <c r="Q243" s="234">
        <v>530028</v>
      </c>
      <c r="R243" s="234">
        <v>7940</v>
      </c>
      <c r="S243" s="234">
        <v>3048</v>
      </c>
      <c r="T243" s="234">
        <v>0</v>
      </c>
      <c r="U243" s="234">
        <f t="shared" si="10"/>
        <v>805240.58</v>
      </c>
      <c r="V243" s="234">
        <f t="shared" si="11"/>
        <v>805240.58</v>
      </c>
    </row>
    <row r="244" spans="1:22" ht="12.75">
      <c r="A244" s="202" t="s">
        <v>680</v>
      </c>
      <c r="B244" s="203">
        <v>235</v>
      </c>
      <c r="C244">
        <v>2020</v>
      </c>
      <c r="D244" s="234">
        <v>240000</v>
      </c>
      <c r="E244" s="234">
        <v>0</v>
      </c>
      <c r="F244" s="234">
        <v>30000</v>
      </c>
      <c r="G244" s="234">
        <v>11912</v>
      </c>
      <c r="H244" s="234">
        <v>2000</v>
      </c>
      <c r="I244" s="234">
        <v>13000</v>
      </c>
      <c r="J244" s="234">
        <v>0</v>
      </c>
      <c r="K244" s="234">
        <f t="shared" si="9"/>
        <v>296912</v>
      </c>
      <c r="L244"/>
      <c r="M244">
        <v>2021</v>
      </c>
      <c r="N244" s="234">
        <v>250000</v>
      </c>
      <c r="O244" s="234">
        <v>0</v>
      </c>
      <c r="P244" s="234">
        <v>33000</v>
      </c>
      <c r="Q244" s="234">
        <v>11912</v>
      </c>
      <c r="R244" s="234">
        <v>2000</v>
      </c>
      <c r="S244" s="234">
        <v>20000</v>
      </c>
      <c r="T244" s="234">
        <v>0</v>
      </c>
      <c r="U244" s="234">
        <f t="shared" si="10"/>
        <v>316912</v>
      </c>
      <c r="V244" s="234">
        <f t="shared" si="11"/>
        <v>316912</v>
      </c>
    </row>
    <row r="245" spans="1:22" ht="12.75">
      <c r="A245" s="202" t="s">
        <v>681</v>
      </c>
      <c r="B245" s="203">
        <v>236</v>
      </c>
      <c r="C245">
        <v>2020</v>
      </c>
      <c r="D245" s="234">
        <v>5434000</v>
      </c>
      <c r="E245" s="234">
        <v>1461600</v>
      </c>
      <c r="F245" s="234">
        <v>490000</v>
      </c>
      <c r="G245" s="234">
        <v>45000</v>
      </c>
      <c r="H245" s="234">
        <v>216200</v>
      </c>
      <c r="I245" s="234">
        <v>130000</v>
      </c>
      <c r="J245" s="234">
        <v>1585000</v>
      </c>
      <c r="K245" s="234">
        <f t="shared" si="9"/>
        <v>9361800</v>
      </c>
      <c r="L245"/>
      <c r="M245">
        <v>2021</v>
      </c>
      <c r="N245" s="234">
        <v>5515515</v>
      </c>
      <c r="O245" s="234">
        <v>1658525</v>
      </c>
      <c r="P245" s="234">
        <v>492500</v>
      </c>
      <c r="Q245" s="234">
        <v>45000</v>
      </c>
      <c r="R245" s="234">
        <v>216200</v>
      </c>
      <c r="S245" s="234">
        <v>130000</v>
      </c>
      <c r="T245" s="234">
        <v>1585000</v>
      </c>
      <c r="U245" s="234">
        <f t="shared" si="10"/>
        <v>9642740</v>
      </c>
      <c r="V245" s="234">
        <f t="shared" si="11"/>
        <v>9642740</v>
      </c>
    </row>
    <row r="246" spans="1:22" ht="12.75">
      <c r="A246" s="202" t="s">
        <v>682</v>
      </c>
      <c r="B246" s="203">
        <v>237</v>
      </c>
      <c r="C246" s="238">
        <v>2020</v>
      </c>
      <c r="D246" s="239">
        <v>65000</v>
      </c>
      <c r="E246" s="239">
        <v>1000</v>
      </c>
      <c r="F246" s="239">
        <v>7500</v>
      </c>
      <c r="G246" s="239">
        <v>0</v>
      </c>
      <c r="H246" s="239">
        <v>0</v>
      </c>
      <c r="I246" s="239">
        <v>1500</v>
      </c>
      <c r="J246" s="239">
        <v>1200</v>
      </c>
      <c r="K246" s="234">
        <f t="shared" si="9"/>
        <v>76200</v>
      </c>
      <c r="L246"/>
      <c r="M246">
        <v>2021</v>
      </c>
      <c r="N246" s="239">
        <v>65000</v>
      </c>
      <c r="O246" s="239">
        <v>2000</v>
      </c>
      <c r="P246" s="239">
        <v>10500</v>
      </c>
      <c r="Q246" s="239">
        <v>0</v>
      </c>
      <c r="R246" s="239">
        <v>0</v>
      </c>
      <c r="S246" s="239">
        <v>1500</v>
      </c>
      <c r="T246" s="239">
        <v>0</v>
      </c>
      <c r="U246" s="234">
        <f t="shared" si="10"/>
        <v>79000</v>
      </c>
      <c r="V246" s="234">
        <f t="shared" si="11"/>
        <v>79000</v>
      </c>
    </row>
    <row r="247" spans="1:22" ht="12.75">
      <c r="A247" s="202" t="s">
        <v>683</v>
      </c>
      <c r="B247" s="203">
        <v>238</v>
      </c>
      <c r="C247">
        <v>2020</v>
      </c>
      <c r="D247" s="234">
        <v>1540071.94</v>
      </c>
      <c r="E247" s="234">
        <v>375000</v>
      </c>
      <c r="F247" s="234">
        <v>90000</v>
      </c>
      <c r="G247" s="234">
        <v>48000</v>
      </c>
      <c r="H247" s="234">
        <v>17900</v>
      </c>
      <c r="I247" s="234">
        <v>270000</v>
      </c>
      <c r="J247" s="234">
        <v>124000</v>
      </c>
      <c r="K247" s="234">
        <f t="shared" si="9"/>
        <v>2464971.94</v>
      </c>
      <c r="L247"/>
      <c r="M247">
        <v>2021</v>
      </c>
      <c r="N247" s="234">
        <v>1365000</v>
      </c>
      <c r="O247" s="234">
        <v>157130</v>
      </c>
      <c r="P247" s="234">
        <v>55000</v>
      </c>
      <c r="Q247" s="234">
        <v>48000</v>
      </c>
      <c r="R247" s="234">
        <v>15000</v>
      </c>
      <c r="S247" s="234">
        <v>25000</v>
      </c>
      <c r="T247" s="234">
        <v>854</v>
      </c>
      <c r="U247" s="234">
        <f t="shared" si="10"/>
        <v>1665984</v>
      </c>
      <c r="V247" s="234">
        <f t="shared" si="11"/>
        <v>1665984</v>
      </c>
    </row>
    <row r="248" spans="1:22" ht="12.75">
      <c r="A248" s="202" t="s">
        <v>684</v>
      </c>
      <c r="B248" s="203">
        <v>239</v>
      </c>
      <c r="C248" s="236">
        <v>2020</v>
      </c>
      <c r="D248" s="234">
        <v>8652538</v>
      </c>
      <c r="E248" s="234">
        <v>920001</v>
      </c>
      <c r="F248" s="234">
        <v>910000</v>
      </c>
      <c r="G248" s="234">
        <v>75000</v>
      </c>
      <c r="H248" s="234">
        <v>350000</v>
      </c>
      <c r="I248" s="234">
        <v>745000</v>
      </c>
      <c r="J248" s="234">
        <v>1863208</v>
      </c>
      <c r="K248" s="234">
        <f t="shared" si="9"/>
        <v>13515747</v>
      </c>
      <c r="L248"/>
      <c r="M248">
        <v>2021</v>
      </c>
      <c r="N248" s="234">
        <v>8334522</v>
      </c>
      <c r="O248" s="234">
        <v>740000</v>
      </c>
      <c r="P248" s="234">
        <v>852000</v>
      </c>
      <c r="Q248" s="234">
        <v>72000</v>
      </c>
      <c r="R248" s="234">
        <v>285000</v>
      </c>
      <c r="S248" s="234">
        <v>227448</v>
      </c>
      <c r="T248" s="234">
        <v>1750800</v>
      </c>
      <c r="U248" s="234">
        <f t="shared" si="10"/>
        <v>12261770</v>
      </c>
      <c r="V248" s="234">
        <f t="shared" si="11"/>
        <v>12261770</v>
      </c>
    </row>
    <row r="249" spans="1:22" ht="12.75">
      <c r="A249" s="202" t="s">
        <v>685</v>
      </c>
      <c r="B249" s="203">
        <v>240</v>
      </c>
      <c r="C249">
        <v>2020</v>
      </c>
      <c r="D249" s="234">
        <v>526600</v>
      </c>
      <c r="E249" s="234">
        <v>1200</v>
      </c>
      <c r="F249" s="234">
        <v>50300</v>
      </c>
      <c r="G249" s="234">
        <v>8400</v>
      </c>
      <c r="H249" s="234">
        <v>450</v>
      </c>
      <c r="I249" s="234">
        <v>44500</v>
      </c>
      <c r="J249" s="234">
        <v>0</v>
      </c>
      <c r="K249" s="234">
        <f t="shared" si="9"/>
        <v>631450</v>
      </c>
      <c r="L249"/>
      <c r="M249">
        <v>2021</v>
      </c>
      <c r="N249" s="234">
        <v>482600</v>
      </c>
      <c r="O249" s="234">
        <v>2500</v>
      </c>
      <c r="P249" s="234">
        <v>52500</v>
      </c>
      <c r="Q249" s="234">
        <v>900</v>
      </c>
      <c r="R249" s="234">
        <v>500</v>
      </c>
      <c r="S249" s="234">
        <v>10000</v>
      </c>
      <c r="T249" s="234">
        <v>0</v>
      </c>
      <c r="U249" s="234">
        <f t="shared" si="10"/>
        <v>549000</v>
      </c>
      <c r="V249" s="234">
        <f t="shared" si="11"/>
        <v>549000</v>
      </c>
    </row>
    <row r="250" spans="1:22" ht="12.75">
      <c r="A250" s="202" t="s">
        <v>686</v>
      </c>
      <c r="B250" s="203">
        <v>241</v>
      </c>
      <c r="C250">
        <v>2020</v>
      </c>
      <c r="D250" s="234">
        <v>575000</v>
      </c>
      <c r="E250" s="234">
        <v>0</v>
      </c>
      <c r="F250" s="234">
        <v>50000</v>
      </c>
      <c r="G250" s="234">
        <v>305000</v>
      </c>
      <c r="H250" s="234">
        <v>5000</v>
      </c>
      <c r="I250" s="234">
        <v>12000</v>
      </c>
      <c r="J250" s="234">
        <v>10000</v>
      </c>
      <c r="K250" s="234">
        <f t="shared" si="9"/>
        <v>957000</v>
      </c>
      <c r="L250"/>
      <c r="M250">
        <v>2021</v>
      </c>
      <c r="N250" s="234">
        <v>550000</v>
      </c>
      <c r="O250" s="234">
        <v>0</v>
      </c>
      <c r="P250" s="234">
        <v>50000</v>
      </c>
      <c r="Q250" s="234">
        <v>325000</v>
      </c>
      <c r="R250" s="234">
        <v>5000</v>
      </c>
      <c r="S250" s="234">
        <v>12000</v>
      </c>
      <c r="T250" s="234">
        <v>8000</v>
      </c>
      <c r="U250" s="234">
        <f t="shared" si="10"/>
        <v>950000</v>
      </c>
      <c r="V250" s="234">
        <f t="shared" si="11"/>
        <v>950000</v>
      </c>
    </row>
    <row r="251" spans="1:22" ht="12.75">
      <c r="A251" s="202" t="s">
        <v>687</v>
      </c>
      <c r="B251" s="203">
        <v>242</v>
      </c>
      <c r="C251">
        <v>2020</v>
      </c>
      <c r="D251" s="234">
        <v>560000</v>
      </c>
      <c r="E251" s="234">
        <v>1233200</v>
      </c>
      <c r="F251" s="234">
        <v>157000</v>
      </c>
      <c r="G251" s="234">
        <v>6000</v>
      </c>
      <c r="H251" s="234">
        <v>133000</v>
      </c>
      <c r="I251" s="234">
        <v>153520</v>
      </c>
      <c r="J251" s="234">
        <v>44000</v>
      </c>
      <c r="K251" s="234">
        <f t="shared" si="9"/>
        <v>2286720</v>
      </c>
      <c r="L251"/>
      <c r="M251">
        <v>2021</v>
      </c>
      <c r="N251" s="234">
        <v>580000</v>
      </c>
      <c r="O251" s="234">
        <v>462662.88</v>
      </c>
      <c r="P251" s="234">
        <v>73000</v>
      </c>
      <c r="Q251" s="234">
        <v>6000</v>
      </c>
      <c r="R251" s="234">
        <v>131900</v>
      </c>
      <c r="S251" s="234">
        <v>75000</v>
      </c>
      <c r="T251" s="234">
        <v>43000</v>
      </c>
      <c r="U251" s="234">
        <f t="shared" si="10"/>
        <v>1371562.88</v>
      </c>
      <c r="V251" s="234">
        <f t="shared" si="11"/>
        <v>1371562.88</v>
      </c>
    </row>
    <row r="252" spans="1:22" ht="12.75">
      <c r="A252" s="202" t="s">
        <v>688</v>
      </c>
      <c r="B252" s="203">
        <v>243</v>
      </c>
      <c r="C252">
        <v>2020</v>
      </c>
      <c r="D252" s="234">
        <v>11260000</v>
      </c>
      <c r="E252" s="234">
        <v>2000000</v>
      </c>
      <c r="F252" s="234">
        <v>1394000</v>
      </c>
      <c r="G252" s="234">
        <v>1120000</v>
      </c>
      <c r="H252" s="234">
        <v>750000</v>
      </c>
      <c r="I252" s="234">
        <v>1083000</v>
      </c>
      <c r="J252" s="234">
        <v>6131000</v>
      </c>
      <c r="K252" s="234">
        <f t="shared" si="9"/>
        <v>23738000</v>
      </c>
      <c r="L252"/>
      <c r="M252">
        <v>2021</v>
      </c>
      <c r="N252" s="234">
        <v>11000000</v>
      </c>
      <c r="O252" s="234">
        <v>1856147</v>
      </c>
      <c r="P252" s="234">
        <v>1238328</v>
      </c>
      <c r="Q252" s="234">
        <v>1200000</v>
      </c>
      <c r="R252" s="234">
        <v>650183</v>
      </c>
      <c r="S252" s="234">
        <v>1073306</v>
      </c>
      <c r="T252" s="234">
        <v>4969819.94</v>
      </c>
      <c r="U252" s="234">
        <f t="shared" si="10"/>
        <v>21987783.94</v>
      </c>
      <c r="V252" s="234">
        <f t="shared" si="11"/>
        <v>21987783.94</v>
      </c>
    </row>
    <row r="253" spans="1:22" ht="12.75">
      <c r="A253" s="202" t="s">
        <v>689</v>
      </c>
      <c r="B253" s="203">
        <v>244</v>
      </c>
      <c r="C253">
        <v>2020</v>
      </c>
      <c r="D253" s="237">
        <v>3935000</v>
      </c>
      <c r="E253" s="237">
        <v>955210</v>
      </c>
      <c r="F253" s="237">
        <v>425000</v>
      </c>
      <c r="G253" s="237">
        <v>167000</v>
      </c>
      <c r="H253" s="237">
        <v>114000</v>
      </c>
      <c r="I253" s="237">
        <v>166790</v>
      </c>
      <c r="J253" s="237">
        <v>856000</v>
      </c>
      <c r="K253" s="234">
        <f t="shared" si="9"/>
        <v>6619000</v>
      </c>
      <c r="L253"/>
      <c r="M253">
        <v>2021</v>
      </c>
      <c r="N253" s="237">
        <v>3890000</v>
      </c>
      <c r="O253" s="237">
        <v>704697</v>
      </c>
      <c r="P253" s="237">
        <v>470000</v>
      </c>
      <c r="Q253" s="237">
        <v>167000</v>
      </c>
      <c r="R253" s="237">
        <v>102000</v>
      </c>
      <c r="S253" s="237">
        <v>175000</v>
      </c>
      <c r="T253" s="237">
        <v>612000</v>
      </c>
      <c r="U253" s="234">
        <f t="shared" si="10"/>
        <v>6120697</v>
      </c>
      <c r="V253" s="234">
        <f t="shared" si="11"/>
        <v>6120697</v>
      </c>
    </row>
    <row r="254" spans="1:22" ht="12.75">
      <c r="A254" s="202" t="s">
        <v>690</v>
      </c>
      <c r="B254" s="203">
        <v>245</v>
      </c>
      <c r="C254">
        <v>2020</v>
      </c>
      <c r="D254" s="234">
        <v>2000000</v>
      </c>
      <c r="E254" s="234">
        <v>841500</v>
      </c>
      <c r="F254" s="234">
        <v>165000</v>
      </c>
      <c r="G254" s="234">
        <v>35000</v>
      </c>
      <c r="H254" s="234">
        <v>90000</v>
      </c>
      <c r="I254" s="234">
        <v>22000</v>
      </c>
      <c r="J254" s="234">
        <v>70000</v>
      </c>
      <c r="K254" s="234">
        <f t="shared" si="9"/>
        <v>3223500</v>
      </c>
      <c r="L254"/>
      <c r="M254">
        <v>2021</v>
      </c>
      <c r="N254" s="234">
        <v>2100000</v>
      </c>
      <c r="O254" s="234">
        <v>784500</v>
      </c>
      <c r="P254" s="234">
        <v>160000</v>
      </c>
      <c r="Q254" s="234">
        <v>35000</v>
      </c>
      <c r="R254" s="234">
        <v>90000</v>
      </c>
      <c r="S254" s="234">
        <v>25000</v>
      </c>
      <c r="T254" s="234">
        <v>70000</v>
      </c>
      <c r="U254" s="234">
        <f t="shared" si="10"/>
        <v>3264500</v>
      </c>
      <c r="V254" s="234">
        <f t="shared" si="11"/>
        <v>3264500</v>
      </c>
    </row>
    <row r="255" spans="1:22" ht="12.75">
      <c r="A255" s="202" t="s">
        <v>691</v>
      </c>
      <c r="B255" s="203">
        <v>246</v>
      </c>
      <c r="C255">
        <v>2020</v>
      </c>
      <c r="D255" s="234">
        <v>4000000</v>
      </c>
      <c r="E255" s="234">
        <v>400000</v>
      </c>
      <c r="F255" s="234">
        <v>205000</v>
      </c>
      <c r="G255" s="234">
        <v>375000</v>
      </c>
      <c r="H255" s="234">
        <v>100000</v>
      </c>
      <c r="I255" s="234">
        <v>450000</v>
      </c>
      <c r="J255" s="234">
        <v>2792739</v>
      </c>
      <c r="K255" s="234">
        <f t="shared" si="9"/>
        <v>8322739</v>
      </c>
      <c r="L255"/>
      <c r="M255">
        <v>2021</v>
      </c>
      <c r="N255" s="234">
        <v>3600000</v>
      </c>
      <c r="O255" s="234">
        <v>250000</v>
      </c>
      <c r="P255" s="234">
        <v>160000</v>
      </c>
      <c r="Q255" s="234">
        <v>385000</v>
      </c>
      <c r="R255" s="234">
        <v>75000</v>
      </c>
      <c r="S255" s="234">
        <v>375000</v>
      </c>
      <c r="T255" s="234">
        <v>2691584</v>
      </c>
      <c r="U255" s="234">
        <f t="shared" si="10"/>
        <v>7536584</v>
      </c>
      <c r="V255" s="234">
        <f t="shared" si="11"/>
        <v>7536584</v>
      </c>
    </row>
    <row r="256" spans="1:22" ht="12.75">
      <c r="A256" s="202" t="s">
        <v>692</v>
      </c>
      <c r="B256" s="203">
        <v>247</v>
      </c>
      <c r="C256">
        <v>2020</v>
      </c>
      <c r="D256" s="234">
        <v>1900000</v>
      </c>
      <c r="E256" s="234">
        <v>92400</v>
      </c>
      <c r="F256" s="234">
        <v>174000</v>
      </c>
      <c r="G256" s="234">
        <v>0</v>
      </c>
      <c r="H256" s="234">
        <v>27000</v>
      </c>
      <c r="I256" s="234">
        <v>34500</v>
      </c>
      <c r="J256" s="234">
        <v>0</v>
      </c>
      <c r="K256" s="234">
        <f t="shared" si="9"/>
        <v>2227900</v>
      </c>
      <c r="L256"/>
      <c r="M256">
        <v>2021</v>
      </c>
      <c r="N256" s="234">
        <v>2000000</v>
      </c>
      <c r="O256" s="234">
        <v>90890</v>
      </c>
      <c r="P256" s="234">
        <v>149230</v>
      </c>
      <c r="Q256" s="234">
        <v>0</v>
      </c>
      <c r="R256" s="234">
        <v>24000</v>
      </c>
      <c r="S256" s="234">
        <v>40000</v>
      </c>
      <c r="T256" s="234">
        <v>0</v>
      </c>
      <c r="U256" s="234">
        <f t="shared" si="10"/>
        <v>2304120</v>
      </c>
      <c r="V256" s="234">
        <f t="shared" si="11"/>
        <v>2304120</v>
      </c>
    </row>
    <row r="257" spans="1:22" ht="12.75">
      <c r="A257" s="202" t="s">
        <v>693</v>
      </c>
      <c r="B257" s="203">
        <v>248</v>
      </c>
      <c r="C257">
        <v>2020</v>
      </c>
      <c r="D257" s="234">
        <v>5950000</v>
      </c>
      <c r="E257" s="234">
        <v>2725000</v>
      </c>
      <c r="F257" s="234">
        <v>440000</v>
      </c>
      <c r="G257" s="234">
        <v>144000</v>
      </c>
      <c r="H257" s="234">
        <v>1500000</v>
      </c>
      <c r="I257" s="234">
        <v>1200000</v>
      </c>
      <c r="J257" s="234">
        <v>525000</v>
      </c>
      <c r="K257" s="234">
        <f t="shared" si="9"/>
        <v>12484000</v>
      </c>
      <c r="L257"/>
      <c r="M257">
        <v>2021</v>
      </c>
      <c r="N257" s="234">
        <v>5600000</v>
      </c>
      <c r="O257" s="234">
        <v>1820000</v>
      </c>
      <c r="P257" s="234">
        <v>540000</v>
      </c>
      <c r="Q257" s="234">
        <v>140000</v>
      </c>
      <c r="R257" s="234">
        <v>1200000</v>
      </c>
      <c r="S257" s="234">
        <v>630000</v>
      </c>
      <c r="T257" s="234">
        <v>580000</v>
      </c>
      <c r="U257" s="234">
        <f t="shared" si="10"/>
        <v>10510000</v>
      </c>
      <c r="V257" s="234">
        <f t="shared" si="11"/>
        <v>10510000</v>
      </c>
    </row>
    <row r="258" spans="1:22" ht="12.75">
      <c r="A258" s="202" t="s">
        <v>694</v>
      </c>
      <c r="B258" s="203">
        <v>249</v>
      </c>
      <c r="C258">
        <v>2020</v>
      </c>
      <c r="D258" s="234">
        <v>249000</v>
      </c>
      <c r="E258" s="234">
        <v>1800</v>
      </c>
      <c r="F258" s="234">
        <v>35000</v>
      </c>
      <c r="G258" s="234">
        <v>0</v>
      </c>
      <c r="H258" s="234">
        <v>8500</v>
      </c>
      <c r="I258" s="234">
        <v>11000</v>
      </c>
      <c r="J258" s="234">
        <v>0</v>
      </c>
      <c r="K258" s="234">
        <f t="shared" si="9"/>
        <v>305300</v>
      </c>
      <c r="L258"/>
      <c r="M258">
        <v>2021</v>
      </c>
      <c r="N258" s="234">
        <v>245000</v>
      </c>
      <c r="O258" s="234">
        <v>32000</v>
      </c>
      <c r="P258" s="234">
        <v>21000</v>
      </c>
      <c r="Q258" s="234">
        <v>0</v>
      </c>
      <c r="R258" s="234">
        <v>3000</v>
      </c>
      <c r="S258" s="234">
        <v>16000</v>
      </c>
      <c r="T258" s="234">
        <v>0</v>
      </c>
      <c r="U258" s="234">
        <f t="shared" si="10"/>
        <v>317000</v>
      </c>
      <c r="V258" s="234">
        <f t="shared" si="11"/>
        <v>317000</v>
      </c>
    </row>
    <row r="259" spans="1:22" ht="12.75">
      <c r="A259" s="202" t="s">
        <v>695</v>
      </c>
      <c r="B259" s="203">
        <v>250</v>
      </c>
      <c r="C259">
        <v>2020</v>
      </c>
      <c r="D259" s="234">
        <v>825000</v>
      </c>
      <c r="E259" s="234">
        <v>0</v>
      </c>
      <c r="F259" s="234">
        <v>29000</v>
      </c>
      <c r="G259" s="234">
        <v>3500000</v>
      </c>
      <c r="H259" s="234">
        <v>11000</v>
      </c>
      <c r="I259" s="234">
        <v>10000</v>
      </c>
      <c r="J259" s="234">
        <v>350070</v>
      </c>
      <c r="K259" s="234">
        <f t="shared" si="9"/>
        <v>4725070</v>
      </c>
      <c r="L259"/>
      <c r="M259">
        <v>2021</v>
      </c>
      <c r="N259" s="234">
        <v>825000</v>
      </c>
      <c r="O259" s="234">
        <v>0</v>
      </c>
      <c r="P259" s="234">
        <v>17000</v>
      </c>
      <c r="Q259" s="234">
        <v>3600000</v>
      </c>
      <c r="R259" s="234">
        <v>9000</v>
      </c>
      <c r="S259" s="234">
        <v>10000</v>
      </c>
      <c r="T259" s="234">
        <v>343070</v>
      </c>
      <c r="U259" s="234">
        <f t="shared" si="10"/>
        <v>4804070</v>
      </c>
      <c r="V259" s="234">
        <f t="shared" si="11"/>
        <v>4804070</v>
      </c>
    </row>
    <row r="260" spans="1:22" ht="12.75">
      <c r="A260" s="202" t="s">
        <v>696</v>
      </c>
      <c r="B260" s="203">
        <v>251</v>
      </c>
      <c r="C260">
        <v>2020</v>
      </c>
      <c r="D260" s="234">
        <v>2922300</v>
      </c>
      <c r="E260" s="234">
        <v>925000</v>
      </c>
      <c r="F260" s="234">
        <v>450000</v>
      </c>
      <c r="G260" s="234">
        <v>20000</v>
      </c>
      <c r="H260" s="234">
        <v>16192</v>
      </c>
      <c r="I260" s="234">
        <v>300000</v>
      </c>
      <c r="J260" s="234">
        <v>175000</v>
      </c>
      <c r="K260" s="234">
        <f t="shared" si="9"/>
        <v>4808492</v>
      </c>
      <c r="L260"/>
      <c r="M260">
        <v>2021</v>
      </c>
      <c r="N260" s="234">
        <v>2830000</v>
      </c>
      <c r="O260" s="234">
        <v>800000</v>
      </c>
      <c r="P260" s="234">
        <v>400000</v>
      </c>
      <c r="Q260" s="234">
        <v>20000</v>
      </c>
      <c r="R260" s="234">
        <v>9000</v>
      </c>
      <c r="S260" s="234">
        <v>300000</v>
      </c>
      <c r="T260" s="234">
        <v>200000</v>
      </c>
      <c r="U260" s="234">
        <f t="shared" si="10"/>
        <v>4559000</v>
      </c>
      <c r="V260" s="234">
        <f t="shared" si="11"/>
        <v>4559000</v>
      </c>
    </row>
    <row r="261" spans="1:22" ht="12.75">
      <c r="A261" s="202" t="s">
        <v>697</v>
      </c>
      <c r="B261" s="203">
        <v>252</v>
      </c>
      <c r="C261">
        <v>2020</v>
      </c>
      <c r="D261" s="234">
        <v>975000</v>
      </c>
      <c r="E261" s="234">
        <v>530500</v>
      </c>
      <c r="F261" s="234">
        <v>118000</v>
      </c>
      <c r="G261" s="234">
        <v>12950</v>
      </c>
      <c r="H261" s="234">
        <v>306500</v>
      </c>
      <c r="I261" s="234">
        <v>40000</v>
      </c>
      <c r="J261" s="234">
        <v>30000</v>
      </c>
      <c r="K261" s="234">
        <f t="shared" si="9"/>
        <v>2012950</v>
      </c>
      <c r="L261"/>
      <c r="M261">
        <v>2021</v>
      </c>
      <c r="N261" s="234">
        <v>955000</v>
      </c>
      <c r="O261" s="234">
        <v>235226</v>
      </c>
      <c r="P261" s="234">
        <v>118000</v>
      </c>
      <c r="Q261" s="234">
        <v>12630</v>
      </c>
      <c r="R261" s="234">
        <v>153500</v>
      </c>
      <c r="S261" s="234">
        <v>40000</v>
      </c>
      <c r="T261" s="234">
        <v>30000</v>
      </c>
      <c r="U261" s="234">
        <f t="shared" si="10"/>
        <v>1544356</v>
      </c>
      <c r="V261" s="234">
        <f t="shared" si="11"/>
        <v>1544356</v>
      </c>
    </row>
    <row r="262" spans="1:22" ht="12.75">
      <c r="A262" s="202" t="s">
        <v>698</v>
      </c>
      <c r="B262" s="203">
        <v>253</v>
      </c>
      <c r="C262" s="240">
        <v>2020</v>
      </c>
      <c r="D262" s="237">
        <v>45000</v>
      </c>
      <c r="E262" s="237">
        <v>0</v>
      </c>
      <c r="F262" s="237">
        <v>1200</v>
      </c>
      <c r="G262" s="237">
        <v>0</v>
      </c>
      <c r="H262" s="237">
        <v>60</v>
      </c>
      <c r="I262" s="237">
        <v>2000</v>
      </c>
      <c r="J262" s="237">
        <v>0</v>
      </c>
      <c r="K262" s="234">
        <f t="shared" si="9"/>
        <v>48260</v>
      </c>
      <c r="L262"/>
      <c r="M262">
        <v>2021</v>
      </c>
      <c r="N262" s="237">
        <v>45000</v>
      </c>
      <c r="O262" s="237">
        <v>0</v>
      </c>
      <c r="P262" s="237">
        <v>1400</v>
      </c>
      <c r="Q262" s="237">
        <v>0</v>
      </c>
      <c r="R262" s="237">
        <v>0</v>
      </c>
      <c r="S262" s="237">
        <v>2000</v>
      </c>
      <c r="T262" s="237">
        <v>0</v>
      </c>
      <c r="U262" s="234">
        <f t="shared" si="10"/>
        <v>48400</v>
      </c>
      <c r="V262" s="234">
        <f t="shared" si="11"/>
        <v>48400</v>
      </c>
    </row>
    <row r="263" spans="1:22" ht="12.75">
      <c r="A263" s="202" t="s">
        <v>699</v>
      </c>
      <c r="B263" s="203">
        <v>254</v>
      </c>
      <c r="C263">
        <v>2020</v>
      </c>
      <c r="D263" s="234">
        <v>920000</v>
      </c>
      <c r="E263" s="234">
        <v>152600</v>
      </c>
      <c r="F263" s="234">
        <v>70000</v>
      </c>
      <c r="G263" s="234">
        <v>13500</v>
      </c>
      <c r="H263" s="234">
        <v>60000</v>
      </c>
      <c r="I263" s="234">
        <v>54481.43</v>
      </c>
      <c r="J263" s="234">
        <v>0</v>
      </c>
      <c r="K263" s="234">
        <f t="shared" si="9"/>
        <v>1270581.43</v>
      </c>
      <c r="L263"/>
      <c r="M263">
        <v>2021</v>
      </c>
      <c r="N263" s="234">
        <v>900000</v>
      </c>
      <c r="O263" s="234">
        <v>84600</v>
      </c>
      <c r="P263" s="234">
        <v>60000</v>
      </c>
      <c r="Q263" s="234">
        <v>12300</v>
      </c>
      <c r="R263" s="234">
        <v>40000</v>
      </c>
      <c r="S263" s="234">
        <v>12295.95</v>
      </c>
      <c r="T263" s="234">
        <v>0</v>
      </c>
      <c r="U263" s="234">
        <f t="shared" si="10"/>
        <v>1109195.95</v>
      </c>
      <c r="V263" s="234">
        <f t="shared" si="11"/>
        <v>1109195.95</v>
      </c>
    </row>
    <row r="264" spans="1:22" ht="12.75">
      <c r="A264" s="202" t="s">
        <v>700</v>
      </c>
      <c r="B264" s="203">
        <v>255</v>
      </c>
      <c r="C264" s="238">
        <v>2019</v>
      </c>
      <c r="D264" s="239">
        <v>160000</v>
      </c>
      <c r="E264" s="239">
        <v>0</v>
      </c>
      <c r="F264" s="239">
        <v>42000</v>
      </c>
      <c r="G264" s="239">
        <v>4000</v>
      </c>
      <c r="H264" s="239">
        <v>3000</v>
      </c>
      <c r="I264" s="239">
        <v>3000</v>
      </c>
      <c r="J264" s="239">
        <v>0</v>
      </c>
      <c r="K264" s="234">
        <f t="shared" si="9"/>
        <v>212000</v>
      </c>
      <c r="L264"/>
      <c r="M264">
        <v>2020</v>
      </c>
      <c r="N264" s="239">
        <v>175000</v>
      </c>
      <c r="O264" s="239">
        <v>0</v>
      </c>
      <c r="P264" s="239">
        <v>40000</v>
      </c>
      <c r="Q264" s="239">
        <v>4000</v>
      </c>
      <c r="R264" s="239">
        <v>4000</v>
      </c>
      <c r="S264" s="239">
        <v>1500</v>
      </c>
      <c r="T264" s="239">
        <v>0</v>
      </c>
      <c r="U264" s="234">
        <f t="shared" si="10"/>
        <v>224500</v>
      </c>
      <c r="V264" s="234">
        <f t="shared" si="11"/>
        <v>224500</v>
      </c>
    </row>
    <row r="265" spans="1:22" ht="12.75">
      <c r="A265" s="202" t="s">
        <v>701</v>
      </c>
      <c r="B265" s="203">
        <v>256</v>
      </c>
      <c r="C265">
        <v>2020</v>
      </c>
      <c r="D265" s="234">
        <v>160400</v>
      </c>
      <c r="E265" s="234">
        <v>0</v>
      </c>
      <c r="F265" s="234">
        <v>8725</v>
      </c>
      <c r="G265" s="234">
        <v>2000</v>
      </c>
      <c r="H265" s="234">
        <v>5075</v>
      </c>
      <c r="I265" s="234">
        <v>500</v>
      </c>
      <c r="J265" s="234">
        <v>4000</v>
      </c>
      <c r="K265" s="234">
        <f t="shared" si="9"/>
        <v>180700</v>
      </c>
      <c r="L265"/>
      <c r="M265">
        <v>2021</v>
      </c>
      <c r="N265" s="234">
        <v>155000</v>
      </c>
      <c r="O265" s="234">
        <v>0</v>
      </c>
      <c r="P265" s="234">
        <v>8725</v>
      </c>
      <c r="Q265" s="234">
        <v>2000</v>
      </c>
      <c r="R265" s="234">
        <v>3775</v>
      </c>
      <c r="S265" s="234">
        <v>500</v>
      </c>
      <c r="T265" s="234">
        <v>4000</v>
      </c>
      <c r="U265" s="234">
        <f t="shared" si="10"/>
        <v>174000</v>
      </c>
      <c r="V265" s="234">
        <f t="shared" si="11"/>
        <v>174000</v>
      </c>
    </row>
    <row r="266" spans="1:22" ht="12.75">
      <c r="A266" s="202" t="s">
        <v>702</v>
      </c>
      <c r="B266" s="203">
        <v>257</v>
      </c>
      <c r="C266">
        <v>2020</v>
      </c>
      <c r="D266" s="234">
        <v>1380000</v>
      </c>
      <c r="E266" s="234">
        <v>50000</v>
      </c>
      <c r="F266" s="234">
        <v>80000</v>
      </c>
      <c r="G266" s="234">
        <v>525750</v>
      </c>
      <c r="H266" s="234">
        <v>15000</v>
      </c>
      <c r="I266" s="234">
        <v>10000</v>
      </c>
      <c r="J266" s="234">
        <v>4105</v>
      </c>
      <c r="K266" s="234">
        <f t="shared" si="9"/>
        <v>2064855</v>
      </c>
      <c r="L266"/>
      <c r="M266">
        <v>2021</v>
      </c>
      <c r="N266" s="234">
        <v>1380000</v>
      </c>
      <c r="O266" s="234">
        <v>50000</v>
      </c>
      <c r="P266" s="234">
        <v>80000</v>
      </c>
      <c r="Q266" s="234">
        <v>525750</v>
      </c>
      <c r="R266" s="234">
        <v>17072.03</v>
      </c>
      <c r="S266" s="234">
        <v>10000</v>
      </c>
      <c r="T266" s="234">
        <v>2421.97</v>
      </c>
      <c r="U266" s="234">
        <f t="shared" si="10"/>
        <v>2065244</v>
      </c>
      <c r="V266" s="234">
        <f t="shared" si="11"/>
        <v>2065244</v>
      </c>
    </row>
    <row r="267" spans="1:22" ht="12.75">
      <c r="A267" s="202" t="s">
        <v>703</v>
      </c>
      <c r="B267" s="203">
        <v>258</v>
      </c>
      <c r="C267">
        <v>2020</v>
      </c>
      <c r="D267" s="234">
        <v>4050000</v>
      </c>
      <c r="E267" s="234">
        <v>2130000</v>
      </c>
      <c r="F267" s="234">
        <v>406028.48</v>
      </c>
      <c r="G267" s="234">
        <v>620000</v>
      </c>
      <c r="H267" s="234">
        <v>800000</v>
      </c>
      <c r="I267" s="234">
        <v>229000</v>
      </c>
      <c r="J267" s="234">
        <v>800000</v>
      </c>
      <c r="K267" s="234">
        <f aca="true" t="shared" si="12" ref="K267:K330">SUM(D267:J267)</f>
        <v>9035028.48</v>
      </c>
      <c r="L267"/>
      <c r="M267">
        <v>2021</v>
      </c>
      <c r="N267" s="234">
        <v>4100000</v>
      </c>
      <c r="O267" s="234">
        <v>1680000</v>
      </c>
      <c r="P267" s="234">
        <v>400000</v>
      </c>
      <c r="Q267" s="234">
        <v>700000</v>
      </c>
      <c r="R267" s="234">
        <v>600000</v>
      </c>
      <c r="S267" s="234">
        <v>171750</v>
      </c>
      <c r="T267" s="234">
        <v>450000</v>
      </c>
      <c r="U267" s="234">
        <f aca="true" t="shared" si="13" ref="U267:U330">SUM(N267:T267)</f>
        <v>8101750</v>
      </c>
      <c r="V267" s="234">
        <f aca="true" t="shared" si="14" ref="V267:V330">SUM(N267:T267)</f>
        <v>8101750</v>
      </c>
    </row>
    <row r="268" spans="1:22" ht="12.75">
      <c r="A268" s="202" t="s">
        <v>704</v>
      </c>
      <c r="B268" s="203">
        <v>259</v>
      </c>
      <c r="C268">
        <v>2020</v>
      </c>
      <c r="D268" s="234">
        <v>1515000</v>
      </c>
      <c r="E268" s="234">
        <v>454000</v>
      </c>
      <c r="F268" s="234">
        <v>180000</v>
      </c>
      <c r="G268" s="234">
        <v>0</v>
      </c>
      <c r="H268" s="234">
        <v>90000</v>
      </c>
      <c r="I268" s="234">
        <v>41500</v>
      </c>
      <c r="J268" s="234">
        <v>57200</v>
      </c>
      <c r="K268" s="234">
        <f t="shared" si="12"/>
        <v>2337700</v>
      </c>
      <c r="L268"/>
      <c r="M268">
        <v>2021</v>
      </c>
      <c r="N268" s="234">
        <v>1535000</v>
      </c>
      <c r="O268" s="234">
        <v>813000</v>
      </c>
      <c r="P268" s="234">
        <v>125000</v>
      </c>
      <c r="Q268" s="234">
        <v>0</v>
      </c>
      <c r="R268" s="234">
        <v>100000</v>
      </c>
      <c r="S268" s="234">
        <v>28703</v>
      </c>
      <c r="T268" s="234">
        <v>29000</v>
      </c>
      <c r="U268" s="234">
        <f t="shared" si="13"/>
        <v>2630703</v>
      </c>
      <c r="V268" s="234">
        <f t="shared" si="14"/>
        <v>2630703</v>
      </c>
    </row>
    <row r="269" spans="1:22" ht="12.75">
      <c r="A269" s="202" t="s">
        <v>705</v>
      </c>
      <c r="B269" s="203">
        <v>260</v>
      </c>
      <c r="C269">
        <v>2020</v>
      </c>
      <c r="D269" s="234">
        <v>78000</v>
      </c>
      <c r="E269" s="234">
        <v>0</v>
      </c>
      <c r="F269" s="234">
        <v>7000</v>
      </c>
      <c r="G269" s="234">
        <v>0</v>
      </c>
      <c r="H269" s="234">
        <v>3000</v>
      </c>
      <c r="I269" s="234">
        <v>4000</v>
      </c>
      <c r="J269" s="234">
        <v>0</v>
      </c>
      <c r="K269" s="234">
        <f t="shared" si="12"/>
        <v>92000</v>
      </c>
      <c r="L269"/>
      <c r="M269">
        <v>2021</v>
      </c>
      <c r="N269" s="234">
        <v>78000</v>
      </c>
      <c r="O269" s="234">
        <v>0</v>
      </c>
      <c r="P269" s="234">
        <v>8000</v>
      </c>
      <c r="Q269" s="234">
        <v>0</v>
      </c>
      <c r="R269" s="234">
        <v>3000</v>
      </c>
      <c r="S269" s="234">
        <v>4000</v>
      </c>
      <c r="T269" s="234">
        <v>7500</v>
      </c>
      <c r="U269" s="234">
        <f t="shared" si="13"/>
        <v>100500</v>
      </c>
      <c r="V269" s="234">
        <f t="shared" si="14"/>
        <v>100500</v>
      </c>
    </row>
    <row r="270" spans="1:22" ht="12.75">
      <c r="A270" s="202" t="s">
        <v>706</v>
      </c>
      <c r="B270" s="203">
        <v>261</v>
      </c>
      <c r="C270">
        <v>2020</v>
      </c>
      <c r="D270" s="234">
        <v>3430000</v>
      </c>
      <c r="E270" s="234">
        <v>699000</v>
      </c>
      <c r="F270" s="234">
        <v>370000</v>
      </c>
      <c r="G270" s="234">
        <v>11000</v>
      </c>
      <c r="H270" s="234">
        <v>7000</v>
      </c>
      <c r="I270" s="234">
        <v>328000</v>
      </c>
      <c r="J270" s="234">
        <v>100000</v>
      </c>
      <c r="K270" s="234">
        <f t="shared" si="12"/>
        <v>4945000</v>
      </c>
      <c r="L270"/>
      <c r="M270">
        <v>2021</v>
      </c>
      <c r="N270" s="234">
        <v>2750000</v>
      </c>
      <c r="O270" s="234">
        <v>557000</v>
      </c>
      <c r="P270" s="234">
        <v>330000</v>
      </c>
      <c r="Q270" s="234">
        <v>9000</v>
      </c>
      <c r="R270" s="234">
        <v>5000</v>
      </c>
      <c r="S270" s="234">
        <v>215000</v>
      </c>
      <c r="T270" s="234">
        <v>70000</v>
      </c>
      <c r="U270" s="234">
        <f t="shared" si="13"/>
        <v>3936000</v>
      </c>
      <c r="V270" s="234">
        <f t="shared" si="14"/>
        <v>3936000</v>
      </c>
    </row>
    <row r="271" spans="1:22" ht="12.75">
      <c r="A271" s="202" t="s">
        <v>707</v>
      </c>
      <c r="B271" s="203">
        <v>262</v>
      </c>
      <c r="C271">
        <v>2020</v>
      </c>
      <c r="D271" s="234">
        <v>4500000</v>
      </c>
      <c r="E271" s="234">
        <v>1924000</v>
      </c>
      <c r="F271" s="234">
        <v>280000</v>
      </c>
      <c r="G271" s="234">
        <v>70900</v>
      </c>
      <c r="H271" s="234">
        <v>175000</v>
      </c>
      <c r="I271" s="234">
        <v>1265000</v>
      </c>
      <c r="J271" s="234">
        <v>150000</v>
      </c>
      <c r="K271" s="234">
        <f t="shared" si="12"/>
        <v>8364900</v>
      </c>
      <c r="L271"/>
      <c r="M271">
        <v>2021</v>
      </c>
      <c r="N271" s="234">
        <v>4327000</v>
      </c>
      <c r="O271" s="234">
        <v>1155000</v>
      </c>
      <c r="P271" s="234">
        <v>220000</v>
      </c>
      <c r="Q271" s="234">
        <v>70000</v>
      </c>
      <c r="R271" s="234">
        <v>265000</v>
      </c>
      <c r="S271" s="234">
        <v>900000</v>
      </c>
      <c r="T271" s="234">
        <v>187000</v>
      </c>
      <c r="U271" s="234">
        <f t="shared" si="13"/>
        <v>7124000</v>
      </c>
      <c r="V271" s="234">
        <f t="shared" si="14"/>
        <v>7124000</v>
      </c>
    </row>
    <row r="272" spans="1:22" ht="12.75">
      <c r="A272" s="202" t="s">
        <v>708</v>
      </c>
      <c r="B272" s="203">
        <v>263</v>
      </c>
      <c r="C272">
        <v>2020</v>
      </c>
      <c r="D272" s="234">
        <v>110000</v>
      </c>
      <c r="E272" s="234">
        <v>0</v>
      </c>
      <c r="F272" s="234">
        <v>8000</v>
      </c>
      <c r="G272" s="234">
        <v>0</v>
      </c>
      <c r="H272" s="234">
        <v>1000</v>
      </c>
      <c r="I272" s="234">
        <v>1385</v>
      </c>
      <c r="J272" s="234">
        <v>0</v>
      </c>
      <c r="K272" s="234">
        <f t="shared" si="12"/>
        <v>120385</v>
      </c>
      <c r="L272"/>
      <c r="M272">
        <v>2021</v>
      </c>
      <c r="N272" s="234">
        <v>110000</v>
      </c>
      <c r="O272" s="234">
        <v>0</v>
      </c>
      <c r="P272" s="234">
        <v>7000</v>
      </c>
      <c r="Q272" s="234">
        <v>0</v>
      </c>
      <c r="R272" s="234">
        <v>700</v>
      </c>
      <c r="S272" s="234">
        <v>326</v>
      </c>
      <c r="T272" s="234">
        <v>0</v>
      </c>
      <c r="U272" s="234">
        <f t="shared" si="13"/>
        <v>118026</v>
      </c>
      <c r="V272" s="234">
        <f t="shared" si="14"/>
        <v>118026</v>
      </c>
    </row>
    <row r="273" spans="1:22" ht="12.75">
      <c r="A273" s="202" t="s">
        <v>709</v>
      </c>
      <c r="B273" s="203">
        <v>264</v>
      </c>
      <c r="C273">
        <v>2020</v>
      </c>
      <c r="D273" s="234">
        <v>2949530</v>
      </c>
      <c r="E273" s="234">
        <v>269000</v>
      </c>
      <c r="F273" s="234">
        <v>330000</v>
      </c>
      <c r="G273" s="234">
        <v>16000</v>
      </c>
      <c r="H273" s="234">
        <v>40200</v>
      </c>
      <c r="I273" s="234">
        <v>173370</v>
      </c>
      <c r="J273" s="234">
        <v>75000</v>
      </c>
      <c r="K273" s="234">
        <f t="shared" si="12"/>
        <v>3853100</v>
      </c>
      <c r="L273"/>
      <c r="M273">
        <v>2021</v>
      </c>
      <c r="N273" s="234">
        <v>2880934</v>
      </c>
      <c r="O273" s="234">
        <v>154000</v>
      </c>
      <c r="P273" s="234">
        <v>290000</v>
      </c>
      <c r="Q273" s="234">
        <v>16000</v>
      </c>
      <c r="R273" s="234">
        <v>35700</v>
      </c>
      <c r="S273" s="234">
        <v>139983</v>
      </c>
      <c r="T273" s="234">
        <v>50000</v>
      </c>
      <c r="U273" s="234">
        <f t="shared" si="13"/>
        <v>3566617</v>
      </c>
      <c r="V273" s="234">
        <f t="shared" si="14"/>
        <v>3566617</v>
      </c>
    </row>
    <row r="274" spans="1:22" ht="12.75">
      <c r="A274" s="202" t="s">
        <v>710</v>
      </c>
      <c r="B274" s="203">
        <v>265</v>
      </c>
      <c r="C274">
        <v>2020</v>
      </c>
      <c r="D274" s="234">
        <v>2835000</v>
      </c>
      <c r="E274" s="234">
        <v>1312000</v>
      </c>
      <c r="F274" s="234">
        <v>150000</v>
      </c>
      <c r="G274" s="234">
        <v>3000</v>
      </c>
      <c r="H274" s="234">
        <v>60000</v>
      </c>
      <c r="I274" s="234">
        <v>70000</v>
      </c>
      <c r="J274" s="234">
        <v>61000</v>
      </c>
      <c r="K274" s="234">
        <f t="shared" si="12"/>
        <v>4491000</v>
      </c>
      <c r="L274"/>
      <c r="M274">
        <v>2021</v>
      </c>
      <c r="N274" s="234">
        <v>2800000</v>
      </c>
      <c r="O274" s="234">
        <v>1131500</v>
      </c>
      <c r="P274" s="234">
        <v>135000</v>
      </c>
      <c r="Q274" s="234">
        <v>3400</v>
      </c>
      <c r="R274" s="234">
        <v>60000</v>
      </c>
      <c r="S274" s="234">
        <v>75000</v>
      </c>
      <c r="T274" s="234">
        <v>67000</v>
      </c>
      <c r="U274" s="234">
        <f t="shared" si="13"/>
        <v>4271900</v>
      </c>
      <c r="V274" s="234">
        <f t="shared" si="14"/>
        <v>4271900</v>
      </c>
    </row>
    <row r="275" spans="1:22" ht="12.75">
      <c r="A275" s="202" t="s">
        <v>711</v>
      </c>
      <c r="B275" s="203">
        <v>266</v>
      </c>
      <c r="C275">
        <v>2020</v>
      </c>
      <c r="D275" s="234">
        <v>3100000</v>
      </c>
      <c r="E275" s="234">
        <v>300000</v>
      </c>
      <c r="F275" s="234">
        <v>200000</v>
      </c>
      <c r="G275" s="234">
        <v>1700</v>
      </c>
      <c r="H275" s="234">
        <v>50000</v>
      </c>
      <c r="I275" s="234">
        <v>368300</v>
      </c>
      <c r="J275" s="234">
        <v>0</v>
      </c>
      <c r="K275" s="234">
        <f t="shared" si="12"/>
        <v>4020000</v>
      </c>
      <c r="L275"/>
      <c r="M275">
        <v>2021</v>
      </c>
      <c r="N275" s="234">
        <v>2850000</v>
      </c>
      <c r="O275" s="234">
        <v>220000</v>
      </c>
      <c r="P275" s="234">
        <v>140000</v>
      </c>
      <c r="Q275" s="234">
        <v>1700</v>
      </c>
      <c r="R275" s="234">
        <v>60000</v>
      </c>
      <c r="S275" s="234">
        <v>785000</v>
      </c>
      <c r="T275" s="234">
        <v>0</v>
      </c>
      <c r="U275" s="234">
        <f t="shared" si="13"/>
        <v>4056700</v>
      </c>
      <c r="V275" s="234">
        <f t="shared" si="14"/>
        <v>4056700</v>
      </c>
    </row>
    <row r="276" spans="1:22" ht="12.75">
      <c r="A276" s="202" t="s">
        <v>712</v>
      </c>
      <c r="B276" s="203">
        <v>267</v>
      </c>
      <c r="C276">
        <v>2020</v>
      </c>
      <c r="D276" s="234">
        <v>569000</v>
      </c>
      <c r="E276" s="234">
        <v>34200</v>
      </c>
      <c r="F276" s="234">
        <v>77800</v>
      </c>
      <c r="G276" s="234">
        <v>2500</v>
      </c>
      <c r="H276" s="234">
        <v>6700</v>
      </c>
      <c r="I276" s="234">
        <v>25600</v>
      </c>
      <c r="J276" s="234">
        <v>0</v>
      </c>
      <c r="K276" s="234">
        <f t="shared" si="12"/>
        <v>715800</v>
      </c>
      <c r="L276"/>
      <c r="M276">
        <v>2021</v>
      </c>
      <c r="N276" s="234">
        <v>563000</v>
      </c>
      <c r="O276" s="234">
        <v>81840</v>
      </c>
      <c r="P276" s="234">
        <v>66000</v>
      </c>
      <c r="Q276" s="234">
        <v>2500</v>
      </c>
      <c r="R276" s="234">
        <v>13000</v>
      </c>
      <c r="S276" s="234">
        <v>14000</v>
      </c>
      <c r="T276" s="234">
        <v>0</v>
      </c>
      <c r="U276" s="234">
        <f t="shared" si="13"/>
        <v>740340</v>
      </c>
      <c r="V276" s="234">
        <f t="shared" si="14"/>
        <v>740340</v>
      </c>
    </row>
    <row r="277" spans="1:22" ht="12.75">
      <c r="A277" s="202" t="s">
        <v>713</v>
      </c>
      <c r="B277" s="203">
        <v>268</v>
      </c>
      <c r="C277">
        <v>2020</v>
      </c>
      <c r="D277" s="234">
        <v>175000</v>
      </c>
      <c r="E277" s="234">
        <v>0</v>
      </c>
      <c r="F277" s="234">
        <v>20000</v>
      </c>
      <c r="G277" s="234">
        <v>1000</v>
      </c>
      <c r="H277" s="234">
        <v>3000</v>
      </c>
      <c r="I277" s="234">
        <v>10000</v>
      </c>
      <c r="J277" s="234">
        <v>0</v>
      </c>
      <c r="K277" s="234">
        <f t="shared" si="12"/>
        <v>209000</v>
      </c>
      <c r="L277"/>
      <c r="M277">
        <v>2021</v>
      </c>
      <c r="N277" s="234">
        <v>180000</v>
      </c>
      <c r="O277" s="234">
        <v>4000</v>
      </c>
      <c r="P277" s="234">
        <v>25000</v>
      </c>
      <c r="Q277" s="234">
        <v>1000</v>
      </c>
      <c r="R277" s="234">
        <v>3000</v>
      </c>
      <c r="S277" s="234">
        <v>10000</v>
      </c>
      <c r="T277" s="234">
        <v>0</v>
      </c>
      <c r="U277" s="234">
        <f t="shared" si="13"/>
        <v>223000</v>
      </c>
      <c r="V277" s="234">
        <f t="shared" si="14"/>
        <v>223000</v>
      </c>
    </row>
    <row r="278" spans="1:22" ht="12.75">
      <c r="A278" s="202" t="s">
        <v>714</v>
      </c>
      <c r="B278" s="203">
        <v>269</v>
      </c>
      <c r="C278">
        <v>2020</v>
      </c>
      <c r="D278" s="234">
        <v>790129</v>
      </c>
      <c r="E278" s="234">
        <v>29800</v>
      </c>
      <c r="F278" s="234">
        <v>22000</v>
      </c>
      <c r="G278" s="234">
        <v>0</v>
      </c>
      <c r="H278" s="234">
        <v>1000</v>
      </c>
      <c r="I278" s="234">
        <v>105000</v>
      </c>
      <c r="J278" s="234">
        <v>0</v>
      </c>
      <c r="K278" s="234">
        <f t="shared" si="12"/>
        <v>947929</v>
      </c>
      <c r="L278"/>
      <c r="M278">
        <v>2021</v>
      </c>
      <c r="N278" s="234">
        <v>885509</v>
      </c>
      <c r="O278" s="234">
        <v>30526</v>
      </c>
      <c r="P278" s="234">
        <v>21695</v>
      </c>
      <c r="Q278" s="234">
        <v>0</v>
      </c>
      <c r="R278" s="234">
        <v>855</v>
      </c>
      <c r="S278" s="234">
        <v>129335</v>
      </c>
      <c r="T278" s="234">
        <v>33954</v>
      </c>
      <c r="U278" s="234">
        <f t="shared" si="13"/>
        <v>1101874</v>
      </c>
      <c r="V278" s="234">
        <f t="shared" si="14"/>
        <v>1101874</v>
      </c>
    </row>
    <row r="279" spans="1:22" ht="12.75">
      <c r="A279" s="202" t="s">
        <v>715</v>
      </c>
      <c r="B279" s="203">
        <v>270</v>
      </c>
      <c r="C279">
        <v>2020</v>
      </c>
      <c r="D279" s="234">
        <v>980765.69</v>
      </c>
      <c r="E279" s="234">
        <v>40000</v>
      </c>
      <c r="F279" s="234">
        <v>100000</v>
      </c>
      <c r="G279" s="234">
        <v>17000</v>
      </c>
      <c r="H279" s="234">
        <v>14025</v>
      </c>
      <c r="I279" s="234">
        <v>24000</v>
      </c>
      <c r="J279" s="234">
        <v>341500</v>
      </c>
      <c r="K279" s="234">
        <f t="shared" si="12"/>
        <v>1517290.69</v>
      </c>
      <c r="L279"/>
      <c r="M279">
        <v>2021</v>
      </c>
      <c r="N279" s="234">
        <v>953021.15</v>
      </c>
      <c r="O279" s="234">
        <v>40000</v>
      </c>
      <c r="P279" s="234">
        <v>56000</v>
      </c>
      <c r="Q279" s="234">
        <v>16625</v>
      </c>
      <c r="R279" s="234">
        <v>13500</v>
      </c>
      <c r="S279" s="234">
        <v>18000</v>
      </c>
      <c r="T279" s="234">
        <v>330000</v>
      </c>
      <c r="U279" s="234">
        <f t="shared" si="13"/>
        <v>1427146.15</v>
      </c>
      <c r="V279" s="234">
        <f t="shared" si="14"/>
        <v>1427146.15</v>
      </c>
    </row>
    <row r="280" spans="1:22" ht="12.75">
      <c r="A280" s="202" t="s">
        <v>716</v>
      </c>
      <c r="B280" s="203">
        <v>271</v>
      </c>
      <c r="C280">
        <v>2020</v>
      </c>
      <c r="D280" s="234">
        <v>6112454</v>
      </c>
      <c r="E280" s="234">
        <v>631000</v>
      </c>
      <c r="F280" s="234">
        <v>330000</v>
      </c>
      <c r="G280" s="234">
        <v>37000</v>
      </c>
      <c r="H280" s="234">
        <v>140000</v>
      </c>
      <c r="I280" s="234">
        <v>677370</v>
      </c>
      <c r="J280" s="234">
        <v>485800</v>
      </c>
      <c r="K280" s="234">
        <f t="shared" si="12"/>
        <v>8413624</v>
      </c>
      <c r="L280"/>
      <c r="M280">
        <v>2021</v>
      </c>
      <c r="N280" s="234">
        <v>6075000</v>
      </c>
      <c r="O280" s="234">
        <v>425408</v>
      </c>
      <c r="P280" s="234">
        <v>250000</v>
      </c>
      <c r="Q280" s="234">
        <v>45000</v>
      </c>
      <c r="R280" s="234">
        <v>75000</v>
      </c>
      <c r="S280" s="234">
        <v>631304</v>
      </c>
      <c r="T280" s="234">
        <v>137000</v>
      </c>
      <c r="U280" s="234">
        <f t="shared" si="13"/>
        <v>7638712</v>
      </c>
      <c r="V280" s="234">
        <f t="shared" si="14"/>
        <v>7638712</v>
      </c>
    </row>
    <row r="281" spans="1:22" ht="12.75">
      <c r="A281" s="202" t="s">
        <v>717</v>
      </c>
      <c r="B281" s="203">
        <v>272</v>
      </c>
      <c r="C281">
        <v>2020</v>
      </c>
      <c r="D281" s="234">
        <v>201579.13</v>
      </c>
      <c r="E281" s="234">
        <v>0</v>
      </c>
      <c r="F281" s="234">
        <v>22000</v>
      </c>
      <c r="G281" s="234">
        <v>336000</v>
      </c>
      <c r="H281" s="234">
        <v>2000</v>
      </c>
      <c r="I281" s="234">
        <v>17000</v>
      </c>
      <c r="J281" s="234">
        <v>18500</v>
      </c>
      <c r="K281" s="234">
        <f t="shared" si="12"/>
        <v>597079.13</v>
      </c>
      <c r="L281"/>
      <c r="M281">
        <v>2021</v>
      </c>
      <c r="N281" s="234">
        <v>198000</v>
      </c>
      <c r="O281" s="234">
        <v>0</v>
      </c>
      <c r="P281" s="234">
        <v>15500</v>
      </c>
      <c r="Q281" s="234">
        <v>310000</v>
      </c>
      <c r="R281" s="234">
        <v>1200</v>
      </c>
      <c r="S281" s="234">
        <v>14400</v>
      </c>
      <c r="T281" s="234">
        <v>12000</v>
      </c>
      <c r="U281" s="234">
        <f t="shared" si="13"/>
        <v>551100</v>
      </c>
      <c r="V281" s="234">
        <f t="shared" si="14"/>
        <v>551100</v>
      </c>
    </row>
    <row r="282" spans="1:22" ht="12.75">
      <c r="A282" s="202" t="s">
        <v>718</v>
      </c>
      <c r="B282" s="203">
        <v>273</v>
      </c>
      <c r="C282">
        <v>2020</v>
      </c>
      <c r="D282" s="234">
        <v>2200000</v>
      </c>
      <c r="E282" s="234">
        <v>345000</v>
      </c>
      <c r="F282" s="234">
        <v>130000</v>
      </c>
      <c r="G282" s="234">
        <v>0</v>
      </c>
      <c r="H282" s="234">
        <v>65000</v>
      </c>
      <c r="I282" s="234">
        <v>75000</v>
      </c>
      <c r="J282" s="234">
        <v>60000</v>
      </c>
      <c r="K282" s="234">
        <f t="shared" si="12"/>
        <v>2875000</v>
      </c>
      <c r="L282"/>
      <c r="M282">
        <v>2021</v>
      </c>
      <c r="N282" s="234">
        <v>2200000</v>
      </c>
      <c r="O282" s="234">
        <v>345000</v>
      </c>
      <c r="P282" s="234">
        <v>130000</v>
      </c>
      <c r="Q282" s="234">
        <v>0</v>
      </c>
      <c r="R282" s="234">
        <v>50000</v>
      </c>
      <c r="S282" s="234">
        <v>50000</v>
      </c>
      <c r="T282" s="234">
        <v>50000</v>
      </c>
      <c r="U282" s="234">
        <f t="shared" si="13"/>
        <v>2825000</v>
      </c>
      <c r="V282" s="234">
        <f t="shared" si="14"/>
        <v>2825000</v>
      </c>
    </row>
    <row r="283" spans="1:22" ht="12.75">
      <c r="A283" s="202" t="s">
        <v>719</v>
      </c>
      <c r="B283" s="203">
        <v>274</v>
      </c>
      <c r="C283">
        <v>2020</v>
      </c>
      <c r="D283" s="234">
        <v>6776206</v>
      </c>
      <c r="E283" s="234">
        <v>3483452</v>
      </c>
      <c r="F283" s="234">
        <v>515300</v>
      </c>
      <c r="G283" s="234">
        <v>1507019</v>
      </c>
      <c r="H283" s="234">
        <v>6158996</v>
      </c>
      <c r="I283" s="234">
        <v>900000</v>
      </c>
      <c r="J283" s="234">
        <v>667807</v>
      </c>
      <c r="K283" s="234">
        <f t="shared" si="12"/>
        <v>20008780</v>
      </c>
      <c r="L283"/>
      <c r="M283">
        <v>2021</v>
      </c>
      <c r="N283" s="234">
        <v>5490415</v>
      </c>
      <c r="O283" s="234">
        <v>1409294</v>
      </c>
      <c r="P283" s="234">
        <v>503280</v>
      </c>
      <c r="Q283" s="234">
        <v>1595911</v>
      </c>
      <c r="R283" s="234">
        <v>4320860</v>
      </c>
      <c r="S283" s="234">
        <v>800000</v>
      </c>
      <c r="T283" s="234">
        <v>720590</v>
      </c>
      <c r="U283" s="234">
        <f t="shared" si="13"/>
        <v>14840350</v>
      </c>
      <c r="V283" s="234">
        <f t="shared" si="14"/>
        <v>14840350</v>
      </c>
    </row>
    <row r="284" spans="1:22" ht="12.75">
      <c r="A284" s="202" t="s">
        <v>720</v>
      </c>
      <c r="B284" s="203">
        <v>275</v>
      </c>
      <c r="C284">
        <v>2020</v>
      </c>
      <c r="D284" s="234">
        <v>1750223</v>
      </c>
      <c r="E284" s="234">
        <v>104000</v>
      </c>
      <c r="F284" s="234">
        <v>100000</v>
      </c>
      <c r="G284" s="234">
        <v>175000</v>
      </c>
      <c r="H284" s="234">
        <v>20000</v>
      </c>
      <c r="I284" s="234">
        <v>50000</v>
      </c>
      <c r="J284" s="234">
        <v>120000</v>
      </c>
      <c r="K284" s="234">
        <f t="shared" si="12"/>
        <v>2319223</v>
      </c>
      <c r="L284"/>
      <c r="M284">
        <v>2021</v>
      </c>
      <c r="N284" s="234">
        <v>1761770</v>
      </c>
      <c r="O284" s="234">
        <v>99000</v>
      </c>
      <c r="P284" s="234">
        <v>100000</v>
      </c>
      <c r="Q284" s="234">
        <v>180000</v>
      </c>
      <c r="R284" s="234">
        <v>20000</v>
      </c>
      <c r="S284" s="234">
        <v>50000</v>
      </c>
      <c r="T284" s="234">
        <v>120000</v>
      </c>
      <c r="U284" s="234">
        <f t="shared" si="13"/>
        <v>2330770</v>
      </c>
      <c r="V284" s="234">
        <f t="shared" si="14"/>
        <v>2330770</v>
      </c>
    </row>
    <row r="285" spans="1:22" ht="12.75">
      <c r="A285" s="202" t="s">
        <v>721</v>
      </c>
      <c r="B285" s="203">
        <v>276</v>
      </c>
      <c r="C285">
        <v>2020</v>
      </c>
      <c r="D285" s="237">
        <v>1015000</v>
      </c>
      <c r="E285" s="237">
        <v>52500</v>
      </c>
      <c r="F285" s="237">
        <v>90000</v>
      </c>
      <c r="G285" s="237">
        <v>53000</v>
      </c>
      <c r="H285" s="237">
        <v>5000</v>
      </c>
      <c r="I285" s="237">
        <v>15000</v>
      </c>
      <c r="J285" s="237">
        <v>15401</v>
      </c>
      <c r="K285" s="234">
        <f t="shared" si="12"/>
        <v>1245901</v>
      </c>
      <c r="L285"/>
      <c r="M285">
        <v>2021</v>
      </c>
      <c r="N285" s="237">
        <v>987000</v>
      </c>
      <c r="O285" s="237">
        <v>40800</v>
      </c>
      <c r="P285" s="237">
        <v>65000</v>
      </c>
      <c r="Q285" s="237">
        <v>55000</v>
      </c>
      <c r="R285" s="237">
        <v>5200</v>
      </c>
      <c r="S285" s="237">
        <v>20000</v>
      </c>
      <c r="T285" s="237">
        <v>3000</v>
      </c>
      <c r="U285" s="234">
        <f t="shared" si="13"/>
        <v>1176000</v>
      </c>
      <c r="V285" s="234">
        <f t="shared" si="14"/>
        <v>1176000</v>
      </c>
    </row>
    <row r="286" spans="1:22" ht="12.75">
      <c r="A286" s="202" t="s">
        <v>722</v>
      </c>
      <c r="B286" s="203">
        <v>277</v>
      </c>
      <c r="C286">
        <v>2020</v>
      </c>
      <c r="D286" s="234">
        <v>2075000</v>
      </c>
      <c r="E286" s="234">
        <v>85000</v>
      </c>
      <c r="F286" s="234">
        <v>70000</v>
      </c>
      <c r="G286" s="234">
        <v>400000</v>
      </c>
      <c r="H286" s="234">
        <v>75000</v>
      </c>
      <c r="I286" s="234">
        <v>165000</v>
      </c>
      <c r="J286" s="234">
        <v>0</v>
      </c>
      <c r="K286" s="234">
        <f t="shared" si="12"/>
        <v>2870000</v>
      </c>
      <c r="L286"/>
      <c r="M286">
        <v>2021</v>
      </c>
      <c r="N286" s="234">
        <v>2125000</v>
      </c>
      <c r="O286" s="234">
        <v>85000</v>
      </c>
      <c r="P286" s="234">
        <v>60000</v>
      </c>
      <c r="Q286" s="234">
        <v>430000</v>
      </c>
      <c r="R286" s="234">
        <v>75000</v>
      </c>
      <c r="S286" s="234">
        <v>70000</v>
      </c>
      <c r="T286" s="234">
        <v>0</v>
      </c>
      <c r="U286" s="234">
        <f t="shared" si="13"/>
        <v>2845000</v>
      </c>
      <c r="V286" s="234">
        <f t="shared" si="14"/>
        <v>2845000</v>
      </c>
    </row>
    <row r="287" spans="1:22" ht="12.75">
      <c r="A287" s="202" t="s">
        <v>723</v>
      </c>
      <c r="B287" s="203">
        <v>278</v>
      </c>
      <c r="C287">
        <v>2020</v>
      </c>
      <c r="D287" s="234">
        <v>1627693.92</v>
      </c>
      <c r="E287" s="234">
        <v>324000</v>
      </c>
      <c r="F287" s="234">
        <v>280000</v>
      </c>
      <c r="G287" s="234">
        <v>85000</v>
      </c>
      <c r="H287" s="234">
        <v>125000</v>
      </c>
      <c r="I287" s="234">
        <v>50000</v>
      </c>
      <c r="J287" s="234">
        <v>488300</v>
      </c>
      <c r="K287" s="234">
        <f t="shared" si="12"/>
        <v>2979993.92</v>
      </c>
      <c r="L287"/>
      <c r="M287">
        <v>2021</v>
      </c>
      <c r="N287" s="234">
        <v>1570999.67</v>
      </c>
      <c r="O287" s="234">
        <v>274928</v>
      </c>
      <c r="P287" s="234">
        <v>280000</v>
      </c>
      <c r="Q287" s="234">
        <v>87000</v>
      </c>
      <c r="R287" s="234">
        <v>121000</v>
      </c>
      <c r="S287" s="234">
        <v>77000</v>
      </c>
      <c r="T287" s="234">
        <v>398431</v>
      </c>
      <c r="U287" s="234">
        <f t="shared" si="13"/>
        <v>2809358.67</v>
      </c>
      <c r="V287" s="234">
        <f t="shared" si="14"/>
        <v>2809358.67</v>
      </c>
    </row>
    <row r="288" spans="1:22" ht="12.75">
      <c r="A288" s="202" t="s">
        <v>724</v>
      </c>
      <c r="B288" s="203">
        <v>279</v>
      </c>
      <c r="C288">
        <v>2020</v>
      </c>
      <c r="D288" s="234">
        <v>1050000</v>
      </c>
      <c r="E288" s="234">
        <v>0</v>
      </c>
      <c r="F288" s="234">
        <v>37000</v>
      </c>
      <c r="G288" s="234">
        <v>6000</v>
      </c>
      <c r="H288" s="234">
        <v>14300</v>
      </c>
      <c r="I288" s="234">
        <v>6700</v>
      </c>
      <c r="J288" s="234">
        <v>0</v>
      </c>
      <c r="K288" s="234">
        <f t="shared" si="12"/>
        <v>1114000</v>
      </c>
      <c r="L288"/>
      <c r="M288">
        <v>2021</v>
      </c>
      <c r="N288" s="234">
        <v>1072000</v>
      </c>
      <c r="O288" s="234">
        <v>0</v>
      </c>
      <c r="P288" s="234">
        <v>37000</v>
      </c>
      <c r="Q288" s="234">
        <v>6000</v>
      </c>
      <c r="R288" s="234">
        <v>14300</v>
      </c>
      <c r="S288" s="234">
        <v>6700</v>
      </c>
      <c r="T288" s="234">
        <v>9000</v>
      </c>
      <c r="U288" s="234">
        <f t="shared" si="13"/>
        <v>1145000</v>
      </c>
      <c r="V288" s="234">
        <f t="shared" si="14"/>
        <v>1145000</v>
      </c>
    </row>
    <row r="289" spans="1:22" ht="12.75">
      <c r="A289" s="202" t="s">
        <v>725</v>
      </c>
      <c r="B289" s="203">
        <v>280</v>
      </c>
      <c r="C289">
        <v>2020</v>
      </c>
      <c r="D289" s="234">
        <v>1452425</v>
      </c>
      <c r="E289" s="234">
        <v>144495</v>
      </c>
      <c r="F289" s="234">
        <v>101000</v>
      </c>
      <c r="G289" s="234">
        <v>0</v>
      </c>
      <c r="H289" s="234">
        <v>26000</v>
      </c>
      <c r="I289" s="234">
        <v>12500</v>
      </c>
      <c r="J289" s="234">
        <v>19375</v>
      </c>
      <c r="K289" s="234">
        <f t="shared" si="12"/>
        <v>1755795</v>
      </c>
      <c r="L289"/>
      <c r="M289">
        <v>2021</v>
      </c>
      <c r="N289" s="234">
        <v>1336448</v>
      </c>
      <c r="O289" s="234">
        <v>131400</v>
      </c>
      <c r="P289" s="234">
        <v>88200</v>
      </c>
      <c r="Q289" s="234">
        <v>0</v>
      </c>
      <c r="R289" s="234">
        <v>22050</v>
      </c>
      <c r="S289" s="234">
        <v>11731</v>
      </c>
      <c r="T289" s="234">
        <v>0</v>
      </c>
      <c r="U289" s="234">
        <f t="shared" si="13"/>
        <v>1589829</v>
      </c>
      <c r="V289" s="234">
        <f t="shared" si="14"/>
        <v>1589829</v>
      </c>
    </row>
    <row r="290" spans="1:22" ht="12.75">
      <c r="A290" s="202" t="s">
        <v>726</v>
      </c>
      <c r="B290" s="203">
        <v>281</v>
      </c>
      <c r="C290">
        <v>2020</v>
      </c>
      <c r="D290" s="234">
        <v>12281263</v>
      </c>
      <c r="E290" s="234">
        <v>3452927</v>
      </c>
      <c r="F290" s="234">
        <v>1420500</v>
      </c>
      <c r="G290" s="234">
        <v>16659948</v>
      </c>
      <c r="H290" s="234">
        <v>6533999</v>
      </c>
      <c r="I290" s="234">
        <v>3261523</v>
      </c>
      <c r="J290" s="234">
        <v>9603367</v>
      </c>
      <c r="K290" s="234">
        <f t="shared" si="12"/>
        <v>53213527</v>
      </c>
      <c r="L290"/>
      <c r="M290">
        <v>2021</v>
      </c>
      <c r="N290" s="234">
        <v>10656424</v>
      </c>
      <c r="O290" s="234">
        <v>1884988</v>
      </c>
      <c r="P290" s="234">
        <v>1427850</v>
      </c>
      <c r="Q290" s="234">
        <v>16199637</v>
      </c>
      <c r="R290" s="234">
        <v>5504430</v>
      </c>
      <c r="S290" s="234">
        <v>1970491</v>
      </c>
      <c r="T290" s="234">
        <v>9073320</v>
      </c>
      <c r="U290" s="234">
        <f t="shared" si="13"/>
        <v>46717140</v>
      </c>
      <c r="V290" s="234">
        <f t="shared" si="14"/>
        <v>46717140</v>
      </c>
    </row>
    <row r="291" spans="1:22" ht="12.75">
      <c r="A291" s="202" t="s">
        <v>727</v>
      </c>
      <c r="B291" s="203">
        <v>282</v>
      </c>
      <c r="C291">
        <v>2020</v>
      </c>
      <c r="D291" s="234">
        <v>1520000</v>
      </c>
      <c r="E291" s="234">
        <v>17000</v>
      </c>
      <c r="F291" s="234">
        <v>70000</v>
      </c>
      <c r="G291" s="234">
        <v>775000</v>
      </c>
      <c r="H291" s="234">
        <v>31000</v>
      </c>
      <c r="I291" s="234">
        <v>65000</v>
      </c>
      <c r="J291" s="234">
        <v>0</v>
      </c>
      <c r="K291" s="234">
        <f t="shared" si="12"/>
        <v>2478000</v>
      </c>
      <c r="L291"/>
      <c r="M291">
        <v>2021</v>
      </c>
      <c r="N291" s="234">
        <v>1338750</v>
      </c>
      <c r="O291" s="234">
        <v>20000</v>
      </c>
      <c r="P291" s="234">
        <v>65000</v>
      </c>
      <c r="Q291" s="234">
        <v>850000</v>
      </c>
      <c r="R291" s="234">
        <v>4500</v>
      </c>
      <c r="S291" s="234">
        <v>60000</v>
      </c>
      <c r="T291" s="234">
        <v>0</v>
      </c>
      <c r="U291" s="234">
        <f t="shared" si="13"/>
        <v>2338250</v>
      </c>
      <c r="V291" s="234">
        <f t="shared" si="14"/>
        <v>2338250</v>
      </c>
    </row>
    <row r="292" spans="1:22" ht="12.75">
      <c r="A292" s="202" t="s">
        <v>728</v>
      </c>
      <c r="B292" s="203">
        <v>283</v>
      </c>
      <c r="C292" s="236">
        <v>2020</v>
      </c>
      <c r="D292" s="234">
        <v>300000</v>
      </c>
      <c r="E292" s="234">
        <v>410000</v>
      </c>
      <c r="F292" s="234">
        <v>28000</v>
      </c>
      <c r="G292" s="234">
        <v>22000</v>
      </c>
      <c r="H292" s="234">
        <v>8000</v>
      </c>
      <c r="I292" s="234">
        <v>20000</v>
      </c>
      <c r="J292" s="234">
        <v>0</v>
      </c>
      <c r="K292" s="234">
        <f t="shared" si="12"/>
        <v>788000</v>
      </c>
      <c r="L292"/>
      <c r="M292">
        <v>2021</v>
      </c>
      <c r="N292" s="234">
        <v>275000</v>
      </c>
      <c r="O292" s="234">
        <v>160000</v>
      </c>
      <c r="P292" s="234">
        <v>28000</v>
      </c>
      <c r="Q292" s="234">
        <v>22000</v>
      </c>
      <c r="R292" s="234">
        <v>8000</v>
      </c>
      <c r="S292" s="234">
        <v>20000</v>
      </c>
      <c r="T292" s="234">
        <v>0</v>
      </c>
      <c r="U292" s="234">
        <f t="shared" si="13"/>
        <v>513000</v>
      </c>
      <c r="V292" s="234">
        <f t="shared" si="14"/>
        <v>513000</v>
      </c>
    </row>
    <row r="293" spans="1:22" ht="12.75">
      <c r="A293" s="202" t="s">
        <v>729</v>
      </c>
      <c r="B293" s="203">
        <v>284</v>
      </c>
      <c r="C293">
        <v>2020</v>
      </c>
      <c r="D293" s="234">
        <v>3700000</v>
      </c>
      <c r="E293" s="234">
        <v>355000</v>
      </c>
      <c r="F293" s="234">
        <v>150000</v>
      </c>
      <c r="G293" s="234">
        <v>51000</v>
      </c>
      <c r="H293" s="234">
        <v>65000</v>
      </c>
      <c r="I293" s="234">
        <v>50000</v>
      </c>
      <c r="J293" s="234">
        <v>106000</v>
      </c>
      <c r="K293" s="234">
        <f t="shared" si="12"/>
        <v>4477000</v>
      </c>
      <c r="L293"/>
      <c r="M293">
        <v>2021</v>
      </c>
      <c r="N293" s="234">
        <v>3400000</v>
      </c>
      <c r="O293" s="234">
        <v>177000</v>
      </c>
      <c r="P293" s="234">
        <v>175000</v>
      </c>
      <c r="Q293" s="234">
        <v>55000</v>
      </c>
      <c r="R293" s="234">
        <v>45000</v>
      </c>
      <c r="S293" s="234">
        <v>65000</v>
      </c>
      <c r="T293" s="234">
        <v>50000</v>
      </c>
      <c r="U293" s="234">
        <f t="shared" si="13"/>
        <v>3967000</v>
      </c>
      <c r="V293" s="234">
        <f t="shared" si="14"/>
        <v>3967000</v>
      </c>
    </row>
    <row r="294" spans="1:22" ht="12.75">
      <c r="A294" s="202" t="s">
        <v>730</v>
      </c>
      <c r="B294" s="203">
        <v>285</v>
      </c>
      <c r="C294">
        <v>2020</v>
      </c>
      <c r="D294" s="234">
        <v>3996204</v>
      </c>
      <c r="E294" s="234">
        <v>945116</v>
      </c>
      <c r="F294" s="234">
        <v>557319</v>
      </c>
      <c r="G294" s="234">
        <v>66028</v>
      </c>
      <c r="H294" s="234">
        <v>66004</v>
      </c>
      <c r="I294" s="234">
        <v>300000</v>
      </c>
      <c r="J294" s="234">
        <v>308642</v>
      </c>
      <c r="K294" s="234">
        <f t="shared" si="12"/>
        <v>6239313</v>
      </c>
      <c r="L294"/>
      <c r="M294">
        <v>2021</v>
      </c>
      <c r="N294" s="234">
        <v>4088893</v>
      </c>
      <c r="O294" s="234">
        <v>702906</v>
      </c>
      <c r="P294" s="234">
        <v>367116</v>
      </c>
      <c r="Q294" s="234">
        <v>52666</v>
      </c>
      <c r="R294" s="234">
        <v>58666</v>
      </c>
      <c r="S294" s="234">
        <v>495000</v>
      </c>
      <c r="T294" s="234">
        <v>187952</v>
      </c>
      <c r="U294" s="234">
        <f t="shared" si="13"/>
        <v>5953199</v>
      </c>
      <c r="V294" s="234">
        <f t="shared" si="14"/>
        <v>5953199</v>
      </c>
    </row>
    <row r="295" spans="1:22" ht="12.75">
      <c r="A295" s="202" t="s">
        <v>731</v>
      </c>
      <c r="B295" s="203">
        <v>286</v>
      </c>
      <c r="C295">
        <v>2020</v>
      </c>
      <c r="D295" s="234">
        <v>1200000</v>
      </c>
      <c r="E295" s="234">
        <v>0</v>
      </c>
      <c r="F295" s="234">
        <v>50000</v>
      </c>
      <c r="G295" s="234">
        <v>90000</v>
      </c>
      <c r="H295" s="234">
        <v>6000</v>
      </c>
      <c r="I295" s="234">
        <v>35000</v>
      </c>
      <c r="J295" s="234">
        <v>0</v>
      </c>
      <c r="K295" s="234">
        <f t="shared" si="12"/>
        <v>1381000</v>
      </c>
      <c r="L295"/>
      <c r="M295">
        <v>2021</v>
      </c>
      <c r="N295" s="234">
        <v>1030545</v>
      </c>
      <c r="O295" s="234">
        <v>0</v>
      </c>
      <c r="P295" s="234">
        <v>40000</v>
      </c>
      <c r="Q295" s="234">
        <v>125000</v>
      </c>
      <c r="R295" s="234">
        <v>5500</v>
      </c>
      <c r="S295" s="234">
        <v>43000</v>
      </c>
      <c r="T295" s="234">
        <v>0</v>
      </c>
      <c r="U295" s="234">
        <f t="shared" si="13"/>
        <v>1244045</v>
      </c>
      <c r="V295" s="234">
        <f t="shared" si="14"/>
        <v>1244045</v>
      </c>
    </row>
    <row r="296" spans="1:22" ht="12.75">
      <c r="A296" s="202" t="s">
        <v>732</v>
      </c>
      <c r="B296" s="203">
        <v>287</v>
      </c>
      <c r="C296">
        <v>2020</v>
      </c>
      <c r="D296" s="234">
        <v>1450000</v>
      </c>
      <c r="E296" s="234">
        <v>1198000</v>
      </c>
      <c r="F296" s="234">
        <v>90240</v>
      </c>
      <c r="G296" s="234">
        <v>25000</v>
      </c>
      <c r="H296" s="234">
        <v>157200</v>
      </c>
      <c r="I296" s="234">
        <v>150000</v>
      </c>
      <c r="J296" s="234">
        <v>181109</v>
      </c>
      <c r="K296" s="234">
        <f t="shared" si="12"/>
        <v>3251549</v>
      </c>
      <c r="L296"/>
      <c r="M296">
        <v>2021</v>
      </c>
      <c r="N296" s="234">
        <v>1342568</v>
      </c>
      <c r="O296" s="234">
        <v>734000</v>
      </c>
      <c r="P296" s="234">
        <v>120240</v>
      </c>
      <c r="Q296" s="234">
        <v>25313</v>
      </c>
      <c r="R296" s="234">
        <v>128200</v>
      </c>
      <c r="S296" s="234">
        <v>90000</v>
      </c>
      <c r="T296" s="234">
        <v>239109</v>
      </c>
      <c r="U296" s="234">
        <f t="shared" si="13"/>
        <v>2679430</v>
      </c>
      <c r="V296" s="234">
        <f t="shared" si="14"/>
        <v>2679430</v>
      </c>
    </row>
    <row r="297" spans="1:22" ht="12.75">
      <c r="A297" s="202" t="s">
        <v>733</v>
      </c>
      <c r="B297" s="203">
        <v>288</v>
      </c>
      <c r="C297">
        <v>2020</v>
      </c>
      <c r="D297" s="234">
        <v>3350000</v>
      </c>
      <c r="E297" s="234">
        <v>322200</v>
      </c>
      <c r="F297" s="234">
        <v>0</v>
      </c>
      <c r="G297" s="234">
        <v>60000</v>
      </c>
      <c r="H297" s="234">
        <v>0</v>
      </c>
      <c r="I297" s="234">
        <v>20200</v>
      </c>
      <c r="J297" s="234">
        <v>9052</v>
      </c>
      <c r="K297" s="234">
        <f t="shared" si="12"/>
        <v>3761452</v>
      </c>
      <c r="L297"/>
      <c r="M297">
        <v>2021</v>
      </c>
      <c r="N297" s="234">
        <v>3000000</v>
      </c>
      <c r="O297" s="234">
        <v>230000</v>
      </c>
      <c r="P297" s="234">
        <v>0</v>
      </c>
      <c r="Q297" s="234">
        <v>10000</v>
      </c>
      <c r="R297" s="234">
        <v>0</v>
      </c>
      <c r="S297" s="234">
        <v>20000</v>
      </c>
      <c r="T297" s="234">
        <v>184901</v>
      </c>
      <c r="U297" s="234">
        <f t="shared" si="13"/>
        <v>3444901</v>
      </c>
      <c r="V297" s="234">
        <f t="shared" si="14"/>
        <v>3444901</v>
      </c>
    </row>
    <row r="298" spans="1:22" ht="12.75">
      <c r="A298" s="202" t="s">
        <v>734</v>
      </c>
      <c r="B298" s="203">
        <v>289</v>
      </c>
      <c r="C298">
        <v>2020</v>
      </c>
      <c r="D298" s="234">
        <v>395991.22</v>
      </c>
      <c r="E298" s="234">
        <v>48890.97</v>
      </c>
      <c r="F298" s="234">
        <v>14267.68</v>
      </c>
      <c r="G298" s="234">
        <v>5083.28</v>
      </c>
      <c r="H298" s="234">
        <v>4837.78</v>
      </c>
      <c r="I298" s="234">
        <v>9498.95</v>
      </c>
      <c r="J298" s="234">
        <v>112499.32</v>
      </c>
      <c r="K298" s="234">
        <f t="shared" si="12"/>
        <v>591069.2</v>
      </c>
      <c r="L298"/>
      <c r="M298">
        <v>2021</v>
      </c>
      <c r="N298" s="234">
        <v>395595.6</v>
      </c>
      <c r="O298" s="234">
        <v>48399.04</v>
      </c>
      <c r="P298" s="234">
        <v>17010.47</v>
      </c>
      <c r="Q298" s="234">
        <v>5763.28</v>
      </c>
      <c r="R298" s="234">
        <v>4916.92</v>
      </c>
      <c r="S298" s="234">
        <v>12472.49</v>
      </c>
      <c r="T298" s="234">
        <v>115583.97</v>
      </c>
      <c r="U298" s="234">
        <f t="shared" si="13"/>
        <v>599741.77</v>
      </c>
      <c r="V298" s="234">
        <f t="shared" si="14"/>
        <v>599741.77</v>
      </c>
    </row>
    <row r="299" spans="1:22" ht="12.75">
      <c r="A299" s="202" t="s">
        <v>735</v>
      </c>
      <c r="B299" s="203">
        <v>290</v>
      </c>
      <c r="C299">
        <v>2020</v>
      </c>
      <c r="D299" s="234">
        <v>1433492</v>
      </c>
      <c r="E299" s="234">
        <v>107500</v>
      </c>
      <c r="F299" s="234">
        <v>60000</v>
      </c>
      <c r="G299" s="234">
        <v>0</v>
      </c>
      <c r="H299" s="234">
        <v>40000</v>
      </c>
      <c r="I299" s="234">
        <v>42000</v>
      </c>
      <c r="J299" s="234">
        <v>30000</v>
      </c>
      <c r="K299" s="234">
        <f t="shared" si="12"/>
        <v>1712992</v>
      </c>
      <c r="L299"/>
      <c r="M299">
        <v>2021</v>
      </c>
      <c r="N299" s="234">
        <v>1296036</v>
      </c>
      <c r="O299" s="234">
        <v>67500</v>
      </c>
      <c r="P299" s="234">
        <v>60000</v>
      </c>
      <c r="Q299" s="234">
        <v>0</v>
      </c>
      <c r="R299" s="234">
        <v>40000</v>
      </c>
      <c r="S299" s="234">
        <v>27000</v>
      </c>
      <c r="T299" s="234">
        <v>30000</v>
      </c>
      <c r="U299" s="234">
        <f t="shared" si="13"/>
        <v>1520536</v>
      </c>
      <c r="V299" s="234">
        <f t="shared" si="14"/>
        <v>1520536</v>
      </c>
    </row>
    <row r="300" spans="1:22" ht="12.75">
      <c r="A300" s="202" t="s">
        <v>736</v>
      </c>
      <c r="B300" s="203">
        <v>291</v>
      </c>
      <c r="C300">
        <v>2020</v>
      </c>
      <c r="D300" s="234">
        <v>2500000</v>
      </c>
      <c r="E300" s="234">
        <v>279000</v>
      </c>
      <c r="F300" s="234">
        <v>185890</v>
      </c>
      <c r="G300" s="234">
        <v>0</v>
      </c>
      <c r="H300" s="234">
        <v>75850</v>
      </c>
      <c r="I300" s="234">
        <v>205000</v>
      </c>
      <c r="J300" s="234">
        <v>0</v>
      </c>
      <c r="K300" s="234">
        <f t="shared" si="12"/>
        <v>3245740</v>
      </c>
      <c r="L300"/>
      <c r="M300">
        <v>2021</v>
      </c>
      <c r="N300" s="234">
        <v>2500000</v>
      </c>
      <c r="O300" s="234">
        <v>174125</v>
      </c>
      <c r="P300" s="234">
        <v>194340</v>
      </c>
      <c r="Q300" s="234">
        <v>0</v>
      </c>
      <c r="R300" s="234">
        <v>76609</v>
      </c>
      <c r="S300" s="234">
        <v>176800</v>
      </c>
      <c r="T300" s="234">
        <v>0</v>
      </c>
      <c r="U300" s="234">
        <f t="shared" si="13"/>
        <v>3121874</v>
      </c>
      <c r="V300" s="234">
        <f t="shared" si="14"/>
        <v>3121874</v>
      </c>
    </row>
    <row r="301" spans="1:22" ht="12.75">
      <c r="A301" s="202" t="s">
        <v>737</v>
      </c>
      <c r="B301" s="203">
        <v>292</v>
      </c>
      <c r="C301">
        <v>2020</v>
      </c>
      <c r="D301" s="234">
        <v>1535000</v>
      </c>
      <c r="E301" s="234">
        <v>46000</v>
      </c>
      <c r="F301" s="234">
        <v>117000</v>
      </c>
      <c r="G301" s="234">
        <v>0</v>
      </c>
      <c r="H301" s="234">
        <v>23000</v>
      </c>
      <c r="I301" s="234">
        <v>39000</v>
      </c>
      <c r="J301" s="234">
        <v>16000</v>
      </c>
      <c r="K301" s="234">
        <f t="shared" si="12"/>
        <v>1776000</v>
      </c>
      <c r="L301"/>
      <c r="M301">
        <v>2021</v>
      </c>
      <c r="N301" s="234">
        <v>1500000</v>
      </c>
      <c r="O301" s="234">
        <v>42500</v>
      </c>
      <c r="P301" s="234">
        <v>115000</v>
      </c>
      <c r="Q301" s="234">
        <v>0</v>
      </c>
      <c r="R301" s="234">
        <v>23000</v>
      </c>
      <c r="S301" s="234">
        <v>39000</v>
      </c>
      <c r="T301" s="234">
        <v>10500</v>
      </c>
      <c r="U301" s="234">
        <f t="shared" si="13"/>
        <v>1730000</v>
      </c>
      <c r="V301" s="234">
        <f t="shared" si="14"/>
        <v>1730000</v>
      </c>
    </row>
    <row r="302" spans="1:22" ht="12.75">
      <c r="A302" s="202" t="s">
        <v>738</v>
      </c>
      <c r="B302" s="203">
        <v>293</v>
      </c>
      <c r="C302">
        <v>2020</v>
      </c>
      <c r="D302" s="234">
        <v>7325000</v>
      </c>
      <c r="E302" s="234">
        <v>940600</v>
      </c>
      <c r="F302" s="234">
        <v>760000</v>
      </c>
      <c r="G302" s="234">
        <v>100000</v>
      </c>
      <c r="H302" s="234">
        <v>315000</v>
      </c>
      <c r="I302" s="234">
        <v>1000000</v>
      </c>
      <c r="J302" s="234">
        <v>510000</v>
      </c>
      <c r="K302" s="234">
        <f t="shared" si="12"/>
        <v>10950600</v>
      </c>
      <c r="L302"/>
      <c r="M302">
        <v>2021</v>
      </c>
      <c r="N302" s="234">
        <v>7325000</v>
      </c>
      <c r="O302" s="234">
        <v>503600</v>
      </c>
      <c r="P302" s="234">
        <v>740000</v>
      </c>
      <c r="Q302" s="234">
        <v>100000</v>
      </c>
      <c r="R302" s="234">
        <v>280000</v>
      </c>
      <c r="S302" s="234">
        <v>325000</v>
      </c>
      <c r="T302" s="234">
        <v>260000</v>
      </c>
      <c r="U302" s="234">
        <f t="shared" si="13"/>
        <v>9533600</v>
      </c>
      <c r="V302" s="234">
        <f t="shared" si="14"/>
        <v>9533600</v>
      </c>
    </row>
    <row r="303" spans="1:22" ht="12.75">
      <c r="A303" s="202" t="s">
        <v>739</v>
      </c>
      <c r="B303" s="203">
        <v>294</v>
      </c>
      <c r="C303">
        <v>2020</v>
      </c>
      <c r="D303" s="234">
        <v>1025000</v>
      </c>
      <c r="E303" s="234">
        <v>42000</v>
      </c>
      <c r="F303" s="234">
        <v>87500</v>
      </c>
      <c r="G303" s="234">
        <v>7500</v>
      </c>
      <c r="H303" s="234">
        <v>5250</v>
      </c>
      <c r="I303" s="234">
        <v>12500</v>
      </c>
      <c r="J303" s="234">
        <v>1501173</v>
      </c>
      <c r="K303" s="234">
        <f t="shared" si="12"/>
        <v>2680923</v>
      </c>
      <c r="L303"/>
      <c r="M303">
        <v>2021</v>
      </c>
      <c r="N303" s="234">
        <v>1050000</v>
      </c>
      <c r="O303" s="234">
        <v>42000</v>
      </c>
      <c r="P303" s="234">
        <v>85000</v>
      </c>
      <c r="Q303" s="234">
        <v>10000</v>
      </c>
      <c r="R303" s="234">
        <v>55250</v>
      </c>
      <c r="S303" s="234">
        <v>12500</v>
      </c>
      <c r="T303" s="234">
        <v>1478329</v>
      </c>
      <c r="U303" s="234">
        <f t="shared" si="13"/>
        <v>2733079</v>
      </c>
      <c r="V303" s="234">
        <f t="shared" si="14"/>
        <v>2733079</v>
      </c>
    </row>
    <row r="304" spans="1:22" ht="12.75">
      <c r="A304" s="202" t="s">
        <v>740</v>
      </c>
      <c r="B304" s="203">
        <v>295</v>
      </c>
      <c r="C304">
        <v>2020</v>
      </c>
      <c r="D304" s="234">
        <v>4719642</v>
      </c>
      <c r="E304" s="234">
        <v>1627631</v>
      </c>
      <c r="F304" s="234">
        <v>218090</v>
      </c>
      <c r="G304" s="234">
        <v>15997</v>
      </c>
      <c r="H304" s="234">
        <v>83995</v>
      </c>
      <c r="I304" s="234">
        <v>76510</v>
      </c>
      <c r="J304" s="234">
        <v>83100</v>
      </c>
      <c r="K304" s="234">
        <f t="shared" si="12"/>
        <v>6824965</v>
      </c>
      <c r="L304"/>
      <c r="M304">
        <v>2021</v>
      </c>
      <c r="N304" s="234">
        <v>4522180</v>
      </c>
      <c r="O304" s="234">
        <v>776809</v>
      </c>
      <c r="P304" s="234">
        <v>196341</v>
      </c>
      <c r="Q304" s="234">
        <v>8531</v>
      </c>
      <c r="R304" s="234">
        <v>56228</v>
      </c>
      <c r="S304" s="234">
        <v>122133</v>
      </c>
      <c r="T304" s="234">
        <v>88653</v>
      </c>
      <c r="U304" s="234">
        <f t="shared" si="13"/>
        <v>5770875</v>
      </c>
      <c r="V304" s="234">
        <f t="shared" si="14"/>
        <v>5770875</v>
      </c>
    </row>
    <row r="305" spans="1:22" ht="12.75">
      <c r="A305" s="202" t="s">
        <v>741</v>
      </c>
      <c r="B305" s="203">
        <v>296</v>
      </c>
      <c r="C305" s="236">
        <v>2020</v>
      </c>
      <c r="D305" s="234">
        <v>900000</v>
      </c>
      <c r="E305" s="234">
        <v>390000</v>
      </c>
      <c r="F305" s="234">
        <v>150000</v>
      </c>
      <c r="G305" s="234">
        <v>10000</v>
      </c>
      <c r="H305" s="234">
        <v>80000</v>
      </c>
      <c r="I305" s="234">
        <v>25000</v>
      </c>
      <c r="J305" s="234">
        <v>210000</v>
      </c>
      <c r="K305" s="234">
        <f t="shared" si="12"/>
        <v>1765000</v>
      </c>
      <c r="L305"/>
      <c r="M305">
        <v>2021</v>
      </c>
      <c r="N305" s="234">
        <v>900000</v>
      </c>
      <c r="O305" s="234">
        <v>430000</v>
      </c>
      <c r="P305" s="234">
        <v>175000</v>
      </c>
      <c r="Q305" s="234">
        <v>10000</v>
      </c>
      <c r="R305" s="234">
        <v>90000</v>
      </c>
      <c r="S305" s="234">
        <v>25000</v>
      </c>
      <c r="T305" s="234">
        <v>210000</v>
      </c>
      <c r="U305" s="234">
        <f t="shared" si="13"/>
        <v>1840000</v>
      </c>
      <c r="V305" s="234">
        <f t="shared" si="14"/>
        <v>1840000</v>
      </c>
    </row>
    <row r="306" spans="1:22" ht="12.75">
      <c r="A306" s="202" t="s">
        <v>742</v>
      </c>
      <c r="B306" s="203">
        <v>297</v>
      </c>
      <c r="C306">
        <v>2020</v>
      </c>
      <c r="D306" s="234">
        <v>73000</v>
      </c>
      <c r="E306" s="234">
        <v>0</v>
      </c>
      <c r="F306" s="234">
        <v>12000</v>
      </c>
      <c r="G306" s="234">
        <v>30000</v>
      </c>
      <c r="H306" s="234">
        <v>1700</v>
      </c>
      <c r="I306" s="234">
        <v>3000</v>
      </c>
      <c r="J306" s="234">
        <v>0</v>
      </c>
      <c r="K306" s="234">
        <f t="shared" si="12"/>
        <v>119700</v>
      </c>
      <c r="L306"/>
      <c r="M306">
        <v>2021</v>
      </c>
      <c r="N306" s="234">
        <v>70000</v>
      </c>
      <c r="O306" s="234">
        <v>0</v>
      </c>
      <c r="P306" s="234">
        <v>5000</v>
      </c>
      <c r="Q306" s="234">
        <v>28000</v>
      </c>
      <c r="R306" s="234">
        <v>500</v>
      </c>
      <c r="S306" s="234">
        <v>5000</v>
      </c>
      <c r="T306" s="234">
        <v>5000</v>
      </c>
      <c r="U306" s="234">
        <f t="shared" si="13"/>
        <v>113500</v>
      </c>
      <c r="V306" s="234">
        <f t="shared" si="14"/>
        <v>113500</v>
      </c>
    </row>
    <row r="307" spans="1:22" ht="12.75">
      <c r="A307" s="202" t="s">
        <v>743</v>
      </c>
      <c r="B307" s="203">
        <v>298</v>
      </c>
      <c r="C307">
        <v>2020</v>
      </c>
      <c r="D307" s="234">
        <v>1000000</v>
      </c>
      <c r="E307" s="234">
        <v>30000</v>
      </c>
      <c r="F307" s="234">
        <v>25000</v>
      </c>
      <c r="G307" s="234">
        <v>75000</v>
      </c>
      <c r="H307" s="234">
        <v>30000</v>
      </c>
      <c r="I307" s="234">
        <v>18000</v>
      </c>
      <c r="J307" s="234">
        <v>12000</v>
      </c>
      <c r="K307" s="234">
        <f t="shared" si="12"/>
        <v>1190000</v>
      </c>
      <c r="L307"/>
      <c r="M307">
        <v>2021</v>
      </c>
      <c r="N307" s="234">
        <v>1000000</v>
      </c>
      <c r="O307" s="234">
        <v>30000</v>
      </c>
      <c r="P307" s="234">
        <v>25000</v>
      </c>
      <c r="Q307" s="234">
        <v>85000</v>
      </c>
      <c r="R307" s="234">
        <v>25000</v>
      </c>
      <c r="S307" s="234">
        <v>20000</v>
      </c>
      <c r="T307" s="234">
        <v>5000</v>
      </c>
      <c r="U307" s="234">
        <f t="shared" si="13"/>
        <v>1190000</v>
      </c>
      <c r="V307" s="234">
        <f t="shared" si="14"/>
        <v>1190000</v>
      </c>
    </row>
    <row r="308" spans="1:22" ht="12.75">
      <c r="A308" s="202" t="s">
        <v>744</v>
      </c>
      <c r="B308" s="203">
        <v>299</v>
      </c>
      <c r="C308">
        <v>2020</v>
      </c>
      <c r="D308" s="234">
        <v>1276004.41</v>
      </c>
      <c r="E308" s="234">
        <v>107650</v>
      </c>
      <c r="F308" s="234">
        <v>132259</v>
      </c>
      <c r="G308" s="234">
        <v>10000</v>
      </c>
      <c r="H308" s="234">
        <v>18879</v>
      </c>
      <c r="I308" s="234">
        <v>10000</v>
      </c>
      <c r="J308" s="234">
        <v>90.64</v>
      </c>
      <c r="K308" s="234">
        <f t="shared" si="12"/>
        <v>1554883.0499999998</v>
      </c>
      <c r="L308"/>
      <c r="M308">
        <v>2021</v>
      </c>
      <c r="N308" s="234">
        <v>1236000</v>
      </c>
      <c r="O308" s="234">
        <v>110000</v>
      </c>
      <c r="P308" s="234">
        <v>90000</v>
      </c>
      <c r="Q308" s="234">
        <v>10000</v>
      </c>
      <c r="R308" s="234">
        <v>15000</v>
      </c>
      <c r="S308" s="234">
        <v>20000</v>
      </c>
      <c r="T308" s="234">
        <v>60.01</v>
      </c>
      <c r="U308" s="234">
        <f t="shared" si="13"/>
        <v>1481060.01</v>
      </c>
      <c r="V308" s="234">
        <f t="shared" si="14"/>
        <v>1481060.01</v>
      </c>
    </row>
    <row r="309" spans="1:22" ht="12.75">
      <c r="A309" s="202" t="s">
        <v>745</v>
      </c>
      <c r="B309" s="203">
        <v>300</v>
      </c>
      <c r="C309">
        <v>2020</v>
      </c>
      <c r="D309" s="234">
        <v>350000</v>
      </c>
      <c r="E309" s="234">
        <v>359000</v>
      </c>
      <c r="F309" s="234">
        <v>80000</v>
      </c>
      <c r="G309" s="234">
        <v>50000</v>
      </c>
      <c r="H309" s="234">
        <v>30000</v>
      </c>
      <c r="I309" s="234">
        <v>60000</v>
      </c>
      <c r="J309" s="234">
        <v>274400</v>
      </c>
      <c r="K309" s="234">
        <f t="shared" si="12"/>
        <v>1203400</v>
      </c>
      <c r="L309"/>
      <c r="M309">
        <v>2021</v>
      </c>
      <c r="N309" s="234">
        <v>331000</v>
      </c>
      <c r="O309" s="234">
        <v>277000</v>
      </c>
      <c r="P309" s="234">
        <v>80000</v>
      </c>
      <c r="Q309" s="234">
        <v>52000</v>
      </c>
      <c r="R309" s="234">
        <v>30000</v>
      </c>
      <c r="S309" s="234">
        <v>60000</v>
      </c>
      <c r="T309" s="234">
        <v>274400</v>
      </c>
      <c r="U309" s="234">
        <f t="shared" si="13"/>
        <v>1104400</v>
      </c>
      <c r="V309" s="234">
        <f t="shared" si="14"/>
        <v>1104400</v>
      </c>
    </row>
    <row r="310" spans="1:22" ht="12.75">
      <c r="A310" s="202" t="s">
        <v>746</v>
      </c>
      <c r="B310" s="203">
        <v>301</v>
      </c>
      <c r="C310">
        <v>2020</v>
      </c>
      <c r="D310" s="234">
        <v>2140000</v>
      </c>
      <c r="E310" s="234">
        <v>316000</v>
      </c>
      <c r="F310" s="234">
        <v>350000</v>
      </c>
      <c r="G310" s="234">
        <v>36000</v>
      </c>
      <c r="H310" s="234">
        <v>20000</v>
      </c>
      <c r="I310" s="234">
        <v>138383</v>
      </c>
      <c r="J310" s="234">
        <v>225617</v>
      </c>
      <c r="K310" s="234">
        <f t="shared" si="12"/>
        <v>3226000</v>
      </c>
      <c r="L310"/>
      <c r="M310">
        <v>2021</v>
      </c>
      <c r="N310" s="234">
        <v>1900000</v>
      </c>
      <c r="O310" s="234">
        <v>329702</v>
      </c>
      <c r="P310" s="234">
        <v>168000</v>
      </c>
      <c r="Q310" s="234">
        <v>37000</v>
      </c>
      <c r="R310" s="234">
        <v>20958</v>
      </c>
      <c r="S310" s="234">
        <v>100000</v>
      </c>
      <c r="T310" s="234">
        <v>353022</v>
      </c>
      <c r="U310" s="234">
        <f t="shared" si="13"/>
        <v>2908682</v>
      </c>
      <c r="V310" s="234">
        <f t="shared" si="14"/>
        <v>2908682</v>
      </c>
    </row>
    <row r="311" spans="1:22" ht="12.75">
      <c r="A311" s="202" t="s">
        <v>747</v>
      </c>
      <c r="B311" s="203">
        <v>302</v>
      </c>
      <c r="C311">
        <v>2020</v>
      </c>
      <c r="D311" s="234">
        <v>54000</v>
      </c>
      <c r="E311" s="234">
        <v>0</v>
      </c>
      <c r="F311" s="234">
        <v>6000</v>
      </c>
      <c r="G311" s="234">
        <v>3500</v>
      </c>
      <c r="H311" s="234">
        <v>450</v>
      </c>
      <c r="I311" s="234">
        <v>2000</v>
      </c>
      <c r="J311" s="234">
        <v>0</v>
      </c>
      <c r="K311" s="234">
        <f t="shared" si="12"/>
        <v>65950</v>
      </c>
      <c r="L311"/>
      <c r="M311">
        <v>2021</v>
      </c>
      <c r="N311" s="234">
        <v>45000</v>
      </c>
      <c r="O311" s="234">
        <v>0</v>
      </c>
      <c r="P311" s="234">
        <v>1000</v>
      </c>
      <c r="Q311" s="234">
        <v>3000</v>
      </c>
      <c r="R311" s="234">
        <v>250</v>
      </c>
      <c r="S311" s="234">
        <v>500</v>
      </c>
      <c r="T311" s="234">
        <v>0</v>
      </c>
      <c r="U311" s="234">
        <f t="shared" si="13"/>
        <v>49750</v>
      </c>
      <c r="V311" s="234">
        <f t="shared" si="14"/>
        <v>49750</v>
      </c>
    </row>
    <row r="312" spans="1:22" ht="12.75">
      <c r="A312" s="202" t="s">
        <v>748</v>
      </c>
      <c r="B312" s="203">
        <v>303</v>
      </c>
      <c r="C312">
        <v>2020</v>
      </c>
      <c r="D312" s="234">
        <v>1025192</v>
      </c>
      <c r="E312" s="234">
        <v>0</v>
      </c>
      <c r="F312" s="234">
        <v>115000</v>
      </c>
      <c r="G312" s="234">
        <v>186</v>
      </c>
      <c r="H312" s="234">
        <v>31000</v>
      </c>
      <c r="I312" s="234">
        <v>10000</v>
      </c>
      <c r="J312" s="234">
        <v>308</v>
      </c>
      <c r="K312" s="234">
        <f t="shared" si="12"/>
        <v>1181686</v>
      </c>
      <c r="L312"/>
      <c r="M312">
        <v>2021</v>
      </c>
      <c r="N312" s="234">
        <v>946272</v>
      </c>
      <c r="O312" s="234">
        <v>0</v>
      </c>
      <c r="P312" s="234">
        <v>91000</v>
      </c>
      <c r="Q312" s="234">
        <v>224</v>
      </c>
      <c r="R312" s="234">
        <v>26500</v>
      </c>
      <c r="S312" s="234">
        <v>10000</v>
      </c>
      <c r="T312" s="234">
        <v>162</v>
      </c>
      <c r="U312" s="234">
        <f t="shared" si="13"/>
        <v>1074158</v>
      </c>
      <c r="V312" s="234">
        <f t="shared" si="14"/>
        <v>1074158</v>
      </c>
    </row>
    <row r="313" spans="1:22" ht="12.75">
      <c r="A313" s="202" t="s">
        <v>749</v>
      </c>
      <c r="B313" s="203">
        <v>304</v>
      </c>
      <c r="C313">
        <v>2020</v>
      </c>
      <c r="D313" s="234">
        <v>2133229</v>
      </c>
      <c r="E313" s="234">
        <v>85000</v>
      </c>
      <c r="F313" s="234">
        <v>65000</v>
      </c>
      <c r="G313" s="234">
        <v>5400</v>
      </c>
      <c r="H313" s="234">
        <v>10000</v>
      </c>
      <c r="I313" s="234">
        <v>70300</v>
      </c>
      <c r="J313" s="234">
        <v>225000</v>
      </c>
      <c r="K313" s="234">
        <f t="shared" si="12"/>
        <v>2593929</v>
      </c>
      <c r="L313"/>
      <c r="M313">
        <v>2021</v>
      </c>
      <c r="N313" s="234">
        <v>2115120</v>
      </c>
      <c r="O313" s="234">
        <v>139401</v>
      </c>
      <c r="P313" s="234">
        <v>80000</v>
      </c>
      <c r="Q313" s="234">
        <v>6000</v>
      </c>
      <c r="R313" s="234">
        <v>50000</v>
      </c>
      <c r="S313" s="234">
        <v>60000</v>
      </c>
      <c r="T313" s="234">
        <v>225000</v>
      </c>
      <c r="U313" s="234">
        <f t="shared" si="13"/>
        <v>2675521</v>
      </c>
      <c r="V313" s="234">
        <f t="shared" si="14"/>
        <v>2675521</v>
      </c>
    </row>
    <row r="314" spans="1:22" ht="12.75">
      <c r="A314" s="202" t="s">
        <v>750</v>
      </c>
      <c r="B314" s="203">
        <v>305</v>
      </c>
      <c r="C314">
        <v>2020</v>
      </c>
      <c r="D314" s="234">
        <v>4100005</v>
      </c>
      <c r="E314" s="234">
        <v>935000</v>
      </c>
      <c r="F314" s="234">
        <v>270000</v>
      </c>
      <c r="G314" s="234">
        <v>2078784</v>
      </c>
      <c r="H314" s="234">
        <v>70000</v>
      </c>
      <c r="I314" s="234">
        <v>145000</v>
      </c>
      <c r="J314" s="234">
        <v>0</v>
      </c>
      <c r="K314" s="234">
        <f t="shared" si="12"/>
        <v>7598789</v>
      </c>
      <c r="L314"/>
      <c r="M314">
        <v>2021</v>
      </c>
      <c r="N314" s="234">
        <v>3950000</v>
      </c>
      <c r="O314" s="234">
        <v>500000</v>
      </c>
      <c r="P314" s="234">
        <v>260000</v>
      </c>
      <c r="Q314" s="234">
        <v>2228000</v>
      </c>
      <c r="R314" s="234">
        <v>100000</v>
      </c>
      <c r="S314" s="234">
        <v>130000</v>
      </c>
      <c r="T314" s="234">
        <v>0</v>
      </c>
      <c r="U314" s="234">
        <f t="shared" si="13"/>
        <v>7168000</v>
      </c>
      <c r="V314" s="234">
        <f t="shared" si="14"/>
        <v>7168000</v>
      </c>
    </row>
    <row r="315" spans="1:22" ht="12.75">
      <c r="A315" s="202" t="s">
        <v>751</v>
      </c>
      <c r="B315" s="203">
        <v>306</v>
      </c>
      <c r="C315">
        <v>2020</v>
      </c>
      <c r="D315" s="234">
        <v>190000</v>
      </c>
      <c r="E315" s="234">
        <v>0</v>
      </c>
      <c r="F315" s="234">
        <v>35000</v>
      </c>
      <c r="G315" s="234">
        <v>6000</v>
      </c>
      <c r="H315" s="234">
        <v>3000</v>
      </c>
      <c r="I315" s="234">
        <v>4000</v>
      </c>
      <c r="J315" s="234">
        <v>10000</v>
      </c>
      <c r="K315" s="234">
        <f t="shared" si="12"/>
        <v>248000</v>
      </c>
      <c r="L315"/>
      <c r="M315">
        <v>2021</v>
      </c>
      <c r="N315" s="234">
        <v>200567.88</v>
      </c>
      <c r="O315" s="234">
        <v>0</v>
      </c>
      <c r="P315" s="234">
        <v>35000</v>
      </c>
      <c r="Q315" s="234">
        <v>6000</v>
      </c>
      <c r="R315" s="234">
        <v>3000</v>
      </c>
      <c r="S315" s="234">
        <v>4000</v>
      </c>
      <c r="T315" s="234">
        <v>80658</v>
      </c>
      <c r="U315" s="234">
        <f t="shared" si="13"/>
        <v>329225.88</v>
      </c>
      <c r="V315" s="234">
        <f t="shared" si="14"/>
        <v>329225.88</v>
      </c>
    </row>
    <row r="316" spans="1:22" ht="12.75">
      <c r="A316" s="202" t="s">
        <v>752</v>
      </c>
      <c r="B316" s="203">
        <v>307</v>
      </c>
      <c r="C316">
        <v>2020</v>
      </c>
      <c r="D316" s="234">
        <v>4280000</v>
      </c>
      <c r="E316" s="234">
        <v>780000</v>
      </c>
      <c r="F316" s="234">
        <v>290000</v>
      </c>
      <c r="G316" s="234">
        <v>4000</v>
      </c>
      <c r="H316" s="234">
        <v>37000</v>
      </c>
      <c r="I316" s="234">
        <v>81000</v>
      </c>
      <c r="J316" s="234">
        <v>200000</v>
      </c>
      <c r="K316" s="234">
        <f t="shared" si="12"/>
        <v>5672000</v>
      </c>
      <c r="L316"/>
      <c r="M316">
        <v>2021</v>
      </c>
      <c r="N316" s="234">
        <v>3900000</v>
      </c>
      <c r="O316" s="234">
        <v>400000</v>
      </c>
      <c r="P316" s="234">
        <v>200000</v>
      </c>
      <c r="Q316" s="234">
        <v>4000</v>
      </c>
      <c r="R316" s="234">
        <v>30000</v>
      </c>
      <c r="S316" s="234">
        <v>75000</v>
      </c>
      <c r="T316" s="234">
        <v>280000</v>
      </c>
      <c r="U316" s="234">
        <f t="shared" si="13"/>
        <v>4889000</v>
      </c>
      <c r="V316" s="234">
        <f t="shared" si="14"/>
        <v>4889000</v>
      </c>
    </row>
    <row r="317" spans="1:22" ht="12.75">
      <c r="A317" s="202" t="s">
        <v>753</v>
      </c>
      <c r="B317" s="203">
        <v>308</v>
      </c>
      <c r="C317">
        <v>2020</v>
      </c>
      <c r="D317" s="234">
        <v>8100000</v>
      </c>
      <c r="E317" s="234">
        <v>7055000</v>
      </c>
      <c r="F317" s="234">
        <v>606000</v>
      </c>
      <c r="G317" s="234">
        <v>71500</v>
      </c>
      <c r="H317" s="234">
        <v>470000</v>
      </c>
      <c r="I317" s="234">
        <v>1200000</v>
      </c>
      <c r="J317" s="234">
        <v>1140000</v>
      </c>
      <c r="K317" s="234">
        <f t="shared" si="12"/>
        <v>18642500</v>
      </c>
      <c r="L317"/>
      <c r="M317">
        <v>2021</v>
      </c>
      <c r="N317" s="234">
        <v>7200000</v>
      </c>
      <c r="O317" s="234">
        <v>3000000</v>
      </c>
      <c r="P317" s="234">
        <v>509000</v>
      </c>
      <c r="Q317" s="234">
        <v>72000</v>
      </c>
      <c r="R317" s="234">
        <v>400000</v>
      </c>
      <c r="S317" s="234">
        <v>1200000</v>
      </c>
      <c r="T317" s="234">
        <v>1150000</v>
      </c>
      <c r="U317" s="234">
        <f t="shared" si="13"/>
        <v>13531000</v>
      </c>
      <c r="V317" s="234">
        <f t="shared" si="14"/>
        <v>13531000</v>
      </c>
    </row>
    <row r="318" spans="1:22" ht="12.75">
      <c r="A318" s="202" t="s">
        <v>754</v>
      </c>
      <c r="B318" s="203">
        <v>309</v>
      </c>
      <c r="C318">
        <v>2020</v>
      </c>
      <c r="D318" s="234">
        <v>952402.25</v>
      </c>
      <c r="E318" s="234">
        <v>101800</v>
      </c>
      <c r="F318" s="234">
        <v>80000</v>
      </c>
      <c r="G318" s="234">
        <v>13000</v>
      </c>
      <c r="H318" s="234">
        <v>20000</v>
      </c>
      <c r="I318" s="234">
        <v>25000</v>
      </c>
      <c r="J318" s="234">
        <v>310000</v>
      </c>
      <c r="K318" s="234">
        <f t="shared" si="12"/>
        <v>1502202.25</v>
      </c>
      <c r="L318"/>
      <c r="M318">
        <v>2021</v>
      </c>
      <c r="N318" s="234">
        <v>950000</v>
      </c>
      <c r="O318" s="234">
        <v>101800</v>
      </c>
      <c r="P318" s="234">
        <v>80000</v>
      </c>
      <c r="Q318" s="234">
        <v>13000</v>
      </c>
      <c r="R318" s="234">
        <v>16000</v>
      </c>
      <c r="S318" s="234">
        <v>21492.32</v>
      </c>
      <c r="T318" s="234">
        <v>260000</v>
      </c>
      <c r="U318" s="234">
        <f t="shared" si="13"/>
        <v>1442292.32</v>
      </c>
      <c r="V318" s="234">
        <f t="shared" si="14"/>
        <v>1442292.32</v>
      </c>
    </row>
    <row r="319" spans="1:22" ht="12.75">
      <c r="A319" s="202" t="s">
        <v>755</v>
      </c>
      <c r="B319" s="203">
        <v>310</v>
      </c>
      <c r="C319">
        <v>2020</v>
      </c>
      <c r="D319" s="237">
        <v>2900000</v>
      </c>
      <c r="E319" s="237">
        <v>907000</v>
      </c>
      <c r="F319" s="237">
        <v>275000</v>
      </c>
      <c r="G319" s="237">
        <v>0</v>
      </c>
      <c r="H319" s="237">
        <v>75000</v>
      </c>
      <c r="I319" s="237">
        <v>120000</v>
      </c>
      <c r="J319" s="237">
        <v>600000</v>
      </c>
      <c r="K319" s="234">
        <f t="shared" si="12"/>
        <v>4877000</v>
      </c>
      <c r="L319"/>
      <c r="M319">
        <v>2021</v>
      </c>
      <c r="N319" s="237">
        <v>2200000</v>
      </c>
      <c r="O319" s="237">
        <v>415000</v>
      </c>
      <c r="P319" s="237">
        <v>125000</v>
      </c>
      <c r="Q319" s="237">
        <v>0</v>
      </c>
      <c r="R319" s="237">
        <v>45000</v>
      </c>
      <c r="S319" s="237">
        <v>40000</v>
      </c>
      <c r="T319" s="237">
        <v>450000</v>
      </c>
      <c r="U319" s="234">
        <f t="shared" si="13"/>
        <v>3275000</v>
      </c>
      <c r="V319" s="234">
        <f t="shared" si="14"/>
        <v>3275000</v>
      </c>
    </row>
    <row r="320" spans="1:22" ht="12.75">
      <c r="A320" s="202" t="s">
        <v>756</v>
      </c>
      <c r="B320" s="203">
        <v>311</v>
      </c>
      <c r="C320">
        <v>2020</v>
      </c>
      <c r="D320" s="234">
        <v>578868.38</v>
      </c>
      <c r="E320" s="234">
        <v>0</v>
      </c>
      <c r="F320" s="234">
        <v>117000</v>
      </c>
      <c r="G320" s="234">
        <v>5413.8</v>
      </c>
      <c r="H320" s="234">
        <v>14000</v>
      </c>
      <c r="I320" s="234">
        <v>21000</v>
      </c>
      <c r="J320" s="234">
        <v>3000</v>
      </c>
      <c r="K320" s="234">
        <f t="shared" si="12"/>
        <v>739282.18</v>
      </c>
      <c r="L320"/>
      <c r="M320">
        <v>2021</v>
      </c>
      <c r="N320" s="234">
        <v>515000</v>
      </c>
      <c r="O320" s="234">
        <v>0</v>
      </c>
      <c r="P320" s="234">
        <v>95000</v>
      </c>
      <c r="Q320" s="234">
        <v>2700</v>
      </c>
      <c r="R320" s="234">
        <v>11000</v>
      </c>
      <c r="S320" s="234">
        <v>19000</v>
      </c>
      <c r="T320" s="234">
        <v>4400</v>
      </c>
      <c r="U320" s="234">
        <f t="shared" si="13"/>
        <v>647100</v>
      </c>
      <c r="V320" s="234">
        <f t="shared" si="14"/>
        <v>647100</v>
      </c>
    </row>
    <row r="321" spans="1:22" ht="12.75">
      <c r="A321" s="202" t="s">
        <v>757</v>
      </c>
      <c r="B321" s="203">
        <v>312</v>
      </c>
      <c r="C321">
        <v>2020</v>
      </c>
      <c r="D321" s="234">
        <v>82000</v>
      </c>
      <c r="E321" s="234">
        <v>0</v>
      </c>
      <c r="F321" s="234">
        <v>4000</v>
      </c>
      <c r="G321" s="234">
        <v>0</v>
      </c>
      <c r="H321" s="234">
        <v>2000</v>
      </c>
      <c r="I321" s="234">
        <v>1500</v>
      </c>
      <c r="J321" s="234">
        <v>30000</v>
      </c>
      <c r="K321" s="234">
        <f t="shared" si="12"/>
        <v>119500</v>
      </c>
      <c r="L321"/>
      <c r="M321">
        <v>2021</v>
      </c>
      <c r="N321" s="234">
        <v>95000</v>
      </c>
      <c r="O321" s="234">
        <v>0</v>
      </c>
      <c r="P321" s="234">
        <v>3000</v>
      </c>
      <c r="Q321" s="234">
        <v>0</v>
      </c>
      <c r="R321" s="234">
        <v>2000</v>
      </c>
      <c r="S321" s="234">
        <v>2000</v>
      </c>
      <c r="T321" s="234">
        <v>25000</v>
      </c>
      <c r="U321" s="234">
        <f t="shared" si="13"/>
        <v>127000</v>
      </c>
      <c r="V321" s="234">
        <f t="shared" si="14"/>
        <v>127000</v>
      </c>
    </row>
    <row r="322" spans="1:22" ht="12.75">
      <c r="A322" s="202" t="s">
        <v>758</v>
      </c>
      <c r="B322" s="203">
        <v>313</v>
      </c>
      <c r="C322" s="238">
        <v>2020</v>
      </c>
      <c r="D322" s="239">
        <v>80000</v>
      </c>
      <c r="E322" s="239">
        <v>0</v>
      </c>
      <c r="F322" s="239">
        <v>8600</v>
      </c>
      <c r="G322" s="239">
        <v>108000</v>
      </c>
      <c r="H322" s="239">
        <v>800</v>
      </c>
      <c r="I322" s="239">
        <v>1000</v>
      </c>
      <c r="J322" s="239">
        <v>4500</v>
      </c>
      <c r="K322" s="234">
        <f t="shared" si="12"/>
        <v>202900</v>
      </c>
      <c r="L322"/>
      <c r="M322">
        <v>2021</v>
      </c>
      <c r="N322" s="239">
        <v>90000</v>
      </c>
      <c r="O322" s="239">
        <v>0</v>
      </c>
      <c r="P322" s="239">
        <v>12000</v>
      </c>
      <c r="Q322" s="239">
        <v>109000</v>
      </c>
      <c r="R322" s="239">
        <v>900</v>
      </c>
      <c r="S322" s="239">
        <v>1000</v>
      </c>
      <c r="T322" s="239">
        <v>4500</v>
      </c>
      <c r="U322" s="234">
        <f t="shared" si="13"/>
        <v>217400</v>
      </c>
      <c r="V322" s="234">
        <f t="shared" si="14"/>
        <v>217400</v>
      </c>
    </row>
    <row r="323" spans="1:22" ht="12.75">
      <c r="A323" s="202" t="s">
        <v>759</v>
      </c>
      <c r="B323" s="203">
        <v>314</v>
      </c>
      <c r="C323">
        <v>2020</v>
      </c>
      <c r="D323" s="234">
        <v>4350000</v>
      </c>
      <c r="E323" s="234">
        <v>1250000</v>
      </c>
      <c r="F323" s="234">
        <v>250000</v>
      </c>
      <c r="G323" s="234">
        <v>977236</v>
      </c>
      <c r="H323" s="234">
        <v>705000</v>
      </c>
      <c r="I323" s="234">
        <v>500000</v>
      </c>
      <c r="J323" s="234">
        <v>423090</v>
      </c>
      <c r="K323" s="234">
        <f t="shared" si="12"/>
        <v>8455326</v>
      </c>
      <c r="L323"/>
      <c r="M323">
        <v>2021</v>
      </c>
      <c r="N323" s="234">
        <v>3915000</v>
      </c>
      <c r="O323" s="234">
        <v>937500</v>
      </c>
      <c r="P323" s="234">
        <v>250000</v>
      </c>
      <c r="Q323" s="234">
        <v>1024699</v>
      </c>
      <c r="R323" s="234">
        <v>610000</v>
      </c>
      <c r="S323" s="234">
        <v>500000</v>
      </c>
      <c r="T323" s="234">
        <v>104595</v>
      </c>
      <c r="U323" s="234">
        <f t="shared" si="13"/>
        <v>7341794</v>
      </c>
      <c r="V323" s="234">
        <f t="shared" si="14"/>
        <v>7341794</v>
      </c>
    </row>
    <row r="324" spans="1:22" ht="12.75">
      <c r="A324" s="202" t="s">
        <v>760</v>
      </c>
      <c r="B324" s="203">
        <v>315</v>
      </c>
      <c r="C324">
        <v>2020</v>
      </c>
      <c r="D324" s="234">
        <v>2820000</v>
      </c>
      <c r="E324" s="234">
        <v>245000</v>
      </c>
      <c r="F324" s="234">
        <v>267596</v>
      </c>
      <c r="G324" s="234">
        <v>75000</v>
      </c>
      <c r="H324" s="234">
        <v>40000</v>
      </c>
      <c r="I324" s="234">
        <v>350000</v>
      </c>
      <c r="J324" s="234">
        <v>5404</v>
      </c>
      <c r="K324" s="234">
        <f t="shared" si="12"/>
        <v>3803000</v>
      </c>
      <c r="L324"/>
      <c r="M324">
        <v>2021</v>
      </c>
      <c r="N324" s="234">
        <v>2672596</v>
      </c>
      <c r="O324" s="234">
        <v>156000</v>
      </c>
      <c r="P324" s="234">
        <v>170000</v>
      </c>
      <c r="Q324" s="234">
        <v>83000</v>
      </c>
      <c r="R324" s="234">
        <v>20000</v>
      </c>
      <c r="S324" s="234">
        <v>425000</v>
      </c>
      <c r="T324" s="234">
        <v>5404</v>
      </c>
      <c r="U324" s="234">
        <f t="shared" si="13"/>
        <v>3532000</v>
      </c>
      <c r="V324" s="234">
        <f t="shared" si="14"/>
        <v>3532000</v>
      </c>
    </row>
    <row r="325" spans="1:22" ht="12.75">
      <c r="A325" s="202" t="s">
        <v>761</v>
      </c>
      <c r="B325" s="203">
        <v>316</v>
      </c>
      <c r="C325">
        <v>2020</v>
      </c>
      <c r="D325" s="234">
        <v>2083000</v>
      </c>
      <c r="E325" s="234">
        <v>320000</v>
      </c>
      <c r="F325" s="234">
        <v>244000</v>
      </c>
      <c r="G325" s="234">
        <v>5604</v>
      </c>
      <c r="H325" s="234">
        <v>57000</v>
      </c>
      <c r="I325" s="234">
        <v>80000</v>
      </c>
      <c r="J325" s="234">
        <v>450000</v>
      </c>
      <c r="K325" s="234">
        <f t="shared" si="12"/>
        <v>3239604</v>
      </c>
      <c r="L325"/>
      <c r="M325">
        <v>2021</v>
      </c>
      <c r="N325" s="234">
        <v>2055000</v>
      </c>
      <c r="O325" s="234">
        <v>240000</v>
      </c>
      <c r="P325" s="234">
        <v>195500</v>
      </c>
      <c r="Q325" s="234">
        <v>0</v>
      </c>
      <c r="R325" s="234">
        <v>50000</v>
      </c>
      <c r="S325" s="234">
        <v>50000</v>
      </c>
      <c r="T325" s="234">
        <v>284000</v>
      </c>
      <c r="U325" s="234">
        <f t="shared" si="13"/>
        <v>2874500</v>
      </c>
      <c r="V325" s="234">
        <f t="shared" si="14"/>
        <v>2874500</v>
      </c>
    </row>
    <row r="326" spans="1:22" ht="12.75">
      <c r="A326" s="202" t="s">
        <v>762</v>
      </c>
      <c r="B326" s="203">
        <v>317</v>
      </c>
      <c r="C326">
        <v>2020</v>
      </c>
      <c r="D326" s="234">
        <v>5158524</v>
      </c>
      <c r="E326" s="234">
        <v>750000</v>
      </c>
      <c r="F326" s="234">
        <v>250000</v>
      </c>
      <c r="G326" s="234">
        <v>76000</v>
      </c>
      <c r="H326" s="234">
        <v>450000</v>
      </c>
      <c r="I326" s="234">
        <v>560430.98</v>
      </c>
      <c r="J326" s="234">
        <v>47770</v>
      </c>
      <c r="K326" s="234">
        <f t="shared" si="12"/>
        <v>7292724.98</v>
      </c>
      <c r="L326"/>
      <c r="M326">
        <v>2021</v>
      </c>
      <c r="N326" s="234">
        <v>5200000</v>
      </c>
      <c r="O326" s="234">
        <v>300000</v>
      </c>
      <c r="P326" s="234">
        <v>250000</v>
      </c>
      <c r="Q326" s="234">
        <v>76000</v>
      </c>
      <c r="R326" s="234">
        <v>250000</v>
      </c>
      <c r="S326" s="234">
        <v>932150</v>
      </c>
      <c r="T326" s="234">
        <v>17850</v>
      </c>
      <c r="U326" s="234">
        <f t="shared" si="13"/>
        <v>7026000</v>
      </c>
      <c r="V326" s="234">
        <f t="shared" si="14"/>
        <v>7026000</v>
      </c>
    </row>
    <row r="327" spans="1:22" ht="12.75">
      <c r="A327" s="202" t="s">
        <v>763</v>
      </c>
      <c r="B327" s="203">
        <v>318</v>
      </c>
      <c r="C327">
        <v>2020</v>
      </c>
      <c r="D327" s="234">
        <v>524360.05</v>
      </c>
      <c r="E327" s="234">
        <v>373000</v>
      </c>
      <c r="F327" s="234">
        <v>78000</v>
      </c>
      <c r="G327" s="234">
        <v>10000</v>
      </c>
      <c r="H327" s="234">
        <v>30000</v>
      </c>
      <c r="I327" s="234">
        <v>77188.4</v>
      </c>
      <c r="J327" s="234">
        <v>40840</v>
      </c>
      <c r="K327" s="234">
        <f t="shared" si="12"/>
        <v>1133388.45</v>
      </c>
      <c r="L327"/>
      <c r="M327">
        <v>2021</v>
      </c>
      <c r="N327" s="234">
        <v>500000</v>
      </c>
      <c r="O327" s="234">
        <v>489497</v>
      </c>
      <c r="P327" s="234">
        <v>78000</v>
      </c>
      <c r="Q327" s="234">
        <v>10000</v>
      </c>
      <c r="R327" s="234">
        <v>25000</v>
      </c>
      <c r="S327" s="234">
        <v>50000</v>
      </c>
      <c r="T327" s="234">
        <v>30000</v>
      </c>
      <c r="U327" s="234">
        <f t="shared" si="13"/>
        <v>1182497</v>
      </c>
      <c r="V327" s="234">
        <f t="shared" si="14"/>
        <v>1182497</v>
      </c>
    </row>
    <row r="328" spans="1:22" ht="12.75">
      <c r="A328" s="202" t="s">
        <v>764</v>
      </c>
      <c r="B328" s="203">
        <v>319</v>
      </c>
      <c r="C328" s="238">
        <v>2020</v>
      </c>
      <c r="D328" s="239">
        <v>76252.93</v>
      </c>
      <c r="E328" s="239">
        <v>0</v>
      </c>
      <c r="F328" s="239">
        <v>23517.08</v>
      </c>
      <c r="G328" s="239">
        <v>23608.99</v>
      </c>
      <c r="H328" s="239">
        <v>0</v>
      </c>
      <c r="I328" s="239">
        <v>3699.52</v>
      </c>
      <c r="J328" s="239">
        <v>0</v>
      </c>
      <c r="K328" s="234">
        <f t="shared" si="12"/>
        <v>127078.52</v>
      </c>
      <c r="L328"/>
      <c r="M328">
        <v>2021</v>
      </c>
      <c r="N328" s="239">
        <v>70000</v>
      </c>
      <c r="O328" s="239">
        <v>0</v>
      </c>
      <c r="P328" s="239">
        <v>25000</v>
      </c>
      <c r="Q328" s="239">
        <v>25000</v>
      </c>
      <c r="R328" s="239">
        <v>500</v>
      </c>
      <c r="S328" s="239">
        <v>2000</v>
      </c>
      <c r="T328" s="239">
        <v>0</v>
      </c>
      <c r="U328" s="234">
        <f t="shared" si="13"/>
        <v>122500</v>
      </c>
      <c r="V328" s="234">
        <f t="shared" si="14"/>
        <v>122500</v>
      </c>
    </row>
    <row r="329" spans="1:22" ht="12.75">
      <c r="A329" s="202" t="s">
        <v>765</v>
      </c>
      <c r="B329" s="203">
        <v>320</v>
      </c>
      <c r="C329">
        <v>2020</v>
      </c>
      <c r="D329" s="234">
        <v>135000</v>
      </c>
      <c r="E329" s="234">
        <v>0</v>
      </c>
      <c r="F329" s="234">
        <v>51500</v>
      </c>
      <c r="G329" s="234">
        <v>10348</v>
      </c>
      <c r="H329" s="234">
        <v>29361</v>
      </c>
      <c r="I329" s="234">
        <v>1939</v>
      </c>
      <c r="J329" s="234">
        <v>0</v>
      </c>
      <c r="K329" s="234">
        <f t="shared" si="12"/>
        <v>228148</v>
      </c>
      <c r="L329"/>
      <c r="M329">
        <v>2021</v>
      </c>
      <c r="N329" s="234">
        <v>400000</v>
      </c>
      <c r="O329" s="234">
        <v>0</v>
      </c>
      <c r="P329" s="234">
        <v>40000</v>
      </c>
      <c r="Q329" s="234">
        <v>12000</v>
      </c>
      <c r="R329" s="234">
        <v>11000</v>
      </c>
      <c r="S329" s="234">
        <v>15000</v>
      </c>
      <c r="T329" s="234">
        <v>0</v>
      </c>
      <c r="U329" s="234">
        <f t="shared" si="13"/>
        <v>478000</v>
      </c>
      <c r="V329" s="234">
        <f t="shared" si="14"/>
        <v>478000</v>
      </c>
    </row>
    <row r="330" spans="1:22" ht="12.75">
      <c r="A330" s="202" t="s">
        <v>766</v>
      </c>
      <c r="B330" s="203">
        <v>321</v>
      </c>
      <c r="C330">
        <v>2020</v>
      </c>
      <c r="D330" s="234">
        <v>1080700</v>
      </c>
      <c r="E330" s="234">
        <v>150000</v>
      </c>
      <c r="F330" s="234">
        <v>65000</v>
      </c>
      <c r="G330" s="234">
        <v>680000</v>
      </c>
      <c r="H330" s="234">
        <v>24000</v>
      </c>
      <c r="I330" s="234">
        <v>15000</v>
      </c>
      <c r="J330" s="234">
        <v>252000</v>
      </c>
      <c r="K330" s="234">
        <f t="shared" si="12"/>
        <v>2266700</v>
      </c>
      <c r="L330"/>
      <c r="M330">
        <v>2021</v>
      </c>
      <c r="N330" s="234">
        <v>1073000</v>
      </c>
      <c r="O330" s="234">
        <v>138000</v>
      </c>
      <c r="P330" s="234">
        <v>75000</v>
      </c>
      <c r="Q330" s="234">
        <v>683546</v>
      </c>
      <c r="R330" s="234">
        <v>20000</v>
      </c>
      <c r="S330" s="234">
        <v>30000</v>
      </c>
      <c r="T330" s="234">
        <v>285000</v>
      </c>
      <c r="U330" s="234">
        <f t="shared" si="13"/>
        <v>2304546</v>
      </c>
      <c r="V330" s="234">
        <f t="shared" si="14"/>
        <v>2304546</v>
      </c>
    </row>
    <row r="331" spans="1:22" ht="12.75">
      <c r="A331" s="202" t="s">
        <v>767</v>
      </c>
      <c r="B331" s="203">
        <v>322</v>
      </c>
      <c r="C331">
        <v>2020</v>
      </c>
      <c r="D331" s="234">
        <v>1825000</v>
      </c>
      <c r="E331" s="234">
        <v>128244</v>
      </c>
      <c r="F331" s="234">
        <v>195000</v>
      </c>
      <c r="G331" s="234">
        <v>0</v>
      </c>
      <c r="H331" s="234">
        <v>73000</v>
      </c>
      <c r="I331" s="234">
        <v>50000</v>
      </c>
      <c r="J331" s="234">
        <v>25000</v>
      </c>
      <c r="K331" s="234">
        <f aca="true" t="shared" si="15" ref="K331:K360">SUM(D331:J331)</f>
        <v>2296244</v>
      </c>
      <c r="L331"/>
      <c r="M331">
        <v>2021</v>
      </c>
      <c r="N331" s="234">
        <v>1690000</v>
      </c>
      <c r="O331" s="234">
        <v>157444</v>
      </c>
      <c r="P331" s="234">
        <v>257800</v>
      </c>
      <c r="Q331" s="234">
        <v>0</v>
      </c>
      <c r="R331" s="234">
        <v>73000</v>
      </c>
      <c r="S331" s="234">
        <v>85000</v>
      </c>
      <c r="T331" s="234">
        <v>25000</v>
      </c>
      <c r="U331" s="234">
        <f aca="true" t="shared" si="16" ref="U331:U360">SUM(N331:T331)</f>
        <v>2288244</v>
      </c>
      <c r="V331" s="234">
        <f aca="true" t="shared" si="17" ref="V331:V360">SUM(N331:T331)</f>
        <v>2288244</v>
      </c>
    </row>
    <row r="332" spans="1:22" ht="12.75">
      <c r="A332" s="202" t="s">
        <v>768</v>
      </c>
      <c r="B332" s="203">
        <v>323</v>
      </c>
      <c r="C332">
        <v>2020</v>
      </c>
      <c r="D332" s="234">
        <v>485000</v>
      </c>
      <c r="E332" s="234">
        <v>54000</v>
      </c>
      <c r="F332" s="234">
        <v>50000</v>
      </c>
      <c r="G332" s="234">
        <v>7500</v>
      </c>
      <c r="H332" s="234">
        <v>3500</v>
      </c>
      <c r="I332" s="234">
        <v>31500</v>
      </c>
      <c r="J332" s="234">
        <v>0</v>
      </c>
      <c r="K332" s="234">
        <f t="shared" si="15"/>
        <v>631500</v>
      </c>
      <c r="L332"/>
      <c r="M332">
        <v>2021</v>
      </c>
      <c r="N332" s="234">
        <v>470000</v>
      </c>
      <c r="O332" s="234">
        <v>53000</v>
      </c>
      <c r="P332" s="234">
        <v>80000</v>
      </c>
      <c r="Q332" s="234">
        <v>9000</v>
      </c>
      <c r="R332" s="234">
        <v>1000</v>
      </c>
      <c r="S332" s="234">
        <v>28000</v>
      </c>
      <c r="T332" s="234">
        <v>2200</v>
      </c>
      <c r="U332" s="234">
        <f t="shared" si="16"/>
        <v>643200</v>
      </c>
      <c r="V332" s="234">
        <f t="shared" si="17"/>
        <v>643200</v>
      </c>
    </row>
    <row r="333" spans="1:22" ht="12.75">
      <c r="A333" s="202" t="s">
        <v>769</v>
      </c>
      <c r="B333" s="203">
        <v>324</v>
      </c>
      <c r="C333">
        <v>2020</v>
      </c>
      <c r="D333" s="234">
        <v>810000</v>
      </c>
      <c r="E333" s="234">
        <v>1600</v>
      </c>
      <c r="F333" s="234">
        <v>39185</v>
      </c>
      <c r="G333" s="234">
        <v>14000</v>
      </c>
      <c r="H333" s="234">
        <v>15000</v>
      </c>
      <c r="I333" s="234">
        <v>70000</v>
      </c>
      <c r="J333" s="234">
        <v>26000</v>
      </c>
      <c r="K333" s="234">
        <f t="shared" si="15"/>
        <v>975785</v>
      </c>
      <c r="L333"/>
      <c r="M333">
        <v>2021</v>
      </c>
      <c r="N333" s="234">
        <v>743580</v>
      </c>
      <c r="O333" s="234">
        <v>1600</v>
      </c>
      <c r="P333" s="234">
        <v>45000</v>
      </c>
      <c r="Q333" s="234">
        <v>15000</v>
      </c>
      <c r="R333" s="234">
        <v>12000</v>
      </c>
      <c r="S333" s="234">
        <v>34430</v>
      </c>
      <c r="T333" s="234">
        <v>30000</v>
      </c>
      <c r="U333" s="234">
        <f t="shared" si="16"/>
        <v>881610</v>
      </c>
      <c r="V333" s="234">
        <f t="shared" si="17"/>
        <v>881610</v>
      </c>
    </row>
    <row r="334" spans="1:22" ht="12.75">
      <c r="A334" s="202" t="s">
        <v>770</v>
      </c>
      <c r="B334" s="203">
        <v>325</v>
      </c>
      <c r="C334">
        <v>2020</v>
      </c>
      <c r="D334" s="234">
        <v>2850000</v>
      </c>
      <c r="E334" s="234">
        <v>1510000</v>
      </c>
      <c r="F334" s="234">
        <v>150000</v>
      </c>
      <c r="G334" s="234">
        <v>0</v>
      </c>
      <c r="H334" s="234">
        <v>83000</v>
      </c>
      <c r="I334" s="234">
        <v>200000</v>
      </c>
      <c r="J334" s="234">
        <v>800000</v>
      </c>
      <c r="K334" s="234">
        <f t="shared" si="15"/>
        <v>5593000</v>
      </c>
      <c r="L334"/>
      <c r="M334">
        <v>2021</v>
      </c>
      <c r="N334" s="234">
        <v>2950000</v>
      </c>
      <c r="O334" s="234">
        <v>860000</v>
      </c>
      <c r="P334" s="234">
        <v>90000</v>
      </c>
      <c r="Q334" s="234">
        <v>0</v>
      </c>
      <c r="R334" s="234">
        <v>70000</v>
      </c>
      <c r="S334" s="234">
        <v>200000</v>
      </c>
      <c r="T334" s="234">
        <v>840000</v>
      </c>
      <c r="U334" s="234">
        <f t="shared" si="16"/>
        <v>5010000</v>
      </c>
      <c r="V334" s="234">
        <f t="shared" si="17"/>
        <v>5010000</v>
      </c>
    </row>
    <row r="335" spans="1:22" ht="12.75">
      <c r="A335" s="202" t="s">
        <v>771</v>
      </c>
      <c r="B335" s="203">
        <v>326</v>
      </c>
      <c r="C335" s="236">
        <v>2020</v>
      </c>
      <c r="D335" s="234">
        <v>227000</v>
      </c>
      <c r="E335" s="234">
        <v>37500</v>
      </c>
      <c r="F335" s="234">
        <v>28000</v>
      </c>
      <c r="G335" s="234">
        <v>0</v>
      </c>
      <c r="H335" s="234">
        <v>3000</v>
      </c>
      <c r="I335" s="234">
        <v>1000</v>
      </c>
      <c r="J335" s="234">
        <v>0</v>
      </c>
      <c r="K335" s="234">
        <f t="shared" si="15"/>
        <v>296500</v>
      </c>
      <c r="L335"/>
      <c r="M335">
        <v>2021</v>
      </c>
      <c r="N335" s="234">
        <v>212924</v>
      </c>
      <c r="O335" s="234">
        <v>38000</v>
      </c>
      <c r="P335" s="234">
        <v>17000</v>
      </c>
      <c r="Q335" s="234">
        <v>0</v>
      </c>
      <c r="R335" s="234">
        <v>3000</v>
      </c>
      <c r="S335" s="234">
        <v>1000</v>
      </c>
      <c r="T335" s="234">
        <v>0</v>
      </c>
      <c r="U335" s="234">
        <f t="shared" si="16"/>
        <v>271924</v>
      </c>
      <c r="V335" s="234">
        <f t="shared" si="17"/>
        <v>271924</v>
      </c>
    </row>
    <row r="336" spans="1:22" ht="12.75">
      <c r="A336" s="202" t="s">
        <v>772</v>
      </c>
      <c r="B336" s="203">
        <v>327</v>
      </c>
      <c r="C336" s="236">
        <v>2020</v>
      </c>
      <c r="D336" s="234">
        <v>560000</v>
      </c>
      <c r="E336" s="234">
        <v>0</v>
      </c>
      <c r="F336" s="234">
        <v>50000</v>
      </c>
      <c r="G336" s="234">
        <v>3500</v>
      </c>
      <c r="H336" s="234">
        <v>2500</v>
      </c>
      <c r="I336" s="234">
        <v>23000</v>
      </c>
      <c r="J336" s="234">
        <v>183937</v>
      </c>
      <c r="K336" s="234">
        <f t="shared" si="15"/>
        <v>822937</v>
      </c>
      <c r="L336"/>
      <c r="M336">
        <v>2021</v>
      </c>
      <c r="N336" s="234">
        <v>550000</v>
      </c>
      <c r="O336" s="234">
        <v>300000</v>
      </c>
      <c r="P336" s="234">
        <v>50000</v>
      </c>
      <c r="Q336" s="234">
        <v>3500</v>
      </c>
      <c r="R336" s="234">
        <v>2500</v>
      </c>
      <c r="S336" s="234">
        <v>10000</v>
      </c>
      <c r="T336" s="234">
        <v>186016</v>
      </c>
      <c r="U336" s="234">
        <f t="shared" si="16"/>
        <v>1102016</v>
      </c>
      <c r="V336" s="234">
        <f t="shared" si="17"/>
        <v>1102016</v>
      </c>
    </row>
    <row r="337" spans="1:22" ht="12.75">
      <c r="A337" s="202" t="s">
        <v>773</v>
      </c>
      <c r="B337" s="203">
        <v>328</v>
      </c>
      <c r="C337">
        <v>2020</v>
      </c>
      <c r="D337" s="234">
        <v>3613907.12</v>
      </c>
      <c r="E337" s="234">
        <v>1975000</v>
      </c>
      <c r="F337" s="234">
        <v>189000</v>
      </c>
      <c r="G337" s="234">
        <v>60000</v>
      </c>
      <c r="H337" s="234">
        <v>115000</v>
      </c>
      <c r="I337" s="234">
        <v>600000</v>
      </c>
      <c r="J337" s="234">
        <v>103000</v>
      </c>
      <c r="K337" s="234">
        <f t="shared" si="15"/>
        <v>6655907.12</v>
      </c>
      <c r="L337"/>
      <c r="M337">
        <v>2021</v>
      </c>
      <c r="N337" s="234">
        <v>3276885.98</v>
      </c>
      <c r="O337" s="234">
        <v>900000</v>
      </c>
      <c r="P337" s="234">
        <v>167000</v>
      </c>
      <c r="Q337" s="234">
        <v>5309</v>
      </c>
      <c r="R337" s="234">
        <v>115000</v>
      </c>
      <c r="S337" s="234">
        <v>250000</v>
      </c>
      <c r="T337" s="234">
        <v>74000</v>
      </c>
      <c r="U337" s="234">
        <f t="shared" si="16"/>
        <v>4788194.98</v>
      </c>
      <c r="V337" s="234">
        <f t="shared" si="17"/>
        <v>4788194.98</v>
      </c>
    </row>
    <row r="338" spans="1:22" ht="12.75">
      <c r="A338" s="202" t="s">
        <v>774</v>
      </c>
      <c r="B338" s="203">
        <v>329</v>
      </c>
      <c r="C338">
        <v>2020</v>
      </c>
      <c r="D338" s="234">
        <v>4850000</v>
      </c>
      <c r="E338" s="234">
        <v>805000</v>
      </c>
      <c r="F338" s="234">
        <v>500000</v>
      </c>
      <c r="G338" s="234">
        <v>550000</v>
      </c>
      <c r="H338" s="234">
        <v>250000</v>
      </c>
      <c r="I338" s="234">
        <v>325000</v>
      </c>
      <c r="J338" s="234">
        <v>4475000</v>
      </c>
      <c r="K338" s="234">
        <f t="shared" si="15"/>
        <v>11755000</v>
      </c>
      <c r="L338"/>
      <c r="M338">
        <v>2021</v>
      </c>
      <c r="N338" s="234">
        <v>4800000</v>
      </c>
      <c r="O338" s="234">
        <v>550000</v>
      </c>
      <c r="P338" s="234">
        <v>550000</v>
      </c>
      <c r="Q338" s="234">
        <v>650000</v>
      </c>
      <c r="R338" s="234">
        <v>150000</v>
      </c>
      <c r="S338" s="234">
        <v>350000</v>
      </c>
      <c r="T338" s="234">
        <v>4330000</v>
      </c>
      <c r="U338" s="234">
        <f t="shared" si="16"/>
        <v>11380000</v>
      </c>
      <c r="V338" s="234">
        <f t="shared" si="17"/>
        <v>11380000</v>
      </c>
    </row>
    <row r="339" spans="1:22" ht="12.75">
      <c r="A339" s="202" t="s">
        <v>775</v>
      </c>
      <c r="B339" s="203">
        <v>330</v>
      </c>
      <c r="C339">
        <v>2020</v>
      </c>
      <c r="D339" s="234">
        <v>3760000</v>
      </c>
      <c r="E339" s="234">
        <v>1227800</v>
      </c>
      <c r="F339" s="234">
        <v>175000</v>
      </c>
      <c r="G339" s="234">
        <v>65000</v>
      </c>
      <c r="H339" s="234">
        <v>45000</v>
      </c>
      <c r="I339" s="234">
        <v>120000</v>
      </c>
      <c r="J339" s="234">
        <v>1857312.14</v>
      </c>
      <c r="K339" s="234">
        <f t="shared" si="15"/>
        <v>7250112.14</v>
      </c>
      <c r="L339"/>
      <c r="M339">
        <v>2021</v>
      </c>
      <c r="N339" s="234">
        <v>3607964</v>
      </c>
      <c r="O339" s="234">
        <v>735000</v>
      </c>
      <c r="P339" s="234">
        <v>230000</v>
      </c>
      <c r="Q339" s="234">
        <v>66625</v>
      </c>
      <c r="R339" s="234">
        <v>50000</v>
      </c>
      <c r="S339" s="234">
        <v>123000</v>
      </c>
      <c r="T339" s="234">
        <v>1862062.58</v>
      </c>
      <c r="U339" s="234">
        <f t="shared" si="16"/>
        <v>6674651.58</v>
      </c>
      <c r="V339" s="234">
        <f t="shared" si="17"/>
        <v>6674651.58</v>
      </c>
    </row>
    <row r="340" spans="1:22" ht="12.75">
      <c r="A340" s="202" t="s">
        <v>776</v>
      </c>
      <c r="B340" s="203">
        <v>331</v>
      </c>
      <c r="C340">
        <v>2020</v>
      </c>
      <c r="D340" s="234">
        <v>250000</v>
      </c>
      <c r="E340" s="234">
        <v>0</v>
      </c>
      <c r="F340" s="234">
        <v>29500</v>
      </c>
      <c r="G340" s="234">
        <v>18100</v>
      </c>
      <c r="H340" s="234">
        <v>200</v>
      </c>
      <c r="I340" s="234">
        <v>8000</v>
      </c>
      <c r="J340" s="234">
        <v>5000</v>
      </c>
      <c r="K340" s="234">
        <f t="shared" si="15"/>
        <v>310800</v>
      </c>
      <c r="L340"/>
      <c r="M340">
        <v>2021</v>
      </c>
      <c r="N340" s="234">
        <v>221000</v>
      </c>
      <c r="O340" s="234">
        <v>0</v>
      </c>
      <c r="P340" s="234">
        <v>23000</v>
      </c>
      <c r="Q340" s="234">
        <v>0</v>
      </c>
      <c r="R340" s="234">
        <v>0</v>
      </c>
      <c r="S340" s="234">
        <v>6000</v>
      </c>
      <c r="T340" s="234">
        <v>2000</v>
      </c>
      <c r="U340" s="234">
        <f t="shared" si="16"/>
        <v>252000</v>
      </c>
      <c r="V340" s="234">
        <f t="shared" si="17"/>
        <v>252000</v>
      </c>
    </row>
    <row r="341" spans="1:22" ht="12.75">
      <c r="A341" s="202" t="s">
        <v>777</v>
      </c>
      <c r="B341" s="203">
        <v>332</v>
      </c>
      <c r="C341">
        <v>2020</v>
      </c>
      <c r="D341" s="234">
        <v>1275000</v>
      </c>
      <c r="E341" s="234">
        <v>0</v>
      </c>
      <c r="F341" s="234">
        <v>150000</v>
      </c>
      <c r="G341" s="234">
        <v>56864</v>
      </c>
      <c r="H341" s="234">
        <v>70000</v>
      </c>
      <c r="I341" s="234">
        <v>30000</v>
      </c>
      <c r="J341" s="234">
        <v>45000</v>
      </c>
      <c r="K341" s="234">
        <f t="shared" si="15"/>
        <v>1626864</v>
      </c>
      <c r="L341"/>
      <c r="M341">
        <v>2021</v>
      </c>
      <c r="N341" s="234">
        <v>1295000</v>
      </c>
      <c r="O341" s="234">
        <v>0</v>
      </c>
      <c r="P341" s="234">
        <v>110000</v>
      </c>
      <c r="Q341" s="234">
        <v>60000</v>
      </c>
      <c r="R341" s="234">
        <v>70000</v>
      </c>
      <c r="S341" s="234">
        <v>35000</v>
      </c>
      <c r="T341" s="234">
        <v>50000</v>
      </c>
      <c r="U341" s="234">
        <f t="shared" si="16"/>
        <v>1620000</v>
      </c>
      <c r="V341" s="234">
        <f t="shared" si="17"/>
        <v>1620000</v>
      </c>
    </row>
    <row r="342" spans="1:22" ht="12.75">
      <c r="A342" s="202" t="s">
        <v>778</v>
      </c>
      <c r="B342" s="203">
        <v>333</v>
      </c>
      <c r="C342">
        <v>2020</v>
      </c>
      <c r="D342" s="234">
        <v>2980000</v>
      </c>
      <c r="E342" s="234">
        <v>0</v>
      </c>
      <c r="F342" s="234">
        <v>150000</v>
      </c>
      <c r="G342" s="234">
        <v>39623</v>
      </c>
      <c r="H342" s="234">
        <v>85000</v>
      </c>
      <c r="I342" s="234">
        <v>235000</v>
      </c>
      <c r="J342" s="234">
        <v>0</v>
      </c>
      <c r="K342" s="234">
        <f t="shared" si="15"/>
        <v>3489623</v>
      </c>
      <c r="L342"/>
      <c r="M342">
        <v>2021</v>
      </c>
      <c r="N342" s="234">
        <v>2791500</v>
      </c>
      <c r="O342" s="234">
        <v>0</v>
      </c>
      <c r="P342" s="234">
        <v>150000</v>
      </c>
      <c r="Q342" s="234">
        <v>30614</v>
      </c>
      <c r="R342" s="234">
        <v>70000</v>
      </c>
      <c r="S342" s="234">
        <v>430000</v>
      </c>
      <c r="T342" s="234">
        <v>450000</v>
      </c>
      <c r="U342" s="234">
        <f t="shared" si="16"/>
        <v>3922114</v>
      </c>
      <c r="V342" s="234">
        <f t="shared" si="17"/>
        <v>3922114</v>
      </c>
    </row>
    <row r="343" spans="1:22" ht="12.75">
      <c r="A343" s="202" t="s">
        <v>779</v>
      </c>
      <c r="B343" s="203">
        <v>334</v>
      </c>
      <c r="C343">
        <v>2020</v>
      </c>
      <c r="D343" s="234">
        <v>2701945</v>
      </c>
      <c r="E343" s="234">
        <v>417000</v>
      </c>
      <c r="F343" s="234">
        <v>235000</v>
      </c>
      <c r="G343" s="234">
        <v>30000</v>
      </c>
      <c r="H343" s="234">
        <v>100000</v>
      </c>
      <c r="I343" s="234">
        <v>150000</v>
      </c>
      <c r="J343" s="234">
        <v>460000</v>
      </c>
      <c r="K343" s="234">
        <f t="shared" si="15"/>
        <v>4093945</v>
      </c>
      <c r="L343"/>
      <c r="M343">
        <v>2021</v>
      </c>
      <c r="N343" s="234">
        <v>2791500</v>
      </c>
      <c r="O343" s="234">
        <v>346000</v>
      </c>
      <c r="P343" s="234">
        <v>250000</v>
      </c>
      <c r="Q343" s="234">
        <v>16100</v>
      </c>
      <c r="R343" s="234">
        <v>100000</v>
      </c>
      <c r="S343" s="234">
        <v>175000</v>
      </c>
      <c r="T343" s="234">
        <v>410000</v>
      </c>
      <c r="U343" s="234">
        <f t="shared" si="16"/>
        <v>4088600</v>
      </c>
      <c r="V343" s="234">
        <f t="shared" si="17"/>
        <v>4088600</v>
      </c>
    </row>
    <row r="344" spans="1:22" ht="12.75">
      <c r="A344" s="202" t="s">
        <v>780</v>
      </c>
      <c r="B344" s="203">
        <v>335</v>
      </c>
      <c r="C344">
        <v>2020</v>
      </c>
      <c r="D344" s="234">
        <v>2680000</v>
      </c>
      <c r="E344" s="234">
        <v>0</v>
      </c>
      <c r="F344" s="234">
        <v>90000</v>
      </c>
      <c r="G344" s="234">
        <v>0</v>
      </c>
      <c r="H344" s="234">
        <v>25000</v>
      </c>
      <c r="I344" s="234">
        <v>80000</v>
      </c>
      <c r="J344" s="234">
        <v>35000</v>
      </c>
      <c r="K344" s="234">
        <f t="shared" si="15"/>
        <v>2910000</v>
      </c>
      <c r="L344"/>
      <c r="M344">
        <v>2021</v>
      </c>
      <c r="N344" s="234">
        <v>2680000</v>
      </c>
      <c r="O344" s="234">
        <v>0</v>
      </c>
      <c r="P344" s="234">
        <v>90000</v>
      </c>
      <c r="Q344" s="234">
        <v>0</v>
      </c>
      <c r="R344" s="234">
        <v>20500</v>
      </c>
      <c r="S344" s="234">
        <v>90000</v>
      </c>
      <c r="T344" s="234">
        <v>35000</v>
      </c>
      <c r="U344" s="234">
        <f t="shared" si="16"/>
        <v>2915500</v>
      </c>
      <c r="V344" s="234">
        <f t="shared" si="17"/>
        <v>2915500</v>
      </c>
    </row>
    <row r="345" spans="1:22" ht="12.75">
      <c r="A345" s="202" t="s">
        <v>781</v>
      </c>
      <c r="B345" s="203">
        <v>336</v>
      </c>
      <c r="C345">
        <v>2020</v>
      </c>
      <c r="D345" s="234">
        <v>7500000</v>
      </c>
      <c r="E345" s="234">
        <v>795000</v>
      </c>
      <c r="F345" s="234">
        <v>855000</v>
      </c>
      <c r="G345" s="234">
        <v>770000</v>
      </c>
      <c r="H345" s="234">
        <v>82000</v>
      </c>
      <c r="I345" s="234">
        <v>75000</v>
      </c>
      <c r="J345" s="234">
        <v>825000</v>
      </c>
      <c r="K345" s="234">
        <f t="shared" si="15"/>
        <v>10902000</v>
      </c>
      <c r="L345"/>
      <c r="M345">
        <v>2021</v>
      </c>
      <c r="N345" s="234">
        <v>5359547</v>
      </c>
      <c r="O345" s="234">
        <v>705750</v>
      </c>
      <c r="P345" s="234">
        <v>597000</v>
      </c>
      <c r="Q345" s="234">
        <v>775000</v>
      </c>
      <c r="R345" s="234">
        <v>63000</v>
      </c>
      <c r="S345" s="234">
        <v>90000</v>
      </c>
      <c r="T345" s="234">
        <v>640000</v>
      </c>
      <c r="U345" s="234">
        <f t="shared" si="16"/>
        <v>8230297</v>
      </c>
      <c r="V345" s="234">
        <f t="shared" si="17"/>
        <v>8230297</v>
      </c>
    </row>
    <row r="346" spans="1:22" ht="12.75">
      <c r="A346" s="202" t="s">
        <v>782</v>
      </c>
      <c r="B346" s="203">
        <v>337</v>
      </c>
      <c r="C346">
        <v>2020</v>
      </c>
      <c r="D346" s="234">
        <v>250000</v>
      </c>
      <c r="E346" s="234">
        <v>22000</v>
      </c>
      <c r="F346" s="234">
        <v>18000</v>
      </c>
      <c r="G346" s="234">
        <v>0</v>
      </c>
      <c r="H346" s="234">
        <v>15000</v>
      </c>
      <c r="I346" s="234">
        <v>5000</v>
      </c>
      <c r="J346" s="234">
        <v>0</v>
      </c>
      <c r="K346" s="234">
        <f t="shared" si="15"/>
        <v>310000</v>
      </c>
      <c r="L346"/>
      <c r="M346">
        <v>2021</v>
      </c>
      <c r="N346" s="234">
        <v>275000</v>
      </c>
      <c r="O346" s="234">
        <v>11000</v>
      </c>
      <c r="P346" s="234">
        <v>21000</v>
      </c>
      <c r="Q346" s="234">
        <v>0</v>
      </c>
      <c r="R346" s="234">
        <v>15000</v>
      </c>
      <c r="S346" s="234">
        <v>5000</v>
      </c>
      <c r="T346" s="234">
        <v>0</v>
      </c>
      <c r="U346" s="234">
        <f t="shared" si="16"/>
        <v>327000</v>
      </c>
      <c r="V346" s="234">
        <f t="shared" si="17"/>
        <v>327000</v>
      </c>
    </row>
    <row r="347" spans="1:22" ht="12.75">
      <c r="A347" s="202" t="s">
        <v>783</v>
      </c>
      <c r="B347" s="203">
        <v>338</v>
      </c>
      <c r="C347">
        <v>2020</v>
      </c>
      <c r="D347" s="234">
        <v>2018000</v>
      </c>
      <c r="E347" s="234">
        <v>170000</v>
      </c>
      <c r="F347" s="234">
        <v>140000</v>
      </c>
      <c r="G347" s="234">
        <v>0</v>
      </c>
      <c r="H347" s="234">
        <v>0</v>
      </c>
      <c r="I347" s="234">
        <v>32000</v>
      </c>
      <c r="J347" s="234">
        <v>0</v>
      </c>
      <c r="K347" s="234">
        <f t="shared" si="15"/>
        <v>2360000</v>
      </c>
      <c r="L347"/>
      <c r="M347">
        <v>2021</v>
      </c>
      <c r="N347" s="234">
        <v>1970500</v>
      </c>
      <c r="O347" s="234">
        <v>153200</v>
      </c>
      <c r="P347" s="234">
        <v>169900</v>
      </c>
      <c r="Q347" s="234">
        <v>0</v>
      </c>
      <c r="R347" s="234">
        <v>9800</v>
      </c>
      <c r="S347" s="234">
        <v>17500</v>
      </c>
      <c r="T347" s="234">
        <v>0</v>
      </c>
      <c r="U347" s="234">
        <f t="shared" si="16"/>
        <v>2320900</v>
      </c>
      <c r="V347" s="234">
        <f t="shared" si="17"/>
        <v>2320900</v>
      </c>
    </row>
    <row r="348" spans="1:22" ht="12.75">
      <c r="A348" s="202" t="s">
        <v>784</v>
      </c>
      <c r="B348" s="203">
        <v>339</v>
      </c>
      <c r="C348">
        <v>2020</v>
      </c>
      <c r="D348" s="234">
        <v>2260000</v>
      </c>
      <c r="E348" s="234">
        <v>19400</v>
      </c>
      <c r="F348" s="234">
        <v>262000</v>
      </c>
      <c r="G348" s="234">
        <v>0</v>
      </c>
      <c r="H348" s="234">
        <v>22000</v>
      </c>
      <c r="I348" s="234">
        <v>110000</v>
      </c>
      <c r="J348" s="234">
        <v>3000</v>
      </c>
      <c r="K348" s="234">
        <f t="shared" si="15"/>
        <v>2676400</v>
      </c>
      <c r="L348"/>
      <c r="M348">
        <v>2021</v>
      </c>
      <c r="N348" s="234">
        <v>2200000</v>
      </c>
      <c r="O348" s="234">
        <v>15500</v>
      </c>
      <c r="P348" s="234">
        <v>275000</v>
      </c>
      <c r="Q348" s="234">
        <v>2550</v>
      </c>
      <c r="R348" s="234">
        <v>14000</v>
      </c>
      <c r="S348" s="234">
        <v>63232</v>
      </c>
      <c r="T348" s="234">
        <v>3000</v>
      </c>
      <c r="U348" s="234">
        <f t="shared" si="16"/>
        <v>2573282</v>
      </c>
      <c r="V348" s="234">
        <f t="shared" si="17"/>
        <v>2573282</v>
      </c>
    </row>
    <row r="349" spans="1:22" ht="12.75">
      <c r="A349" s="202" t="s">
        <v>785</v>
      </c>
      <c r="B349" s="203">
        <v>340</v>
      </c>
      <c r="C349">
        <v>2020</v>
      </c>
      <c r="D349" s="234">
        <v>295000</v>
      </c>
      <c r="E349" s="234">
        <v>20000</v>
      </c>
      <c r="F349" s="234">
        <v>20000</v>
      </c>
      <c r="G349" s="234">
        <v>25000</v>
      </c>
      <c r="H349" s="234">
        <v>7000</v>
      </c>
      <c r="I349" s="234">
        <v>10000</v>
      </c>
      <c r="J349" s="234">
        <v>14000</v>
      </c>
      <c r="K349" s="234">
        <f t="shared" si="15"/>
        <v>391000</v>
      </c>
      <c r="L349"/>
      <c r="M349">
        <v>2021</v>
      </c>
      <c r="N349" s="234">
        <v>298000</v>
      </c>
      <c r="O349" s="234">
        <v>20000</v>
      </c>
      <c r="P349" s="234">
        <v>17000</v>
      </c>
      <c r="Q349" s="234">
        <v>50000</v>
      </c>
      <c r="R349" s="234">
        <v>6000</v>
      </c>
      <c r="S349" s="234">
        <v>18000</v>
      </c>
      <c r="T349" s="234">
        <v>14000</v>
      </c>
      <c r="U349" s="234">
        <f t="shared" si="16"/>
        <v>423000</v>
      </c>
      <c r="V349" s="234">
        <f t="shared" si="17"/>
        <v>423000</v>
      </c>
    </row>
    <row r="350" spans="1:22" ht="12.75">
      <c r="A350" s="202" t="s">
        <v>786</v>
      </c>
      <c r="B350" s="203">
        <v>341</v>
      </c>
      <c r="C350">
        <v>2020</v>
      </c>
      <c r="D350" s="234">
        <v>675000</v>
      </c>
      <c r="E350" s="234">
        <v>652250</v>
      </c>
      <c r="F350" s="234">
        <v>27000</v>
      </c>
      <c r="G350" s="234">
        <v>76360</v>
      </c>
      <c r="H350" s="234">
        <v>33500</v>
      </c>
      <c r="I350" s="234">
        <v>85000</v>
      </c>
      <c r="J350" s="234">
        <v>0</v>
      </c>
      <c r="K350" s="234">
        <f t="shared" si="15"/>
        <v>1549110</v>
      </c>
      <c r="L350"/>
      <c r="M350">
        <v>2021</v>
      </c>
      <c r="N350" s="234">
        <v>675000</v>
      </c>
      <c r="O350" s="234">
        <v>464838.09</v>
      </c>
      <c r="P350" s="234">
        <v>32000</v>
      </c>
      <c r="Q350" s="234">
        <v>76360</v>
      </c>
      <c r="R350" s="234">
        <v>29500</v>
      </c>
      <c r="S350" s="234">
        <v>125000</v>
      </c>
      <c r="T350" s="234">
        <v>0</v>
      </c>
      <c r="U350" s="234">
        <f t="shared" si="16"/>
        <v>1402698.09</v>
      </c>
      <c r="V350" s="234">
        <f t="shared" si="17"/>
        <v>1402698.09</v>
      </c>
    </row>
    <row r="351" spans="1:22" ht="12.75">
      <c r="A351" s="202" t="s">
        <v>787</v>
      </c>
      <c r="B351" s="203">
        <v>342</v>
      </c>
      <c r="C351">
        <v>2020</v>
      </c>
      <c r="D351" s="234">
        <v>4515048</v>
      </c>
      <c r="E351" s="234">
        <v>380000</v>
      </c>
      <c r="F351" s="234">
        <v>525000</v>
      </c>
      <c r="G351" s="234">
        <v>835000</v>
      </c>
      <c r="H351" s="234">
        <v>90000</v>
      </c>
      <c r="I351" s="234">
        <v>625000</v>
      </c>
      <c r="J351" s="234">
        <v>107497</v>
      </c>
      <c r="K351" s="234">
        <f t="shared" si="15"/>
        <v>7077545</v>
      </c>
      <c r="L351"/>
      <c r="M351">
        <v>2021</v>
      </c>
      <c r="N351" s="234">
        <v>4377500</v>
      </c>
      <c r="O351" s="234">
        <v>280000</v>
      </c>
      <c r="P351" s="234">
        <v>640000</v>
      </c>
      <c r="Q351" s="234">
        <v>860000</v>
      </c>
      <c r="R351" s="234">
        <v>52500</v>
      </c>
      <c r="S351" s="234">
        <v>600000</v>
      </c>
      <c r="T351" s="234">
        <v>107497</v>
      </c>
      <c r="U351" s="234">
        <f t="shared" si="16"/>
        <v>6917497</v>
      </c>
      <c r="V351" s="234">
        <f t="shared" si="17"/>
        <v>6917497</v>
      </c>
    </row>
    <row r="352" spans="1:22" ht="12.75">
      <c r="A352" s="202" t="s">
        <v>788</v>
      </c>
      <c r="B352" s="203">
        <v>343</v>
      </c>
      <c r="C352">
        <v>2020</v>
      </c>
      <c r="D352" s="234">
        <v>1210000</v>
      </c>
      <c r="E352" s="234">
        <v>87062</v>
      </c>
      <c r="F352" s="234">
        <v>265630</v>
      </c>
      <c r="G352" s="234">
        <v>52520</v>
      </c>
      <c r="H352" s="234">
        <v>22725</v>
      </c>
      <c r="I352" s="234">
        <v>45707</v>
      </c>
      <c r="J352" s="234">
        <v>327705</v>
      </c>
      <c r="K352" s="234">
        <f t="shared" si="15"/>
        <v>2011349</v>
      </c>
      <c r="L352"/>
      <c r="M352">
        <v>2021</v>
      </c>
      <c r="N352" s="234">
        <v>1227133</v>
      </c>
      <c r="O352" s="234">
        <v>60000</v>
      </c>
      <c r="P352" s="234">
        <v>160000</v>
      </c>
      <c r="Q352" s="234">
        <v>53045</v>
      </c>
      <c r="R352" s="234">
        <v>22950</v>
      </c>
      <c r="S352" s="234">
        <v>80000</v>
      </c>
      <c r="T352" s="234">
        <v>268636</v>
      </c>
      <c r="U352" s="234">
        <f t="shared" si="16"/>
        <v>1871764</v>
      </c>
      <c r="V352" s="234">
        <f t="shared" si="17"/>
        <v>1871764</v>
      </c>
    </row>
    <row r="353" spans="1:22" ht="12.75">
      <c r="A353" s="202" t="s">
        <v>789</v>
      </c>
      <c r="B353" s="203">
        <v>344</v>
      </c>
      <c r="C353">
        <v>2020</v>
      </c>
      <c r="D353" s="234">
        <v>3891000</v>
      </c>
      <c r="E353" s="234">
        <v>200000</v>
      </c>
      <c r="F353" s="234">
        <v>200000</v>
      </c>
      <c r="G353" s="234">
        <v>30000</v>
      </c>
      <c r="H353" s="234">
        <v>30000</v>
      </c>
      <c r="I353" s="234">
        <v>200000</v>
      </c>
      <c r="J353" s="234">
        <v>60000</v>
      </c>
      <c r="K353" s="234">
        <f t="shared" si="15"/>
        <v>4611000</v>
      </c>
      <c r="L353"/>
      <c r="M353">
        <v>2021</v>
      </c>
      <c r="N353" s="234">
        <v>3500000</v>
      </c>
      <c r="O353" s="234">
        <v>100000</v>
      </c>
      <c r="P353" s="234">
        <v>100000</v>
      </c>
      <c r="Q353" s="234">
        <v>50000</v>
      </c>
      <c r="R353" s="234">
        <v>50000</v>
      </c>
      <c r="S353" s="234">
        <v>100000</v>
      </c>
      <c r="T353" s="234">
        <v>50000</v>
      </c>
      <c r="U353" s="234">
        <f t="shared" si="16"/>
        <v>3950000</v>
      </c>
      <c r="V353" s="234">
        <f t="shared" si="17"/>
        <v>3950000</v>
      </c>
    </row>
    <row r="354" spans="1:22" ht="12.75">
      <c r="A354" s="202" t="s">
        <v>790</v>
      </c>
      <c r="B354" s="203">
        <v>345</v>
      </c>
      <c r="C354" s="236">
        <v>2020</v>
      </c>
      <c r="D354" s="234">
        <v>135000</v>
      </c>
      <c r="E354" s="234">
        <v>0</v>
      </c>
      <c r="F354" s="234">
        <v>10000</v>
      </c>
      <c r="G354" s="234">
        <v>5500</v>
      </c>
      <c r="H354" s="234">
        <v>1200</v>
      </c>
      <c r="I354" s="234">
        <v>3500</v>
      </c>
      <c r="J354" s="234">
        <v>2000</v>
      </c>
      <c r="K354" s="234">
        <f t="shared" si="15"/>
        <v>157200</v>
      </c>
      <c r="L354"/>
      <c r="M354">
        <v>2021</v>
      </c>
      <c r="N354" s="234">
        <v>140000</v>
      </c>
      <c r="O354" s="234">
        <v>0</v>
      </c>
      <c r="P354" s="234">
        <v>7000</v>
      </c>
      <c r="Q354" s="234">
        <v>6000</v>
      </c>
      <c r="R354" s="234">
        <v>2200</v>
      </c>
      <c r="S354" s="234">
        <v>4000</v>
      </c>
      <c r="T354" s="234">
        <v>6000</v>
      </c>
      <c r="U354" s="234">
        <f t="shared" si="16"/>
        <v>165200</v>
      </c>
      <c r="V354" s="234">
        <f t="shared" si="17"/>
        <v>165200</v>
      </c>
    </row>
    <row r="355" spans="1:22" ht="12.75">
      <c r="A355" s="202" t="s">
        <v>791</v>
      </c>
      <c r="B355" s="203">
        <v>346</v>
      </c>
      <c r="C355">
        <v>2020</v>
      </c>
      <c r="D355" s="237">
        <v>2119377</v>
      </c>
      <c r="E355" s="237">
        <v>274050</v>
      </c>
      <c r="F355" s="237">
        <v>186000</v>
      </c>
      <c r="G355" s="237">
        <v>2139214</v>
      </c>
      <c r="H355" s="237">
        <v>312500</v>
      </c>
      <c r="I355" s="237">
        <v>65000</v>
      </c>
      <c r="J355" s="237">
        <v>135000</v>
      </c>
      <c r="K355" s="234">
        <f t="shared" si="15"/>
        <v>5231141</v>
      </c>
      <c r="L355"/>
      <c r="M355">
        <v>2021</v>
      </c>
      <c r="N355" s="237">
        <v>2056342.55</v>
      </c>
      <c r="O355" s="237">
        <v>205537</v>
      </c>
      <c r="P355" s="237">
        <v>186000</v>
      </c>
      <c r="Q355" s="237">
        <v>2307131</v>
      </c>
      <c r="R355" s="237">
        <v>295000</v>
      </c>
      <c r="S355" s="237">
        <v>117500</v>
      </c>
      <c r="T355" s="237">
        <v>100000</v>
      </c>
      <c r="U355" s="234">
        <f t="shared" si="16"/>
        <v>5267510.55</v>
      </c>
      <c r="V355" s="234">
        <f t="shared" si="17"/>
        <v>5267510.55</v>
      </c>
    </row>
    <row r="356" spans="1:22" ht="12.75">
      <c r="A356" s="202" t="s">
        <v>792</v>
      </c>
      <c r="B356" s="203">
        <v>347</v>
      </c>
      <c r="C356">
        <v>2020</v>
      </c>
      <c r="D356" s="234">
        <v>6500000</v>
      </c>
      <c r="E356" s="234">
        <v>4000000</v>
      </c>
      <c r="F356" s="234">
        <v>400000</v>
      </c>
      <c r="G356" s="234">
        <v>0</v>
      </c>
      <c r="H356" s="234">
        <v>100000</v>
      </c>
      <c r="I356" s="234">
        <v>500000</v>
      </c>
      <c r="J356" s="234">
        <v>500000</v>
      </c>
      <c r="K356" s="234">
        <f t="shared" si="15"/>
        <v>12000000</v>
      </c>
      <c r="L356"/>
      <c r="M356">
        <v>2021</v>
      </c>
      <c r="N356" s="234">
        <v>6000000</v>
      </c>
      <c r="O356" s="234">
        <v>1600000</v>
      </c>
      <c r="P356" s="234">
        <v>300000</v>
      </c>
      <c r="Q356" s="234">
        <v>0</v>
      </c>
      <c r="R356" s="234">
        <v>99000</v>
      </c>
      <c r="S356" s="234">
        <v>400000</v>
      </c>
      <c r="T356" s="234">
        <v>400000</v>
      </c>
      <c r="U356" s="234">
        <f t="shared" si="16"/>
        <v>8799000</v>
      </c>
      <c r="V356" s="234">
        <f t="shared" si="17"/>
        <v>8799000</v>
      </c>
    </row>
    <row r="357" spans="1:22" ht="12.75">
      <c r="A357" s="202" t="s">
        <v>793</v>
      </c>
      <c r="B357" s="203">
        <v>348</v>
      </c>
      <c r="C357" s="236">
        <v>2020</v>
      </c>
      <c r="D357" s="234">
        <v>15850000</v>
      </c>
      <c r="E357" s="234">
        <v>4850000</v>
      </c>
      <c r="F357" s="234">
        <v>2150000</v>
      </c>
      <c r="G357" s="234">
        <v>725000</v>
      </c>
      <c r="H357" s="234">
        <v>2550000</v>
      </c>
      <c r="I357" s="234">
        <v>1800000</v>
      </c>
      <c r="J357" s="234">
        <v>6675000</v>
      </c>
      <c r="K357" s="234">
        <f t="shared" si="15"/>
        <v>34600000</v>
      </c>
      <c r="L357"/>
      <c r="M357">
        <v>2021</v>
      </c>
      <c r="N357" s="234">
        <v>15500000</v>
      </c>
      <c r="O357" s="234">
        <v>3950000</v>
      </c>
      <c r="P357" s="234">
        <v>2050000</v>
      </c>
      <c r="Q357" s="234">
        <v>700000</v>
      </c>
      <c r="R357" s="234">
        <v>2400000</v>
      </c>
      <c r="S357" s="234">
        <v>1500000</v>
      </c>
      <c r="T357" s="234">
        <v>6149900</v>
      </c>
      <c r="U357" s="234">
        <f t="shared" si="16"/>
        <v>32249900</v>
      </c>
      <c r="V357" s="234">
        <f t="shared" si="17"/>
        <v>32249900</v>
      </c>
    </row>
    <row r="358" spans="1:22" ht="12.75">
      <c r="A358" s="202" t="s">
        <v>794</v>
      </c>
      <c r="B358" s="203">
        <v>349</v>
      </c>
      <c r="C358">
        <v>2020</v>
      </c>
      <c r="D358" s="234">
        <v>95000</v>
      </c>
      <c r="E358" s="234">
        <v>0</v>
      </c>
      <c r="F358" s="234">
        <v>7200</v>
      </c>
      <c r="G358" s="234">
        <v>5400</v>
      </c>
      <c r="H358" s="234">
        <v>700</v>
      </c>
      <c r="I358" s="234">
        <v>1000</v>
      </c>
      <c r="J358" s="234">
        <v>0</v>
      </c>
      <c r="K358" s="234">
        <f t="shared" si="15"/>
        <v>109300</v>
      </c>
      <c r="L358"/>
      <c r="M358">
        <v>2021</v>
      </c>
      <c r="N358" s="234">
        <v>95000</v>
      </c>
      <c r="O358" s="234">
        <v>0</v>
      </c>
      <c r="P358" s="234">
        <v>7200</v>
      </c>
      <c r="Q358" s="234">
        <v>5400</v>
      </c>
      <c r="R358" s="234">
        <v>500</v>
      </c>
      <c r="S358" s="234">
        <v>1000</v>
      </c>
      <c r="T358" s="234">
        <v>0</v>
      </c>
      <c r="U358" s="234">
        <f t="shared" si="16"/>
        <v>109100</v>
      </c>
      <c r="V358" s="234">
        <f t="shared" si="17"/>
        <v>109100</v>
      </c>
    </row>
    <row r="359" spans="1:22" ht="12.75">
      <c r="A359" s="202" t="s">
        <v>795</v>
      </c>
      <c r="B359" s="203">
        <v>350</v>
      </c>
      <c r="C359">
        <v>2020</v>
      </c>
      <c r="D359" s="234">
        <v>1849916.81</v>
      </c>
      <c r="E359" s="234">
        <v>253000</v>
      </c>
      <c r="F359" s="234">
        <v>99338.96</v>
      </c>
      <c r="G359" s="234">
        <v>6750</v>
      </c>
      <c r="H359" s="234">
        <v>50000</v>
      </c>
      <c r="I359" s="234">
        <v>50000</v>
      </c>
      <c r="J359" s="234">
        <v>61400</v>
      </c>
      <c r="K359" s="234">
        <f t="shared" si="15"/>
        <v>2370405.77</v>
      </c>
      <c r="L359"/>
      <c r="M359">
        <v>2021</v>
      </c>
      <c r="N359" s="234">
        <v>1813400</v>
      </c>
      <c r="O359" s="234">
        <v>253000</v>
      </c>
      <c r="P359" s="234">
        <v>130000</v>
      </c>
      <c r="Q359" s="234">
        <v>6750</v>
      </c>
      <c r="R359" s="234">
        <v>50000</v>
      </c>
      <c r="S359" s="234">
        <v>50000</v>
      </c>
      <c r="T359" s="234">
        <v>55000</v>
      </c>
      <c r="U359" s="234">
        <f t="shared" si="16"/>
        <v>2358150</v>
      </c>
      <c r="V359" s="234">
        <f t="shared" si="17"/>
        <v>2358150</v>
      </c>
    </row>
    <row r="360" spans="1:22" ht="12.75">
      <c r="A360" s="202" t="s">
        <v>796</v>
      </c>
      <c r="B360" s="203">
        <v>351</v>
      </c>
      <c r="C360">
        <v>2020</v>
      </c>
      <c r="D360" s="234">
        <v>3300000</v>
      </c>
      <c r="E360" s="234">
        <v>3167000</v>
      </c>
      <c r="F360" s="234">
        <v>140000</v>
      </c>
      <c r="G360" s="234">
        <v>0</v>
      </c>
      <c r="H360" s="234">
        <v>50000</v>
      </c>
      <c r="I360" s="234">
        <v>100000</v>
      </c>
      <c r="J360" s="234">
        <v>400000</v>
      </c>
      <c r="K360" s="234">
        <f t="shared" si="15"/>
        <v>7157000</v>
      </c>
      <c r="L360"/>
      <c r="M360">
        <v>2021</v>
      </c>
      <c r="N360" s="234">
        <v>3000000</v>
      </c>
      <c r="O360" s="234">
        <v>1205000</v>
      </c>
      <c r="P360" s="234">
        <v>150000</v>
      </c>
      <c r="Q360" s="234">
        <v>0</v>
      </c>
      <c r="R360" s="234">
        <v>40000</v>
      </c>
      <c r="S360" s="234">
        <v>195000</v>
      </c>
      <c r="T360" s="234">
        <v>400000</v>
      </c>
      <c r="U360" s="234">
        <f t="shared" si="16"/>
        <v>4990000</v>
      </c>
      <c r="V360" s="234">
        <f t="shared" si="17"/>
        <v>4990000</v>
      </c>
    </row>
    <row r="362" spans="4:22" ht="12.75">
      <c r="D362" s="203">
        <f>SUM(D10:D360)</f>
        <v>849588395.9799999</v>
      </c>
      <c r="E362" s="203">
        <f aca="true" t="shared" si="18" ref="E362:T362">SUM(E10:E360)</f>
        <v>397868627.2700001</v>
      </c>
      <c r="F362" s="203">
        <f t="shared" si="18"/>
        <v>78685107.38</v>
      </c>
      <c r="G362" s="203">
        <f t="shared" si="18"/>
        <v>159331406.53</v>
      </c>
      <c r="H362" s="203">
        <f t="shared" si="18"/>
        <v>133494532.95</v>
      </c>
      <c r="I362" s="203">
        <f t="shared" si="18"/>
        <v>76909552.2</v>
      </c>
      <c r="J362" s="203">
        <f t="shared" si="18"/>
        <v>137611306.63</v>
      </c>
      <c r="K362" s="203">
        <f t="shared" si="18"/>
        <v>1833488928.9400008</v>
      </c>
      <c r="N362" s="203">
        <f t="shared" si="18"/>
        <v>796684348.42</v>
      </c>
      <c r="O362" s="203">
        <f t="shared" si="18"/>
        <v>234564592.91000003</v>
      </c>
      <c r="P362" s="203">
        <f t="shared" si="18"/>
        <v>71447632.86999999</v>
      </c>
      <c r="Q362" s="203">
        <f t="shared" si="18"/>
        <v>157733911.28</v>
      </c>
      <c r="R362" s="203">
        <f t="shared" si="18"/>
        <v>113114095.75</v>
      </c>
      <c r="S362" s="203">
        <f t="shared" si="18"/>
        <v>57298533.330000006</v>
      </c>
      <c r="T362" s="203">
        <f t="shared" si="18"/>
        <v>120225991.03</v>
      </c>
      <c r="U362" s="203">
        <f>SUM(U10:U360)</f>
        <v>1551069105.5900002</v>
      </c>
      <c r="V362" s="203">
        <f>SUM(V10:V360)</f>
        <v>1551069105.5900002</v>
      </c>
    </row>
  </sheetData>
  <sheetProtection/>
  <printOptions/>
  <pageMargins left="0.5" right="0.5" top="0.5" bottom="0.5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</dc:creator>
  <cp:keywords/>
  <dc:description/>
  <cp:lastModifiedBy>Krzywicki, Lisa J. (DOR)</cp:lastModifiedBy>
  <cp:lastPrinted>2014-03-20T17:57:39Z</cp:lastPrinted>
  <dcterms:created xsi:type="dcterms:W3CDTF">2000-01-18T19:36:05Z</dcterms:created>
  <dcterms:modified xsi:type="dcterms:W3CDTF">2021-08-30T10:32:41Z</dcterms:modified>
  <cp:category/>
  <cp:version/>
  <cp:contentType/>
  <cp:contentStatus/>
</cp:coreProperties>
</file>